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300" windowWidth="14220" windowHeight="12525"/>
  </bookViews>
  <sheets>
    <sheet name="2019-2021 год" sheetId="1" r:id="rId1"/>
  </sheets>
  <definedNames>
    <definedName name="_xlnm._FilterDatabase" localSheetId="0" hidden="1">'2019-2021 год'!$A$11:$F$228</definedName>
    <definedName name="Z_03D0DDB9_3E2B_445E_B26D_09285D63C497_.wvu.FilterData" localSheetId="0" hidden="1">'2019-2021 год'!$A$11:$F$179</definedName>
    <definedName name="Z_0C05F25E_D6C8_460E_B21F_18CDF652E72B_.wvu.FilterData" localSheetId="0" hidden="1">'2019-2021 год'!$A$11:$F$191</definedName>
    <definedName name="Z_136A7CB4_B73A_487D_8A9F_6650DBF728F6_.wvu.FilterData" localSheetId="0" hidden="1">'2019-2021 год'!$A$11:$F$191</definedName>
    <definedName name="Z_15A2C592_34B0_4F20_BD5A_8DDC1F2A5659_.wvu.FilterData" localSheetId="0" hidden="1">'2019-2021 год'!$A$11:$F$197</definedName>
    <definedName name="Z_1759D1BA_64F0_4A30_BA82_FD9C1B0ED331_.wvu.FilterData" localSheetId="0" hidden="1">'2019-2021 год'!$A$11:$F$228</definedName>
    <definedName name="Z_184D3176_FFF6_4E91_A7DC_D63418B7D0F5_.wvu.FilterData" localSheetId="0" hidden="1">'2019-2021 год'!$A$11:$F$179</definedName>
    <definedName name="Z_20900463_01EE_4499_A830_2048CE8173F7_.wvu.FilterData" localSheetId="0" hidden="1">'2019-2021 год'!$A$11:$F$197</definedName>
    <definedName name="Z_2547B61A_57D8_45C6_87E4_2B595BD241A2_.wvu.FilterData" localSheetId="0" hidden="1">'2019-2021 год'!$A$11:$F$179</definedName>
    <definedName name="Z_2547B61A_57D8_45C6_87E4_2B595BD241A2_.wvu.PrintArea" localSheetId="0" hidden="1">'2019-2021 год'!$A$5:$G$179</definedName>
    <definedName name="Z_2547B61A_57D8_45C6_87E4_2B595BD241A2_.wvu.PrintTitles" localSheetId="0" hidden="1">'2019-2021 год'!$12:$13</definedName>
    <definedName name="Z_265E4B74_F87F_4C11_8F36_BD3184BC15DF_.wvu.FilterData" localSheetId="0" hidden="1">'2019-2021 год'!$A$11:$F$197</definedName>
    <definedName name="Z_265E4B74_F87F_4C11_8F36_BD3184BC15DF_.wvu.PrintArea" localSheetId="0" hidden="1">'2019-2021 год'!$A$3:$G$191</definedName>
    <definedName name="Z_2CBFA120_4352_4C39_9099_3E3743A1946B_.wvu.FilterData" localSheetId="0" hidden="1">'2019-2021 год'!$A$11:$F$191</definedName>
    <definedName name="Z_2CC5DC23_D108_4C62_8D9C_2D339D918FB9_.wvu.FilterData" localSheetId="0" hidden="1">'2019-2021 год'!$A$11:$F$179</definedName>
    <definedName name="Z_2E862F6B_6B0A_40BB_944E_0C7992DC3BBB_.wvu.FilterData" localSheetId="0" hidden="1">'2019-2021 год'!$A$11:$F$179</definedName>
    <definedName name="Z_2FF96413_1F0E_42A6_B647_AF4DC456B835_.wvu.FilterData" localSheetId="0" hidden="1">'2019-2021 год'!$A$11:$F$193</definedName>
    <definedName name="Z_428C4879_5105_4D8B_A2F2_FB13B3A9E1E2_.wvu.FilterData" localSheetId="0" hidden="1">'2019-2021 год'!$A$11:$F$197</definedName>
    <definedName name="Z_456FAF35_0ED7_4429_80D9_B602421A25A1_.wvu.FilterData" localSheetId="0" hidden="1">'2019-2021 год'!$A$11:$F$197</definedName>
    <definedName name="Z_4CB2AD8A_1395_4EEB_B6E5_ACA1429CF0DB_.wvu.Cols" localSheetId="0" hidden="1">'2019-2021 год'!#REF!</definedName>
    <definedName name="Z_4CB2AD8A_1395_4EEB_B6E5_ACA1429CF0DB_.wvu.FilterData" localSheetId="0" hidden="1">'2019-2021 год'!$A$11:$F$179</definedName>
    <definedName name="Z_4CB2AD8A_1395_4EEB_B6E5_ACA1429CF0DB_.wvu.PrintArea" localSheetId="0" hidden="1">'2019-2021 год'!$A$8:$F$179</definedName>
    <definedName name="Z_4CB2AD8A_1395_4EEB_B6E5_ACA1429CF0DB_.wvu.PrintTitles" localSheetId="0" hidden="1">'2019-2021 год'!$12:$13</definedName>
    <definedName name="Z_4DCFC8D2_CFB0_4FE4_8B3E_32DB381AAC5C_.wvu.FilterData" localSheetId="0" hidden="1">'2019-2021 год'!$A$11:$F$197</definedName>
    <definedName name="Z_52080DA5_BFF1_49FC_B2E6_D15443E59FD0_.wvu.FilterData" localSheetId="0" hidden="1">'2019-2021 год'!$A$11:$F$197</definedName>
    <definedName name="Z_520AE0A3_E84A_4478_9916_18C8E98881C1_.wvu.FilterData" localSheetId="0" hidden="1">'2019-2021 год'!$A$11:$F$228</definedName>
    <definedName name="Z_5271CAE7_4D6C_40AB_9A03_5EFB6EFB80FA_.wvu.Cols" localSheetId="0" hidden="1">'2019-2021 год'!#REF!</definedName>
    <definedName name="Z_5271CAE7_4D6C_40AB_9A03_5EFB6EFB80FA_.wvu.FilterData" localSheetId="0" hidden="1">'2019-2021 год'!$A$11:$F$179</definedName>
    <definedName name="Z_5271CAE7_4D6C_40AB_9A03_5EFB6EFB80FA_.wvu.PrintArea" localSheetId="0" hidden="1">'2019-2021 год'!$A$4:$G$179</definedName>
    <definedName name="Z_58AA27DC_B6C6_486F_BBC3_7C0EC56685DB_.wvu.FilterData" localSheetId="0" hidden="1">'2019-2021 год'!$A$11:$F$197</definedName>
    <definedName name="Z_599A55F8_3816_4A95_B2A0_7EE8B30830DF_.wvu.FilterData" localSheetId="0" hidden="1">'2019-2021 год'!$A$11:$F$179</definedName>
    <definedName name="Z_599A55F8_3816_4A95_B2A0_7EE8B30830DF_.wvu.PrintArea" localSheetId="0" hidden="1">'2019-2021 год'!$A$5:$G$179</definedName>
    <definedName name="Z_62BA1D30_83D4_405C_B38E_4A6036DCDF7D_.wvu.Cols" localSheetId="0" hidden="1">'2019-2021 год'!#REF!</definedName>
    <definedName name="Z_62BA1D30_83D4_405C_B38E_4A6036DCDF7D_.wvu.FilterData" localSheetId="0" hidden="1">'2019-2021 год'!$A$11:$F$179</definedName>
    <definedName name="Z_62BA1D30_83D4_405C_B38E_4A6036DCDF7D_.wvu.PrintArea" localSheetId="0" hidden="1">'2019-2021 год'!$A$4:$G$179</definedName>
    <definedName name="Z_744304CE_D860_483B_A3C0_8F6DF7B3BDDF_.wvu.FilterData" localSheetId="0" hidden="1">'2019-2021 год'!$A$11:$F$228</definedName>
    <definedName name="Z_79F59BD1_17D2_45CE_ABAE_358CD088226E_.wvu.FilterData" localSheetId="0" hidden="1">'2019-2021 год'!$A$11:$F$191</definedName>
    <definedName name="Z_7C0ABF66_8B0F_48ED_A269_F91E2B0FF96C_.wvu.FilterData" localSheetId="0" hidden="1">'2019-2021 год'!$A$11:$F$179</definedName>
    <definedName name="Z_8A4D0045_C517_4374_8A07_4E827A562FC4_.wvu.FilterData" localSheetId="0" hidden="1">'2019-2021 год'!$A$11:$F$197</definedName>
    <definedName name="Z_8AA41EB0_2CC0_4F86_8798_B03A7CC4D0C2_.wvu.FilterData" localSheetId="0" hidden="1">'2019-2021 год'!$A$11:$F$197</definedName>
    <definedName name="Z_8E0CAC60_CC3F_47CB_9EF3_039342AC9535_.wvu.FilterData" localSheetId="0" hidden="1">'2019-2021 год'!$A$11:$F$197</definedName>
    <definedName name="Z_8E0CAC60_CC3F_47CB_9EF3_039342AC9535_.wvu.PrintTitles" localSheetId="0" hidden="1">'2019-2021 год'!$12:$13</definedName>
    <definedName name="Z_949DCF8A_4B6C_48DC_A0AF_1508759F4E2C_.wvu.FilterData" localSheetId="0" hidden="1">'2019-2021 год'!$A$11:$F$179</definedName>
    <definedName name="Z_9AE4E90B_95AD_4E92_80AE_724EF4B3642C_.wvu.FilterData" localSheetId="0" hidden="1">'2019-2021 год'!$A$11:$F$197</definedName>
    <definedName name="Z_9AE4E90B_95AD_4E92_80AE_724EF4B3642C_.wvu.PrintArea" localSheetId="0" hidden="1">'2019-2021 год'!$A$3:$G$197</definedName>
    <definedName name="Z_9AE4E90B_95AD_4E92_80AE_724EF4B3642C_.wvu.PrintTitles" localSheetId="0" hidden="1">'2019-2021 год'!$12:$13</definedName>
    <definedName name="Z_9AE4E90B_95AD_4E92_80AE_724EF4B3642C_.wvu.Rows" localSheetId="0" hidden="1">'2019-2021 год'!#REF!,'2019-2021 год'!#REF!</definedName>
    <definedName name="Z_A24E161A_D544_48C2_9D1F_4A462EC54334_.wvu.FilterData" localSheetId="0" hidden="1">'2019-2021 год'!$A$11:$F$191</definedName>
    <definedName name="Z_A79CDC70_8466_49CB_8C49_C52C08F5C2C3_.wvu.FilterData" localSheetId="0" hidden="1">'2019-2021 год'!$A$11:$F$179</definedName>
    <definedName name="Z_A79CDC70_8466_49CB_8C49_C52C08F5C2C3_.wvu.PrintArea" localSheetId="0" hidden="1">'2019-2021 год'!$A$5:$G$179</definedName>
    <definedName name="Z_A79CDC70_8466_49CB_8C49_C52C08F5C2C3_.wvu.PrintTitles" localSheetId="0" hidden="1">'2019-2021 год'!$12:$13</definedName>
    <definedName name="Z_B2AEA316_3CC7_4A5F_84DC_5C75A986883C_.wvu.FilterData" localSheetId="0" hidden="1">'2019-2021 год'!$A$11:$F$191</definedName>
    <definedName name="Z_B3397BCA_1277_4868_806F_2E68EFD73FCF_.wvu.Cols" localSheetId="0" hidden="1">'2019-2021 год'!#REF!</definedName>
    <definedName name="Z_B3397BCA_1277_4868_806F_2E68EFD73FCF_.wvu.FilterData" localSheetId="0" hidden="1">'2019-2021 год'!$A$11:$F$179</definedName>
    <definedName name="Z_B3397BCA_1277_4868_806F_2E68EFD73FCF_.wvu.PrintArea" localSheetId="0" hidden="1">'2019-2021 год'!$A$8:$F$179</definedName>
    <definedName name="Z_B3397BCA_1277_4868_806F_2E68EFD73FCF_.wvu.PrintTitles" localSheetId="0" hidden="1">'2019-2021 год'!$12:$13</definedName>
    <definedName name="Z_B3463B94_A148_4CED_9456_BF3639DD779F_.wvu.FilterData" localSheetId="0" hidden="1">'2019-2021 год'!$A$11:$F$197</definedName>
    <definedName name="Z_B3ADB1FC_7237_4F79_A98A_9A3A728E8FB8_.wvu.FilterData" localSheetId="0" hidden="1">'2019-2021 год'!$A$11:$F$179</definedName>
    <definedName name="Z_C0DCEFD6_4378_4196_8A52_BBAE8937CBA3_.wvu.Cols" localSheetId="0" hidden="1">'2019-2021 год'!$G:$H</definedName>
    <definedName name="Z_C0DCEFD6_4378_4196_8A52_BBAE8937CBA3_.wvu.FilterData" localSheetId="0" hidden="1">'2019-2021 год'!$A$11:$F$228</definedName>
    <definedName name="Z_C0DCEFD6_4378_4196_8A52_BBAE8937CBA3_.wvu.PrintArea" localSheetId="0" hidden="1">'2019-2021 год'!$A$1:$K$228</definedName>
    <definedName name="Z_C0DCEFD6_4378_4196_8A52_BBAE8937CBA3_.wvu.Rows" localSheetId="0" hidden="1">'2019-2021 год'!$96:$99,'2019-2021 год'!$116:$119,'2019-2021 год'!$138:$141</definedName>
    <definedName name="Z_CBBD36BD_B8D3_405D_A6D4_79D054A9E80B_.wvu.FilterData" localSheetId="0" hidden="1">'2019-2021 год'!$A$11:$F$191</definedName>
    <definedName name="Z_CFCD11A5_5DDB_474D_9D2B_79AC7ABEC29D_.wvu.FilterData" localSheetId="0" hidden="1">'2019-2021 год'!$A$11:$F$191</definedName>
    <definedName name="Z_D3920F0E_0D86_45C2_9089_8822EBD327FB_.wvu.FilterData" localSheetId="0" hidden="1">'2019-2021 год'!$A$11:$F$228</definedName>
    <definedName name="Z_D5451C69_6188_4AB8_99E1_04D2A5F2965F_.wvu.FilterData" localSheetId="0" hidden="1">'2019-2021 год'!$A$11:$F$197</definedName>
    <definedName name="Z_D5451C69_6188_4AB8_99E1_04D2A5F2965F_.wvu.PrintArea" localSheetId="0" hidden="1">'2019-2021 год'!$A$3:$G$197</definedName>
    <definedName name="Z_DCD62DCA_C2E6_4944_BF05_06393683843D_.wvu.FilterData" localSheetId="0" hidden="1">'2019-2021 год'!$A$11:$F$193</definedName>
    <definedName name="Z_E021FB0C_A711_4509_BC26_BEE4D6D0121D_.wvu.FilterData" localSheetId="0" hidden="1">'2019-2021 год'!$A$11:$F$193</definedName>
    <definedName name="Z_E021FB0C_A711_4509_BC26_BEE4D6D0121D_.wvu.PrintArea" localSheetId="0" hidden="1">'2019-2021 год'!$A$4:$G$193</definedName>
    <definedName name="Z_E73FB2C8_8889_4BC1_B42C_BB4285892FAC_.wvu.Cols" localSheetId="0" hidden="1">'2019-2021 год'!#REF!</definedName>
    <definedName name="Z_E73FB2C8_8889_4BC1_B42C_BB4285892FAC_.wvu.FilterData" localSheetId="0" hidden="1">'2019-2021 год'!$A$11:$F$179</definedName>
    <definedName name="Z_E73FB2C8_8889_4BC1_B42C_BB4285892FAC_.wvu.PrintArea" localSheetId="0" hidden="1">'2019-2021 год'!$A$8:$F$179</definedName>
    <definedName name="Z_E73FB2C8_8889_4BC1_B42C_BB4285892FAC_.wvu.PrintTitles" localSheetId="0" hidden="1">'2019-2021 год'!$12:$13</definedName>
    <definedName name="Z_E7A61A23_F5BB_4765_9BEB_425D1A63ECC6_.wvu.FilterData" localSheetId="0" hidden="1">'2019-2021 год'!$A$11:$F$191</definedName>
    <definedName name="Z_E942A1EB_DA9A_49D4_890A_1E490C17C671_.wvu.FilterData" localSheetId="0" hidden="1">'2019-2021 год'!$A$11:$F$191</definedName>
    <definedName name="Z_F0654BDF_4068_4EF6_85C0_9A711782EA10_.wvu.FilterData" localSheetId="0" hidden="1">'2019-2021 год'!$A$11:$F$197</definedName>
    <definedName name="Z_F30358E0_6540_4232_9B00_91022CE5977B_.wvu.FilterData" localSheetId="0" hidden="1">'2019-2021 год'!$A$11:$F$228</definedName>
    <definedName name="Z_F883476E_04A9_4D11_A9FF_4F72BAC798EA_.wvu.FilterData" localSheetId="0" hidden="1">'2019-2021 год'!$A$11:$F$191</definedName>
    <definedName name="_xlnm.Print_Area" localSheetId="0">'2019-2021 год'!$A$1:$K$228</definedName>
  </definedNames>
  <calcPr calcId="144525"/>
  <customWorkbookViews>
    <customWorkbookView name="Администратор - Личное представление" guid="{C0DCEFD6-4378-4196-8A52-BBAE8937CBA3}" mergeInterval="0" personalView="1" maximized="1" windowWidth="1916" windowHeight="815" activeSheetId="1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zinovkina - Личное представление" guid="{4CB2AD8A-1395-4EEB-B6E5-ACA1429CF0DB}" autoUpdate="1" mergeInterval="5" personalView="1" maximized="1" xWindow="5" yWindow="24" windowWidth="626" windowHeight="74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й1 - Личное представление" guid="{265E4B74-F87F-4C11-8F36-BD3184BC15DF}" mergeInterval="0" personalView="1" maximized="1" xWindow="1" yWindow="1" windowWidth="1020" windowHeight="505" activeSheetId="2"/>
  </customWorkbookViews>
</workbook>
</file>

<file path=xl/calcChain.xml><?xml version="1.0" encoding="utf-8"?>
<calcChain xmlns="http://schemas.openxmlformats.org/spreadsheetml/2006/main">
  <c r="H178" i="1" l="1"/>
  <c r="H173" i="1" l="1"/>
  <c r="H156" i="1"/>
  <c r="K22" i="1" l="1"/>
  <c r="K21" i="1" s="1"/>
  <c r="J22" i="1"/>
  <c r="J21" i="1" s="1"/>
  <c r="H22" i="1"/>
  <c r="H21" i="1" s="1"/>
  <c r="G22" i="1"/>
  <c r="I23" i="1"/>
  <c r="G37" i="1"/>
  <c r="G36" i="1" s="1"/>
  <c r="I22" i="1" l="1"/>
  <c r="I21" i="1" s="1"/>
  <c r="G21" i="1"/>
  <c r="H34" i="1"/>
  <c r="H103" i="1" l="1"/>
  <c r="H102" i="1" s="1"/>
  <c r="K102" i="1"/>
  <c r="J102" i="1"/>
  <c r="G102" i="1"/>
  <c r="H130" i="1" l="1"/>
  <c r="H129" i="1" s="1"/>
  <c r="H128" i="1" s="1"/>
  <c r="J130" i="1"/>
  <c r="J129" i="1" s="1"/>
  <c r="J128" i="1" s="1"/>
  <c r="K130" i="1"/>
  <c r="K129" i="1" s="1"/>
  <c r="K128" i="1" s="1"/>
  <c r="G130" i="1"/>
  <c r="G129" i="1" s="1"/>
  <c r="G128" i="1" s="1"/>
  <c r="I131" i="1"/>
  <c r="I130" i="1" s="1"/>
  <c r="I129" i="1" s="1"/>
  <c r="I128" i="1" s="1"/>
  <c r="H135" i="1"/>
  <c r="H127" i="1" l="1"/>
  <c r="I127" i="1" s="1"/>
  <c r="I126" i="1" s="1"/>
  <c r="I125" i="1" s="1"/>
  <c r="I124" i="1" s="1"/>
  <c r="J101" i="1"/>
  <c r="J100" i="1" s="1"/>
  <c r="K101" i="1"/>
  <c r="K100" i="1" s="1"/>
  <c r="G101" i="1"/>
  <c r="G100" i="1" s="1"/>
  <c r="H177" i="1"/>
  <c r="H160" i="1"/>
  <c r="H101" i="1"/>
  <c r="H100" i="1" s="1"/>
  <c r="H123" i="1"/>
  <c r="H122" i="1" s="1"/>
  <c r="H121" i="1" s="1"/>
  <c r="H120" i="1" s="1"/>
  <c r="J126" i="1"/>
  <c r="J125" i="1" s="1"/>
  <c r="J124" i="1" s="1"/>
  <c r="K126" i="1"/>
  <c r="K125" i="1" s="1"/>
  <c r="K124" i="1" s="1"/>
  <c r="G126" i="1"/>
  <c r="G125" i="1" s="1"/>
  <c r="G124" i="1" s="1"/>
  <c r="G176" i="1"/>
  <c r="G175" i="1" s="1"/>
  <c r="G174" i="1" s="1"/>
  <c r="J176" i="1"/>
  <c r="K176" i="1"/>
  <c r="J122" i="1"/>
  <c r="J121" i="1" s="1"/>
  <c r="J120" i="1" s="1"/>
  <c r="K122" i="1"/>
  <c r="K121" i="1" s="1"/>
  <c r="K120" i="1" s="1"/>
  <c r="G122" i="1"/>
  <c r="G121" i="1" s="1"/>
  <c r="G120" i="1" s="1"/>
  <c r="I135" i="1"/>
  <c r="I134" i="1" s="1"/>
  <c r="I133" i="1" s="1"/>
  <c r="I132" i="1" s="1"/>
  <c r="H134" i="1"/>
  <c r="H133" i="1" s="1"/>
  <c r="H132" i="1" s="1"/>
  <c r="J134" i="1"/>
  <c r="J133" i="1" s="1"/>
  <c r="J132" i="1" s="1"/>
  <c r="K134" i="1"/>
  <c r="K133" i="1" s="1"/>
  <c r="K132" i="1" s="1"/>
  <c r="G134" i="1"/>
  <c r="G133" i="1" s="1"/>
  <c r="G132" i="1" s="1"/>
  <c r="H62" i="1"/>
  <c r="H61" i="1" s="1"/>
  <c r="H60" i="1" s="1"/>
  <c r="J62" i="1"/>
  <c r="J61" i="1" s="1"/>
  <c r="J60" i="1" s="1"/>
  <c r="K62" i="1"/>
  <c r="K61" i="1" s="1"/>
  <c r="K60" i="1" s="1"/>
  <c r="I63" i="1"/>
  <c r="I62" i="1" s="1"/>
  <c r="I61" i="1" s="1"/>
  <c r="I60" i="1" s="1"/>
  <c r="G62" i="1"/>
  <c r="G61" i="1" s="1"/>
  <c r="G60" i="1" s="1"/>
  <c r="H48" i="1"/>
  <c r="H33" i="1"/>
  <c r="H32" i="1" s="1"/>
  <c r="H31" i="1" s="1"/>
  <c r="J33" i="1"/>
  <c r="J32" i="1" s="1"/>
  <c r="J31" i="1" s="1"/>
  <c r="K33" i="1"/>
  <c r="K32" i="1" s="1"/>
  <c r="K31" i="1" s="1"/>
  <c r="G33" i="1"/>
  <c r="G32" i="1" s="1"/>
  <c r="G31" i="1" s="1"/>
  <c r="H126" i="1" l="1"/>
  <c r="H125" i="1" s="1"/>
  <c r="H124" i="1" s="1"/>
  <c r="H176" i="1"/>
  <c r="I34" i="1"/>
  <c r="I33" i="1" s="1"/>
  <c r="I32" i="1" s="1"/>
  <c r="I31" i="1" s="1"/>
  <c r="I177" i="1"/>
  <c r="I103" i="1"/>
  <c r="I123" i="1"/>
  <c r="I122" i="1" s="1"/>
  <c r="I121" i="1" s="1"/>
  <c r="I120" i="1" s="1"/>
  <c r="K37" i="1"/>
  <c r="K36" i="1" s="1"/>
  <c r="J37" i="1"/>
  <c r="J36" i="1" s="1"/>
  <c r="I102" i="1" l="1"/>
  <c r="I101" i="1" s="1"/>
  <c r="I100" i="1" s="1"/>
  <c r="K98" i="1"/>
  <c r="K97" i="1" s="1"/>
  <c r="K96" i="1" s="1"/>
  <c r="K95" i="1" s="1"/>
  <c r="J98" i="1"/>
  <c r="J97" i="1" s="1"/>
  <c r="J96" i="1" s="1"/>
  <c r="J95" i="1" s="1"/>
  <c r="K118" i="1" l="1"/>
  <c r="K117" i="1" s="1"/>
  <c r="K116" i="1" s="1"/>
  <c r="K115" i="1" s="1"/>
  <c r="J118" i="1"/>
  <c r="J117" i="1" s="1"/>
  <c r="J116" i="1" s="1"/>
  <c r="J115" i="1" s="1"/>
  <c r="H37" i="1" l="1"/>
  <c r="H36" i="1" s="1"/>
  <c r="I38" i="1"/>
  <c r="I37" i="1" s="1"/>
  <c r="I36" i="1" s="1"/>
  <c r="G155" i="1" l="1"/>
  <c r="J155" i="1"/>
  <c r="K155" i="1"/>
  <c r="H155" i="1"/>
  <c r="I91" i="1" l="1"/>
  <c r="I90" i="1" s="1"/>
  <c r="I89" i="1" s="1"/>
  <c r="I88" i="1" s="1"/>
  <c r="I87" i="1" s="1"/>
  <c r="K90" i="1"/>
  <c r="K89" i="1" s="1"/>
  <c r="K88" i="1" s="1"/>
  <c r="K87" i="1" s="1"/>
  <c r="J90" i="1"/>
  <c r="J89" i="1" s="1"/>
  <c r="J88" i="1" s="1"/>
  <c r="J87" i="1" s="1"/>
  <c r="H90" i="1"/>
  <c r="H89" i="1" s="1"/>
  <c r="H88" i="1" s="1"/>
  <c r="H87" i="1" s="1"/>
  <c r="G90" i="1"/>
  <c r="G89" i="1" s="1"/>
  <c r="G88" i="1" s="1"/>
  <c r="G87" i="1" s="1"/>
  <c r="I141" i="1" l="1"/>
  <c r="I140" i="1" s="1"/>
  <c r="I139" i="1" s="1"/>
  <c r="I138" i="1" s="1"/>
  <c r="K140" i="1"/>
  <c r="K139" i="1" s="1"/>
  <c r="K138" i="1" s="1"/>
  <c r="J140" i="1"/>
  <c r="J139" i="1" s="1"/>
  <c r="J138" i="1" s="1"/>
  <c r="H140" i="1"/>
  <c r="H139" i="1" s="1"/>
  <c r="H138" i="1" s="1"/>
  <c r="G140" i="1"/>
  <c r="G139" i="1" s="1"/>
  <c r="G138" i="1" s="1"/>
  <c r="G154" i="1"/>
  <c r="G153" i="1" s="1"/>
  <c r="K154" i="1"/>
  <c r="K153" i="1" s="1"/>
  <c r="J154" i="1"/>
  <c r="J153" i="1" s="1"/>
  <c r="H154" i="1"/>
  <c r="H153" i="1" s="1"/>
  <c r="I156" i="1"/>
  <c r="L12" i="1"/>
  <c r="I154" i="1" l="1"/>
  <c r="I153" i="1" s="1"/>
  <c r="I155" i="1"/>
  <c r="H118" i="1"/>
  <c r="H117" i="1" s="1"/>
  <c r="H116" i="1" s="1"/>
  <c r="H115" i="1" s="1"/>
  <c r="H114" i="1" s="1"/>
  <c r="I119" i="1"/>
  <c r="I118" i="1" s="1"/>
  <c r="I117" i="1" s="1"/>
  <c r="I116" i="1" s="1"/>
  <c r="I115" i="1" s="1"/>
  <c r="G118" i="1"/>
  <c r="G117" i="1" s="1"/>
  <c r="G116" i="1" s="1"/>
  <c r="G115" i="1" s="1"/>
  <c r="H98" i="1"/>
  <c r="H97" i="1" s="1"/>
  <c r="H96" i="1" s="1"/>
  <c r="H95" i="1" s="1"/>
  <c r="I99" i="1"/>
  <c r="I98" i="1" s="1"/>
  <c r="I97" i="1" s="1"/>
  <c r="I96" i="1" s="1"/>
  <c r="I95" i="1" s="1"/>
  <c r="G98" i="1"/>
  <c r="G97" i="1" s="1"/>
  <c r="G96" i="1" s="1"/>
  <c r="G95" i="1" s="1"/>
  <c r="I228" i="1"/>
  <c r="I227" i="1" s="1"/>
  <c r="I225" i="1" s="1"/>
  <c r="I224" i="1" s="1"/>
  <c r="I223" i="1" s="1"/>
  <c r="I222" i="1"/>
  <c r="I221" i="1" s="1"/>
  <c r="I220" i="1" s="1"/>
  <c r="I219" i="1" s="1"/>
  <c r="I218" i="1"/>
  <c r="I217" i="1" s="1"/>
  <c r="I210" i="1"/>
  <c r="I209" i="1" s="1"/>
  <c r="I208" i="1" s="1"/>
  <c r="I207" i="1" s="1"/>
  <c r="I206" i="1" s="1"/>
  <c r="I205" i="1" s="1"/>
  <c r="I204" i="1"/>
  <c r="I203" i="1" s="1"/>
  <c r="I202" i="1" s="1"/>
  <c r="I201" i="1" s="1"/>
  <c r="I200" i="1"/>
  <c r="I199" i="1" s="1"/>
  <c r="I198" i="1" s="1"/>
  <c r="I197" i="1" s="1"/>
  <c r="I195" i="1"/>
  <c r="I194" i="1" s="1"/>
  <c r="I193" i="1" s="1"/>
  <c r="I192" i="1" s="1"/>
  <c r="I191" i="1"/>
  <c r="I190" i="1" s="1"/>
  <c r="I189" i="1" s="1"/>
  <c r="I188" i="1" s="1"/>
  <c r="I185" i="1"/>
  <c r="I184" i="1" s="1"/>
  <c r="I183" i="1" s="1"/>
  <c r="I182" i="1" s="1"/>
  <c r="I181" i="1" s="1"/>
  <c r="I180" i="1" s="1"/>
  <c r="I173" i="1"/>
  <c r="I172" i="1" s="1"/>
  <c r="I171" i="1" s="1"/>
  <c r="I169" i="1"/>
  <c r="I168" i="1" s="1"/>
  <c r="I167" i="1" s="1"/>
  <c r="I166" i="1" s="1"/>
  <c r="I165" i="1"/>
  <c r="I164" i="1"/>
  <c r="I151" i="1"/>
  <c r="I150" i="1" s="1"/>
  <c r="I149" i="1" s="1"/>
  <c r="I148" i="1" s="1"/>
  <c r="I147" i="1" s="1"/>
  <c r="I146" i="1" s="1"/>
  <c r="I145" i="1"/>
  <c r="I144" i="1" s="1"/>
  <c r="I143" i="1" s="1"/>
  <c r="I142" i="1" s="1"/>
  <c r="I112" i="1"/>
  <c r="I111" i="1" s="1"/>
  <c r="I110" i="1" s="1"/>
  <c r="I109" i="1"/>
  <c r="I108" i="1" s="1"/>
  <c r="I107" i="1" s="1"/>
  <c r="I86" i="1"/>
  <c r="I85" i="1" s="1"/>
  <c r="I84" i="1" s="1"/>
  <c r="I83" i="1" s="1"/>
  <c r="I82" i="1" s="1"/>
  <c r="I81" i="1" s="1"/>
  <c r="I80" i="1" s="1"/>
  <c r="I79" i="1"/>
  <c r="I78" i="1" s="1"/>
  <c r="I77" i="1" s="1"/>
  <c r="I76" i="1" s="1"/>
  <c r="I75" i="1"/>
  <c r="I74" i="1" s="1"/>
  <c r="I73" i="1" s="1"/>
  <c r="I72" i="1" s="1"/>
  <c r="I71" i="1"/>
  <c r="I70" i="1" s="1"/>
  <c r="I69" i="1" s="1"/>
  <c r="I68" i="1" s="1"/>
  <c r="I56" i="1"/>
  <c r="I55" i="1" s="1"/>
  <c r="I54" i="1" s="1"/>
  <c r="I53" i="1" s="1"/>
  <c r="I52" i="1" s="1"/>
  <c r="I51" i="1" s="1"/>
  <c r="I50" i="1" s="1"/>
  <c r="I48" i="1"/>
  <c r="I47" i="1" s="1"/>
  <c r="I46" i="1" s="1"/>
  <c r="I45" i="1" s="1"/>
  <c r="I44" i="1" s="1"/>
  <c r="I43" i="1" s="1"/>
  <c r="I42" i="1" s="1"/>
  <c r="I41" i="1"/>
  <c r="I40" i="1" s="1"/>
  <c r="I39" i="1" s="1"/>
  <c r="I35" i="1" s="1"/>
  <c r="I28" i="1"/>
  <c r="I27" i="1" s="1"/>
  <c r="I26" i="1" s="1"/>
  <c r="I25" i="1" s="1"/>
  <c r="I24" i="1" s="1"/>
  <c r="I20" i="1"/>
  <c r="I19" i="1" s="1"/>
  <c r="I18" i="1" s="1"/>
  <c r="H227" i="1"/>
  <c r="H225" i="1" s="1"/>
  <c r="H224" i="1" s="1"/>
  <c r="H223" i="1" s="1"/>
  <c r="H221" i="1"/>
  <c r="H220" i="1" s="1"/>
  <c r="H219" i="1" s="1"/>
  <c r="H216" i="1"/>
  <c r="H215" i="1" s="1"/>
  <c r="H217" i="1"/>
  <c r="H209" i="1"/>
  <c r="H208" i="1" s="1"/>
  <c r="H207" i="1" s="1"/>
  <c r="H206" i="1" s="1"/>
  <c r="H205" i="1" s="1"/>
  <c r="H203" i="1"/>
  <c r="H202" i="1" s="1"/>
  <c r="H201" i="1" s="1"/>
  <c r="H199" i="1"/>
  <c r="H198" i="1" s="1"/>
  <c r="H197" i="1" s="1"/>
  <c r="H194" i="1"/>
  <c r="H193" i="1" s="1"/>
  <c r="H192" i="1" s="1"/>
  <c r="H190" i="1"/>
  <c r="H189" i="1" s="1"/>
  <c r="H188" i="1" s="1"/>
  <c r="H184" i="1"/>
  <c r="H183" i="1" s="1"/>
  <c r="H182" i="1" s="1"/>
  <c r="H181" i="1" s="1"/>
  <c r="H180" i="1" s="1"/>
  <c r="H175" i="1"/>
  <c r="H174" i="1" s="1"/>
  <c r="L174" i="1" s="1"/>
  <c r="H170" i="1"/>
  <c r="H172" i="1"/>
  <c r="H171" i="1" s="1"/>
  <c r="H168" i="1"/>
  <c r="H167" i="1" s="1"/>
  <c r="H166" i="1" s="1"/>
  <c r="H163" i="1"/>
  <c r="H162" i="1" s="1"/>
  <c r="H161" i="1" s="1"/>
  <c r="H159" i="1"/>
  <c r="H158" i="1" s="1"/>
  <c r="H157" i="1" s="1"/>
  <c r="H150" i="1"/>
  <c r="H149" i="1" s="1"/>
  <c r="H148" i="1" s="1"/>
  <c r="H147" i="1" s="1"/>
  <c r="H146" i="1" s="1"/>
  <c r="H144" i="1"/>
  <c r="H143" i="1" s="1"/>
  <c r="H142" i="1" s="1"/>
  <c r="H111" i="1"/>
  <c r="H110" i="1" s="1"/>
  <c r="H108" i="1"/>
  <c r="H107" i="1" s="1"/>
  <c r="H85" i="1"/>
  <c r="H84" i="1" s="1"/>
  <c r="H83" i="1" s="1"/>
  <c r="H82" i="1" s="1"/>
  <c r="H81" i="1" s="1"/>
  <c r="H80" i="1" s="1"/>
  <c r="H78" i="1"/>
  <c r="H77" i="1" s="1"/>
  <c r="H76" i="1" s="1"/>
  <c r="H74" i="1"/>
  <c r="H73" i="1" s="1"/>
  <c r="H72" i="1" s="1"/>
  <c r="H70" i="1"/>
  <c r="H69" i="1" s="1"/>
  <c r="H68" i="1" s="1"/>
  <c r="H66" i="1"/>
  <c r="H65" i="1" s="1"/>
  <c r="H64" i="1" s="1"/>
  <c r="H55" i="1"/>
  <c r="H54" i="1" s="1"/>
  <c r="H53" i="1" s="1"/>
  <c r="H52" i="1" s="1"/>
  <c r="H51" i="1" s="1"/>
  <c r="H50" i="1" s="1"/>
  <c r="H47" i="1"/>
  <c r="H46" i="1" s="1"/>
  <c r="H45" i="1" s="1"/>
  <c r="H44" i="1" s="1"/>
  <c r="H43" i="1" s="1"/>
  <c r="H42" i="1" s="1"/>
  <c r="H40" i="1"/>
  <c r="H39" i="1" s="1"/>
  <c r="H27" i="1"/>
  <c r="H26" i="1" s="1"/>
  <c r="H25" i="1" s="1"/>
  <c r="H24" i="1" s="1"/>
  <c r="H19" i="1"/>
  <c r="H18" i="1" s="1"/>
  <c r="H152" i="1" l="1"/>
  <c r="I17" i="1"/>
  <c r="I16" i="1" s="1"/>
  <c r="I15" i="1" s="1"/>
  <c r="H17" i="1"/>
  <c r="H16" i="1" s="1"/>
  <c r="H15" i="1" s="1"/>
  <c r="H35" i="1"/>
  <c r="H30" i="1" s="1"/>
  <c r="H29" i="1" s="1"/>
  <c r="I114" i="1"/>
  <c r="H59" i="1"/>
  <c r="H58" i="1" s="1"/>
  <c r="H57" i="1" s="1"/>
  <c r="H49" i="1" s="1"/>
  <c r="H137" i="1"/>
  <c r="H136" i="1" s="1"/>
  <c r="H113" i="1" s="1"/>
  <c r="I137" i="1"/>
  <c r="I136" i="1" s="1"/>
  <c r="H94" i="1"/>
  <c r="H93" i="1" s="1"/>
  <c r="I94" i="1"/>
  <c r="I93" i="1" s="1"/>
  <c r="I163" i="1"/>
  <c r="I162" i="1" s="1"/>
  <c r="I161" i="1" s="1"/>
  <c r="I170" i="1"/>
  <c r="I216" i="1"/>
  <c r="I215" i="1" s="1"/>
  <c r="I214" i="1" s="1"/>
  <c r="I213" i="1" s="1"/>
  <c r="I212" i="1" s="1"/>
  <c r="I211" i="1" s="1"/>
  <c r="I226" i="1"/>
  <c r="H226" i="1"/>
  <c r="H214" i="1"/>
  <c r="H213" i="1" s="1"/>
  <c r="H212" i="1" s="1"/>
  <c r="H211" i="1" s="1"/>
  <c r="I196" i="1"/>
  <c r="H196" i="1"/>
  <c r="I187" i="1"/>
  <c r="H187" i="1"/>
  <c r="I106" i="1"/>
  <c r="I105" i="1" s="1"/>
  <c r="I104" i="1" s="1"/>
  <c r="H106" i="1"/>
  <c r="H105" i="1" s="1"/>
  <c r="H104" i="1" s="1"/>
  <c r="I178" i="1"/>
  <c r="I176" i="1" s="1"/>
  <c r="H14" i="1" l="1"/>
  <c r="H92" i="1"/>
  <c r="I30" i="1"/>
  <c r="I29" i="1" s="1"/>
  <c r="I14" i="1" s="1"/>
  <c r="H186" i="1"/>
  <c r="H179" i="1" s="1"/>
  <c r="I175" i="1"/>
  <c r="I174" i="1" s="1"/>
  <c r="I186" i="1"/>
  <c r="I179" i="1" s="1"/>
  <c r="H13" i="1" l="1"/>
  <c r="H12" i="1" s="1"/>
  <c r="L13" i="1" s="1"/>
  <c r="I160" i="1"/>
  <c r="I159" i="1" s="1"/>
  <c r="I158" i="1" s="1"/>
  <c r="I157" i="1" s="1"/>
  <c r="J78" i="1"/>
  <c r="J77" i="1" s="1"/>
  <c r="J76" i="1" s="1"/>
  <c r="K78" i="1"/>
  <c r="K77" i="1" s="1"/>
  <c r="K76" i="1" s="1"/>
  <c r="G78" i="1"/>
  <c r="G77" i="1" s="1"/>
  <c r="G76" i="1" s="1"/>
  <c r="I152" i="1" l="1"/>
  <c r="K67" i="1"/>
  <c r="J67" i="1"/>
  <c r="G67" i="1"/>
  <c r="I67" i="1" s="1"/>
  <c r="I66" i="1" s="1"/>
  <c r="I65" i="1" s="1"/>
  <c r="I64" i="1" s="1"/>
  <c r="I113" i="1" l="1"/>
  <c r="I92" i="1" s="1"/>
  <c r="I59" i="1"/>
  <c r="I58" i="1" s="1"/>
  <c r="I57" i="1" s="1"/>
  <c r="I49" i="1" s="1"/>
  <c r="J85" i="1"/>
  <c r="J84" i="1" s="1"/>
  <c r="J83" i="1" s="1"/>
  <c r="J82" i="1" s="1"/>
  <c r="K85" i="1"/>
  <c r="K84" i="1" s="1"/>
  <c r="K83" i="1" s="1"/>
  <c r="K82" i="1" s="1"/>
  <c r="G85" i="1"/>
  <c r="G84" i="1" s="1"/>
  <c r="G83" i="1" s="1"/>
  <c r="G82" i="1" s="1"/>
  <c r="I13" i="1" l="1"/>
  <c r="I12" i="1" s="1"/>
  <c r="K27" i="1"/>
  <c r="K26" i="1" s="1"/>
  <c r="K25" i="1" s="1"/>
  <c r="K24" i="1" s="1"/>
  <c r="J27" i="1" l="1"/>
  <c r="J26" i="1" s="1"/>
  <c r="J25" i="1" s="1"/>
  <c r="J24" i="1" s="1"/>
  <c r="G27" i="1"/>
  <c r="G26" i="1" s="1"/>
  <c r="G25" i="1" s="1"/>
  <c r="G24" i="1" s="1"/>
  <c r="K227" i="1" l="1"/>
  <c r="K225" i="1" s="1"/>
  <c r="J227" i="1"/>
  <c r="J225" i="1" s="1"/>
  <c r="J224" i="1" s="1"/>
  <c r="G227" i="1"/>
  <c r="G226" i="1" s="1"/>
  <c r="K221" i="1"/>
  <c r="K220" i="1" s="1"/>
  <c r="K219" i="1" s="1"/>
  <c r="J221" i="1"/>
  <c r="J220" i="1" s="1"/>
  <c r="J219" i="1" s="1"/>
  <c r="G221" i="1"/>
  <c r="G220" i="1" s="1"/>
  <c r="G219" i="1" s="1"/>
  <c r="K217" i="1"/>
  <c r="J217" i="1"/>
  <c r="G217" i="1"/>
  <c r="K216" i="1"/>
  <c r="K215" i="1" s="1"/>
  <c r="J216" i="1"/>
  <c r="J215" i="1" s="1"/>
  <c r="G216" i="1"/>
  <c r="G215" i="1" s="1"/>
  <c r="J214" i="1" l="1"/>
  <c r="K214" i="1"/>
  <c r="G214" i="1"/>
  <c r="J226" i="1"/>
  <c r="K224" i="1"/>
  <c r="K223" i="1" s="1"/>
  <c r="G225" i="1"/>
  <c r="J223" i="1"/>
  <c r="K226" i="1"/>
  <c r="G224" i="1" l="1"/>
  <c r="G223" i="1" s="1"/>
  <c r="K209" i="1"/>
  <c r="K208" i="1" s="1"/>
  <c r="K207" i="1" s="1"/>
  <c r="K206" i="1" s="1"/>
  <c r="K205" i="1" s="1"/>
  <c r="J209" i="1"/>
  <c r="J208" i="1" s="1"/>
  <c r="J207" i="1" s="1"/>
  <c r="J206" i="1" s="1"/>
  <c r="J205" i="1" s="1"/>
  <c r="G209" i="1"/>
  <c r="G208" i="1" s="1"/>
  <c r="G207" i="1" s="1"/>
  <c r="G206" i="1" s="1"/>
  <c r="G205" i="1" s="1"/>
  <c r="K203" i="1"/>
  <c r="K202" i="1" s="1"/>
  <c r="K201" i="1" s="1"/>
  <c r="J203" i="1"/>
  <c r="J202" i="1" s="1"/>
  <c r="J201" i="1" s="1"/>
  <c r="G203" i="1"/>
  <c r="G202" i="1" s="1"/>
  <c r="G201" i="1" s="1"/>
  <c r="K199" i="1"/>
  <c r="K198" i="1" s="1"/>
  <c r="K197" i="1" s="1"/>
  <c r="J199" i="1"/>
  <c r="J198" i="1" s="1"/>
  <c r="J197" i="1" s="1"/>
  <c r="G199" i="1"/>
  <c r="G198" i="1" s="1"/>
  <c r="G197" i="1" s="1"/>
  <c r="K194" i="1"/>
  <c r="K193" i="1" s="1"/>
  <c r="K192" i="1" s="1"/>
  <c r="J194" i="1"/>
  <c r="J193" i="1" s="1"/>
  <c r="J192" i="1" s="1"/>
  <c r="G194" i="1"/>
  <c r="G193" i="1" s="1"/>
  <c r="G192" i="1" s="1"/>
  <c r="K190" i="1"/>
  <c r="K189" i="1" s="1"/>
  <c r="K188" i="1" s="1"/>
  <c r="J190" i="1"/>
  <c r="J189" i="1" s="1"/>
  <c r="J188" i="1" s="1"/>
  <c r="G190" i="1"/>
  <c r="G189" i="1" s="1"/>
  <c r="G188" i="1" s="1"/>
  <c r="K184" i="1"/>
  <c r="K183" i="1" s="1"/>
  <c r="K182" i="1" s="1"/>
  <c r="K181" i="1" s="1"/>
  <c r="K180" i="1" s="1"/>
  <c r="J184" i="1"/>
  <c r="J183" i="1" s="1"/>
  <c r="J182" i="1" s="1"/>
  <c r="J181" i="1" s="1"/>
  <c r="J180" i="1" s="1"/>
  <c r="G184" i="1"/>
  <c r="G183" i="1" s="1"/>
  <c r="G182" i="1" s="1"/>
  <c r="G181" i="1" s="1"/>
  <c r="G180" i="1" s="1"/>
  <c r="K175" i="1"/>
  <c r="J175" i="1"/>
  <c r="K174" i="1"/>
  <c r="J174" i="1"/>
  <c r="K172" i="1"/>
  <c r="K171" i="1" s="1"/>
  <c r="J172" i="1"/>
  <c r="J171" i="1" s="1"/>
  <c r="G172" i="1"/>
  <c r="G171" i="1" s="1"/>
  <c r="K170" i="1"/>
  <c r="J170" i="1"/>
  <c r="G170" i="1"/>
  <c r="K168" i="1"/>
  <c r="K167" i="1" s="1"/>
  <c r="K166" i="1" s="1"/>
  <c r="J168" i="1"/>
  <c r="J167" i="1" s="1"/>
  <c r="J166" i="1" s="1"/>
  <c r="G168" i="1"/>
  <c r="G167" i="1" s="1"/>
  <c r="G166" i="1" s="1"/>
  <c r="K163" i="1"/>
  <c r="K162" i="1" s="1"/>
  <c r="K161" i="1" s="1"/>
  <c r="J163" i="1"/>
  <c r="J162" i="1" s="1"/>
  <c r="J161" i="1" s="1"/>
  <c r="G163" i="1"/>
  <c r="G162" i="1" s="1"/>
  <c r="G161" i="1" s="1"/>
  <c r="K159" i="1"/>
  <c r="K158" i="1" s="1"/>
  <c r="K157" i="1" s="1"/>
  <c r="J159" i="1"/>
  <c r="J158" i="1" s="1"/>
  <c r="J157" i="1" s="1"/>
  <c r="G159" i="1"/>
  <c r="G158" i="1" s="1"/>
  <c r="G157" i="1" s="1"/>
  <c r="K150" i="1"/>
  <c r="K149" i="1" s="1"/>
  <c r="K148" i="1" s="1"/>
  <c r="K147" i="1" s="1"/>
  <c r="K146" i="1" s="1"/>
  <c r="J150" i="1"/>
  <c r="J149" i="1" s="1"/>
  <c r="J148" i="1" s="1"/>
  <c r="J147" i="1" s="1"/>
  <c r="J146" i="1" s="1"/>
  <c r="G150" i="1"/>
  <c r="G149" i="1" s="1"/>
  <c r="G148" i="1" s="1"/>
  <c r="G147" i="1" s="1"/>
  <c r="G146" i="1" s="1"/>
  <c r="K144" i="1"/>
  <c r="K143" i="1" s="1"/>
  <c r="K142" i="1" s="1"/>
  <c r="K137" i="1" s="1"/>
  <c r="J144" i="1"/>
  <c r="J143" i="1" s="1"/>
  <c r="J142" i="1" s="1"/>
  <c r="J137" i="1" s="1"/>
  <c r="G144" i="1"/>
  <c r="G143" i="1" s="1"/>
  <c r="G142" i="1" s="1"/>
  <c r="G137" i="1" s="1"/>
  <c r="G136" i="1" s="1"/>
  <c r="K111" i="1"/>
  <c r="K110" i="1" s="1"/>
  <c r="J111" i="1"/>
  <c r="J110" i="1" s="1"/>
  <c r="G111" i="1"/>
  <c r="G110" i="1" s="1"/>
  <c r="K108" i="1"/>
  <c r="K107" i="1" s="1"/>
  <c r="J108" i="1"/>
  <c r="J107" i="1" s="1"/>
  <c r="G108" i="1"/>
  <c r="G107" i="1" s="1"/>
  <c r="K74" i="1"/>
  <c r="K73" i="1" s="1"/>
  <c r="K72" i="1" s="1"/>
  <c r="J74" i="1"/>
  <c r="J73" i="1" s="1"/>
  <c r="J72" i="1" s="1"/>
  <c r="G74" i="1"/>
  <c r="G73" i="1" s="1"/>
  <c r="G72" i="1" s="1"/>
  <c r="K70" i="1"/>
  <c r="K69" i="1" s="1"/>
  <c r="K68" i="1" s="1"/>
  <c r="J70" i="1"/>
  <c r="J69" i="1" s="1"/>
  <c r="J68" i="1" s="1"/>
  <c r="G70" i="1"/>
  <c r="G69" i="1" s="1"/>
  <c r="G68" i="1" s="1"/>
  <c r="K66" i="1"/>
  <c r="K65" i="1" s="1"/>
  <c r="K64" i="1" s="1"/>
  <c r="J66" i="1"/>
  <c r="J65" i="1" s="1"/>
  <c r="J64" i="1" s="1"/>
  <c r="G66" i="1"/>
  <c r="G65" i="1" s="1"/>
  <c r="G64" i="1" s="1"/>
  <c r="K55" i="1"/>
  <c r="K54" i="1" s="1"/>
  <c r="K53" i="1" s="1"/>
  <c r="K52" i="1" s="1"/>
  <c r="K51" i="1" s="1"/>
  <c r="K50" i="1" s="1"/>
  <c r="J55" i="1"/>
  <c r="J54" i="1" s="1"/>
  <c r="J53" i="1" s="1"/>
  <c r="J52" i="1" s="1"/>
  <c r="J51" i="1" s="1"/>
  <c r="J50" i="1" s="1"/>
  <c r="G55" i="1"/>
  <c r="G54" i="1" s="1"/>
  <c r="G53" i="1" s="1"/>
  <c r="G52" i="1" s="1"/>
  <c r="G51" i="1" s="1"/>
  <c r="G50" i="1" s="1"/>
  <c r="K47" i="1"/>
  <c r="K46" i="1" s="1"/>
  <c r="K45" i="1" s="1"/>
  <c r="K44" i="1" s="1"/>
  <c r="K43" i="1" s="1"/>
  <c r="K42" i="1" s="1"/>
  <c r="J47" i="1"/>
  <c r="J46" i="1" s="1"/>
  <c r="J45" i="1" s="1"/>
  <c r="J44" i="1" s="1"/>
  <c r="J43" i="1" s="1"/>
  <c r="J42" i="1" s="1"/>
  <c r="G47" i="1"/>
  <c r="G46" i="1" s="1"/>
  <c r="G45" i="1" s="1"/>
  <c r="G44" i="1" s="1"/>
  <c r="G43" i="1" s="1"/>
  <c r="G42" i="1" s="1"/>
  <c r="K40" i="1"/>
  <c r="K39" i="1" s="1"/>
  <c r="J40" i="1"/>
  <c r="J39" i="1" s="1"/>
  <c r="G40" i="1"/>
  <c r="G39" i="1" s="1"/>
  <c r="K213" i="1"/>
  <c r="K212" i="1" s="1"/>
  <c r="K211" i="1" s="1"/>
  <c r="J213" i="1"/>
  <c r="J212" i="1" s="1"/>
  <c r="J211" i="1" s="1"/>
  <c r="G213" i="1"/>
  <c r="K19" i="1"/>
  <c r="K18" i="1" s="1"/>
  <c r="J19" i="1"/>
  <c r="J18" i="1" s="1"/>
  <c r="G19" i="1"/>
  <c r="G18" i="1" s="1"/>
  <c r="G17" i="1" l="1"/>
  <c r="G16" i="1" s="1"/>
  <c r="G15" i="1" s="1"/>
  <c r="K17" i="1"/>
  <c r="K16" i="1" s="1"/>
  <c r="K15" i="1" s="1"/>
  <c r="G35" i="1"/>
  <c r="G30" i="1" s="1"/>
  <c r="K35" i="1"/>
  <c r="K30" i="1" s="1"/>
  <c r="J17" i="1"/>
  <c r="J16" i="1" s="1"/>
  <c r="J15" i="1" s="1"/>
  <c r="J35" i="1"/>
  <c r="J30" i="1" s="1"/>
  <c r="J59" i="1"/>
  <c r="J58" i="1" s="1"/>
  <c r="J57" i="1" s="1"/>
  <c r="G59" i="1"/>
  <c r="G58" i="1" s="1"/>
  <c r="G57" i="1" s="1"/>
  <c r="K59" i="1"/>
  <c r="K58" i="1" s="1"/>
  <c r="K57" i="1" s="1"/>
  <c r="K94" i="1"/>
  <c r="K93" i="1" s="1"/>
  <c r="J94" i="1"/>
  <c r="J93" i="1" s="1"/>
  <c r="J152" i="1"/>
  <c r="G152" i="1"/>
  <c r="K152" i="1"/>
  <c r="G94" i="1"/>
  <c r="G93" i="1" s="1"/>
  <c r="G212" i="1"/>
  <c r="G211" i="1" s="1"/>
  <c r="K81" i="1"/>
  <c r="K80" i="1" s="1"/>
  <c r="J106" i="1"/>
  <c r="J105" i="1" s="1"/>
  <c r="J104" i="1" s="1"/>
  <c r="G187" i="1"/>
  <c r="K196" i="1"/>
  <c r="J196" i="1"/>
  <c r="K187" i="1"/>
  <c r="J187" i="1"/>
  <c r="K106" i="1"/>
  <c r="K105" i="1" s="1"/>
  <c r="K104" i="1" s="1"/>
  <c r="G106" i="1"/>
  <c r="G105" i="1" s="1"/>
  <c r="G104" i="1" s="1"/>
  <c r="G196" i="1"/>
  <c r="G81" i="1"/>
  <c r="G80" i="1" s="1"/>
  <c r="J81" i="1"/>
  <c r="J80" i="1" s="1"/>
  <c r="K136" i="1"/>
  <c r="J136" i="1"/>
  <c r="G114" i="1" l="1"/>
  <c r="G113" i="1" s="1"/>
  <c r="J114" i="1"/>
  <c r="K114" i="1"/>
  <c r="K113" i="1" s="1"/>
  <c r="G49" i="1"/>
  <c r="J29" i="1"/>
  <c r="J14" i="1" s="1"/>
  <c r="G29" i="1"/>
  <c r="G14" i="1" s="1"/>
  <c r="K29" i="1"/>
  <c r="K14" i="1" s="1"/>
  <c r="K49" i="1"/>
  <c r="G186" i="1"/>
  <c r="G179" i="1" s="1"/>
  <c r="K186" i="1"/>
  <c r="K179" i="1" s="1"/>
  <c r="J186" i="1"/>
  <c r="J179" i="1" s="1"/>
  <c r="J49" i="1"/>
  <c r="J113" i="1" l="1"/>
  <c r="J92" i="1" s="1"/>
  <c r="J13" i="1" s="1"/>
  <c r="J12" i="1" s="1"/>
  <c r="G92" i="1" l="1"/>
  <c r="G13" i="1" s="1"/>
  <c r="G12" i="1" s="1"/>
  <c r="M12" i="1" s="1"/>
  <c r="K92" i="1"/>
  <c r="K13" i="1" s="1"/>
  <c r="K12" i="1" s="1"/>
</calcChain>
</file>

<file path=xl/sharedStrings.xml><?xml version="1.0" encoding="utf-8"?>
<sst xmlns="http://schemas.openxmlformats.org/spreadsheetml/2006/main" count="1093" uniqueCount="189">
  <si>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</si>
  <si>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</si>
  <si>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</si>
  <si>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</si>
  <si>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</si>
  <si>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</si>
  <si>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</si>
  <si>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</si>
  <si>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</si>
  <si>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</si>
  <si>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</si>
  <si>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</si>
  <si>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</si>
  <si>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</si>
  <si>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</si>
  <si>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</si>
  <si>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</si>
  <si>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</si>
  <si>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</si>
  <si>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</si>
  <si>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</si>
  <si>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</si>
  <si>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</si>
  <si>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</si>
  <si>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</si>
  <si>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</si>
  <si>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Обеспечение пожарной безопасности</t>
  </si>
  <si>
    <t>Пенсионное обеспечение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</si>
  <si>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</si>
  <si>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</si>
  <si>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</si>
  <si>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</si>
  <si>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</si>
  <si>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</si>
  <si>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</si>
  <si>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243</t>
  </si>
  <si>
    <t>312</t>
  </si>
  <si>
    <t>611</t>
  </si>
  <si>
    <t>323</t>
  </si>
  <si>
    <t>СУММА (тыс.рублей)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</si>
  <si>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</si>
  <si>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</si>
  <si>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</si>
  <si>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</si>
  <si>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</si>
  <si>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</si>
  <si>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</si>
  <si>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</si>
  <si>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</si>
  <si>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</si>
  <si>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</si>
  <si>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</si>
  <si>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</si>
  <si>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</si>
  <si>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</si>
  <si>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</si>
  <si>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</si>
  <si>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</si>
  <si>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</si>
  <si>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</si>
  <si>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</si>
  <si>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</si>
  <si>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</si>
  <si>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</si>
  <si>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</si>
  <si>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</si>
  <si>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</si>
  <si>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</si>
  <si>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</si>
  <si>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</si>
  <si>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</si>
  <si>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Субсидии юридическим лицам (кроме некоммерческих организаций), индивидуальным предпринимателям, физическим лицам
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</si>
  <si>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</si>
  <si>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</si>
  <si>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</si>
  <si>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 xml:space="preserve">Оказание муниципальных услуг (выполнение работ) музеями и библиотеками. 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</si>
  <si>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</si>
  <si>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</si>
  <si>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Муниципальная программа "Развитие культуры и туризма на территории МО МР "Печора"</t>
  </si>
  <si>
    <t>Предоставление социальной помощи женщинам, состоящим на учете по беременности и родам</t>
  </si>
  <si>
    <t>Оказание социальной поддержки народным дружинникам</t>
  </si>
  <si>
    <t>Мероприятия по организации участия граждан в охране общественного порядка на территории ГП "Печора" (народные дружины)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</si>
  <si>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</si>
  <si>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</si>
  <si>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</si>
  <si>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</si>
  <si>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</si>
  <si>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</si>
  <si>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Муниципальная программа "Жилье, жилищно-коммунальное хозяйство и территориальное развитие МО МР "Печора"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</si>
  <si>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</si>
  <si>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</si>
  <si>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</si>
  <si>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</si>
  <si>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</si>
  <si>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</si>
  <si>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99 0 00 02110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</si>
  <si>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</si>
  <si>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</si>
  <si>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</si>
  <si>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</si>
  <si>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</si>
  <si>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</si>
  <si>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</si>
  <si>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</si>
  <si>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</si>
  <si>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01 0 00 00000</t>
  </si>
  <si>
    <t>99 0 00 63140</t>
  </si>
  <si>
    <t>99 0 00 63150</t>
  </si>
  <si>
    <t>05 0 00 00000</t>
  </si>
  <si>
    <t>05 0 11 00000</t>
  </si>
  <si>
    <t>05 0 21 00000</t>
  </si>
  <si>
    <t>08 0 00 00000</t>
  </si>
  <si>
    <t>Муниципальная программа "Безопасность жизнедеятельности населения МО МР "Печора"</t>
  </si>
  <si>
    <t>08 5 00 00000</t>
  </si>
  <si>
    <t>Подпрограмма "Повышение безопасности дорожного движения"</t>
  </si>
  <si>
    <t>08 5 31 00000</t>
  </si>
  <si>
    <t>Обеспечение обустройства и содержания технических средств организации дорожного движения улично-дорожной сети</t>
  </si>
  <si>
    <t>01 0 01 00000</t>
  </si>
  <si>
    <t>01 0 02 00000</t>
  </si>
  <si>
    <t>03 3 13 S2220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</si>
  <si>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</si>
  <si>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</si>
  <si>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Реконструкция, капитальный ремонт и ремонт автомобильных дорого общего пользования местного значения</t>
  </si>
  <si>
    <t>Закупка товаров, работ и услуг для обеспечения государственных (муниципальных) нужд</t>
  </si>
  <si>
    <t>03 3 14 S2230</t>
  </si>
  <si>
    <t>Другие вопросы в области национальной экономики</t>
  </si>
  <si>
    <t>12</t>
  </si>
  <si>
    <t>03 2 00 00000</t>
  </si>
  <si>
    <t>2019 год</t>
  </si>
  <si>
    <t>УСЛОВНО УТВЕРЖДАЕМЫЕ (УТВЕРЖДЕННЫЕ) РАСХОДЫ</t>
  </si>
  <si>
    <t>Условно утверждаемые (утвержденные) расходы</t>
  </si>
  <si>
    <t>99 0 00 99990</t>
  </si>
  <si>
    <t>Специальные расходы</t>
  </si>
  <si>
    <t>08</t>
  </si>
  <si>
    <t>03 3 16 00000</t>
  </si>
  <si>
    <t>Мероприятия в области пассажирского транспорта</t>
  </si>
  <si>
    <t>Транспорт</t>
  </si>
  <si>
    <t>Подпрограмма "Комплексное освоение и развитие территорий в целях жилищного строительства на территории МО МР "Печора"</t>
  </si>
  <si>
    <t>Прочая закупка товаров, работ и услуг</t>
  </si>
  <si>
    <t>03 3 14 00000</t>
  </si>
  <si>
    <t>03 6 00 00000</t>
  </si>
  <si>
    <t>Подпрограмма "Улучшение состояния территорий МО МР "Печора"</t>
  </si>
  <si>
    <t>Жилищное хозяйство</t>
  </si>
  <si>
    <t>2020 год</t>
  </si>
  <si>
    <t>03 6 14 00000</t>
  </si>
  <si>
    <t>Организация проведения мероприятий по отлову и содержанию безнадзорных животных</t>
  </si>
  <si>
    <t>02 0 00 00000</t>
  </si>
  <si>
    <t>Подпрограмма  «Благоустройство дворовых и общественных территорий городского поселения «Печора»</t>
  </si>
  <si>
    <t>02 1 00 00000</t>
  </si>
  <si>
    <t>Приоритетный проект «Формирование комфортной городской среды»</t>
  </si>
  <si>
    <t>2021 год</t>
  </si>
  <si>
    <t>Поддержка муниципальных программ формирования современной городской среды</t>
  </si>
  <si>
    <t>Озеленение</t>
  </si>
  <si>
    <t>99 0 00 25520</t>
  </si>
  <si>
    <t>Ведомственная структура расходов бюджета  муниципального образования городского поселения "Печора" на 2019 год и плановый период 2020 и 2021 годов</t>
  </si>
  <si>
    <t>07</t>
  </si>
  <si>
    <t>99 0 00 02090</t>
  </si>
  <si>
    <t>Проведение выборов и референдумов</t>
  </si>
  <si>
    <t>03 2 32 00000</t>
  </si>
  <si>
    <t>Кадастровый учет земель, земельных участков для индивидуального жилищного строительства</t>
  </si>
  <si>
    <t xml:space="preserve">Обеспечение проведения выборов и референдумов
</t>
  </si>
  <si>
    <t>Муниципальная программа "Адресная социальная помощь населению городского поселения "Печора" на 2019-2021 годы"</t>
  </si>
  <si>
    <t>Приложение 3</t>
  </si>
  <si>
    <t xml:space="preserve">  к решению Совета городского поселения "Печора" </t>
  </si>
  <si>
    <t>03 3 18 00000</t>
  </si>
  <si>
    <t xml:space="preserve">Реализация народных проектов в сфере дорожной деятельности, прошедших отбор в рамках проекта "Народный бюджет" </t>
  </si>
  <si>
    <t>от 21 декабря 2018 года № 4-16/75</t>
  </si>
  <si>
    <t>Изменения</t>
  </si>
  <si>
    <t>02 1 12 55550</t>
  </si>
  <si>
    <t>99 0 00 25010</t>
  </si>
  <si>
    <t>Оказание муниципальных услуг (выполнение работ) производственно-техническим комплексом</t>
  </si>
  <si>
    <t>Реализация народных проектов в сфере благоустройства, прошедших отбор в рамках проекта «Народный бюджет»</t>
  </si>
  <si>
    <t>Разработка проекта планировки и проекта межевания территории</t>
  </si>
  <si>
    <t>99 0 00 25550</t>
  </si>
  <si>
    <t xml:space="preserve">Поддержка муниципальных программ формирования современной городской среды
</t>
  </si>
  <si>
    <t>03 6 12 00000</t>
  </si>
  <si>
    <t xml:space="preserve">Руководство и управление в сфере установленных функций органов местного самоуправления </t>
  </si>
  <si>
    <t>99 0 00 02040</t>
  </si>
  <si>
    <t>03 3 13 00000</t>
  </si>
  <si>
    <t>02 1 22 S2480</t>
  </si>
  <si>
    <t>02 1 F2 55550</t>
  </si>
  <si>
    <t>02 1 14 S2810</t>
  </si>
  <si>
    <t>Реализация народных проектов в сфере благоустройства, прошедших отбор в рамках проекта "Народный бюджет"</t>
  </si>
  <si>
    <t>02 1 22 00000</t>
  </si>
  <si>
    <t>Приложение 2</t>
  </si>
  <si>
    <t>Реализация мероприятий по благоустройству улично-дорожной сети.</t>
  </si>
  <si>
    <t>Муниципальная программа «Формирование комфортной городской среды муниципального образования городского поселения «Печора» на 2018-2024 годы</t>
  </si>
  <si>
    <t>02 1 12 00000</t>
  </si>
  <si>
    <t>от 07 июня 2019 года № 4-20/87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</si>
</sst>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0"/>
    <numFmt numFmtId="165" formatCode="000"/>
    <numFmt numFmtId="166" formatCode="000\ 00\ 00"/>
    <numFmt numFmtId="167" formatCode="#,##0.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167" fontId="6" fillId="0" borderId="1" xfId="0" applyNumberFormat="1" applyFont="1" applyBorder="1" applyAlignment="1">
      <alignment horizontal="right" vertical="center"/>
    </xf>
    <xf numFmtId="167" fontId="6" fillId="5" borderId="1" xfId="0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167" fontId="7" fillId="6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167" fontId="7" fillId="3" borderId="1" xfId="0" applyNumberFormat="1" applyFont="1" applyFill="1" applyBorder="1" applyAlignment="1">
      <alignment horizontal="right" vertical="center"/>
    </xf>
    <xf numFmtId="167" fontId="7" fillId="9" borderId="1" xfId="0" applyNumberFormat="1" applyFont="1" applyFill="1" applyBorder="1" applyAlignment="1">
      <alignment horizontal="right" vertical="center"/>
    </xf>
    <xf numFmtId="167" fontId="7" fillId="4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justify" vertical="top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justify" vertical="top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167" fontId="7" fillId="8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justify" vertical="center" wrapText="1"/>
    </xf>
    <xf numFmtId="167" fontId="7" fillId="6" borderId="1" xfId="0" applyNumberFormat="1" applyFont="1" applyFill="1" applyBorder="1" applyAlignment="1">
      <alignment horizontal="right" vertical="center" wrapText="1"/>
    </xf>
    <xf numFmtId="43" fontId="7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49" fontId="7" fillId="9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justify" vertical="top" wrapText="1"/>
    </xf>
    <xf numFmtId="49" fontId="7" fillId="10" borderId="1" xfId="0" applyNumberFormat="1" applyFont="1" applyFill="1" applyBorder="1" applyAlignment="1">
      <alignment horizontal="center" vertical="center"/>
    </xf>
    <xf numFmtId="167" fontId="7" fillId="10" borderId="1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9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vertical="center" wrapText="1"/>
    </xf>
    <xf numFmtId="49" fontId="7" fillId="6" borderId="1" xfId="0" applyNumberFormat="1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justify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167" fontId="6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justify" vertical="top" wrapText="1"/>
    </xf>
    <xf numFmtId="43" fontId="7" fillId="6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.xml"/><Relationship Id="rId18" Type="http://schemas.openxmlformats.org/officeDocument/2006/relationships/revisionLog" Target="revisionLog13.xml"/><Relationship Id="rId26" Type="http://schemas.openxmlformats.org/officeDocument/2006/relationships/revisionLog" Target="revisionLog21.xml"/><Relationship Id="rId39" Type="http://schemas.openxmlformats.org/officeDocument/2006/relationships/revisionLog" Target="revisionLog34.xml"/><Relationship Id="rId21" Type="http://schemas.openxmlformats.org/officeDocument/2006/relationships/revisionLog" Target="revisionLog16.xml"/><Relationship Id="rId34" Type="http://schemas.openxmlformats.org/officeDocument/2006/relationships/revisionLog" Target="revisionLog29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5.xml"/><Relationship Id="rId25" Type="http://schemas.openxmlformats.org/officeDocument/2006/relationships/revisionLog" Target="revisionLog20.xml"/><Relationship Id="rId33" Type="http://schemas.openxmlformats.org/officeDocument/2006/relationships/revisionLog" Target="revisionLog28.xml"/><Relationship Id="rId38" Type="http://schemas.openxmlformats.org/officeDocument/2006/relationships/revisionLog" Target="revisionLog33.xml"/><Relationship Id="rId16" Type="http://schemas.openxmlformats.org/officeDocument/2006/relationships/revisionLog" Target="revisionLog4.xml"/><Relationship Id="rId20" Type="http://schemas.openxmlformats.org/officeDocument/2006/relationships/revisionLog" Target="revisionLog15.xml"/><Relationship Id="rId29" Type="http://schemas.openxmlformats.org/officeDocument/2006/relationships/revisionLog" Target="revisionLog24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24" Type="http://schemas.openxmlformats.org/officeDocument/2006/relationships/revisionLog" Target="revisionLog19.xml"/><Relationship Id="rId32" Type="http://schemas.openxmlformats.org/officeDocument/2006/relationships/revisionLog" Target="revisionLog27.xml"/><Relationship Id="rId37" Type="http://schemas.openxmlformats.org/officeDocument/2006/relationships/revisionLog" Target="revisionLog32.xml"/><Relationship Id="rId40" Type="http://schemas.openxmlformats.org/officeDocument/2006/relationships/revisionLog" Target="revisionLog35.xml"/><Relationship Id="rId15" Type="http://schemas.openxmlformats.org/officeDocument/2006/relationships/revisionLog" Target="revisionLog3.xml"/><Relationship Id="rId23" Type="http://schemas.openxmlformats.org/officeDocument/2006/relationships/revisionLog" Target="revisionLog18.xml"/><Relationship Id="rId28" Type="http://schemas.openxmlformats.org/officeDocument/2006/relationships/revisionLog" Target="revisionLog23.xml"/><Relationship Id="rId36" Type="http://schemas.openxmlformats.org/officeDocument/2006/relationships/revisionLog" Target="revisionLog31.xml"/><Relationship Id="rId10" Type="http://schemas.openxmlformats.org/officeDocument/2006/relationships/revisionLog" Target="revisionLog10.xml"/><Relationship Id="rId19" Type="http://schemas.openxmlformats.org/officeDocument/2006/relationships/revisionLog" Target="revisionLog14.xml"/><Relationship Id="rId31" Type="http://schemas.openxmlformats.org/officeDocument/2006/relationships/revisionLog" Target="revisionLog26.xml"/><Relationship Id="rId9" Type="http://schemas.openxmlformats.org/officeDocument/2006/relationships/revisionLog" Target="revisionLog9.xml"/><Relationship Id="rId14" Type="http://schemas.openxmlformats.org/officeDocument/2006/relationships/revisionLog" Target="revisionLog2.xml"/><Relationship Id="rId22" Type="http://schemas.openxmlformats.org/officeDocument/2006/relationships/revisionLog" Target="revisionLog17.xml"/><Relationship Id="rId27" Type="http://schemas.openxmlformats.org/officeDocument/2006/relationships/revisionLog" Target="revisionLog22.xml"/><Relationship Id="rId30" Type="http://schemas.openxmlformats.org/officeDocument/2006/relationships/revisionLog" Target="revisionLog25.xml"/><Relationship Id="rId35" Type="http://schemas.openxmlformats.org/officeDocument/2006/relationships/revisionLog" Target="revisionLog3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46B36B9-4E9D-4BF2-81D9-A3040914F6B3}" diskRevisions="1" revisionId="757" version="40">
  <header guid="{850D723F-64F1-490A-AE11-D9060729989C}" dateTime="2019-03-12T12:39:16" maxSheetId="2" userName="Администратор" r:id="rId6">
    <sheetIdMap count="1">
      <sheetId val="1"/>
    </sheetIdMap>
  </header>
  <header guid="{AFFE2AFB-34F4-4291-A565-4AF69CF70828}" dateTime="2019-03-12T13:20:28" maxSheetId="2" userName="Администратор" r:id="rId7" minRId="31" maxRId="36">
    <sheetIdMap count="1">
      <sheetId val="1"/>
    </sheetIdMap>
  </header>
  <header guid="{7CB87F55-64A7-4858-BADF-978F478FE9B6}" dateTime="2019-03-12T16:03:45" maxSheetId="2" userName="Администратор" r:id="rId8" minRId="37" maxRId="38">
    <sheetIdMap count="1">
      <sheetId val="1"/>
    </sheetIdMap>
  </header>
  <header guid="{048465BA-9736-4C81-B9F9-F961D836412D}" dateTime="2019-03-12T16:13:26" maxSheetId="2" userName="Администратор" r:id="rId9">
    <sheetIdMap count="1">
      <sheetId val="1"/>
    </sheetIdMap>
  </header>
  <header guid="{53A6B34C-18B8-4DA6-886C-817AEBBA3834}" dateTime="2019-03-12T16:14:47" maxSheetId="2" userName="Администратор" r:id="rId10">
    <sheetIdMap count="1">
      <sheetId val="1"/>
    </sheetIdMap>
  </header>
  <header guid="{3BFF93E8-1E30-430F-8B91-2F2966215308}" dateTime="2019-03-15T16:09:46" maxSheetId="2" userName="Администратор" r:id="rId11">
    <sheetIdMap count="1">
      <sheetId val="1"/>
    </sheetIdMap>
  </header>
  <header guid="{2C0D2FE7-E2B8-47DE-9680-EDADB342C66E}" dateTime="2019-03-15T16:10:58" maxSheetId="2" userName="Администратор" r:id="rId12" minRId="59">
    <sheetIdMap count="1">
      <sheetId val="1"/>
    </sheetIdMap>
  </header>
  <header guid="{2A7E09F3-CC18-4CE5-B836-FBF728BAA8AD}" dateTime="2019-05-27T12:22:37" maxSheetId="2" userName="Администратор" r:id="rId13" minRId="65" maxRId="89">
    <sheetIdMap count="1">
      <sheetId val="1"/>
    </sheetIdMap>
  </header>
  <header guid="{2F1FD67A-AF70-416C-9399-166E426D8DDA}" dateTime="2019-05-27T15:09:20" maxSheetId="2" userName="Администратор" r:id="rId14" minRId="90" maxRId="432">
    <sheetIdMap count="1">
      <sheetId val="1"/>
    </sheetIdMap>
  </header>
  <header guid="{381180A6-214C-4719-BDFF-C476CCB72C0C}" dateTime="2019-05-27T15:10:20" maxSheetId="2" userName="Администратор" r:id="rId15" minRId="433">
    <sheetIdMap count="1">
      <sheetId val="1"/>
    </sheetIdMap>
  </header>
  <header guid="{99C2DC5A-ACE4-4EAB-BFE6-127655FCE01C}" dateTime="2019-05-27T15:11:46" maxSheetId="2" userName="Администратор" r:id="rId16" minRId="434">
    <sheetIdMap count="1">
      <sheetId val="1"/>
    </sheetIdMap>
  </header>
  <header guid="{ABB95D5A-89D5-4B4B-BEC1-D3BDA0295693}" dateTime="2019-05-28T10:46:43" maxSheetId="2" userName="Администратор" r:id="rId17" minRId="435" maxRId="438">
    <sheetIdMap count="1">
      <sheetId val="1"/>
    </sheetIdMap>
  </header>
  <header guid="{90BBF750-1CEC-4619-8107-7834091D3B47}" dateTime="2019-05-28T11:32:01" maxSheetId="2" userName="Администратор" r:id="rId18" minRId="439" maxRId="488">
    <sheetIdMap count="1">
      <sheetId val="1"/>
    </sheetIdMap>
  </header>
  <header guid="{13D91ADB-BB48-4F5B-8A93-3162AA2EF500}" dateTime="2019-05-29T12:49:39" maxSheetId="2" userName="Администратор" r:id="rId19" minRId="494" maxRId="495">
    <sheetIdMap count="1">
      <sheetId val="1"/>
    </sheetIdMap>
  </header>
  <header guid="{0234A33B-B957-40AE-B42F-538DC2939E27}" dateTime="2019-05-29T15:15:08" maxSheetId="2" userName="Администратор" r:id="rId20" minRId="496">
    <sheetIdMap count="1">
      <sheetId val="1"/>
    </sheetIdMap>
  </header>
  <header guid="{7D6DB87D-34B1-471A-9700-E1DAD5257C6A}" dateTime="2019-05-29T15:33:25" maxSheetId="2" userName="Администратор" r:id="rId21" minRId="497" maxRId="511">
    <sheetIdMap count="1">
      <sheetId val="1"/>
    </sheetIdMap>
  </header>
  <header guid="{FD8CDD40-4B6D-4904-BC80-C079FA249128}" dateTime="2019-05-29T15:42:51" maxSheetId="2" userName="Администратор" r:id="rId22" minRId="516">
    <sheetIdMap count="1">
      <sheetId val="1"/>
    </sheetIdMap>
  </header>
  <header guid="{3AD03E51-02B8-41BE-857C-1E075570417D}" dateTime="2019-05-29T15:43:07" maxSheetId="2" userName="Администратор" r:id="rId23" minRId="517" maxRId="523">
    <sheetIdMap count="1">
      <sheetId val="1"/>
    </sheetIdMap>
  </header>
  <header guid="{A207FD94-6E6E-423E-A918-0CF14C382FC4}" dateTime="2019-05-29T15:46:16" maxSheetId="2" userName="Администратор" r:id="rId24">
    <sheetIdMap count="1">
      <sheetId val="1"/>
    </sheetIdMap>
  </header>
  <header guid="{31C1BE1E-A9F9-474C-8786-7E36498C222B}" dateTime="2019-05-29T15:47:39" maxSheetId="2" userName="Администратор" r:id="rId25" minRId="532" maxRId="537">
    <sheetIdMap count="1">
      <sheetId val="1"/>
    </sheetIdMap>
  </header>
  <header guid="{B17900F2-585E-4A78-87DF-2AD0366AB7CB}" dateTime="2019-05-29T16:08:05" maxSheetId="2" userName="Администратор" r:id="rId26" minRId="542" maxRId="592">
    <sheetIdMap count="1">
      <sheetId val="1"/>
    </sheetIdMap>
  </header>
  <header guid="{2D75798F-F791-4A80-96C1-D44C621E1D7E}" dateTime="2019-05-29T16:43:46" maxSheetId="2" userName="Администратор" r:id="rId27">
    <sheetIdMap count="1">
      <sheetId val="1"/>
    </sheetIdMap>
  </header>
  <header guid="{28EEF5EB-0BC2-4437-BA6A-DF44860E1C32}" dateTime="2019-05-29T17:07:06" maxSheetId="2" userName="Администратор" r:id="rId28" minRId="601" maxRId="609">
    <sheetIdMap count="1">
      <sheetId val="1"/>
    </sheetIdMap>
  </header>
  <header guid="{1366644A-35CD-45A5-8C7D-A505E3E70A78}" dateTime="2019-05-30T09:00:54" maxSheetId="2" userName="Администратор" r:id="rId29" minRId="610" maxRId="611">
    <sheetIdMap count="1">
      <sheetId val="1"/>
    </sheetIdMap>
  </header>
  <header guid="{35E5C906-3577-41A2-96DC-BC4E8F3A5579}" dateTime="2019-05-30T11:42:56" maxSheetId="2" userName="Администратор" r:id="rId30" minRId="612" maxRId="629">
    <sheetIdMap count="1">
      <sheetId val="1"/>
    </sheetIdMap>
  </header>
  <header guid="{848CBD4D-0370-4356-B9B1-50F937E10013}" dateTime="2019-05-30T11:44:53" maxSheetId="2" userName="Администратор" r:id="rId31" minRId="630" maxRId="640">
    <sheetIdMap count="1">
      <sheetId val="1"/>
    </sheetIdMap>
  </header>
  <header guid="{EE42742E-B603-41E4-B8A3-3B3F0B7941CA}" dateTime="2019-05-30T11:52:59" maxSheetId="2" userName="Администратор" r:id="rId32" minRId="641" maxRId="663">
    <sheetIdMap count="1">
      <sheetId val="1"/>
    </sheetIdMap>
  </header>
  <header guid="{C63310A3-EA24-40E7-9270-88B218CDB6A9}" dateTime="2019-05-30T11:54:46" maxSheetId="2" userName="Администратор" r:id="rId33" minRId="666" maxRId="693">
    <sheetIdMap count="1">
      <sheetId val="1"/>
    </sheetIdMap>
  </header>
  <header guid="{E386735F-21F5-4B1F-ADFA-9107CA144809}" dateTime="2019-05-30T11:59:27" maxSheetId="2" userName="Администратор" r:id="rId34" minRId="694" maxRId="735">
    <sheetIdMap count="1">
      <sheetId val="1"/>
    </sheetIdMap>
  </header>
  <header guid="{9966B3AF-CADE-49E2-A103-53E729E4F1C1}" dateTime="2019-05-30T12:27:54" maxSheetId="2" userName="Администратор" r:id="rId35" minRId="738">
    <sheetIdMap count="1">
      <sheetId val="1"/>
    </sheetIdMap>
  </header>
  <header guid="{0F429670-2411-45CB-8AC6-CB3B746B1DB6}" dateTime="2019-06-11T13:38:52" maxSheetId="2" userName="Администратор" r:id="rId36" minRId="739" maxRId="741">
    <sheetIdMap count="1">
      <sheetId val="1"/>
    </sheetIdMap>
  </header>
  <header guid="{FECF19CB-EC85-40A2-A326-31781C301E29}" dateTime="2019-06-11T14:29:39" maxSheetId="2" userName="Администратор" r:id="rId37" minRId="742" maxRId="744">
    <sheetIdMap count="1">
      <sheetId val="1"/>
    </sheetIdMap>
  </header>
  <header guid="{EF160A96-3E1D-4FBA-8516-BEA9407C1708}" dateTime="2019-06-13T11:43:24" maxSheetId="2" userName="Администратор" r:id="rId38" minRId="745">
    <sheetIdMap count="1">
      <sheetId val="1"/>
    </sheetIdMap>
  </header>
  <header guid="{856FBB62-48AB-43B2-9F8D-4263554DA559}" dateTime="2019-06-13T12:32:51" maxSheetId="2" userName="Администратор" r:id="rId39">
    <sheetIdMap count="1">
      <sheetId val="1"/>
    </sheetIdMap>
  </header>
  <header guid="{446B36B9-4E9D-4BF2-81D9-A3040914F6B3}" dateTime="2019-06-17T15:26:29" maxSheetId="2" userName="Администратор" r:id="rId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 numFmtId="4">
    <oc r="G25">
      <v>772.4</v>
    </oc>
    <nc r="G25">
      <v>1570.1</v>
    </nc>
  </rcc>
  <rcc rId="66" sId="1" numFmtId="4">
    <oc r="H25">
      <v>797.7</v>
    </oc>
    <nc r="H25">
      <v>0</v>
    </nc>
  </rcc>
  <rcc rId="67" sId="1" numFmtId="4">
    <nc r="G31">
      <v>200</v>
    </nc>
  </rcc>
  <rcc rId="68" sId="1" numFmtId="4">
    <oc r="H31">
      <v>200</v>
    </oc>
    <nc r="H31">
      <v>0</v>
    </nc>
  </rcc>
  <rcc rId="69" sId="1" numFmtId="4">
    <oc r="G80">
      <v>0</v>
    </oc>
    <nc r="G80">
      <v>36</v>
    </nc>
  </rcc>
  <rcc rId="70" sId="1" numFmtId="4">
    <oc r="H80">
      <v>36</v>
    </oc>
    <nc r="H80">
      <v>0</v>
    </nc>
  </rcc>
  <rcc rId="71" sId="1" numFmtId="4">
    <nc r="G88">
      <v>1000</v>
    </nc>
  </rcc>
  <rcc rId="72" sId="1" numFmtId="4">
    <oc r="H88">
      <f>1000</f>
    </oc>
    <nc r="H88">
      <v>0</v>
    </nc>
  </rcc>
  <rcc rId="73" sId="1" numFmtId="4">
    <nc r="G108">
      <v>1251.7</v>
    </nc>
  </rcc>
  <rcc rId="74" sId="1" numFmtId="4">
    <oc r="H108">
      <f>1000+251.6+0.1</f>
    </oc>
    <nc r="H108">
      <v>0</v>
    </nc>
  </rcc>
  <rcc rId="75" sId="1" numFmtId="4">
    <nc r="G118">
      <v>500</v>
    </nc>
  </rcc>
  <rcc rId="76" sId="1" numFmtId="4">
    <oc r="H118">
      <v>500</v>
    </oc>
    <nc r="H118">
      <v>0</v>
    </nc>
  </rcc>
  <rcc rId="77" sId="1" numFmtId="4">
    <oc r="G139">
      <v>0</v>
    </oc>
    <nc r="G139">
      <v>2038.6</v>
    </nc>
  </rcc>
  <rcc rId="78" sId="1" numFmtId="4">
    <oc r="H139">
      <v>2038.6</v>
    </oc>
    <nc r="H139">
      <v>0</v>
    </nc>
  </rcc>
  <rcc rId="79" sId="1" numFmtId="4">
    <oc r="G143">
      <f>72356.8-126.5</f>
    </oc>
    <nc r="G143">
      <v>81230.3</v>
    </nc>
  </rcc>
  <rcc rId="80" sId="1" numFmtId="4">
    <oc r="H143">
      <v>9000</v>
    </oc>
    <nc r="H143">
      <v>0</v>
    </nc>
  </rcc>
  <rcc rId="81" sId="1" numFmtId="4">
    <oc r="G160">
      <f>17692.6-500+500</f>
    </oc>
    <nc r="G160">
      <v>22758.1</v>
    </nc>
  </rcc>
  <rcc rId="82" sId="1" numFmtId="4">
    <oc r="H160">
      <f>7104.2-2038.6-0.1</f>
    </oc>
    <nc r="H160">
      <v>0</v>
    </nc>
  </rcc>
  <rcc rId="83" sId="1" numFmtId="4">
    <oc r="G92">
      <v>1000</v>
    </oc>
    <nc r="G92">
      <v>0</v>
    </nc>
  </rcc>
  <rcc rId="84" sId="1" numFmtId="4">
    <oc r="H92">
      <f>-1000</f>
    </oc>
    <nc r="H92">
      <v>0</v>
    </nc>
  </rcc>
  <rcc rId="85" sId="1" numFmtId="4">
    <oc r="G112">
      <v>1000</v>
    </oc>
    <nc r="G112">
      <v>0</v>
    </nc>
  </rcc>
  <rcc rId="86" sId="1" numFmtId="4">
    <oc r="H112">
      <f>-1000</f>
    </oc>
    <nc r="H112">
      <v>0</v>
    </nc>
  </rcc>
  <rcc rId="87" sId="1" numFmtId="4">
    <oc r="G134">
      <v>500</v>
    </oc>
    <nc r="G134">
      <v>0</v>
    </nc>
  </rcc>
  <rcc rId="88" sId="1" numFmtId="4">
    <oc r="H134">
      <v>-500</v>
    </oc>
    <nc r="H134">
      <v>0</v>
    </nc>
  </rcc>
  <rcc rId="89" sId="1">
    <oc r="G104">
      <f>G109</f>
    </oc>
    <nc r="G104">
      <f>G109+G105</f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 comment="" oldComment="">
    <formula>'2019-2021 год'!$A$1:$K$210</formula>
    <oldFormula>'2019-2021 год'!$A$1:$K$210</oldFormula>
  </rdn>
  <rdn rId="0" localSheetId="1" customView="1" name="Z_C0DCEFD6_4378_4196_8A52_BBAE8937CBA3_.wvu.PrintTitles" hidden="1" oldHidden="1" comment="" oldComment="">
    <formula>'2019-2021 год'!$10:$11</formula>
    <oldFormula>'2019-2021 год'!$10:$11</oldFormula>
  </rdn>
  <rdn rId="0" localSheetId="1" customView="1" name="Z_C0DCEFD6_4378_4196_8A52_BBAE8937CBA3_.wvu.Rows" hidden="1" oldHidden="1" comment="" oldComment="">
    <formula>'2019-2021 год'!$89:$92,'2019-2021 год'!$109:$112,'2019-2021 год'!$129:$134</formula>
  </rdn>
  <rdn rId="0" localSheetId="1" customView="1" name="Z_C0DCEFD6_4378_4196_8A52_BBAE8937CBA3_.wvu.Cols" hidden="1" oldHidden="1">
    <formula>'2019-2021 год'!$G:$H</formula>
    <oldFormula>'2019-2021 год'!$G:$H</oldFormula>
  </rdn>
  <rdn rId="0" localSheetId="1" customView="1" name="Z_C0DCEFD6_4378_4196_8A52_BBAE8937CBA3_.wvu.FilterData" hidden="1" oldHidden="1" comment="" oldComment="">
    <formula>'2019-2021 год'!$A$11:$F$210</formula>
    <oldFormula>'2019-2021 год'!$A$11:$F$210</oldFormula>
  </rdn>
  <rcv guid="{C0DCEFD6-4378-4196-8A52-BBAE8937CBA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'2019-2021 год'!$A$1:$K$210</formula>
    <oldFormula>'2019-2021 год'!$A$1:$K$210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год'!$89:$92,'2019-2021 год'!$109:$112,'2019-2021 год'!$129:$134</formula>
    <oldFormula>'2019-2021 год'!$89:$92,'2019-2021 год'!$109:$112,'2019-2021 год'!$129:$134</oldFormula>
  </rdn>
  <rdn rId="0" localSheetId="1" customView="1" name="Z_C0DCEFD6_4378_4196_8A52_BBAE8937CBA3_.wvu.Cols" hidden="1" oldHidden="1">
    <formula>'2019-2021 год'!$G:$H</formula>
    <oldFormula>'2019-2021 год'!$G:$H</oldFormula>
  </rdn>
  <rdn rId="0" localSheetId="1" customView="1" name="Z_C0DCEFD6_4378_4196_8A52_BBAE8937CBA3_.wvu.FilterData" hidden="1" oldHidden="1">
    <formula>'2019-2021 год'!$A$11:$F$210</formula>
    <oldFormula>'2019-2021 год'!$A$11:$F$210</oldFormula>
  </rdn>
  <rcv guid="{C0DCEFD6-4378-4196-8A52-BBAE8937CBA3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>
    <oc r="D1" t="inlineStr">
      <is>
        <t>Приложение 2</t>
      </is>
    </oc>
    <nc r="D1" t="inlineStr">
      <is>
        <t>Приложение 3</t>
      </is>
    </nc>
  </rcc>
  <rcv guid="{C0DCEFD6-4378-4196-8A52-BBAE8937CBA3}" action="delete"/>
  <rdn rId="0" localSheetId="1" customView="1" name="Z_C0DCEFD6_4378_4196_8A52_BBAE8937CBA3_.wvu.PrintArea" hidden="1" oldHidden="1">
    <formula>'2019-2021 год'!$A$1:$K$210</formula>
    <oldFormula>'2019-2021 год'!$A$1:$K$210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год'!$89:$92,'2019-2021 год'!$109:$112,'2019-2021 год'!$129:$134</formula>
    <oldFormula>'2019-2021 год'!$89:$92,'2019-2021 год'!$109:$112,'2019-2021 год'!$129:$134</oldFormula>
  </rdn>
  <rdn rId="0" localSheetId="1" customView="1" name="Z_C0DCEFD6_4378_4196_8A52_BBAE8937CBA3_.wvu.Cols" hidden="1" oldHidden="1">
    <formula>'2019-2021 год'!$G:$H</formula>
    <oldFormula>'2019-2021 год'!$G:$H</oldFormula>
  </rdn>
  <rdn rId="0" localSheetId="1" customView="1" name="Z_C0DCEFD6_4378_4196_8A52_BBAE8937CBA3_.wvu.FilterData" hidden="1" oldHidden="1">
    <formula>'2019-2021 год'!$A$11:$F$210</formula>
    <oldFormula>'2019-2021 год'!$A$11:$F$210</oldFormula>
  </rdn>
  <rcv guid="{C0DCEFD6-4378-4196-8A52-BBAE8937CBA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" sId="1">
    <oc r="H137">
      <f>800+5</f>
    </oc>
    <nc r="H137">
      <f>800</f>
    </nc>
  </rcc>
  <rrc rId="440" sId="1" ref="A134:XFD134" action="insertRow">
    <undo index="4" exp="area" ref3D="1" dr="$A$154:$XFD$159" dn="Z_C0DCEFD6_4378_4196_8A52_BBAE8937CBA3_.wvu.Rows" sId="1"/>
    <undo index="0" exp="area" ref3D="1" dr="$G$1:$H$1048576" dn="Z_C0DCEFD6_4378_4196_8A52_BBAE8937CBA3_.wvu.Cols" sId="1"/>
  </rrc>
  <rrc rId="441" sId="1" ref="A135:XFD135" action="insertRow">
    <undo index="4" exp="area" ref3D="1" dr="$A$155:$XFD$160" dn="Z_C0DCEFD6_4378_4196_8A52_BBAE8937CBA3_.wvu.Rows" sId="1"/>
    <undo index="0" exp="area" ref3D="1" dr="$G$1:$H$1048576" dn="Z_C0DCEFD6_4378_4196_8A52_BBAE8937CBA3_.wvu.Cols" sId="1"/>
  </rrc>
  <rrc rId="442" sId="1" ref="A135:XFD135" action="insertRow">
    <undo index="4" exp="area" ref3D="1" dr="$A$156:$XFD$161" dn="Z_C0DCEFD6_4378_4196_8A52_BBAE8937CBA3_.wvu.Rows" sId="1"/>
    <undo index="0" exp="area" ref3D="1" dr="$G$1:$H$1048576" dn="Z_C0DCEFD6_4378_4196_8A52_BBAE8937CBA3_.wvu.Cols" sId="1"/>
  </rrc>
  <rrc rId="443" sId="1" ref="A135:XFD135" action="insertRow">
    <undo index="4" exp="area" ref3D="1" dr="$A$157:$XFD$162" dn="Z_C0DCEFD6_4378_4196_8A52_BBAE8937CBA3_.wvu.Rows" sId="1"/>
    <undo index="0" exp="area" ref3D="1" dr="$G$1:$H$1048576" dn="Z_C0DCEFD6_4378_4196_8A52_BBAE8937CBA3_.wvu.Cols" sId="1"/>
  </rrc>
  <rfmt sheetId="1" sqref="A134:K136" start="0" length="2147483647">
    <dxf>
      <font>
        <color rgb="FFFF0000"/>
      </font>
    </dxf>
  </rfmt>
  <rfmt sheetId="1" sqref="A134:K136">
    <dxf>
      <fill>
        <patternFill patternType="none">
          <bgColor auto="1"/>
        </patternFill>
      </fill>
    </dxf>
  </rfmt>
  <rfmt sheetId="1" sqref="A134:K136" start="0" length="2147483647">
    <dxf>
      <font>
        <color theme="0"/>
      </font>
    </dxf>
  </rfmt>
  <rfmt sheetId="1" sqref="A134:K136" start="0" length="2147483647">
    <dxf>
      <font>
        <color auto="1"/>
      </font>
    </dxf>
  </rfmt>
  <rcc rId="444" sId="1">
    <nc r="B134" t="inlineStr">
      <is>
        <t>920</t>
      </is>
    </nc>
  </rcc>
  <rcc rId="445" sId="1">
    <nc r="B135" t="inlineStr">
      <is>
        <t>920</t>
      </is>
    </nc>
  </rcc>
  <rcc rId="446" sId="1">
    <nc r="B136" t="inlineStr">
      <is>
        <t>920</t>
      </is>
    </nc>
  </rcc>
  <rcc rId="447" sId="1">
    <nc r="B137" t="inlineStr">
      <is>
        <t>920</t>
      </is>
    </nc>
  </rcc>
  <rcc rId="448" sId="1">
    <nc r="C134" t="inlineStr">
      <is>
        <t>05</t>
      </is>
    </nc>
  </rcc>
  <rcc rId="449" sId="1">
    <nc r="C135" t="inlineStr">
      <is>
        <t>05</t>
      </is>
    </nc>
  </rcc>
  <rcc rId="450" sId="1">
    <nc r="C136" t="inlineStr">
      <is>
        <t>05</t>
      </is>
    </nc>
  </rcc>
  <rcc rId="451" sId="1">
    <nc r="C137" t="inlineStr">
      <is>
        <t>05</t>
      </is>
    </nc>
  </rcc>
  <rcc rId="452" sId="1">
    <nc r="D134" t="inlineStr">
      <is>
        <t>03</t>
      </is>
    </nc>
  </rcc>
  <rcc rId="453" sId="1">
    <nc r="D135" t="inlineStr">
      <is>
        <t>03</t>
      </is>
    </nc>
  </rcc>
  <rcc rId="454" sId="1">
    <nc r="D136" t="inlineStr">
      <is>
        <t>03</t>
      </is>
    </nc>
  </rcc>
  <rcc rId="455" sId="1">
    <nc r="D137" t="inlineStr">
      <is>
        <t>03</t>
      </is>
    </nc>
  </rcc>
  <rcc rId="456" sId="1">
    <nc r="E134" t="inlineStr">
      <is>
        <t>02 1 22 00000</t>
      </is>
    </nc>
  </rcc>
  <rcc rId="457" sId="1" xfDxf="1" dxf="1">
    <nc r="E135" t="inlineStr">
      <is>
        <t>02 1 22 00000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458" sId="1" xfDxf="1" dxf="1">
    <nc r="E136" t="inlineStr">
      <is>
        <t>02 1 22 00000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459" sId="1" xfDxf="1" dxf="1">
    <nc r="E137" t="inlineStr">
      <is>
        <t>02 1 22 00000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460" sId="1">
    <nc r="F135" t="inlineStr">
      <is>
        <t>200</t>
      </is>
    </nc>
  </rcc>
  <rcc rId="461" sId="1">
    <nc r="F136" t="inlineStr">
      <is>
        <t>240</t>
      </is>
    </nc>
  </rcc>
  <rcc rId="462" sId="1">
    <nc r="F137" t="inlineStr">
      <is>
        <t>244</t>
      </is>
    </nc>
  </rcc>
  <rcc rId="463" sId="1" numFmtId="4">
    <nc r="H137">
      <v>5</v>
    </nc>
  </rcc>
  <rcc rId="464" sId="1">
    <nc r="I137">
      <f>G137+H137</f>
    </nc>
  </rcc>
  <rcc rId="465" sId="1">
    <nc r="G134">
      <f>G135</f>
    </nc>
  </rcc>
  <rcc rId="466" sId="1">
    <nc r="G135">
      <f>G136</f>
    </nc>
  </rcc>
  <rcc rId="467" sId="1">
    <nc r="G136">
      <f>G137</f>
    </nc>
  </rcc>
  <rcc rId="468" sId="1">
    <nc r="H134">
      <f>H135</f>
    </nc>
  </rcc>
  <rcc rId="469" sId="1">
    <nc r="I134">
      <f>I135</f>
    </nc>
  </rcc>
  <rcc rId="470" sId="1">
    <nc r="J134">
      <f>J135</f>
    </nc>
  </rcc>
  <rcc rId="471" sId="1">
    <nc r="K134">
      <f>K135</f>
    </nc>
  </rcc>
  <rcc rId="472" sId="1">
    <nc r="H135">
      <f>H136</f>
    </nc>
  </rcc>
  <rcc rId="473" sId="1">
    <nc r="I135">
      <f>I136</f>
    </nc>
  </rcc>
  <rcc rId="474" sId="1">
    <nc r="J135">
      <f>J136</f>
    </nc>
  </rcc>
  <rcc rId="475" sId="1">
    <nc r="K135">
      <f>K136</f>
    </nc>
  </rcc>
  <rcc rId="476" sId="1">
    <nc r="H136">
      <f>H137</f>
    </nc>
  </rcc>
  <rcc rId="477" sId="1">
    <nc r="I136">
      <f>I137</f>
    </nc>
  </rcc>
  <rcc rId="478" sId="1">
    <nc r="J136">
      <f>J137</f>
    </nc>
  </rcc>
  <rcc rId="479" sId="1">
    <nc r="K136">
      <f>K137</f>
    </nc>
  </rcc>
  <rcc rId="480" sId="1">
    <oc r="G117">
      <f>G122+G118+G138+G126+G130</f>
    </oc>
    <nc r="G117">
      <f>G122+G118+G138+G126+G130+G134</f>
    </nc>
  </rcc>
  <rcc rId="481" sId="1">
    <oc r="H117">
      <f>H122+H118+H138+H126+H130</f>
    </oc>
    <nc r="H117">
      <f>H122+H118+H138+H126+H130+H134</f>
    </nc>
  </rcc>
  <rcc rId="482" sId="1">
    <oc r="I117">
      <f>I122+I118+I138+I126+I130</f>
    </oc>
    <nc r="I117">
      <f>I122+I118+I138+I126+I130+I134</f>
    </nc>
  </rcc>
  <rcc rId="483" sId="1">
    <oc r="J117">
      <f>J122+J118+J138+J126+J130</f>
    </oc>
    <nc r="J117">
      <f>J122+J118+J138+J126+J130+J134</f>
    </nc>
  </rcc>
  <rcc rId="484" sId="1">
    <oc r="K117">
      <f>K122+K118+K138+K126+K130</f>
    </oc>
    <nc r="K117">
      <f>K122+K118+K138+K126+K130+K134</f>
    </nc>
  </rcc>
  <rcc rId="485" sId="1">
    <nc r="A134" t="inlineStr">
      <is>
        <t>Реализация народных проектов в сфере благоустройства, прошедших отбор в рамках проекта "Народный бюджет"</t>
      </is>
    </nc>
  </rcc>
  <rcc rId="486" sId="1">
    <nc r="A135" t="inlineStr">
      <is>
        <t>Закупка товаров, работ и услуг для обеспечения государственных (муниципальных) нужд</t>
      </is>
    </nc>
  </rcc>
  <rcc rId="487" sId="1">
    <nc r="A136" t="inlineStr">
      <is>
        <t>Иные закупки товаров, работ и услуг для обеспечения государственных (муниципальных) нужд</t>
      </is>
    </nc>
  </rcc>
  <rcc rId="488" sId="1">
    <nc r="A137" t="inlineStr">
      <is>
        <t>Прочая закупка товаров, работ и услуг</t>
      </is>
    </nc>
  </rcc>
  <rdn rId="0" localSheetId="1" customView="1" name="Z_C0DCEFD6_4378_4196_8A52_BBAE8937CBA3_.wvu.Cols" hidden="1" oldHidden="1">
    <oldFormula>'2019-2021 год'!$G:$H</oldFormula>
  </rdn>
  <rcv guid="{C0DCEFD6-4378-4196-8A52-BBAE8937CBA3}" action="delete"/>
  <rdn rId="0" localSheetId="1" customView="1" name="Z_C0DCEFD6_4378_4196_8A52_BBAE8937CBA3_.wvu.PrintArea" hidden="1" oldHidden="1">
    <formula>'2019-2021 год'!$A$1:$K$240</formula>
    <oldFormula>'2019-2021 год'!$A$1:$K$240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год'!$97:$100,'2019-2021 год'!$122:$125,'2019-2021 год'!$158:$163</formula>
    <oldFormula>'2019-2021 год'!$97:$100,'2019-2021 год'!$122:$125,'2019-2021 год'!$158:$163</oldFormula>
  </rdn>
  <rdn rId="0" localSheetId="1" customView="1" name="Z_C0DCEFD6_4378_4196_8A52_BBAE8937CBA3_.wvu.FilterData" hidden="1" oldHidden="1">
    <formula>'2019-2021 год'!$A$11:$F$240</formula>
    <oldFormula>'2019-2021 год'!$A$11:$F$240</oldFormula>
  </rdn>
  <rcv guid="{C0DCEFD6-4378-4196-8A52-BBAE8937CBA3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4" sId="1">
    <oc r="B3" t="inlineStr">
      <is>
        <t xml:space="preserve">от  мая 2019 года № </t>
      </is>
    </oc>
    <nc r="B3" t="inlineStr">
      <is>
        <t xml:space="preserve">от  июня 2019 года № </t>
      </is>
    </nc>
  </rcc>
  <rcc rId="495" sId="1">
    <oc r="D1" t="inlineStr">
      <is>
        <t>Приложение 3</t>
      </is>
    </oc>
    <nc r="D1" t="inlineStr">
      <is>
        <t>Приложение 2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>
    <oc r="A130" t="inlineStr">
      <is>
        <t>Субсидии на реализацию мероприятий по благоустройству улично-дорожной сети.</t>
      </is>
    </oc>
    <nc r="A130" t="inlineStr">
      <is>
        <t>Реализация мероприятий по благоустройству улично-дорожной сети.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7" sId="1" ref="A104:XFD104" action="deleteRow">
    <undo index="0" exp="ref" v="1" dr="K104" r="K103" sId="1"/>
    <undo index="0" exp="ref" v="1" dr="J104" r="J103" sId="1"/>
    <undo index="0" exp="ref" v="1" dr="I104" r="I103" sId="1"/>
    <undo index="0" exp="ref" v="1" dr="H104" r="H103" sId="1"/>
    <undo index="0" exp="ref" v="1" dr="G104" r="G103" sId="1"/>
    <undo index="4" exp="area" ref3D="1" dr="$A$158:$XFD$163" dn="Z_C0DCEFD6_4378_4196_8A52_BBAE8937CBA3_.wvu.Rows" sId="1"/>
    <undo index="2" exp="area" ref3D="1" dr="$A$122:$XFD$125" dn="Z_C0DCEFD6_4378_4196_8A52_BBAE8937CBA3_.wvu.Rows" sId="1"/>
    <rfmt sheetId="1" xfDxf="1" sqref="A104:XFD104" start="0" length="0">
      <dxf>
        <font>
          <name val="Times New Roman"/>
          <scheme val="none"/>
        </font>
      </dxf>
    </rfmt>
    <rcc rId="0" sId="1" dxf="1">
      <nc r="A104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04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04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04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04" t="inlineStr">
        <is>
          <t>02 1 F2 55550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04" t="inlineStr">
        <is>
          <t>243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0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0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I104">
        <f>G104+H104</f>
      </nc>
      <n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0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0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rc>
  <rcc rId="498" sId="1">
    <oc r="G103">
      <f>#REF!+G104</f>
    </oc>
    <nc r="G103">
      <f>G104</f>
    </nc>
  </rcc>
  <rcc rId="499" sId="1">
    <oc r="H103">
      <f>#REF!+H104</f>
    </oc>
    <nc r="H103">
      <f>H104</f>
    </nc>
  </rcc>
  <rcc rId="500" sId="1">
    <oc r="I103">
      <f>#REF!+I104</f>
    </oc>
    <nc r="I103">
      <f>I104</f>
    </nc>
  </rcc>
  <rcc rId="501" sId="1">
    <oc r="J103">
      <f>#REF!+J104</f>
    </oc>
    <nc r="J103">
      <f>J104</f>
    </nc>
  </rcc>
  <rcc rId="502" sId="1">
    <oc r="K103">
      <f>#REF!+K104</f>
    </oc>
    <nc r="K103">
      <f>K104</f>
    </nc>
  </rcc>
  <rcc rId="503" sId="1">
    <oc r="E101" t="inlineStr">
      <is>
        <t>02 1 F2 55550</t>
      </is>
    </oc>
    <nc r="E101" t="inlineStr">
      <is>
        <t>02 1 12 00000</t>
      </is>
    </nc>
  </rcc>
  <rcc rId="504" sId="1" xfDxf="1" dxf="1">
    <oc r="E102" t="inlineStr">
      <is>
        <t>02 1 F2 55550</t>
      </is>
    </oc>
    <nc r="E102" t="inlineStr">
      <is>
        <t>02 1 12 00000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505" sId="1" xfDxf="1" dxf="1">
    <oc r="E103" t="inlineStr">
      <is>
        <t>02 1 F2 55550</t>
      </is>
    </oc>
    <nc r="E103" t="inlineStr">
      <is>
        <t>02 1 12 00000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506" sId="1" xfDxf="1" dxf="1">
    <oc r="E104" t="inlineStr">
      <is>
        <t>02 1 F2 55550</t>
      </is>
    </oc>
    <nc r="E104" t="inlineStr">
      <is>
        <t>02 1 12 00000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507" sId="1">
    <oc r="H104">
      <f>1000-23.5</f>
    </oc>
    <nc r="H104">
      <f>976.5</f>
    </nc>
  </rcc>
  <rcc rId="508" sId="1" xfDxf="1" dxf="1">
    <oc r="A101" t="inlineStr">
      <is>
        <t>Поддержка муниципальных программ формирования современной городской среды</t>
      </is>
    </oc>
    <nc r="A101" t="inlineStr">
      <is>
        <t>Приоритетный проект «Формирование комфортной городской среды»</t>
      </is>
    </nc>
    <ndxf>
      <font>
        <sz val="11"/>
        <name val="Times New Roman"/>
        <scheme val="none"/>
      </font>
      <numFmt numFmtId="30" formatCode="@"/>
      <alignment horizontal="left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rc rId="509" sId="1" ref="A188:XFD188" action="insertRow"/>
  <rm rId="510" sheetId="1" source="A190:XFD190" destination="A188:XFD188" sourceSheetId="1">
    <rfmt sheetId="1" xfDxf="1" sqref="A188:XFD188" start="0" length="0">
      <dxf>
        <font>
          <name val="Times New Roman"/>
          <scheme val="none"/>
        </font>
      </dxf>
    </rfmt>
    <rfmt sheetId="1" sqref="A188" start="0" length="0">
      <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8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8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8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8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8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8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8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8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8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8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rc rId="511" sId="1" ref="A190:XFD190" action="deleteRow">
    <rfmt sheetId="1" xfDxf="1" sqref="A190:XFD190" start="0" length="0">
      <dxf>
        <font>
          <name val="Times New Roman"/>
          <scheme val="none"/>
        </font>
      </dxf>
    </rfmt>
  </rrc>
  <rcv guid="{C0DCEFD6-4378-4196-8A52-BBAE8937CBA3}" action="delete"/>
  <rdn rId="0" localSheetId="1" customView="1" name="Z_C0DCEFD6_4378_4196_8A52_BBAE8937CBA3_.wvu.PrintArea" hidden="1" oldHidden="1">
    <formula>'2019-2021 год'!$A$1:$K$239</formula>
    <oldFormula>'2019-2021 год'!$A$1:$K$239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год'!$97:$100,'2019-2021 год'!$121:$124,'2019-2021 год'!$157:$162</formula>
    <oldFormula>'2019-2021 год'!$97:$100,'2019-2021 год'!$121:$124,'2019-2021 год'!$157:$162</oldFormula>
  </rdn>
  <rdn rId="0" localSheetId="1" customView="1" name="Z_C0DCEFD6_4378_4196_8A52_BBAE8937CBA3_.wvu.FilterData" hidden="1" oldHidden="1">
    <formula>'2019-2021 год'!$A$11:$F$239</formula>
    <oldFormula>'2019-2021 год'!$A$11:$F$239</oldFormula>
  </rdn>
  <rcv guid="{C0DCEFD6-4378-4196-8A52-BBAE8937CBA3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1">
    <oc r="A91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2018-2022 годы</t>
      </is>
    </oc>
    <nc r="A91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2018-2024 годы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7" sId="1" ref="A125:XFD128" action="insertRow">
    <undo index="4" exp="area" ref3D="1" dr="$A$157:$XFD$162" dn="Z_C0DCEFD6_4378_4196_8A52_BBAE8937CBA3_.wvu.Rows" sId="1"/>
  </rrc>
  <rm rId="518" sheetId="1" source="A133:XFD136" destination="A125:XFD128" sourceSheetId="1">
    <rfmt sheetId="1" xfDxf="1" sqref="A125:XFD125" start="0" length="0">
      <dxf>
        <font>
          <name val="Times New Roman"/>
          <scheme val="none"/>
        </font>
      </dxf>
    </rfmt>
    <rfmt sheetId="1" xfDxf="1" sqref="A126:XFD126" start="0" length="0">
      <dxf>
        <font>
          <name val="Times New Roman"/>
          <scheme val="none"/>
        </font>
      </dxf>
    </rfmt>
    <rfmt sheetId="1" xfDxf="1" sqref="A127:XFD127" start="0" length="0">
      <dxf>
        <font>
          <name val="Times New Roman"/>
          <scheme val="none"/>
        </font>
      </dxf>
    </rfmt>
    <rfmt sheetId="1" xfDxf="1" sqref="A128:XFD128" start="0" length="0">
      <dxf>
        <font>
          <name val="Times New Roman"/>
          <scheme val="none"/>
        </font>
      </dxf>
    </rfmt>
    <rfmt sheetId="1" sqref="A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7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7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7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7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7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8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8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rc rId="519" sId="1" ref="A133:XFD133" action="deleteRow">
    <undo index="4" exp="area" ref3D="1" dr="$A$161:$XFD$166" dn="Z_C0DCEFD6_4378_4196_8A52_BBAE8937CBA3_.wvu.Rows" sId="1"/>
    <rfmt sheetId="1" xfDxf="1" sqref="A133:XFD133" start="0" length="0">
      <dxf>
        <font>
          <name val="Times New Roman"/>
          <scheme val="none"/>
        </font>
      </dxf>
    </rfmt>
  </rrc>
  <rrc rId="520" sId="1" ref="A133:XFD133" action="deleteRow">
    <undo index="4" exp="area" ref3D="1" dr="$A$160:$XFD$165" dn="Z_C0DCEFD6_4378_4196_8A52_BBAE8937CBA3_.wvu.Rows" sId="1"/>
    <rfmt sheetId="1" xfDxf="1" sqref="A133:XFD133" start="0" length="0">
      <dxf>
        <font>
          <name val="Times New Roman"/>
          <scheme val="none"/>
        </font>
      </dxf>
    </rfmt>
  </rrc>
  <rrc rId="521" sId="1" ref="A133:XFD133" action="deleteRow">
    <undo index="4" exp="area" ref3D="1" dr="$A$159:$XFD$164" dn="Z_C0DCEFD6_4378_4196_8A52_BBAE8937CBA3_.wvu.Rows" sId="1"/>
    <rfmt sheetId="1" xfDxf="1" sqref="A133:XFD133" start="0" length="0">
      <dxf>
        <font>
          <name val="Times New Roman"/>
          <scheme val="none"/>
        </font>
      </dxf>
    </rfmt>
  </rrc>
  <rrc rId="522" sId="1" ref="A133:XFD133" action="deleteRow">
    <undo index="4" exp="area" ref3D="1" dr="$A$158:$XFD$163" dn="Z_C0DCEFD6_4378_4196_8A52_BBAE8937CBA3_.wvu.Rows" sId="1"/>
    <rfmt sheetId="1" xfDxf="1" sqref="A133:XFD133" start="0" length="0">
      <dxf>
        <font>
          <name val="Times New Roman"/>
          <scheme val="none"/>
        </font>
      </dxf>
    </rfmt>
  </rrc>
  <rcc rId="523" sId="1">
    <oc r="A115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2018-2022 годы</t>
      </is>
    </oc>
    <nc r="A115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2018-2024 годы</t>
      </is>
    </nc>
  </rcc>
  <rcv guid="{C0DCEFD6-4378-4196-8A52-BBAE8937CBA3}" action="delete"/>
  <rdn rId="0" localSheetId="1" customView="1" name="Z_C0DCEFD6_4378_4196_8A52_BBAE8937CBA3_.wvu.PrintArea" hidden="1" oldHidden="1">
    <formula>'2019-2021 год'!$A$1:$K$239</formula>
    <oldFormula>'2019-2021 год'!$A$1:$K$239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год'!$117:$124</formula>
    <oldFormula>'2019-2021 год'!$97:$100,'2019-2021 год'!$121:$124,'2019-2021 год'!$157:$162</oldFormula>
  </rdn>
  <rdn rId="0" localSheetId="1" customView="1" name="Z_C0DCEFD6_4378_4196_8A52_BBAE8937CBA3_.wvu.FilterData" hidden="1" oldHidden="1">
    <formula>'2019-2021 год'!$A$11:$F$239</formula>
    <oldFormula>'2019-2021 год'!$A$11:$F$239</oldFormula>
  </rdn>
  <rcv guid="{C0DCEFD6-4378-4196-8A52-BBAE8937CBA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'2019-2021 год'!$A$1:$K$239</formula>
    <oldFormula>'2019-2021 год'!$A$1:$K$239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год'!$93:$100,'2019-2021 год'!$117:$124</formula>
    <oldFormula>'2019-2021 год'!$117:$124</oldFormula>
  </rdn>
  <rdn rId="0" localSheetId="1" customView="1" name="Z_C0DCEFD6_4378_4196_8A52_BBAE8937CBA3_.wvu.FilterData" hidden="1" oldHidden="1">
    <formula>'2019-2021 год'!$A$11:$F$239</formula>
    <oldFormula>'2019-2021 год'!$A$11:$F$239</oldFormula>
  </rdn>
  <rcv guid="{C0DCEFD6-4378-4196-8A52-BBAE8937CBA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" sId="1" ref="A28:XFD28" action="insertRow">
    <undo index="4" exp="area" ref3D="1" dr="$A$129:$XFD$134" dn="Z_C0DCEFD6_4378_4196_8A52_BBAE8937CBA3_.wvu.Rows" sId="1"/>
    <undo index="2" exp="area" ref3D="1" dr="$A$109:$XFD$112" dn="Z_C0DCEFD6_4378_4196_8A52_BBAE8937CBA3_.wvu.Rows" sId="1"/>
    <undo index="1" exp="area" ref3D="1" dr="$A$89:$XFD$92" dn="Z_C0DCEFD6_4378_4196_8A52_BBAE8937CBA3_.wvu.Rows" sId="1"/>
    <undo index="0" exp="area" ref3D="1" dr="$G$1:$H$1048576" dn="Z_C0DCEFD6_4378_4196_8A52_BBAE8937CBA3_.wvu.Cols" sId="1"/>
  </rrc>
  <rrc rId="91" sId="1" ref="A28:XFD28" action="insertRow">
    <undo index="4" exp="area" ref3D="1" dr="$A$130:$XFD$135" dn="Z_C0DCEFD6_4378_4196_8A52_BBAE8937CBA3_.wvu.Rows" sId="1"/>
    <undo index="2" exp="area" ref3D="1" dr="$A$110:$XFD$113" dn="Z_C0DCEFD6_4378_4196_8A52_BBAE8937CBA3_.wvu.Rows" sId="1"/>
    <undo index="1" exp="area" ref3D="1" dr="$A$90:$XFD$93" dn="Z_C0DCEFD6_4378_4196_8A52_BBAE8937CBA3_.wvu.Rows" sId="1"/>
    <undo index="0" exp="area" ref3D="1" dr="$G$1:$H$1048576" dn="Z_C0DCEFD6_4378_4196_8A52_BBAE8937CBA3_.wvu.Cols" sId="1"/>
  </rrc>
  <rrc rId="92" sId="1" ref="A28:XFD28" action="insertRow">
    <undo index="4" exp="area" ref3D="1" dr="$A$131:$XFD$136" dn="Z_C0DCEFD6_4378_4196_8A52_BBAE8937CBA3_.wvu.Rows" sId="1"/>
    <undo index="2" exp="area" ref3D="1" dr="$A$111:$XFD$114" dn="Z_C0DCEFD6_4378_4196_8A52_BBAE8937CBA3_.wvu.Rows" sId="1"/>
    <undo index="1" exp="area" ref3D="1" dr="$A$91:$XFD$94" dn="Z_C0DCEFD6_4378_4196_8A52_BBAE8937CBA3_.wvu.Rows" sId="1"/>
    <undo index="0" exp="area" ref3D="1" dr="$G$1:$H$1048576" dn="Z_C0DCEFD6_4378_4196_8A52_BBAE8937CBA3_.wvu.Cols" sId="1"/>
  </rrc>
  <rrc rId="93" sId="1" ref="A28:XFD28" action="insertRow">
    <undo index="4" exp="area" ref3D="1" dr="$A$132:$XFD$137" dn="Z_C0DCEFD6_4378_4196_8A52_BBAE8937CBA3_.wvu.Rows" sId="1"/>
    <undo index="2" exp="area" ref3D="1" dr="$A$112:$XFD$115" dn="Z_C0DCEFD6_4378_4196_8A52_BBAE8937CBA3_.wvu.Rows" sId="1"/>
    <undo index="1" exp="area" ref3D="1" dr="$A$92:$XFD$95" dn="Z_C0DCEFD6_4378_4196_8A52_BBAE8937CBA3_.wvu.Rows" sId="1"/>
    <undo index="0" exp="area" ref3D="1" dr="$G$1:$H$1048576" dn="Z_C0DCEFD6_4378_4196_8A52_BBAE8937CBA3_.wvu.Cols" sId="1"/>
  </rrc>
  <rcc rId="94" sId="1">
    <nc r="B28" t="inlineStr">
      <is>
        <t>920</t>
      </is>
    </nc>
  </rcc>
  <rcc rId="95" sId="1">
    <nc r="B29" t="inlineStr">
      <is>
        <t>920</t>
      </is>
    </nc>
  </rcc>
  <rcc rId="96" sId="1">
    <nc r="B30" t="inlineStr">
      <is>
        <t>920</t>
      </is>
    </nc>
  </rcc>
  <rcc rId="97" sId="1">
    <nc r="B31" t="inlineStr">
      <is>
        <t>920</t>
      </is>
    </nc>
  </rcc>
  <rcc rId="98" sId="1">
    <nc r="C28" t="inlineStr">
      <is>
        <t>01</t>
      </is>
    </nc>
  </rcc>
  <rcc rId="99" sId="1">
    <nc r="D28" t="inlineStr">
      <is>
        <t>13</t>
      </is>
    </nc>
  </rcc>
  <rcc rId="100" sId="1">
    <nc r="C29" t="inlineStr">
      <is>
        <t>01</t>
      </is>
    </nc>
  </rcc>
  <rcc rId="101" sId="1">
    <nc r="D29" t="inlineStr">
      <is>
        <t>13</t>
      </is>
    </nc>
  </rcc>
  <rcc rId="102" sId="1">
    <nc r="C30" t="inlineStr">
      <is>
        <t>01</t>
      </is>
    </nc>
  </rcc>
  <rcc rId="103" sId="1">
    <nc r="D30" t="inlineStr">
      <is>
        <t>13</t>
      </is>
    </nc>
  </rcc>
  <rcc rId="104" sId="1">
    <nc r="C31" t="inlineStr">
      <is>
        <t>01</t>
      </is>
    </nc>
  </rcc>
  <rcc rId="105" sId="1">
    <nc r="D31" t="inlineStr">
      <is>
        <t>13</t>
      </is>
    </nc>
  </rcc>
  <rcc rId="106" sId="1" xfDxf="1" dxf="1">
    <nc r="A28" t="inlineStr">
      <is>
        <t xml:space="preserve">Руководство и управление в сфере установленных функций органов местного самоуправления </t>
      </is>
    </nc>
    <ndxf>
      <font>
        <sz val="11"/>
        <name val="Times New Roman"/>
        <scheme val="none"/>
      </font>
      <numFmt numFmtId="30" formatCode="@"/>
      <alignment horizontal="left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07" sId="1" xfDxf="1" dxf="1">
    <nc r="E28" t="inlineStr">
      <is>
        <t>99 0 00 02040</t>
      </is>
    </nc>
    <ndxf>
      <font>
        <sz val="11"/>
        <name val="Times New Roman"/>
        <scheme val="none"/>
      </font>
      <numFmt numFmtId="30" formatCode="@"/>
      <alignment horizontal="center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08" sId="1" xfDxf="1" dxf="1">
    <nc r="E29" t="inlineStr">
      <is>
        <t>99 0 00 02040</t>
      </is>
    </nc>
    <ndxf>
      <font>
        <sz val="11"/>
        <name val="Times New Roman"/>
        <scheme val="none"/>
      </font>
      <numFmt numFmtId="30" formatCode="@"/>
      <alignment horizontal="center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09" sId="1" xfDxf="1" dxf="1">
    <nc r="E30" t="inlineStr">
      <is>
        <t>99 0 00 02040</t>
      </is>
    </nc>
    <ndxf>
      <font>
        <sz val="11"/>
        <name val="Times New Roman"/>
        <scheme val="none"/>
      </font>
      <numFmt numFmtId="30" formatCode="@"/>
      <alignment horizontal="center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10" sId="1" xfDxf="1" dxf="1">
    <nc r="E31" t="inlineStr">
      <is>
        <t>99 0 00 02040</t>
      </is>
    </nc>
    <ndxf>
      <font>
        <sz val="11"/>
        <name val="Times New Roman"/>
        <scheme val="none"/>
      </font>
      <numFmt numFmtId="30" formatCode="@"/>
      <alignment horizontal="center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" sqref="A31:K31">
    <dxf>
      <fill>
        <patternFill>
          <bgColor theme="8" tint="0.79998168889431442"/>
        </patternFill>
      </fill>
    </dxf>
  </rfmt>
  <rcc rId="111" sId="1">
    <oc r="G27">
      <f>G32</f>
    </oc>
    <nc r="G27">
      <f>G32+G28</f>
    </nc>
  </rcc>
  <rcc rId="112" sId="1">
    <nc r="G28">
      <f>G29</f>
    </nc>
  </rcc>
  <rcc rId="113" sId="1">
    <nc r="G29">
      <f>G30</f>
    </nc>
  </rcc>
  <rcc rId="114" sId="1">
    <nc r="G30">
      <f>G31</f>
    </nc>
  </rcc>
  <rcc rId="115" sId="1">
    <nc r="I31">
      <f>G31+H31</f>
    </nc>
  </rcc>
  <rcc rId="116" sId="1">
    <oc r="H27">
      <f>H32</f>
    </oc>
    <nc r="H27">
      <f>H32+H28</f>
    </nc>
  </rcc>
  <rcc rId="117" sId="1">
    <oc r="I27">
      <f>I32</f>
    </oc>
    <nc r="I27">
      <f>I32+I28</f>
    </nc>
  </rcc>
  <rcc rId="118" sId="1">
    <nc r="H28">
      <f>H29</f>
    </nc>
  </rcc>
  <rcc rId="119" sId="1">
    <nc r="I28">
      <f>I29</f>
    </nc>
  </rcc>
  <rcc rId="120" sId="1">
    <nc r="H29">
      <f>H30</f>
    </nc>
  </rcc>
  <rcc rId="121" sId="1">
    <nc r="I29">
      <f>I30</f>
    </nc>
  </rcc>
  <rcc rId="122" sId="1">
    <nc r="H30">
      <f>H31</f>
    </nc>
  </rcc>
  <rcc rId="123" sId="1">
    <nc r="I30">
      <f>I31</f>
    </nc>
  </rcc>
  <rcc rId="124" sId="1">
    <oc r="J27">
      <f>J32</f>
    </oc>
    <nc r="J27">
      <f>J32+J28</f>
    </nc>
  </rcc>
  <rcc rId="125" sId="1">
    <oc r="K27">
      <f>K32</f>
    </oc>
    <nc r="K27">
      <f>K32+K28</f>
    </nc>
  </rcc>
  <rcc rId="126" sId="1">
    <nc r="J28">
      <f>J29</f>
    </nc>
  </rcc>
  <rcc rId="127" sId="1">
    <nc r="K28">
      <f>K29</f>
    </nc>
  </rcc>
  <rcc rId="128" sId="1">
    <nc r="J29">
      <f>J30</f>
    </nc>
  </rcc>
  <rcc rId="129" sId="1">
    <nc r="K29">
      <f>K30</f>
    </nc>
  </rcc>
  <rcc rId="130" sId="1">
    <nc r="J30">
      <f>J31</f>
    </nc>
  </rcc>
  <rcc rId="131" sId="1">
    <nc r="K30">
      <f>K31</f>
    </nc>
  </rcc>
  <rcc rId="132" sId="1">
    <nc r="F29" t="inlineStr">
      <is>
        <t>800</t>
      </is>
    </nc>
  </rcc>
  <rcc rId="133" sId="1">
    <nc r="F30" t="inlineStr">
      <is>
        <t>850</t>
      </is>
    </nc>
  </rcc>
  <rcc rId="134" sId="1">
    <nc r="F31" t="inlineStr">
      <is>
        <t>853</t>
      </is>
    </nc>
  </rcc>
  <rcc rId="135" sId="1" odxf="1" dxf="1">
    <nc r="A29" t="inlineStr">
      <is>
        <t>Иные бюджетные ассигнования</t>
      </is>
    </nc>
    <ndxf>
      <numFmt numFmtId="0" formatCode="General"/>
      <alignment horizontal="justify" vertical="top" readingOrder="0"/>
    </ndxf>
  </rcc>
  <rcc rId="136" sId="1" odxf="1" dxf="1">
    <nc r="A30" t="inlineStr">
      <is>
        <t>Уплата налогов, сборов и иных платежей</t>
      </is>
    </nc>
    <ndxf>
      <numFmt numFmtId="0" formatCode="General"/>
      <alignment horizontal="justify" vertical="top" readingOrder="0"/>
    </ndxf>
  </rcc>
  <rcc rId="137" sId="1" odxf="1" dxf="1">
    <nc r="A31" t="inlineStr">
      <is>
        <t>Уплата иных платежей</t>
      </is>
    </nc>
    <ndxf>
      <font>
        <sz val="11"/>
        <color indexed="8"/>
        <name val="Times New Roman"/>
        <scheme val="none"/>
      </font>
      <alignment horizontal="justify" readingOrder="0"/>
    </ndxf>
  </rcc>
  <rcc rId="138" sId="1" numFmtId="4">
    <nc r="H31">
      <f>50+1000</f>
    </nc>
  </rcc>
  <rcc rId="139" sId="1" numFmtId="4">
    <nc r="H45">
      <f>-50-1000</f>
    </nc>
  </rcc>
  <rcc rId="140" sId="1" numFmtId="4">
    <nc r="H60">
      <v>-1555.8</v>
    </nc>
  </rcc>
  <rrc rId="141" sId="1" ref="A57:XFD57" action="insertRow">
    <undo index="4" exp="area" ref3D="1" dr="$A$133:$XFD$138" dn="Z_C0DCEFD6_4378_4196_8A52_BBAE8937CBA3_.wvu.Rows" sId="1"/>
    <undo index="2" exp="area" ref3D="1" dr="$A$113:$XFD$116" dn="Z_C0DCEFD6_4378_4196_8A52_BBAE8937CBA3_.wvu.Rows" sId="1"/>
    <undo index="1" exp="area" ref3D="1" dr="$A$93:$XFD$96" dn="Z_C0DCEFD6_4378_4196_8A52_BBAE8937CBA3_.wvu.Rows" sId="1"/>
    <undo index="0" exp="area" ref3D="1" dr="$G$1:$H$1048576" dn="Z_C0DCEFD6_4378_4196_8A52_BBAE8937CBA3_.wvu.Cols" sId="1"/>
  </rrc>
  <rrc rId="142" sId="1" ref="A57:XFD57" action="insertRow">
    <undo index="4" exp="area" ref3D="1" dr="$A$134:$XFD$139" dn="Z_C0DCEFD6_4378_4196_8A52_BBAE8937CBA3_.wvu.Rows" sId="1"/>
    <undo index="2" exp="area" ref3D="1" dr="$A$114:$XFD$117" dn="Z_C0DCEFD6_4378_4196_8A52_BBAE8937CBA3_.wvu.Rows" sId="1"/>
    <undo index="1" exp="area" ref3D="1" dr="$A$94:$XFD$97" dn="Z_C0DCEFD6_4378_4196_8A52_BBAE8937CBA3_.wvu.Rows" sId="1"/>
    <undo index="0" exp="area" ref3D="1" dr="$G$1:$H$1048576" dn="Z_C0DCEFD6_4378_4196_8A52_BBAE8937CBA3_.wvu.Cols" sId="1"/>
  </rrc>
  <rrc rId="143" sId="1" ref="A57:XFD57" action="insertRow">
    <undo index="4" exp="area" ref3D="1" dr="$A$135:$XFD$140" dn="Z_C0DCEFD6_4378_4196_8A52_BBAE8937CBA3_.wvu.Rows" sId="1"/>
    <undo index="2" exp="area" ref3D="1" dr="$A$115:$XFD$118" dn="Z_C0DCEFD6_4378_4196_8A52_BBAE8937CBA3_.wvu.Rows" sId="1"/>
    <undo index="1" exp="area" ref3D="1" dr="$A$95:$XFD$98" dn="Z_C0DCEFD6_4378_4196_8A52_BBAE8937CBA3_.wvu.Rows" sId="1"/>
    <undo index="0" exp="area" ref3D="1" dr="$G$1:$H$1048576" dn="Z_C0DCEFD6_4378_4196_8A52_BBAE8937CBA3_.wvu.Cols" sId="1"/>
  </rrc>
  <rrc rId="144" sId="1" ref="A57:XFD57" action="insertRow">
    <undo index="4" exp="area" ref3D="1" dr="$A$136:$XFD$141" dn="Z_C0DCEFD6_4378_4196_8A52_BBAE8937CBA3_.wvu.Rows" sId="1"/>
    <undo index="2" exp="area" ref3D="1" dr="$A$116:$XFD$119" dn="Z_C0DCEFD6_4378_4196_8A52_BBAE8937CBA3_.wvu.Rows" sId="1"/>
    <undo index="1" exp="area" ref3D="1" dr="$A$96:$XFD$99" dn="Z_C0DCEFD6_4378_4196_8A52_BBAE8937CBA3_.wvu.Rows" sId="1"/>
    <undo index="0" exp="area" ref3D="1" dr="$G$1:$H$1048576" dn="Z_C0DCEFD6_4378_4196_8A52_BBAE8937CBA3_.wvu.Cols" sId="1"/>
  </rrc>
  <rfmt sheetId="1" sqref="A60:K60">
    <dxf>
      <fill>
        <patternFill>
          <bgColor theme="8" tint="0.79998168889431442"/>
        </patternFill>
      </fill>
    </dxf>
  </rfmt>
  <rcc rId="145" sId="1">
    <nc r="B57" t="inlineStr">
      <is>
        <t>920</t>
      </is>
    </nc>
  </rcc>
  <rcc rId="146" sId="1">
    <nc r="B58" t="inlineStr">
      <is>
        <t>920</t>
      </is>
    </nc>
  </rcc>
  <rcc rId="147" sId="1">
    <nc r="B59" t="inlineStr">
      <is>
        <t>920</t>
      </is>
    </nc>
  </rcc>
  <rcc rId="148" sId="1">
    <nc r="B60" t="inlineStr">
      <is>
        <t>920</t>
      </is>
    </nc>
  </rcc>
  <rcc rId="149" sId="1">
    <nc r="C57" t="inlineStr">
      <is>
        <t>04</t>
      </is>
    </nc>
  </rcc>
  <rcc rId="150" sId="1">
    <nc r="C58" t="inlineStr">
      <is>
        <t>04</t>
      </is>
    </nc>
  </rcc>
  <rcc rId="151" sId="1">
    <nc r="C59" t="inlineStr">
      <is>
        <t>04</t>
      </is>
    </nc>
  </rcc>
  <rcc rId="152" sId="1">
    <nc r="C60" t="inlineStr">
      <is>
        <t>04</t>
      </is>
    </nc>
  </rcc>
  <rcc rId="153" sId="1">
    <nc r="D57" t="inlineStr">
      <is>
        <t>09</t>
      </is>
    </nc>
  </rcc>
  <rcc rId="154" sId="1">
    <nc r="D58" t="inlineStr">
      <is>
        <t>09</t>
      </is>
    </nc>
  </rcc>
  <rcc rId="155" sId="1">
    <nc r="D59" t="inlineStr">
      <is>
        <t>09</t>
      </is>
    </nc>
  </rcc>
  <rcc rId="156" sId="1">
    <nc r="D60" t="inlineStr">
      <is>
        <t>09</t>
      </is>
    </nc>
  </rcc>
  <rfmt sheetId="1" xfDxf="1" sqref="E57" start="0" length="0">
    <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xfDxf="1" sqref="E58" start="0" length="0">
    <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xfDxf="1" sqref="E59" start="0" length="0">
    <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57" sId="1">
    <nc r="E57" t="inlineStr">
      <is>
        <t>03 3 13 00000</t>
      </is>
    </nc>
  </rcc>
  <rcc rId="158" sId="1" xfDxf="1" dxf="1">
    <nc r="E58" t="inlineStr">
      <is>
        <t>03 3 13 00000</t>
      </is>
    </nc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59" sId="1" xfDxf="1" dxf="1">
    <nc r="E59" t="inlineStr">
      <is>
        <t>03 3 13 00000</t>
      </is>
    </nc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60" sId="1" xfDxf="1" dxf="1">
    <nc r="E60" t="inlineStr">
      <is>
        <t>03 3 13 00000</t>
      </is>
    </nc>
    <ndxf>
      <font>
        <sz val="11"/>
        <name val="Times New Roman"/>
        <scheme val="none"/>
      </font>
      <numFmt numFmtId="30" formatCode="@"/>
      <fill>
        <patternFill patternType="solid">
          <bgColor theme="8" tint="0.79998168889431442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61" sId="1">
    <nc r="F58" t="inlineStr">
      <is>
        <t>200</t>
      </is>
    </nc>
  </rcc>
  <rcc rId="162" sId="1">
    <nc r="F59" t="inlineStr">
      <is>
        <t>240</t>
      </is>
    </nc>
  </rcc>
  <rcc rId="163" sId="1">
    <nc r="F60" t="inlineStr">
      <is>
        <t>244</t>
      </is>
    </nc>
  </rcc>
  <rcc rId="164" sId="1">
    <oc r="G56">
      <f>G61+G65+G69+G73</f>
    </oc>
    <nc r="G56">
      <f>G61+G65+G69+G73+G57</f>
    </nc>
  </rcc>
  <rcc rId="165" sId="1">
    <nc r="G57">
      <f>G58</f>
    </nc>
  </rcc>
  <rcc rId="166" sId="1">
    <nc r="G58">
      <f>G59</f>
    </nc>
  </rcc>
  <rcc rId="167" sId="1">
    <nc r="G59">
      <f>G60</f>
    </nc>
  </rcc>
  <rcc rId="168" sId="1">
    <nc r="I60">
      <f>G60+H60</f>
    </nc>
  </rcc>
  <rcc rId="169" sId="1" numFmtId="4">
    <nc r="H60">
      <v>1555.8</v>
    </nc>
  </rcc>
  <rcc rId="170" sId="1">
    <oc r="H56">
      <f>H61+H65+H69+H73</f>
    </oc>
    <nc r="H56">
      <f>H61+H65+H69+H73+H57</f>
    </nc>
  </rcc>
  <rcc rId="171" sId="1">
    <oc r="I56">
      <f>I61+I65+I69+I73</f>
    </oc>
    <nc r="I56">
      <f>I61+I65+I69+I73+I57</f>
    </nc>
  </rcc>
  <rcc rId="172" sId="1">
    <oc r="J56">
      <f>J61+J65+J69+J73</f>
    </oc>
    <nc r="J56">
      <f>J61+J65+J69+J73+J57</f>
    </nc>
  </rcc>
  <rcc rId="173" sId="1">
    <oc r="K56">
      <f>K61+K65+K69+K73</f>
    </oc>
    <nc r="K56">
      <f>K61+K65+K69+K73+K57</f>
    </nc>
  </rcc>
  <rcc rId="174" sId="1">
    <nc r="H57">
      <f>H58</f>
    </nc>
  </rcc>
  <rcc rId="175" sId="1">
    <nc r="I57">
      <f>I58</f>
    </nc>
  </rcc>
  <rcc rId="176" sId="1">
    <nc r="J57">
      <f>J58</f>
    </nc>
  </rcc>
  <rcc rId="177" sId="1">
    <nc r="K57">
      <f>K58</f>
    </nc>
  </rcc>
  <rcc rId="178" sId="1">
    <nc r="H58">
      <f>H59</f>
    </nc>
  </rcc>
  <rcc rId="179" sId="1">
    <nc r="I58">
      <f>I59</f>
    </nc>
  </rcc>
  <rcc rId="180" sId="1">
    <nc r="J58">
      <f>J59</f>
    </nc>
  </rcc>
  <rcc rId="181" sId="1">
    <nc r="K58">
      <f>K59</f>
    </nc>
  </rcc>
  <rcc rId="182" sId="1">
    <nc r="H59">
      <f>H60</f>
    </nc>
  </rcc>
  <rcc rId="183" sId="1">
    <nc r="I59">
      <f>I60</f>
    </nc>
  </rcc>
  <rcc rId="184" sId="1">
    <nc r="J59">
      <f>J60</f>
    </nc>
  </rcc>
  <rcc rId="185" sId="1">
    <nc r="K59">
      <f>K60</f>
    </nc>
  </rcc>
  <rcc rId="186" sId="1" xfDxf="1" dxf="1">
    <nc r="A57" t="inlineStr">
      <is>
        <t xml:space="preserve">Содержание автомобильных дорог общего пользования местного значения </t>
      </is>
    </nc>
    <ndxf>
      <font>
        <sz val="11"/>
        <name val="Times New Roman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" sId="1" odxf="1" dxf="1">
    <nc r="A58" t="inlineStr">
      <is>
        <t>Закупка товаров, работ и услуг для обеспечения государственных (муниципальных) нужд</t>
      </is>
    </nc>
    <odxf>
      <fill>
        <patternFill patternType="solid">
          <bgColor theme="0"/>
        </patternFill>
      </fill>
      <alignment horizontal="left" vertical="center" readingOrder="0"/>
    </odxf>
    <ndxf>
      <fill>
        <patternFill patternType="none">
          <bgColor indexed="65"/>
        </patternFill>
      </fill>
      <alignment horizontal="justify" vertical="top" readingOrder="0"/>
    </ndxf>
  </rcc>
  <rcc rId="188" sId="1" odxf="1" dxf="1">
    <nc r="A59" t="inlineStr">
      <is>
        <t>Иные закупки товаров, работ и услуг для обеспечения государственных (муниципальных) нужд</t>
      </is>
    </nc>
    <odxf>
      <fill>
        <patternFill patternType="solid">
          <bgColor theme="0"/>
        </patternFill>
      </fill>
      <alignment horizontal="left" vertical="center" readingOrder="0"/>
    </odxf>
    <ndxf>
      <fill>
        <patternFill patternType="none">
          <bgColor indexed="65"/>
        </patternFill>
      </fill>
      <alignment horizontal="justify" vertical="top" readingOrder="0"/>
    </ndxf>
  </rcc>
  <rcc rId="189" sId="1" odxf="1" dxf="1">
    <nc r="A60" t="inlineStr">
      <is>
        <t>Прочая закупка товаров, работ и услуг</t>
      </is>
    </nc>
    <odxf>
      <alignment horizontal="left" vertical="center" readingOrder="0"/>
    </odxf>
    <ndxf>
      <alignment horizontal="justify" vertical="top" readingOrder="0"/>
    </ndxf>
  </rcc>
  <rrc rId="190" sId="1" ref="A121:XFD121" action="insertRow">
    <undo index="4" exp="area" ref3D="1" dr="$A$137:$XFD$142" dn="Z_C0DCEFD6_4378_4196_8A52_BBAE8937CBA3_.wvu.Rows" sId="1"/>
    <undo index="0" exp="area" ref3D="1" dr="$G$1:$H$1048576" dn="Z_C0DCEFD6_4378_4196_8A52_BBAE8937CBA3_.wvu.Cols" sId="1"/>
  </rrc>
  <rrc rId="191" sId="1" ref="A121:XFD121" action="insertRow">
    <undo index="4" exp="area" ref3D="1" dr="$A$138:$XFD$143" dn="Z_C0DCEFD6_4378_4196_8A52_BBAE8937CBA3_.wvu.Rows" sId="1"/>
    <undo index="0" exp="area" ref3D="1" dr="$G$1:$H$1048576" dn="Z_C0DCEFD6_4378_4196_8A52_BBAE8937CBA3_.wvu.Cols" sId="1"/>
  </rrc>
  <rrc rId="192" sId="1" ref="A122:XFD122" action="insertRow">
    <undo index="4" exp="area" ref3D="1" dr="$A$139:$XFD$144" dn="Z_C0DCEFD6_4378_4196_8A52_BBAE8937CBA3_.wvu.Rows" sId="1"/>
    <undo index="0" exp="area" ref3D="1" dr="$G$1:$H$1048576" dn="Z_C0DCEFD6_4378_4196_8A52_BBAE8937CBA3_.wvu.Cols" sId="1"/>
  </rrc>
  <rrc rId="193" sId="1" ref="A122:XFD122" action="insertRow">
    <undo index="4" exp="area" ref3D="1" dr="$A$140:$XFD$145" dn="Z_C0DCEFD6_4378_4196_8A52_BBAE8937CBA3_.wvu.Rows" sId="1"/>
    <undo index="0" exp="area" ref3D="1" dr="$G$1:$H$1048576" dn="Z_C0DCEFD6_4378_4196_8A52_BBAE8937CBA3_.wvu.Cols" sId="1"/>
  </rrc>
  <rrc rId="194" sId="1" ref="A122:XFD122" action="insertRow">
    <undo index="4" exp="area" ref3D="1" dr="$A$141:$XFD$146" dn="Z_C0DCEFD6_4378_4196_8A52_BBAE8937CBA3_.wvu.Rows" sId="1"/>
    <undo index="0" exp="area" ref3D="1" dr="$G$1:$H$1048576" dn="Z_C0DCEFD6_4378_4196_8A52_BBAE8937CBA3_.wvu.Cols" sId="1"/>
  </rrc>
  <rfmt sheetId="1" sqref="A121:K124">
    <dxf>
      <fill>
        <patternFill patternType="none">
          <bgColor auto="1"/>
        </patternFill>
      </fill>
    </dxf>
  </rfmt>
  <rcc rId="195" sId="1" xfDxf="1" dxf="1">
    <nc r="A121" t="inlineStr">
      <is>
        <t>Реализация народных проектов в сфере благоустройства, прошедших отбор в рамках проекта "Народый бюджет"</t>
      </is>
    </nc>
    <ndxf>
      <font>
        <sz val="11"/>
        <name val="Times New Roman"/>
        <scheme val="none"/>
      </font>
      <numFmt numFmtId="30" formatCode="@"/>
      <alignment horizontal="left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" sId="1">
    <nc r="B121" t="inlineStr">
      <is>
        <t>920</t>
      </is>
    </nc>
  </rcc>
  <rcc rId="197" sId="1">
    <nc r="B122" t="inlineStr">
      <is>
        <t>920</t>
      </is>
    </nc>
  </rcc>
  <rcc rId="198" sId="1">
    <nc r="B123" t="inlineStr">
      <is>
        <t>920</t>
      </is>
    </nc>
  </rcc>
  <rcc rId="199" sId="1">
    <nc r="B124" t="inlineStr">
      <is>
        <t>920</t>
      </is>
    </nc>
  </rcc>
  <rcc rId="200" sId="1">
    <nc r="B125" t="inlineStr">
      <is>
        <t>920</t>
      </is>
    </nc>
  </rcc>
  <rcc rId="201" sId="1">
    <nc r="C125" t="inlineStr">
      <is>
        <t>05</t>
      </is>
    </nc>
  </rcc>
  <rcc rId="202" sId="1">
    <nc r="C124" t="inlineStr">
      <is>
        <t>05</t>
      </is>
    </nc>
  </rcc>
  <rcc rId="203" sId="1">
    <nc r="C123" t="inlineStr">
      <is>
        <t>05</t>
      </is>
    </nc>
  </rcc>
  <rcc rId="204" sId="1">
    <nc r="C122" t="inlineStr">
      <is>
        <t>05</t>
      </is>
    </nc>
  </rcc>
  <rcc rId="205" sId="1">
    <nc r="C121" t="inlineStr">
      <is>
        <t>05</t>
      </is>
    </nc>
  </rcc>
  <rcc rId="206" sId="1">
    <nc r="D121" t="inlineStr">
      <is>
        <t>03</t>
      </is>
    </nc>
  </rcc>
  <rcc rId="207" sId="1">
    <nc r="D122" t="inlineStr">
      <is>
        <t>03</t>
      </is>
    </nc>
  </rcc>
  <rcc rId="208" sId="1">
    <nc r="D123" t="inlineStr">
      <is>
        <t>03</t>
      </is>
    </nc>
  </rcc>
  <rcc rId="209" sId="1">
    <nc r="D124" t="inlineStr">
      <is>
        <t>03</t>
      </is>
    </nc>
  </rcc>
  <rcc rId="210" sId="1">
    <nc r="D125" t="inlineStr">
      <is>
        <t>03</t>
      </is>
    </nc>
  </rcc>
  <rcc rId="211" sId="1">
    <nc r="E121" t="inlineStr">
      <is>
        <t>02 1 22 S2480</t>
      </is>
    </nc>
  </rcc>
  <rcc rId="212" sId="1">
    <nc r="E122" t="inlineStr">
      <is>
        <t>02 1 22 S2480</t>
      </is>
    </nc>
  </rcc>
  <rcc rId="213" sId="1">
    <nc r="E123" t="inlineStr">
      <is>
        <t>02 1 22 S2480</t>
      </is>
    </nc>
  </rcc>
  <rcc rId="214" sId="1">
    <nc r="E124" t="inlineStr">
      <is>
        <t>02 1 22 S2480</t>
      </is>
    </nc>
  </rcc>
  <rrc rId="215" sId="1" ref="A123:XFD123" action="deleteRow">
    <undo index="4" exp="area" ref3D="1" dr="$A$142:$XFD$147" dn="Z_C0DCEFD6_4378_4196_8A52_BBAE8937CBA3_.wvu.Rows" sId="1"/>
    <undo index="0" exp="area" ref3D="1" dr="$G$1:$H$1048576" dn="Z_C0DCEFD6_4378_4196_8A52_BBAE8937CBA3_.wvu.Cols" sId="1"/>
    <rfmt sheetId="1" xfDxf="1" sqref="A123:XFD123" start="0" length="0">
      <dxf>
        <font>
          <name val="Times New Roman"/>
          <scheme val="none"/>
        </font>
      </dxf>
    </rfmt>
    <rfmt sheetId="1" sqref="A123" start="0" length="0">
      <dxf>
        <font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B123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02 1 22 S2480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3" start="0" length="0">
      <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3" start="0" length="0">
      <dxf>
        <font>
          <sz val="11"/>
          <name val="Times New Roman"/>
          <scheme val="none"/>
        </font>
        <numFmt numFmtId="168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3" start="0" length="0">
      <dxf>
        <font>
          <sz val="11"/>
          <name val="Times New Roman"/>
          <scheme val="none"/>
        </font>
        <numFmt numFmtId="168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3" start="0" length="0">
      <dxf>
        <font>
          <sz val="11"/>
          <name val="Times New Roman"/>
          <scheme val="none"/>
        </font>
        <numFmt numFmtId="168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3" start="0" length="0">
      <dxf>
        <font>
          <sz val="11"/>
          <name val="Times New Roman"/>
          <scheme val="none"/>
        </font>
        <numFmt numFmtId="168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3" start="0" length="0">
      <dxf>
        <font>
          <sz val="11"/>
          <name val="Times New Roman"/>
          <scheme val="none"/>
        </font>
        <numFmt numFmtId="168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rc>
  <rcc rId="216" sId="1" odxf="1" dxf="1">
    <nc r="E124" t="inlineStr">
      <is>
        <t>02 1 22 S2480</t>
      </is>
    </nc>
    <odxf>
      <fill>
        <patternFill patternType="solid">
          <bgColor rgb="FFDAEEF3"/>
        </patternFill>
      </fill>
    </odxf>
    <ndxf>
      <fill>
        <patternFill patternType="none">
          <bgColor indexed="65"/>
        </patternFill>
      </fill>
    </ndxf>
  </rcc>
  <rcc rId="217" sId="1">
    <nc r="F122" t="inlineStr">
      <is>
        <t>200</t>
      </is>
    </nc>
  </rcc>
  <rcc rId="218" sId="1">
    <nc r="F123" t="inlineStr">
      <is>
        <t>240</t>
      </is>
    </nc>
  </rcc>
  <rcc rId="219" sId="1">
    <nc r="F124" t="inlineStr">
      <is>
        <t>244</t>
      </is>
    </nc>
  </rcc>
  <rcc rId="220" sId="1">
    <nc r="A122" t="inlineStr">
      <is>
        <t>Закупка товаров, работ и услуг для обеспечения государственных (муниципальных) нужд</t>
      </is>
    </nc>
  </rcc>
  <rcc rId="221" sId="1">
    <nc r="A123" t="inlineStr">
      <is>
        <t>Иные закупки товаров, работ и услуг для обеспечения государственных (муниципальных) нужд</t>
      </is>
    </nc>
  </rcc>
  <rcc rId="222" sId="1">
    <nc r="A124" t="inlineStr">
      <is>
        <t>Прочая закупка товаров, работ и услуг</t>
      </is>
    </nc>
  </rcc>
  <rfmt sheetId="1" sqref="E124">
    <dxf>
      <fill>
        <patternFill patternType="solid">
          <bgColor rgb="FFDAEEF3"/>
        </patternFill>
      </fill>
    </dxf>
  </rfmt>
  <rcc rId="223" sId="1">
    <nc r="G121">
      <f>G122</f>
    </nc>
  </rcc>
  <rcc rId="224" sId="1">
    <nc r="G122">
      <f>G123</f>
    </nc>
  </rcc>
  <rcc rId="225" sId="1">
    <nc r="G123">
      <f>G124</f>
    </nc>
  </rcc>
  <rcc rId="226" sId="1">
    <nc r="H121">
      <f>H122</f>
    </nc>
  </rcc>
  <rcc rId="227" sId="1">
    <nc r="I121">
      <f>I122</f>
    </nc>
  </rcc>
  <rcc rId="228" sId="1">
    <nc r="J121">
      <f>J122</f>
    </nc>
  </rcc>
  <rcc rId="229" sId="1">
    <nc r="K121">
      <f>K122</f>
    </nc>
  </rcc>
  <rcc rId="230" sId="1">
    <nc r="H122">
      <f>H123</f>
    </nc>
  </rcc>
  <rcc rId="231" sId="1">
    <nc r="I122">
      <f>I123</f>
    </nc>
  </rcc>
  <rcc rId="232" sId="1">
    <nc r="J122">
      <f>J123</f>
    </nc>
  </rcc>
  <rcc rId="233" sId="1">
    <nc r="K122">
      <f>K123</f>
    </nc>
  </rcc>
  <rcc rId="234" sId="1">
    <nc r="H123">
      <f>H124</f>
    </nc>
  </rcc>
  <rcc rId="235" sId="1">
    <nc r="I123">
      <f>I124</f>
    </nc>
  </rcc>
  <rcc rId="236" sId="1">
    <nc r="J123">
      <f>J124</f>
    </nc>
  </rcc>
  <rcc rId="237" sId="1">
    <nc r="K123">
      <f>K124</f>
    </nc>
  </rcc>
  <rcc rId="238" sId="1">
    <nc r="I124">
      <f>G124+H124</f>
    </nc>
  </rcc>
  <rcc rId="239" sId="1" numFmtId="4">
    <nc r="H124">
      <v>800</v>
    </nc>
  </rcc>
  <rrc rId="240" sId="1" ref="A121:XFD121" action="insertRow">
    <undo index="4" exp="area" ref3D="1" dr="$A$141:$XFD$146" dn="Z_C0DCEFD6_4378_4196_8A52_BBAE8937CBA3_.wvu.Rows" sId="1"/>
    <undo index="0" exp="area" ref3D="1" dr="$G$1:$H$1048576" dn="Z_C0DCEFD6_4378_4196_8A52_BBAE8937CBA3_.wvu.Cols" sId="1"/>
  </rrc>
  <rrc rId="241" sId="1" ref="A121:XFD121" action="insertRow">
    <undo index="4" exp="area" ref3D="1" dr="$A$142:$XFD$147" dn="Z_C0DCEFD6_4378_4196_8A52_BBAE8937CBA3_.wvu.Rows" sId="1"/>
    <undo index="0" exp="area" ref3D="1" dr="$G$1:$H$1048576" dn="Z_C0DCEFD6_4378_4196_8A52_BBAE8937CBA3_.wvu.Cols" sId="1"/>
  </rrc>
  <rrc rId="242" sId="1" ref="A121:XFD121" action="insertRow">
    <undo index="4" exp="area" ref3D="1" dr="$A$143:$XFD$148" dn="Z_C0DCEFD6_4378_4196_8A52_BBAE8937CBA3_.wvu.Rows" sId="1"/>
    <undo index="0" exp="area" ref3D="1" dr="$G$1:$H$1048576" dn="Z_C0DCEFD6_4378_4196_8A52_BBAE8937CBA3_.wvu.Cols" sId="1"/>
  </rrc>
  <rrc rId="243" sId="1" ref="A122:XFD122" action="insertRow">
    <undo index="4" exp="area" ref3D="1" dr="$A$144:$XFD$149" dn="Z_C0DCEFD6_4378_4196_8A52_BBAE8937CBA3_.wvu.Rows" sId="1"/>
    <undo index="0" exp="area" ref3D="1" dr="$G$1:$H$1048576" dn="Z_C0DCEFD6_4378_4196_8A52_BBAE8937CBA3_.wvu.Cols" sId="1"/>
  </rrc>
  <rrc rId="244" sId="1" ref="A122:XFD122" action="insertRow">
    <undo index="4" exp="area" ref3D="1" dr="$A$145:$XFD$150" dn="Z_C0DCEFD6_4378_4196_8A52_BBAE8937CBA3_.wvu.Rows" sId="1"/>
    <undo index="0" exp="area" ref3D="1" dr="$G$1:$H$1048576" dn="Z_C0DCEFD6_4378_4196_8A52_BBAE8937CBA3_.wvu.Cols" sId="1"/>
  </rrc>
  <rcc rId="245" sId="1" xfDxf="1" dxf="1">
    <nc r="A121" t="inlineStr">
      <is>
        <t>Поддержка муниципальных программ формирования современной городской среды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left" vertical="center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46" sId="1" xfDxf="1" dxf="1">
    <nc r="B121" t="inlineStr">
      <is>
        <t>920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47" sId="1" xfDxf="1" dxf="1">
    <nc r="B122" t="inlineStr">
      <is>
        <t>920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48" sId="1" xfDxf="1" dxf="1">
    <nc r="B123" t="inlineStr">
      <is>
        <t>920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49" sId="1" xfDxf="1" dxf="1">
    <nc r="B124" t="inlineStr">
      <is>
        <t>920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50" sId="1">
    <nc r="C121" t="inlineStr">
      <is>
        <t>05</t>
      </is>
    </nc>
  </rcc>
  <rcc rId="251" sId="1">
    <nc r="D121" t="inlineStr">
      <is>
        <t>03</t>
      </is>
    </nc>
  </rcc>
  <rcc rId="252" sId="1">
    <nc r="C122" t="inlineStr">
      <is>
        <t>05</t>
      </is>
    </nc>
  </rcc>
  <rcc rId="253" sId="1">
    <nc r="D122" t="inlineStr">
      <is>
        <t>03</t>
      </is>
    </nc>
  </rcc>
  <rcc rId="254" sId="1">
    <nc r="C123" t="inlineStr">
      <is>
        <t>05</t>
      </is>
    </nc>
  </rcc>
  <rcc rId="255" sId="1">
    <nc r="D123" t="inlineStr">
      <is>
        <t>03</t>
      </is>
    </nc>
  </rcc>
  <rcc rId="256" sId="1">
    <nc r="C124" t="inlineStr">
      <is>
        <t>05</t>
      </is>
    </nc>
  </rcc>
  <rcc rId="257" sId="1">
    <nc r="D124" t="inlineStr">
      <is>
        <t>03</t>
      </is>
    </nc>
  </rcc>
  <rfmt sheetId="1" xfDxf="1" sqref="E121" start="0" length="0">
    <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58" sId="1">
    <nc r="E121" t="inlineStr">
      <is>
        <t>02 1 F2 55550</t>
      </is>
    </nc>
  </rcc>
  <rcc rId="259" sId="1" xfDxf="1" dxf="1">
    <nc r="E122" t="inlineStr">
      <is>
        <t>02 1 F2 55550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60" sId="1" xfDxf="1" dxf="1">
    <nc r="E123" t="inlineStr">
      <is>
        <t>02 1 F2 55550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61" sId="1" xfDxf="1" dxf="1">
    <nc r="E124" t="inlineStr">
      <is>
        <t>02 1 F2 55550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62" sId="1">
    <nc r="F122" t="inlineStr">
      <is>
        <t>200</t>
      </is>
    </nc>
  </rcc>
  <rcc rId="263" sId="1">
    <nc r="F123" t="inlineStr">
      <is>
        <t>240</t>
      </is>
    </nc>
  </rcc>
  <rcc rId="264" sId="1">
    <nc r="F124" t="inlineStr">
      <is>
        <t>243</t>
      </is>
    </nc>
  </rcc>
  <rrc rId="265" sId="1" ref="A125:XFD125" action="deleteRow">
    <undo index="4" exp="area" ref3D="1" dr="$A$146:$XFD$151" dn="Z_C0DCEFD6_4378_4196_8A52_BBAE8937CBA3_.wvu.Rows" sId="1"/>
    <undo index="0" exp="area" ref3D="1" dr="$G$1:$H$1048576" dn="Z_C0DCEFD6_4378_4196_8A52_BBAE8937CBA3_.wvu.Cols" sId="1"/>
    <rfmt sheetId="1" xfDxf="1" sqref="A125:XFD125" start="0" length="0">
      <dxf>
        <font>
          <name val="Times New Roman"/>
          <scheme val="none"/>
        </font>
      </dxf>
    </rfmt>
    <rfmt sheetId="1" sqref="A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rc>
  <rfmt sheetId="1" sqref="A121:K123">
    <dxf>
      <fill>
        <patternFill patternType="none">
          <bgColor auto="1"/>
        </patternFill>
      </fill>
    </dxf>
  </rfmt>
  <rcc rId="266" sId="1">
    <nc r="I124">
      <f>G124+H124</f>
    </nc>
  </rcc>
  <rcc rId="267" sId="1">
    <nc r="G121">
      <f>G122</f>
    </nc>
  </rcc>
  <rcc rId="268" sId="1">
    <nc r="G122">
      <f>G123</f>
    </nc>
  </rcc>
  <rcc rId="269" sId="1">
    <nc r="G123">
      <f>G124</f>
    </nc>
  </rcc>
  <rcc rId="270" sId="1">
    <nc r="H121">
      <f>H122</f>
    </nc>
  </rcc>
  <rcc rId="271" sId="1">
    <nc r="I121">
      <f>I122</f>
    </nc>
  </rcc>
  <rcc rId="272" sId="1">
    <nc r="H122">
      <f>H123</f>
    </nc>
  </rcc>
  <rcc rId="273" sId="1">
    <nc r="I122">
      <f>I123</f>
    </nc>
  </rcc>
  <rcc rId="274" sId="1">
    <nc r="H123">
      <f>H124</f>
    </nc>
  </rcc>
  <rcc rId="275" sId="1">
    <nc r="I123">
      <f>I124</f>
    </nc>
  </rcc>
  <rcc rId="276" sId="1">
    <nc r="J121">
      <f>J122</f>
    </nc>
  </rcc>
  <rcc rId="277" sId="1">
    <nc r="K121">
      <f>K122</f>
    </nc>
  </rcc>
  <rcc rId="278" sId="1">
    <nc r="J122">
      <f>J123</f>
    </nc>
  </rcc>
  <rcc rId="279" sId="1">
    <nc r="K122">
      <f>K123</f>
    </nc>
  </rcc>
  <rcc rId="280" sId="1">
    <nc r="J123">
      <f>J124</f>
    </nc>
  </rcc>
  <rcc rId="281" sId="1">
    <nc r="K123">
      <f>K124</f>
    </nc>
  </rcc>
  <rcc rId="282" sId="1">
    <oc r="H113">
      <f>H114</f>
    </oc>
    <nc r="H113">
      <f>H114</f>
    </nc>
  </rcc>
  <rcc rId="283" sId="1">
    <oc r="I113">
      <f>I114</f>
    </oc>
    <nc r="I113">
      <f>I114</f>
    </nc>
  </rcc>
  <rcc rId="284" sId="1">
    <oc r="J113">
      <f>J114</f>
    </oc>
    <nc r="J113">
      <f>J114</f>
    </nc>
  </rcc>
  <rcc rId="285" sId="1">
    <oc r="K113">
      <f>K114</f>
    </oc>
    <nc r="K113">
      <f>K114</f>
    </nc>
  </rcc>
  <rcc rId="286" sId="1" odxf="1" dxf="1">
    <nc r="A122" t="inlineStr">
      <is>
        <t>Закупка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c rId="287" sId="1" odxf="1" dxf="1">
    <nc r="A123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c rId="288" sId="1" odxf="1" dxf="1">
    <nc r="A124" t="inlineStr">
      <is>
        <t>Закупка товаров, работ, услуг в целях капитального ремонта государственного (муниципального) имущества</t>
      </is>
    </nc>
    <odxf>
      <numFmt numFmtId="30" formatCode="@"/>
      <fill>
        <patternFill>
          <bgColor rgb="FFDAEEF3"/>
        </patternFill>
      </fill>
      <alignment horizontal="left" vertical="center" readingOrder="0"/>
    </odxf>
    <ndxf>
      <numFmt numFmtId="0" formatCode="General"/>
      <fill>
        <patternFill>
          <bgColor theme="8" tint="0.79998168889431442"/>
        </patternFill>
      </fill>
      <alignment horizontal="justify" vertical="top" readingOrder="0"/>
    </ndxf>
  </rcc>
  <rrc rId="289" sId="1" ref="A177:XFD177" action="insertRow">
    <undo index="0" exp="area" ref3D="1" dr="$G$1:$H$1048576" dn="Z_C0DCEFD6_4378_4196_8A52_BBAE8937CBA3_.wvu.Cols" sId="1"/>
  </rrc>
  <rcc rId="290" sId="1" numFmtId="30">
    <nc r="B177">
      <v>920</v>
    </nc>
  </rcc>
  <rcc rId="291" sId="1">
    <nc r="C177" t="inlineStr">
      <is>
        <t>05</t>
      </is>
    </nc>
  </rcc>
  <rcc rId="292" sId="1">
    <nc r="D177" t="inlineStr">
      <is>
        <t>03</t>
      </is>
    </nc>
  </rcc>
  <rcc rId="293" sId="1">
    <nc r="E177" t="inlineStr">
      <is>
        <t>99 0 00 25540</t>
      </is>
    </nc>
  </rcc>
  <rcc rId="294" sId="1">
    <nc r="F177" t="inlineStr">
      <is>
        <t>243</t>
      </is>
    </nc>
  </rcc>
  <rcc rId="295" sId="1" odxf="1" dxf="1">
    <nc r="A177" t="inlineStr">
      <is>
        <t>Закупка товаров, работ, услуг в целях капитального ремонта государственного (муниципального) имущества</t>
      </is>
    </nc>
    <odxf>
      <font>
        <sz val="11"/>
        <name val="Times New Roman"/>
        <scheme val="none"/>
      </font>
      <numFmt numFmtId="0" formatCode="General"/>
      <alignment horizontal="justify" vertical="top" readingOrder="0"/>
    </odxf>
    <ndxf>
      <font>
        <sz val="11"/>
        <color indexed="8"/>
        <name val="Times New Roman"/>
        <scheme val="none"/>
      </font>
      <numFmt numFmtId="30" formatCode="@"/>
      <alignment horizontal="left" vertical="center" readingOrder="0"/>
    </ndxf>
  </rcc>
  <rcc rId="296" sId="1">
    <oc r="G175">
      <f>G176</f>
    </oc>
    <nc r="G175">
      <f>G176+G177</f>
    </nc>
  </rcc>
  <rfmt sheetId="1" sqref="H175" start="0" length="0">
    <dxf>
      <fill>
        <patternFill patternType="solid">
          <bgColor indexed="9"/>
        </patternFill>
      </fill>
    </dxf>
  </rfmt>
  <rcc rId="297" sId="1">
    <oc r="J175">
      <f>J176</f>
    </oc>
    <nc r="J175">
      <f>J176+J177</f>
    </nc>
  </rcc>
  <rcc rId="298" sId="1">
    <oc r="K175">
      <f>K176</f>
    </oc>
    <nc r="K175">
      <f>K176+K177</f>
    </nc>
  </rcc>
  <rcc rId="299" sId="1">
    <nc r="I177">
      <f>G177+H177</f>
    </nc>
  </rcc>
  <rcc rId="300" sId="1">
    <oc r="G174">
      <f>G175</f>
    </oc>
    <nc r="G174">
      <f>G175</f>
    </nc>
  </rcc>
  <rcc rId="301" sId="1">
    <oc r="H175">
      <f>H176</f>
    </oc>
    <nc r="H175">
      <f>H176+H177</f>
    </nc>
  </rcc>
  <rcc rId="302" sId="1">
    <oc r="I175">
      <f>I176</f>
    </oc>
    <nc r="I175">
      <f>I176+I177</f>
    </nc>
  </rcc>
  <rcc rId="303" sId="1">
    <oc r="G173">
      <f>G176</f>
    </oc>
    <nc r="G173">
      <f>G174</f>
    </nc>
  </rcc>
  <rcc rId="304" sId="1">
    <oc r="H173">
      <f>H176</f>
    </oc>
    <nc r="H173">
      <f>H174</f>
    </nc>
  </rcc>
  <rcc rId="305" sId="1">
    <oc r="I173">
      <f>I176</f>
    </oc>
    <nc r="I173">
      <f>I174</f>
    </nc>
  </rcc>
  <rcc rId="306" sId="1" numFmtId="4">
    <oc r="H116">
      <v>0</v>
    </oc>
    <nc r="H116">
      <v>-1251.7</v>
    </nc>
  </rcc>
  <rcc rId="307" sId="1">
    <oc r="J120">
      <f>1500-1500</f>
    </oc>
    <nc r="J120"/>
  </rcc>
  <rcc rId="308" sId="1" numFmtId="4">
    <nc r="J124">
      <v>1500</v>
    </nc>
  </rcc>
  <rcc rId="309" sId="1" numFmtId="4">
    <nc r="K124">
      <v>1500</v>
    </nc>
  </rcc>
  <rcc rId="310" sId="1" numFmtId="4">
    <oc r="J116">
      <v>1500</v>
    </oc>
    <nc r="J116">
      <v>0</v>
    </nc>
  </rcc>
  <rcc rId="311" sId="1" numFmtId="4">
    <oc r="K116">
      <v>1500</v>
    </oc>
    <nc r="K116">
      <v>0</v>
    </nc>
  </rcc>
  <rcc rId="312" sId="1" numFmtId="4">
    <oc r="H134">
      <v>0</v>
    </oc>
    <nc r="H134">
      <v>-500</v>
    </nc>
  </rcc>
  <rcc rId="313" sId="1" numFmtId="4">
    <oc r="H96">
      <v>0</v>
    </oc>
    <nc r="H96">
      <v>-1000</v>
    </nc>
  </rcc>
  <rrc rId="314" sId="1" ref="A101:XFD101" action="insertRow">
    <undo index="4" exp="area" ref3D="1" dr="$A$145:$XFD$150" dn="Z_C0DCEFD6_4378_4196_8A52_BBAE8937CBA3_.wvu.Rows" sId="1"/>
    <undo index="2" exp="area" ref3D="1" dr="$A$117:$XFD$120" dn="Z_C0DCEFD6_4378_4196_8A52_BBAE8937CBA3_.wvu.Rows" sId="1"/>
    <undo index="0" exp="area" ref3D="1" dr="$G$1:$H$1048576" dn="Z_C0DCEFD6_4378_4196_8A52_BBAE8937CBA3_.wvu.Cols" sId="1"/>
  </rrc>
  <rrc rId="315" sId="1" ref="A101:XFD101" action="insertRow">
    <undo index="4" exp="area" ref3D="1" dr="$A$146:$XFD$151" dn="Z_C0DCEFD6_4378_4196_8A52_BBAE8937CBA3_.wvu.Rows" sId="1"/>
    <undo index="2" exp="area" ref3D="1" dr="$A$118:$XFD$121" dn="Z_C0DCEFD6_4378_4196_8A52_BBAE8937CBA3_.wvu.Rows" sId="1"/>
    <undo index="0" exp="area" ref3D="1" dr="$G$1:$H$1048576" dn="Z_C0DCEFD6_4378_4196_8A52_BBAE8937CBA3_.wvu.Cols" sId="1"/>
  </rrc>
  <rrc rId="316" sId="1" ref="A102:XFD102" action="insertRow">
    <undo index="4" exp="area" ref3D="1" dr="$A$147:$XFD$152" dn="Z_C0DCEFD6_4378_4196_8A52_BBAE8937CBA3_.wvu.Rows" sId="1"/>
    <undo index="2" exp="area" ref3D="1" dr="$A$119:$XFD$122" dn="Z_C0DCEFD6_4378_4196_8A52_BBAE8937CBA3_.wvu.Rows" sId="1"/>
    <undo index="0" exp="area" ref3D="1" dr="$G$1:$H$1048576" dn="Z_C0DCEFD6_4378_4196_8A52_BBAE8937CBA3_.wvu.Cols" sId="1"/>
  </rrc>
  <rrc rId="317" sId="1" ref="A102:XFD102" action="insertRow">
    <undo index="4" exp="area" ref3D="1" dr="$A$148:$XFD$153" dn="Z_C0DCEFD6_4378_4196_8A52_BBAE8937CBA3_.wvu.Rows" sId="1"/>
    <undo index="2" exp="area" ref3D="1" dr="$A$120:$XFD$123" dn="Z_C0DCEFD6_4378_4196_8A52_BBAE8937CBA3_.wvu.Rows" sId="1"/>
    <undo index="0" exp="area" ref3D="1" dr="$G$1:$H$1048576" dn="Z_C0DCEFD6_4378_4196_8A52_BBAE8937CBA3_.wvu.Cols" sId="1"/>
  </rrc>
  <rfmt sheetId="1" sqref="A101:K103">
    <dxf>
      <fill>
        <patternFill patternType="none">
          <bgColor auto="1"/>
        </patternFill>
      </fill>
    </dxf>
  </rfmt>
  <rcc rId="318" sId="1">
    <nc r="A101" t="inlineStr">
      <is>
        <t>Поддержка муниципальных программ формирования современной городской среды</t>
      </is>
    </nc>
  </rcc>
  <rcc rId="319" sId="1">
    <nc r="B101" t="inlineStr">
      <is>
        <t>920</t>
      </is>
    </nc>
  </rcc>
  <rcc rId="320" sId="1">
    <nc r="C101" t="inlineStr">
      <is>
        <t>05</t>
      </is>
    </nc>
  </rcc>
  <rcc rId="321" sId="1">
    <nc r="E101" t="inlineStr">
      <is>
        <t>02 1 F2 55550</t>
      </is>
    </nc>
  </rcc>
  <rcc rId="322" sId="1" odxf="1" dxf="1">
    <nc r="A102" t="inlineStr">
      <is>
        <t>Закупка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c rId="323" sId="1">
    <nc r="B102" t="inlineStr">
      <is>
        <t>920</t>
      </is>
    </nc>
  </rcc>
  <rcc rId="324" sId="1">
    <nc r="C102" t="inlineStr">
      <is>
        <t>05</t>
      </is>
    </nc>
  </rcc>
  <rcc rId="325" sId="1">
    <nc r="E102" t="inlineStr">
      <is>
        <t>02 1 F2 55550</t>
      </is>
    </nc>
  </rcc>
  <rcc rId="326" sId="1">
    <nc r="F102" t="inlineStr">
      <is>
        <t>200</t>
      </is>
    </nc>
  </rcc>
  <rcc rId="327" sId="1" odxf="1" dxf="1">
    <nc r="A103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c rId="328" sId="1">
    <nc r="B103" t="inlineStr">
      <is>
        <t>920</t>
      </is>
    </nc>
  </rcc>
  <rcc rId="329" sId="1">
    <nc r="C103" t="inlineStr">
      <is>
        <t>05</t>
      </is>
    </nc>
  </rcc>
  <rcc rId="330" sId="1">
    <nc r="E103" t="inlineStr">
      <is>
        <t>02 1 F2 55550</t>
      </is>
    </nc>
  </rcc>
  <rcc rId="331" sId="1">
    <nc r="F103" t="inlineStr">
      <is>
        <t>240</t>
      </is>
    </nc>
  </rcc>
  <rcc rId="332" sId="1" odxf="1" dxf="1">
    <nc r="A104" t="inlineStr">
      <is>
        <t>Закупка товаров, работ, услуг в целях капитального ремонта государственного (муниципального) имущества</t>
      </is>
    </nc>
    <odxf>
      <numFmt numFmtId="30" formatCode="@"/>
      <fill>
        <patternFill>
          <bgColor rgb="FFDAEEF3"/>
        </patternFill>
      </fill>
      <alignment horizontal="left" vertical="center" readingOrder="0"/>
    </odxf>
    <ndxf>
      <numFmt numFmtId="0" formatCode="General"/>
      <fill>
        <patternFill>
          <bgColor theme="8" tint="0.79998168889431442"/>
        </patternFill>
      </fill>
      <alignment horizontal="justify" vertical="top" readingOrder="0"/>
    </ndxf>
  </rcc>
  <rcc rId="333" sId="1">
    <nc r="B104" t="inlineStr">
      <is>
        <t>920</t>
      </is>
    </nc>
  </rcc>
  <rcc rId="334" sId="1">
    <nc r="C104" t="inlineStr">
      <is>
        <t>05</t>
      </is>
    </nc>
  </rcc>
  <rcc rId="335" sId="1">
    <nc r="E104" t="inlineStr">
      <is>
        <t>02 1 F2 55550</t>
      </is>
    </nc>
  </rcc>
  <rcc rId="336" sId="1">
    <nc r="F104" t="inlineStr">
      <is>
        <t>243</t>
      </is>
    </nc>
  </rcc>
  <rrc rId="337" sId="1" ref="A105:XFD105" action="insertRow">
    <undo index="4" exp="area" ref3D="1" dr="$A$149:$XFD$154" dn="Z_C0DCEFD6_4378_4196_8A52_BBAE8937CBA3_.wvu.Rows" sId="1"/>
    <undo index="2" exp="area" ref3D="1" dr="$A$121:$XFD$124" dn="Z_C0DCEFD6_4378_4196_8A52_BBAE8937CBA3_.wvu.Rows" sId="1"/>
    <undo index="0" exp="area" ref3D="1" dr="$G$1:$H$1048576" dn="Z_C0DCEFD6_4378_4196_8A52_BBAE8937CBA3_.wvu.Cols" sId="1"/>
  </rrc>
  <rcc rId="338" sId="1">
    <nc r="B105" t="inlineStr">
      <is>
        <t>920</t>
      </is>
    </nc>
  </rcc>
  <rcc rId="339" sId="1">
    <nc r="C105" t="inlineStr">
      <is>
        <t>05</t>
      </is>
    </nc>
  </rcc>
  <rcc rId="340" sId="1">
    <nc r="E105" t="inlineStr">
      <is>
        <t>02 1 F2 55550</t>
      </is>
    </nc>
  </rcc>
  <rcc rId="341" sId="1">
    <nc r="D101" t="inlineStr">
      <is>
        <t>01</t>
      </is>
    </nc>
  </rcc>
  <rcc rId="342" sId="1">
    <nc r="D102" t="inlineStr">
      <is>
        <t>01</t>
      </is>
    </nc>
  </rcc>
  <rcc rId="343" sId="1">
    <nc r="D103" t="inlineStr">
      <is>
        <t>01</t>
      </is>
    </nc>
  </rcc>
  <rcc rId="344" sId="1">
    <nc r="D104" t="inlineStr">
      <is>
        <t>01</t>
      </is>
    </nc>
  </rcc>
  <rcc rId="345" sId="1">
    <nc r="D105" t="inlineStr">
      <is>
        <t>01</t>
      </is>
    </nc>
  </rcc>
  <rcc rId="346" sId="1">
    <nc r="F105" t="inlineStr">
      <is>
        <t>244</t>
      </is>
    </nc>
  </rcc>
  <rcc rId="347" sId="1" odxf="1" dxf="1">
    <nc r="A105" t="inlineStr">
      <is>
        <t>Прочая закупка товаров, работ и услуг</t>
      </is>
    </nc>
    <odxf>
      <numFmt numFmtId="0" formatCode="General"/>
      <fill>
        <patternFill>
          <bgColor theme="8" tint="0.79998168889431442"/>
        </patternFill>
      </fill>
      <alignment horizontal="justify" vertical="top" readingOrder="0"/>
    </odxf>
    <ndxf>
      <numFmt numFmtId="30" formatCode="@"/>
      <fill>
        <patternFill>
          <bgColor rgb="FFDAEEF3"/>
        </patternFill>
      </fill>
      <alignment horizontal="left" vertical="center" readingOrder="0"/>
    </ndxf>
  </rcc>
  <rcc rId="348" sId="1">
    <nc r="G101">
      <f>G102</f>
    </nc>
  </rcc>
  <rcc rId="349" sId="1">
    <nc r="G102">
      <f>G103</f>
    </nc>
  </rcc>
  <rcc rId="350" sId="1">
    <nc r="I104">
      <f>G104+H104</f>
    </nc>
  </rcc>
  <rcc rId="351" sId="1">
    <nc r="I105">
      <f>G105+H105</f>
    </nc>
  </rcc>
  <rcc rId="352" sId="1">
    <oc r="G92">
      <f>G97+G93</f>
    </oc>
    <nc r="G92">
      <f>G97+G93+G101</f>
    </nc>
  </rcc>
  <rrc rId="353" sId="1" ref="A130:XFD130" action="insertRow">
    <undo index="4" exp="area" ref3D="1" dr="$A$150:$XFD$155" dn="Z_C0DCEFD6_4378_4196_8A52_BBAE8937CBA3_.wvu.Rows" sId="1"/>
    <undo index="0" exp="area" ref3D="1" dr="$G$1:$H$1048576" dn="Z_C0DCEFD6_4378_4196_8A52_BBAE8937CBA3_.wvu.Cols" sId="1"/>
  </rrc>
  <rrc rId="354" sId="1" ref="A130:XFD130" action="insertRow">
    <undo index="4" exp="area" ref3D="1" dr="$A$151:$XFD$156" dn="Z_C0DCEFD6_4378_4196_8A52_BBAE8937CBA3_.wvu.Rows" sId="1"/>
    <undo index="0" exp="area" ref3D="1" dr="$G$1:$H$1048576" dn="Z_C0DCEFD6_4378_4196_8A52_BBAE8937CBA3_.wvu.Cols" sId="1"/>
  </rrc>
  <rrc rId="355" sId="1" ref="A130:XFD130" action="insertRow">
    <undo index="4" exp="area" ref3D="1" dr="$A$152:$XFD$157" dn="Z_C0DCEFD6_4378_4196_8A52_BBAE8937CBA3_.wvu.Rows" sId="1"/>
    <undo index="0" exp="area" ref3D="1" dr="$G$1:$H$1048576" dn="Z_C0DCEFD6_4378_4196_8A52_BBAE8937CBA3_.wvu.Cols" sId="1"/>
  </rrc>
  <rrc rId="356" sId="1" ref="A130:XFD130" action="insertRow">
    <undo index="4" exp="area" ref3D="1" dr="$A$153:$XFD$158" dn="Z_C0DCEFD6_4378_4196_8A52_BBAE8937CBA3_.wvu.Rows" sId="1"/>
    <undo index="0" exp="area" ref3D="1" dr="$G$1:$H$1048576" dn="Z_C0DCEFD6_4378_4196_8A52_BBAE8937CBA3_.wvu.Cols" sId="1"/>
  </rrc>
  <rfmt sheetId="1" sqref="A130:K132">
    <dxf>
      <fill>
        <patternFill patternType="none">
          <bgColor auto="1"/>
        </patternFill>
      </fill>
    </dxf>
  </rfmt>
  <rcc rId="357" sId="1" odxf="1" dxf="1">
    <nc r="B130" t="inlineStr">
      <is>
        <t>920</t>
      </is>
    </nc>
    <odxf>
      <fill>
        <patternFill patternType="none">
          <bgColor indexed="65"/>
        </patternFill>
      </fill>
    </odxf>
    <ndxf>
      <fill>
        <patternFill patternType="solid">
          <bgColor rgb="FFDAEEF3"/>
        </patternFill>
      </fill>
    </ndxf>
  </rcc>
  <rcc rId="358" sId="1" odxf="1" dxf="1">
    <nc r="C130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rgb="FFDAEEF3"/>
        </patternFill>
      </fill>
    </ndxf>
  </rcc>
  <rcc rId="359" sId="1" odxf="1" dxf="1">
    <nc r="D130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rgb="FFDAEEF3"/>
        </patternFill>
      </fill>
    </ndxf>
  </rcc>
  <rcc rId="360" sId="1">
    <nc r="B131" t="inlineStr">
      <is>
        <t>920</t>
      </is>
    </nc>
  </rcc>
  <rcc rId="361" sId="1">
    <nc r="C131" t="inlineStr">
      <is>
        <t>05</t>
      </is>
    </nc>
  </rcc>
  <rcc rId="362" sId="1">
    <nc r="D131" t="inlineStr">
      <is>
        <t>03</t>
      </is>
    </nc>
  </rcc>
  <rcc rId="363" sId="1">
    <nc r="B132" t="inlineStr">
      <is>
        <t>920</t>
      </is>
    </nc>
  </rcc>
  <rcc rId="364" sId="1">
    <nc r="C132" t="inlineStr">
      <is>
        <t>05</t>
      </is>
    </nc>
  </rcc>
  <rcc rId="365" sId="1">
    <nc r="D132" t="inlineStr">
      <is>
        <t>03</t>
      </is>
    </nc>
  </rcc>
  <rm rId="366" sheetId="1" source="B133:C133" destination="C133:D133" sourceSheetId="1">
    <rfmt sheetId="1" sqref="D133" start="0" length="0">
      <dxf>
        <font>
          <sz val="11"/>
          <color auto="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cc rId="367" sId="1" odxf="1" dxf="1">
    <nc r="B133" t="inlineStr">
      <is>
        <t>920</t>
      </is>
    </nc>
    <odxf>
      <font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68" sId="1">
    <nc r="C133" t="inlineStr">
      <is>
        <t>05</t>
      </is>
    </nc>
  </rcc>
  <rcc rId="369" sId="1">
    <nc r="D133" t="inlineStr">
      <is>
        <t>03</t>
      </is>
    </nc>
  </rcc>
  <rfmt sheetId="1" sqref="B130:D130">
    <dxf>
      <fill>
        <patternFill patternType="none">
          <bgColor auto="1"/>
        </patternFill>
      </fill>
    </dxf>
  </rfmt>
  <rcc rId="370" sId="1" xfDxf="1" dxf="1">
    <nc r="A130" t="inlineStr">
      <is>
        <t>Субсидии на реализацию мероприятий по благоустройству улично-дорожной сети.</t>
      </is>
    </nc>
    <ndxf>
      <font>
        <sz val="11"/>
        <name val="Times New Roman"/>
        <scheme val="none"/>
      </font>
      <alignment horizontal="justify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71" sId="1">
    <nc r="E130" t="inlineStr">
      <is>
        <t>02 1 14 S2810</t>
      </is>
    </nc>
  </rcc>
  <rcc rId="372" sId="1" xfDxf="1" dxf="1">
    <nc r="E131" t="inlineStr">
      <is>
        <t>02 1 14 S2810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73" sId="1" xfDxf="1" dxf="1">
    <nc r="E132" t="inlineStr">
      <is>
        <t>02 1 14 S2810</t>
      </is>
    </nc>
    <ndxf>
      <font>
        <sz val="11"/>
        <name val="Times New Roman"/>
        <scheme val="none"/>
      </font>
      <numFmt numFmtId="30" formatCode="@"/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74" sId="1" xfDxf="1" dxf="1">
    <nc r="E133" t="inlineStr">
      <is>
        <t>02 1 14 S2810</t>
      </is>
    </nc>
    <ndxf>
      <font>
        <sz val="11"/>
        <name val="Times New Roman"/>
        <scheme val="none"/>
      </font>
      <numFmt numFmtId="30" formatCode="@"/>
      <fill>
        <patternFill patternType="solid">
          <bgColor rgb="FFDAEEF3"/>
        </patternFill>
      </fill>
      <alignment horizontal="center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75" sId="1">
    <nc r="F131" t="inlineStr">
      <is>
        <t>200</t>
      </is>
    </nc>
  </rcc>
  <rcc rId="376" sId="1">
    <nc r="F132" t="inlineStr">
      <is>
        <t>240</t>
      </is>
    </nc>
  </rcc>
  <rcc rId="377" sId="1">
    <nc r="F133" t="inlineStr">
      <is>
        <t>244</t>
      </is>
    </nc>
  </rcc>
  <rcc rId="378" sId="1" odxf="1" dxf="1">
    <nc r="A131" t="inlineStr">
      <is>
        <t>Закупка товаров, работ и услуг для обеспечения государственных (муниципальных) нужд</t>
      </is>
    </nc>
    <odxf/>
    <ndxf/>
  </rcc>
  <rcc rId="379" sId="1" odxf="1" dxf="1">
    <nc r="A132" t="inlineStr">
      <is>
        <t>Иные закупки товаров, работ и услуг для обеспечения государственных (муниципальных) нужд</t>
      </is>
    </nc>
    <odxf/>
    <ndxf/>
  </rcc>
  <rcc rId="380" sId="1" odxf="1" dxf="1">
    <nc r="A133" t="inlineStr">
      <is>
        <t>Прочая закупка товаров, работ и услуг</t>
      </is>
    </nc>
    <odxf>
      <numFmt numFmtId="0" formatCode="General"/>
      <fill>
        <patternFill>
          <bgColor theme="8" tint="0.79998168889431442"/>
        </patternFill>
      </fill>
      <alignment horizontal="justify" vertical="top" readingOrder="0"/>
    </odxf>
    <ndxf>
      <numFmt numFmtId="30" formatCode="@"/>
      <fill>
        <patternFill>
          <bgColor rgb="FFDAEEF3"/>
        </patternFill>
      </fill>
      <alignment horizontal="left" vertical="center" readingOrder="0"/>
    </ndxf>
  </rcc>
  <rcc rId="381" sId="1">
    <nc r="G130">
      <f>G131</f>
    </nc>
  </rcc>
  <rcc rId="382" sId="1">
    <nc r="G131">
      <f>G132</f>
    </nc>
  </rcc>
  <rcc rId="383" sId="1">
    <nc r="G132">
      <f>G133</f>
    </nc>
  </rcc>
  <rcc rId="384" sId="1">
    <nc r="I133">
      <f>G133+H133</f>
    </nc>
  </rcc>
  <rcc rId="385" sId="1">
    <nc r="H130">
      <f>H131</f>
    </nc>
  </rcc>
  <rcc rId="386" sId="1">
    <nc r="I130">
      <f>I131</f>
    </nc>
  </rcc>
  <rcc rId="387" sId="1">
    <nc r="J130">
      <f>J131</f>
    </nc>
  </rcc>
  <rcc rId="388" sId="1">
    <nc r="K130">
      <f>K131</f>
    </nc>
  </rcc>
  <rcc rId="389" sId="1">
    <nc r="H131">
      <f>H132</f>
    </nc>
  </rcc>
  <rcc rId="390" sId="1">
    <nc r="I131">
      <f>I132</f>
    </nc>
  </rcc>
  <rcc rId="391" sId="1">
    <nc r="J131">
      <f>J132</f>
    </nc>
  </rcc>
  <rcc rId="392" sId="1">
    <nc r="K131">
      <f>K132</f>
    </nc>
  </rcc>
  <rcc rId="393" sId="1">
    <nc r="H132">
      <f>H133</f>
    </nc>
  </rcc>
  <rcc rId="394" sId="1">
    <nc r="I132">
      <f>I133</f>
    </nc>
  </rcc>
  <rcc rId="395" sId="1">
    <nc r="J132">
      <f>J133</f>
    </nc>
  </rcc>
  <rcc rId="396" sId="1">
    <nc r="K132">
      <f>K133</f>
    </nc>
  </rcc>
  <rcc rId="397" sId="1">
    <oc r="G117">
      <f>G117+G113</f>
    </oc>
    <nc r="G117">
      <f>G122+G118+G134+G126+G130</f>
    </nc>
  </rcc>
  <rcc rId="398" sId="1">
    <oc r="H117">
      <f>H117+H113</f>
    </oc>
    <nc r="H117">
      <f>H122+H118+H134+H126+H130</f>
    </nc>
  </rcc>
  <rcc rId="399" sId="1">
    <oc r="I117">
      <f>I117+I113</f>
    </oc>
    <nc r="I117">
      <f>I122+I118+I134+I126+I130</f>
    </nc>
  </rcc>
  <rcc rId="400" sId="1">
    <oc r="J117">
      <f>J122+J118</f>
    </oc>
    <nc r="J117">
      <f>J122+J118+J134+J126+J130</f>
    </nc>
  </rcc>
  <rcc rId="401" sId="1">
    <oc r="K117">
      <f>K122+K118</f>
    </oc>
    <nc r="K117">
      <f>K122+K118+K134+K126+K130</f>
    </nc>
  </rcc>
  <rcc rId="402" sId="1">
    <nc r="H129">
      <f>1251.7+11476.8+23.5</f>
    </nc>
  </rcc>
  <rcc rId="403" sId="1" numFmtId="4">
    <nc r="H105">
      <f>1000-23.5</f>
    </nc>
  </rcc>
  <rcc rId="404" sId="1" numFmtId="4">
    <oc r="H168">
      <v>0</v>
    </oc>
    <nc r="H168">
      <f>-3684.2-1035.9</f>
    </nc>
  </rcc>
  <rcc rId="405" sId="1" numFmtId="4">
    <nc r="H153">
      <v>1035.9000000000001</v>
    </nc>
  </rcc>
  <rcc rId="406" sId="1" numFmtId="4">
    <oc r="H185">
      <v>0</v>
    </oc>
    <nc r="H185">
      <f>-3530.9-6072.1</f>
    </nc>
  </rcc>
  <rcc rId="407" sId="1" numFmtId="4">
    <nc r="H186">
      <f>3530.9+6072.1</f>
    </nc>
  </rcc>
  <rcc rId="408" sId="1" numFmtId="4">
    <nc r="J105">
      <v>3275</v>
    </nc>
  </rcc>
  <rcc rId="409" sId="1" numFmtId="4">
    <nc r="K105">
      <v>3500</v>
    </nc>
  </rcc>
  <rcc rId="410" sId="1">
    <nc r="H101">
      <f>H102</f>
    </nc>
  </rcc>
  <rcc rId="411" sId="1">
    <nc r="I101">
      <f>I102</f>
    </nc>
  </rcc>
  <rcc rId="412" sId="1">
    <nc r="J101">
      <f>J102</f>
    </nc>
  </rcc>
  <rcc rId="413" sId="1">
    <nc r="K101">
      <f>K102</f>
    </nc>
  </rcc>
  <rcc rId="414" sId="1">
    <nc r="H102">
      <f>H103</f>
    </nc>
  </rcc>
  <rcc rId="415" sId="1">
    <nc r="I102">
      <f>I103</f>
    </nc>
  </rcc>
  <rcc rId="416" sId="1">
    <nc r="J102">
      <f>J103</f>
    </nc>
  </rcc>
  <rcc rId="417" sId="1">
    <nc r="K102">
      <f>K103</f>
    </nc>
  </rcc>
  <rcc rId="418" sId="1">
    <nc r="G103">
      <f>G104+G105</f>
    </nc>
  </rcc>
  <rcc rId="419" sId="1">
    <nc r="H103">
      <f>H104+H105</f>
    </nc>
  </rcc>
  <rcc rId="420" sId="1">
    <nc r="I103">
      <f>I104+I105</f>
    </nc>
  </rcc>
  <rcc rId="421" sId="1">
    <nc r="J103">
      <f>J104+J105</f>
    </nc>
  </rcc>
  <rcc rId="422" sId="1">
    <nc r="K103">
      <f>K104+K105</f>
    </nc>
  </rcc>
  <rcc rId="423" sId="1">
    <oc r="H92">
      <f>H97+H93</f>
    </oc>
    <nc r="H92">
      <f>H97+H93+H101</f>
    </nc>
  </rcc>
  <rcc rId="424" sId="1">
    <oc r="I92">
      <f>I97+I93</f>
    </oc>
    <nc r="I92">
      <f>I97+I93+I101</f>
    </nc>
  </rcc>
  <rcc rId="425" sId="1">
    <oc r="J92">
      <f>J97+J93</f>
    </oc>
    <nc r="J92">
      <f>J97+J93+J101</f>
    </nc>
  </rcc>
  <rcc rId="426" sId="1">
    <oc r="K92">
      <f>K97+K93</f>
    </oc>
    <nc r="K92">
      <f>K97+K93+K101</f>
    </nc>
  </rcc>
  <rcc rId="427" sId="1" numFmtId="4">
    <oc r="K96">
      <v>3500</v>
    </oc>
    <nc r="K96">
      <v>0</v>
    </nc>
  </rcc>
  <rcc rId="428" sId="1" numFmtId="4">
    <oc r="J96">
      <v>3275</v>
    </oc>
    <nc r="J96">
      <v>0</v>
    </nc>
  </rcc>
  <rcc rId="429" sId="1" numFmtId="4">
    <nc r="H133">
      <f>3684.2+70000</f>
    </nc>
  </rcc>
  <rcc rId="430" sId="1" numFmtId="4">
    <oc r="H164">
      <v>0</v>
    </oc>
    <nc r="H164">
      <v>2222.6999999999998</v>
    </nc>
  </rcc>
  <rcc rId="431" sId="1" numFmtId="4">
    <oc r="H177">
      <v>0</v>
    </oc>
    <nc r="H177">
      <v>-1800</v>
    </nc>
  </rcc>
  <rcc rId="432" sId="1" numFmtId="4">
    <oc r="H181">
      <v>0</v>
    </oc>
    <nc r="H181">
      <v>-422.7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2" sId="1" ref="A133:XFD136" action="insertRow"/>
  <rm rId="533" sheetId="1" source="A125:XFD128" destination="A133:XFD136" sourceSheetId="1">
    <rfmt sheetId="1" xfDxf="1" sqref="A133:XFD133" start="0" length="0">
      <dxf>
        <font>
          <name val="Times New Roman"/>
          <scheme val="none"/>
        </font>
      </dxf>
    </rfmt>
    <rfmt sheetId="1" xfDxf="1" sqref="A134:XFD134" start="0" length="0">
      <dxf>
        <font>
          <name val="Times New Roman"/>
          <scheme val="none"/>
        </font>
      </dxf>
    </rfmt>
    <rfmt sheetId="1" xfDxf="1" sqref="A135:XFD135" start="0" length="0">
      <dxf>
        <font>
          <name val="Times New Roman"/>
          <scheme val="none"/>
        </font>
      </dxf>
    </rfmt>
    <rfmt sheetId="1" xfDxf="1" sqref="A136:XFD136" start="0" length="0">
      <dxf>
        <font>
          <name val="Times New Roman"/>
          <scheme val="none"/>
        </font>
      </dxf>
    </rfmt>
    <rfmt sheetId="1" sqref="A133" start="0" length="0">
      <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33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33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33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33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33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33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33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33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33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33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34" start="0" length="0">
      <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34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34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34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34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34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3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3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3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3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34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35" start="0" length="0">
      <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3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3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3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3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35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3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3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3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3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35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36" start="0" length="0">
      <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3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3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3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3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36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3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3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3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3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36" start="0" length="0">
      <dxf>
        <font>
          <sz val="11"/>
          <name val="Times New Roman"/>
          <scheme val="none"/>
        </font>
        <numFmt numFmtId="168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rc rId="534" sId="1" ref="A125:XFD125" action="deleteRow">
    <rfmt sheetId="1" xfDxf="1" sqref="A125:XFD125" start="0" length="0">
      <dxf>
        <font>
          <name val="Times New Roman"/>
          <scheme val="none"/>
        </font>
      </dxf>
    </rfmt>
  </rrc>
  <rrc rId="535" sId="1" ref="A125:XFD125" action="deleteRow">
    <rfmt sheetId="1" xfDxf="1" sqref="A125:XFD125" start="0" length="0">
      <dxf>
        <font>
          <name val="Times New Roman"/>
          <scheme val="none"/>
        </font>
      </dxf>
    </rfmt>
  </rrc>
  <rrc rId="536" sId="1" ref="A125:XFD125" action="deleteRow">
    <rfmt sheetId="1" xfDxf="1" sqref="A125:XFD125" start="0" length="0">
      <dxf>
        <font>
          <name val="Times New Roman"/>
          <scheme val="none"/>
        </font>
      </dxf>
    </rfmt>
  </rrc>
  <rrc rId="537" sId="1" ref="A125:XFD125" action="deleteRow">
    <rfmt sheetId="1" xfDxf="1" sqref="A125:XFD125" start="0" length="0">
      <dxf>
        <font>
          <name val="Times New Roman"/>
          <scheme val="none"/>
        </font>
      </dxf>
    </rfmt>
  </rrc>
  <rcv guid="{C0DCEFD6-4378-4196-8A52-BBAE8937CBA3}" action="delete"/>
  <rdn rId="0" localSheetId="1" customView="1" name="Z_C0DCEFD6_4378_4196_8A52_BBAE8937CBA3_.wvu.PrintArea" hidden="1" oldHidden="1">
    <formula>'2019-2021 год'!$A$1:$K$239</formula>
    <oldFormula>'2019-2021 год'!$A$1:$K$239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год'!$93:$100,'2019-2021 год'!$117:$124</formula>
    <oldFormula>'2019-2021 год'!$93:$100,'2019-2021 год'!$117:$124</oldFormula>
  </rdn>
  <rdn rId="0" localSheetId="1" customView="1" name="Z_C0DCEFD6_4378_4196_8A52_BBAE8937CBA3_.wvu.FilterData" hidden="1" oldHidden="1">
    <formula>'2019-2021 год'!$A$11:$F$239</formula>
    <oldFormula>'2019-2021 год'!$A$11:$F$239</oldFormula>
  </rdn>
  <rcv guid="{C0DCEFD6-4378-4196-8A52-BBAE8937CBA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2" sId="1" ref="A105:XFD105" action="insertRow">
    <undo index="2" exp="area" ref3D="1" dr="$A$117:$XFD$124" dn="Z_C0DCEFD6_4378_4196_8A52_BBAE8937CBA3_.wvu.Rows" sId="1"/>
  </rrc>
  <rrc rId="543" sId="1" ref="A105:XFD105" action="insertRow">
    <undo index="2" exp="area" ref3D="1" dr="$A$118:$XFD$125" dn="Z_C0DCEFD6_4378_4196_8A52_BBAE8937CBA3_.wvu.Rows" sId="1"/>
  </rrc>
  <rrc rId="544" sId="1" ref="A105:XFD105" action="insertRow">
    <undo index="2" exp="area" ref3D="1" dr="$A$119:$XFD$126" dn="Z_C0DCEFD6_4378_4196_8A52_BBAE8937CBA3_.wvu.Rows" sId="1"/>
  </rrc>
  <rfmt sheetId="1" sqref="A105:K106">
    <dxf>
      <fill>
        <patternFill patternType="none">
          <bgColor auto="1"/>
        </patternFill>
      </fill>
    </dxf>
  </rfmt>
  <rrc rId="545" sId="1" ref="A106:XFD106" action="insertRow">
    <undo index="2" exp="area" ref3D="1" dr="$A$120:$XFD$127" dn="Z_C0DCEFD6_4378_4196_8A52_BBAE8937CBA3_.wvu.Rows" sId="1"/>
  </rrc>
  <rcc rId="546" sId="1">
    <nc r="B105" t="inlineStr">
      <is>
        <t>920</t>
      </is>
    </nc>
  </rcc>
  <rcc rId="547" sId="1">
    <nc r="C105" t="inlineStr">
      <is>
        <t>05</t>
      </is>
    </nc>
  </rcc>
  <rcc rId="548" sId="1">
    <nc r="D105" t="inlineStr">
      <is>
        <t>01</t>
      </is>
    </nc>
  </rcc>
  <rcc rId="549" sId="1">
    <nc r="B106" t="inlineStr">
      <is>
        <t>920</t>
      </is>
    </nc>
  </rcc>
  <rcc rId="550" sId="1">
    <nc r="C106" t="inlineStr">
      <is>
        <t>05</t>
      </is>
    </nc>
  </rcc>
  <rcc rId="551" sId="1">
    <nc r="D106" t="inlineStr">
      <is>
        <t>01</t>
      </is>
    </nc>
  </rcc>
  <rcc rId="552" sId="1">
    <nc r="B107" t="inlineStr">
      <is>
        <t>920</t>
      </is>
    </nc>
  </rcc>
  <rcc rId="553" sId="1">
    <nc r="C107" t="inlineStr">
      <is>
        <t>05</t>
      </is>
    </nc>
  </rcc>
  <rcc rId="554" sId="1">
    <nc r="D107" t="inlineStr">
      <is>
        <t>01</t>
      </is>
    </nc>
  </rcc>
  <rcc rId="555" sId="1">
    <nc r="B108" t="inlineStr">
      <is>
        <t>920</t>
      </is>
    </nc>
  </rcc>
  <rcc rId="556" sId="1">
    <nc r="C108" t="inlineStr">
      <is>
        <t>05</t>
      </is>
    </nc>
  </rcc>
  <rcc rId="557" sId="1">
    <nc r="D108" t="inlineStr">
      <is>
        <t>01</t>
      </is>
    </nc>
  </rcc>
  <rcc rId="558" sId="1">
    <nc r="E105" t="inlineStr">
      <is>
        <t>02 1 F2 55550</t>
      </is>
    </nc>
  </rcc>
  <rcc rId="559" sId="1">
    <nc r="E106" t="inlineStr">
      <is>
        <t>02 1 F2 55550</t>
      </is>
    </nc>
  </rcc>
  <rcc rId="560" sId="1">
    <nc r="F106" t="inlineStr">
      <is>
        <t>200</t>
      </is>
    </nc>
  </rcc>
  <rcc rId="561" sId="1">
    <nc r="E107" t="inlineStr">
      <is>
        <t>02 1 F2 55550</t>
      </is>
    </nc>
  </rcc>
  <rcc rId="562" sId="1">
    <nc r="F107" t="inlineStr">
      <is>
        <t>240</t>
      </is>
    </nc>
  </rcc>
  <rcc rId="563" sId="1">
    <nc r="E108" t="inlineStr">
      <is>
        <t>02 1 F2 55550</t>
      </is>
    </nc>
  </rcc>
  <rcc rId="564" sId="1">
    <nc r="F108" t="inlineStr">
      <is>
        <t>244</t>
      </is>
    </nc>
  </rcc>
  <rcc rId="565" sId="1">
    <nc r="H108">
      <f>976-976</f>
    </nc>
  </rcc>
  <rcc rId="566" sId="1">
    <nc r="I108">
      <f>G108+H108</f>
    </nc>
  </rcc>
  <rcc rId="567" sId="1">
    <nc r="G105">
      <f>G106</f>
    </nc>
  </rcc>
  <rcc rId="568" sId="1">
    <nc r="G106">
      <f>G107</f>
    </nc>
  </rcc>
  <rcc rId="569" sId="1">
    <nc r="G107">
      <f>G108</f>
    </nc>
  </rcc>
  <rcc rId="570" sId="1">
    <nc r="H105">
      <f>H106</f>
    </nc>
  </rcc>
  <rcc rId="571" sId="1">
    <nc r="I105">
      <f>I106</f>
    </nc>
  </rcc>
  <rcc rId="572" sId="1">
    <nc r="J105">
      <f>J106</f>
    </nc>
  </rcc>
  <rcc rId="573" sId="1">
    <nc r="K105">
      <f>K106</f>
    </nc>
  </rcc>
  <rcc rId="574" sId="1">
    <nc r="H106">
      <f>H107</f>
    </nc>
  </rcc>
  <rcc rId="575" sId="1">
    <nc r="I106">
      <f>I107</f>
    </nc>
  </rcc>
  <rcc rId="576" sId="1">
    <nc r="J106">
      <f>J107</f>
    </nc>
  </rcc>
  <rcc rId="577" sId="1">
    <nc r="K106">
      <f>K107</f>
    </nc>
  </rcc>
  <rcc rId="578" sId="1">
    <nc r="H107">
      <f>H108</f>
    </nc>
  </rcc>
  <rcc rId="579" sId="1">
    <nc r="I107">
      <f>I108</f>
    </nc>
  </rcc>
  <rcc rId="580" sId="1">
    <nc r="J107">
      <f>J108</f>
    </nc>
  </rcc>
  <rcc rId="581" sId="1">
    <nc r="K107">
      <f>K108</f>
    </nc>
  </rcc>
  <rcc rId="582" sId="1">
    <nc r="J108">
      <f>3275-3275</f>
    </nc>
  </rcc>
  <rcc rId="583" sId="1">
    <nc r="K108">
      <f>3500-3500</f>
    </nc>
  </rcc>
  <rcc rId="584" sId="1">
    <oc r="G92">
      <f>G97+G93+G101</f>
    </oc>
    <nc r="G92">
      <f>G97+G93+G105+G101</f>
    </nc>
  </rcc>
  <rcc rId="585" sId="1">
    <oc r="H92">
      <f>H97+H93+H101</f>
    </oc>
    <nc r="H92">
      <f>H97+H93+H105+H101</f>
    </nc>
  </rcc>
  <rcc rId="586" sId="1">
    <oc r="I92">
      <f>I97+I93+I101</f>
    </oc>
    <nc r="I92">
      <f>I97+I93+I105+I101</f>
    </nc>
  </rcc>
  <rcc rId="587" sId="1">
    <oc r="J92">
      <f>J97+J93+J101</f>
    </oc>
    <nc r="J92">
      <f>J97+J93+J105+J101</f>
    </nc>
  </rcc>
  <rcc rId="588" sId="1">
    <oc r="K92">
      <f>K97+K93+K101</f>
    </oc>
    <nc r="K92">
      <f>K97+K93+K105+K101</f>
    </nc>
  </rcc>
  <rcc rId="589" sId="1">
    <nc r="A108" t="inlineStr">
      <is>
        <t>Прочая закупка товаров, работ и услуг</t>
      </is>
    </nc>
  </rcc>
  <rcc rId="590" sId="1">
    <nc r="A105" t="inlineStr">
      <is>
        <t>Поддержка муниципальных программ формирования современной городской среды</t>
      </is>
    </nc>
  </rcc>
  <rcc rId="591" sId="1" odxf="1" dxf="1">
    <nc r="A106" t="inlineStr">
      <is>
        <t>Закупка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c rId="592" sId="1" odxf="1" dxf="1">
    <nc r="A107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</odxf>
    <ndxf>
      <numFmt numFmtId="0" formatCode="General"/>
      <alignment horizontal="justify" vertical="top" readingOrder="0"/>
    </ndxf>
  </rcc>
  <rcv guid="{C0DCEFD6-4378-4196-8A52-BBAE8937CBA3}" action="delete"/>
  <rdn rId="0" localSheetId="1" customView="1" name="Z_C0DCEFD6_4378_4196_8A52_BBAE8937CBA3_.wvu.PrintArea" hidden="1" oldHidden="1">
    <formula>'2019-2021 год'!$A$1:$K$243</formula>
    <oldFormula>'2019-2021 год'!$A$1:$K$243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год'!$93:$100,'2019-2021 год'!$105:$108,'2019-2021 год'!$121:$128</formula>
    <oldFormula>'2019-2021 год'!$93:$100,'2019-2021 год'!$121:$128</oldFormula>
  </rdn>
  <rdn rId="0" localSheetId="1" customView="1" name="Z_C0DCEFD6_4378_4196_8A52_BBAE8937CBA3_.wvu.FilterData" hidden="1" oldHidden="1">
    <formula>'2019-2021 год'!$A$11:$F$243</formula>
    <oldFormula>'2019-2021 год'!$A$11:$F$243</oldFormula>
  </rdn>
  <rcv guid="{C0DCEFD6-4378-4196-8A52-BBAE8937CBA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0DCEFD6_4378_4196_8A52_BBAE8937CBA3_.wvu.Rows" hidden="1" oldHidden="1" comment="" oldComment="">
    <oldFormula>'2019-2021 год'!$97:$100,'2019-2021 год'!$125:$128,'2019-2021 год'!$161:$166</oldFormula>
  </rdn>
  <rcv guid="{C0DCEFD6-4378-4196-8A52-BBAE8937CBA3}" action="delete"/>
  <rdn rId="0" localSheetId="1" customView="1" name="Z_C0DCEFD6_4378_4196_8A52_BBAE8937CBA3_.wvu.PrintArea" hidden="1" oldHidden="1" comment="" oldComment="">
    <formula>'2019-2021 год'!$A$1:$K$243</formula>
    <oldFormula>'2019-2021 год'!$A$1:$K$243</oldFormula>
  </rdn>
  <rdn rId="0" localSheetId="1" customView="1" name="Z_C0DCEFD6_4378_4196_8A52_BBAE8937CBA3_.wvu.PrintTitles" hidden="1" oldHidden="1" comment="" oldComment="">
    <formula>'2019-2021 год'!$10:$11</formula>
    <oldFormula>'2019-2021 год'!$10:$11</oldFormula>
  </rdn>
  <rdn rId="0" localSheetId="1" customView="1" name="Z_C0DCEFD6_4378_4196_8A52_BBAE8937CBA3_.wvu.FilterData" hidden="1" oldHidden="1" comment="" oldComment="">
    <formula>'2019-2021 год'!$A$11:$F$243</formula>
    <oldFormula>'2019-2021 год'!$A$11:$F$243</oldFormula>
  </rdn>
  <rcv guid="{C0DCEFD6-4378-4196-8A52-BBAE8937CBA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1" sId="1" ref="A97:XFD97" action="deleteRow">
    <undo index="0" exp="ref" v="1" dr="K97" r="K92" sId="1"/>
    <undo index="0" exp="ref" v="1" dr="J97" r="J92" sId="1"/>
    <undo index="0" exp="ref" v="1" dr="I97" r="I92" sId="1"/>
    <undo index="0" exp="ref" v="1" dr="H97" r="H92" sId="1"/>
    <undo index="0" exp="ref" v="1" dr="G97" r="G92" sId="1"/>
    <rfmt sheetId="1" xfDxf="1" sqref="A97:XFD97" start="0" length="0">
      <dxf>
        <font>
          <name val="Times New Roman"/>
          <scheme val="none"/>
        </font>
      </dxf>
    </rfmt>
    <rcc rId="0" sId="1" dxf="1">
      <nc r="A97" t="inlineStr">
        <is>
          <t>Приоритетный проект «Формирование комфортной городской среды»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7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9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97">
        <f>G98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7">
        <f>H98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7">
        <f>I98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97">
        <f>J98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97">
        <f>K98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02" sId="1" ref="A97:XFD97" action="deleteRow">
    <rfmt sheetId="1" xfDxf="1" sqref="A97:XFD97" start="0" length="0">
      <dxf>
        <font>
          <name val="Times New Roman"/>
          <scheme val="none"/>
        </font>
      </dxf>
    </rfmt>
    <rcc rId="0" sId="1" dxf="1">
      <nc r="A97" t="inlineStr">
        <is>
          <t>Закупка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7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7" t="inlineStr">
        <is>
          <t>200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7">
        <f>G98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7">
        <f>H98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7">
        <f>I98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97">
        <f>J98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97">
        <f>K98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03" sId="1" ref="A97:XFD97" action="deleteRow">
    <rfmt sheetId="1" xfDxf="1" sqref="A97:XFD97" start="0" length="0">
      <dxf>
        <font>
          <name val="Times New Roman"/>
          <scheme val="none"/>
        </font>
      </dxf>
    </rfmt>
    <rcc rId="0" sId="1" dxf="1">
      <nc r="A97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7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7" t="inlineStr">
        <is>
          <t>240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7">
        <f>G98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7">
        <f>H98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7">
        <f>I98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97">
        <f>J98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97">
        <f>K98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04" sId="1" ref="A97:XFD97" action="deleteRow">
    <rfmt sheetId="1" xfDxf="1" sqref="A97:XFD97" start="0" length="0">
      <dxf>
        <font>
          <name val="Times New Roman"/>
          <scheme val="none"/>
        </font>
      </dxf>
    </rfmt>
    <rcc rId="0" sId="1" dxf="1">
      <nc r="A97" t="inlineStr">
        <is>
          <t>Прочая закупка товаров, работ и услуг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7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7" t="inlineStr">
        <is>
          <t>244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97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97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7">
        <f>G97+H97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97">
        <f>3275-3275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97">
        <f>3500-3500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605" sId="1">
    <oc r="G92">
      <f>#REF!+G93+G101+G97</f>
    </oc>
    <nc r="G92">
      <f>G93+G101+G97</f>
    </nc>
  </rcc>
  <rcc rId="606" sId="1">
    <oc r="H92">
      <f>#REF!+H93+H101+H97</f>
    </oc>
    <nc r="H92">
      <f>H93+H101+H97</f>
    </nc>
  </rcc>
  <rcc rId="607" sId="1">
    <oc r="I92">
      <f>#REF!+I93+I101+I97</f>
    </oc>
    <nc r="I92">
      <f>I93+I101+I97</f>
    </nc>
  </rcc>
  <rcc rId="608" sId="1">
    <oc r="J92">
      <f>#REF!+J93+J101+J97</f>
    </oc>
    <nc r="J92">
      <f>J93+J101+J97</f>
    </nc>
  </rcc>
  <rcc rId="609" sId="1">
    <oc r="K92">
      <f>#REF!+K93+K101+K97</f>
    </oc>
    <nc r="K92">
      <f>K93+K101+K97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" sId="1">
    <oc r="H31">
      <f>50+1000</f>
    </oc>
    <nc r="H31">
      <f>50+1000+100</f>
    </nc>
  </rcc>
  <rcc rId="611" sId="1">
    <oc r="H189">
      <f>-3530.9-6072.1</f>
    </oc>
    <nc r="H189">
      <f>-3530.9-6072.1-100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2" sId="1" ref="A101:XFD101" action="deleteRow">
    <undo index="1" exp="ref" v="1" dr="K101" r="K92" sId="1"/>
    <undo index="1" exp="ref" v="1" dr="J101" r="J92" sId="1"/>
    <undo index="1" exp="ref" v="1" dr="I101" r="I92" sId="1"/>
    <undo index="1" exp="ref" v="1" dr="H101" r="H92" sId="1"/>
    <undo index="1" exp="ref" v="1" dr="G101" r="G92" sId="1"/>
    <rfmt sheetId="1" xfDxf="1" sqref="A101:XFD101" start="0" length="0">
      <dxf>
        <font>
          <name val="Times New Roman"/>
          <scheme val="none"/>
        </font>
      </dxf>
    </rfmt>
    <rcc rId="0" sId="1" dxf="1">
      <nc r="A101" t="inlineStr">
        <is>
          <t>Поддержка муниципальных программ формирования современной городской среды</t>
        </is>
      </nc>
      <ndxf>
        <font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01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01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01" t="inlineStr">
        <is>
          <t>01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01" t="inlineStr">
        <is>
          <t>02 1 F2 55550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01" start="0" length="0">
      <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01">
        <f>G102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01">
        <f>H102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01">
        <f>I102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01">
        <f>J102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01">
        <f>K102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13" sId="1" ref="A101:XFD101" action="deleteRow">
    <rfmt sheetId="1" xfDxf="1" sqref="A101:XFD101" start="0" length="0">
      <dxf>
        <font>
          <name val="Times New Roman"/>
          <scheme val="none"/>
        </font>
      </dxf>
    </rfmt>
    <rcc rId="0" sId="1" dxf="1">
      <nc r="A101" t="inlineStr">
        <is>
          <t>Закупка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01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01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01" t="inlineStr">
        <is>
          <t>01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01" t="inlineStr">
        <is>
          <t>02 1 F2 55550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01" t="inlineStr">
        <is>
          <t>200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1">
        <f>G102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01">
        <f>H102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01">
        <f>I102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01">
        <f>J102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01">
        <f>K102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14" sId="1" ref="A101:XFD101" action="deleteRow">
    <rfmt sheetId="1" xfDxf="1" sqref="A101:XFD101" start="0" length="0">
      <dxf>
        <font>
          <name val="Times New Roman"/>
          <scheme val="none"/>
        </font>
      </dxf>
    </rfmt>
    <rcc rId="0" sId="1" dxf="1">
      <nc r="A101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01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01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01" t="inlineStr">
        <is>
          <t>01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01" t="inlineStr">
        <is>
          <t>02 1 F2 55550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01" t="inlineStr">
        <is>
          <t>240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1">
        <f>G102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01">
        <f>H102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01">
        <f>I102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01">
        <f>J102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01">
        <f>K102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15" sId="1" ref="A101:XFD101" action="deleteRow">
    <rfmt sheetId="1" xfDxf="1" sqref="A101:XFD101" start="0" length="0">
      <dxf>
        <font>
          <name val="Times New Roman"/>
          <scheme val="none"/>
        </font>
      </dxf>
    </rfmt>
    <rcc rId="0" sId="1" dxf="1">
      <nc r="A101" t="inlineStr">
        <is>
          <t>Прочая закупка товаров, работ и услуг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01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01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01" t="inlineStr">
        <is>
          <t>01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01" t="inlineStr">
        <is>
          <t>02 1 F2 55550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01" t="inlineStr">
        <is>
          <t>244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01" start="0" length="0">
      <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H101">
        <f>976-976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01">
        <f>G101+H101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01">
        <f>3275-3275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01">
        <f>3500-3500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616" sId="1">
    <oc r="G92">
      <f>G93+#REF!+G97</f>
    </oc>
    <nc r="G92">
      <f>G93+G97</f>
    </nc>
  </rcc>
  <rcc rId="617" sId="1">
    <oc r="H92">
      <f>H93+#REF!+H97</f>
    </oc>
    <nc r="H92">
      <f>H93+H97</f>
    </nc>
  </rcc>
  <rcc rId="618" sId="1">
    <oc r="I92">
      <f>I93+#REF!+I97</f>
    </oc>
    <nc r="I92">
      <f>I93+I97</f>
    </nc>
  </rcc>
  <rcc rId="619" sId="1">
    <oc r="J92">
      <f>J93+#REF!+J97</f>
    </oc>
    <nc r="J92">
      <f>J93+J97</f>
    </nc>
  </rcc>
  <rcc rId="620" sId="1">
    <oc r="K92">
      <f>K93+#REF!+K97</f>
    </oc>
    <nc r="K92">
      <f>K93+K97</f>
    </nc>
  </rcc>
  <rrc rId="621" sId="1" ref="A117:XFD117" action="deleteRow">
    <undo index="0" exp="ref" v="1" dr="K117" r="K112" sId="1"/>
    <undo index="0" exp="ref" v="1" dr="J117" r="J112" sId="1"/>
    <undo index="0" exp="ref" v="1" dr="I117" r="I112" sId="1"/>
    <undo index="0" exp="ref" v="1" dr="H117" r="H112" sId="1"/>
    <undo index="0" exp="ref" v="1" dr="G117" r="G112" sId="1"/>
    <rfmt sheetId="1" xfDxf="1" sqref="A117:XFD117" start="0" length="0">
      <dxf>
        <font>
          <name val="Times New Roman"/>
          <scheme val="none"/>
        </font>
      </dxf>
    </rfmt>
    <rcc rId="0" sId="1" dxf="1">
      <nc r="A117" t="inlineStr">
        <is>
          <t>Поддержка муниципальных программ формирования современной городской среды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1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1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17" t="inlineStr">
        <is>
          <t>03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1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17" start="0" length="0">
      <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17">
        <f>G118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17">
        <f>H118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17">
        <f>I118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17">
        <f>J118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17">
        <f>K118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22" sId="1" ref="A117:XFD117" action="deleteRow">
    <rfmt sheetId="1" xfDxf="1" sqref="A117:XFD117" start="0" length="0">
      <dxf>
        <font>
          <name val="Times New Roman"/>
          <scheme val="none"/>
        </font>
      </dxf>
    </rfmt>
    <rcc rId="0" sId="1" dxf="1">
      <nc r="A117" t="inlineStr">
        <is>
          <t>Закупка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1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1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17" t="inlineStr">
        <is>
          <t>03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1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17" t="inlineStr">
        <is>
          <t>200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7">
        <f>G118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17">
        <f>H118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17">
        <f>I118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17">
        <f>J118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17">
        <f>K118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23" sId="1" ref="A117:XFD117" action="deleteRow">
    <rfmt sheetId="1" xfDxf="1" sqref="A117:XFD117" start="0" length="0">
      <dxf>
        <font>
          <name val="Times New Roman"/>
          <scheme val="none"/>
        </font>
      </dxf>
    </rfmt>
    <rcc rId="0" sId="1" dxf="1">
      <nc r="A117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1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1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17" t="inlineStr">
        <is>
          <t>03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1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17" t="inlineStr">
        <is>
          <t>240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7">
        <f>G118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17">
        <f>H118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17">
        <f>I118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17">
        <f>J118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17">
        <f>K118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24" sId="1" ref="A117:XFD117" action="deleteRow">
    <rfmt sheetId="1" xfDxf="1" sqref="A117:XFD117" start="0" length="0">
      <dxf>
        <font>
          <name val="Times New Roman"/>
          <scheme val="none"/>
        </font>
      </dxf>
    </rfmt>
    <rcc rId="0" sId="1" dxf="1">
      <nc r="A117" t="inlineStr">
        <is>
          <t>Прочая закупка товаров, работ и услуг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17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17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17" t="inlineStr">
        <is>
          <t>03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17" t="inlineStr">
        <is>
          <t>02 1 12 L5550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17" t="inlineStr">
        <is>
          <t>244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17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17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17">
        <f>G117+H117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17" start="0" length="0">
      <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K117">
        <f>1500-1500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625" sId="1">
    <oc r="G112">
      <f>#REF!+G113+G129+G117+G121+G125</f>
    </oc>
    <nc r="G112">
      <f>G113+G129+G117+G121+G125</f>
    </nc>
  </rcc>
  <rcc rId="626" sId="1">
    <oc r="H112">
      <f>#REF!+H113+H129+H117+H121+H125</f>
    </oc>
    <nc r="H112">
      <f>H113+H129+H117+H121+H125</f>
    </nc>
  </rcc>
  <rcc rId="627" sId="1">
    <oc r="I112">
      <f>#REF!+I113+I129+I117+I121+I125</f>
    </oc>
    <nc r="I112">
      <f>I113+I129+I117+I121+I125</f>
    </nc>
  </rcc>
  <rcc rId="628" sId="1">
    <oc r="J112">
      <f>#REF!+J113+J129+J117+J121+J125</f>
    </oc>
    <nc r="J112">
      <f>J113+J129+J117+J121+J125</f>
    </nc>
  </rcc>
  <rcc rId="629" sId="1">
    <oc r="K112">
      <f>#REF!+K113+K129+K117+K121+K125</f>
    </oc>
    <nc r="K112">
      <f>K113+K129+K117+K121+K125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49:XFD149" action="deleteRow">
    <undo index="7" exp="ref" v="1" dr="I149" r="I110" sId="1"/>
    <undo index="7" exp="ref" v="1" dr="H149" r="H110" sId="1"/>
    <undo index="7" exp="ref" v="1" dr="G149" r="G110" sId="1"/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Муниципальная  программа "Социальное развитие МО МР "Печора""</t>
        </is>
      </nc>
      <ndxf>
        <font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09 0 00 00000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49" start="0" length="0">
      <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49">
        <f>G150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49">
        <f>H150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I150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49">
        <f>J150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49">
        <f>K150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31" sId="1" ref="A149:XFD149" action="deleteRow"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Подпрограмма "Содействие занятости населения МО МР "Печора"</t>
        </is>
      </nc>
      <ndxf>
        <font>
          <sz val="1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09 1 00 00000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49" start="0" length="0">
      <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49">
        <f>G150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49">
        <f>H150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I150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49">
        <f>J150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49">
        <f>K150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32" sId="1" ref="A149:XFD149" action="deleteRow"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Реализация проекта "Народный бюджет" в сфере занятости населения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09 1 13 00000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49" start="0" length="0">
      <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49">
        <f>G150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49">
        <f>H150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I150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49">
        <f>J150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49">
        <f>K150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33" sId="1" ref="A149:XFD149" action="deleteRow"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Закупка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09 1 13 00000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49" t="inlineStr">
        <is>
          <t>200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9">
        <f>G150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49">
        <f>H150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I150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49">
        <f>J150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49">
        <f>K150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34" sId="1" ref="A149:XFD149" action="deleteRow"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09 1 13 00000</t>
        </is>
      </nc>
      <ndxf>
        <font>
          <sz val="1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49" t="inlineStr">
        <is>
          <t>240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9">
        <f>G150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49">
        <f>H150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I150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149">
        <f>J150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149">
        <f>K150</f>
      </nc>
      <ndxf>
        <font>
          <sz val="1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635" sId="1" ref="A149:XFD149" action="deleteRow">
    <rfmt sheetId="1" xfDxf="1" sqref="A149:XFD149" start="0" length="0">
      <dxf>
        <font>
          <name val="Times New Roman"/>
          <scheme val="none"/>
        </font>
      </dxf>
    </rfmt>
    <rcc rId="0" sId="1" dxf="1">
      <nc r="A149" t="inlineStr">
        <is>
          <t>Прочая закупка товаров, работ и услуг</t>
        </is>
      </nc>
      <ndxf>
        <font>
          <sz val="1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49" t="inlineStr">
        <is>
          <t>920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49" t="inlineStr">
        <is>
          <t>05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49" t="inlineStr">
        <is>
          <t>03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49" t="inlineStr">
        <is>
          <t>09 1 13 00000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49" t="inlineStr">
        <is>
          <t>244</t>
        </is>
      </nc>
      <ndxf>
        <font>
          <sz val="11"/>
          <name val="Times New Roman"/>
          <scheme val="none"/>
        </font>
        <numFmt numFmtId="30" formatCode="@"/>
        <fill>
          <patternFill patternType="solid">
            <fgColor indexed="27"/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9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49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49">
        <f>G149+H149</f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J149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K149">
        <v>0</v>
      </nc>
      <ndxf>
        <font>
          <sz val="11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636" sId="1">
    <oc r="G110">
      <f>G149+G143+G133+G111+#REF!</f>
    </oc>
    <nc r="G110">
      <f>G149+G143+G133+G111</f>
    </nc>
  </rcc>
  <rcc rId="637" sId="1">
    <oc r="H110">
      <f>H149+H143+H133+H111+#REF!</f>
    </oc>
    <nc r="H110">
      <f>H149+H143+H133+H111</f>
    </nc>
  </rcc>
  <rcc rId="638" sId="1">
    <oc r="I110">
      <f>I149+I143+I133+I111+#REF!</f>
    </oc>
    <nc r="I110">
      <f>I149+I143+I133+I111</f>
    </nc>
  </rcc>
  <rcc rId="639" sId="1">
    <oc r="J110">
      <f>J149+J143+J133+J111</f>
    </oc>
    <nc r="J110">
      <f>J149+J143+J133+J111</f>
    </nc>
  </rcc>
  <rcc rId="640" sId="1">
    <oc r="K110">
      <f>K149+K143+K133+K111</f>
    </oc>
    <nc r="K110">
      <f>K149+K143+K133+K111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" sId="1">
    <nc r="G34">
      <f>G35</f>
    </nc>
  </rcc>
  <rcc rId="642" sId="1">
    <nc r="G33">
      <f>G34</f>
    </nc>
  </rcc>
  <rcc rId="643" sId="1">
    <oc r="G32">
      <f>G36+G35</f>
    </oc>
    <nc r="G32">
      <f>G33+G36</f>
    </nc>
  </rcc>
  <rcc rId="644" sId="1">
    <oc r="H32">
      <f>H33+H36</f>
    </oc>
    <nc r="H32">
      <f>H33+H36</f>
    </nc>
  </rcc>
  <rcc rId="645" sId="1">
    <oc r="I32">
      <f>I33+I36</f>
    </oc>
    <nc r="I32">
      <f>I33+I36</f>
    </nc>
  </rcc>
  <rcc rId="646" sId="1">
    <oc r="J32">
      <f>J36</f>
    </oc>
    <nc r="J32">
      <f>J33+J36</f>
    </nc>
  </rcc>
  <rcc rId="647" sId="1">
    <oc r="K32">
      <f>K36</f>
    </oc>
    <nc r="K32">
      <f>K33+K36</f>
    </nc>
  </rcc>
  <rcc rId="648" sId="1" numFmtId="4">
    <nc r="G174">
      <v>0</v>
    </nc>
  </rcc>
  <rcc rId="649" sId="1" numFmtId="4">
    <nc r="J174">
      <v>0</v>
    </nc>
  </rcc>
  <rcc rId="650" sId="1" numFmtId="4">
    <nc r="K174">
      <v>0</v>
    </nc>
  </rcc>
  <rcc rId="651" sId="1" numFmtId="4">
    <nc r="H161">
      <v>0</v>
    </nc>
  </rcc>
  <rcc rId="652" sId="1" numFmtId="4">
    <nc r="H162">
      <v>0</v>
    </nc>
  </rcc>
  <rcc rId="653" sId="1" numFmtId="4">
    <nc r="H182">
      <v>0</v>
    </nc>
  </rcc>
  <rcc rId="654" sId="1" numFmtId="4">
    <nc r="H188">
      <v>0</v>
    </nc>
  </rcc>
  <rcc rId="655" sId="1" numFmtId="4">
    <nc r="H192">
      <v>0</v>
    </nc>
  </rcc>
  <rcc rId="656" sId="1" numFmtId="4">
    <nc r="H197">
      <v>0</v>
    </nc>
  </rcc>
  <rcc rId="657" sId="1" numFmtId="4">
    <nc r="H201">
      <v>0</v>
    </nc>
  </rcc>
  <rcc rId="658" sId="1" numFmtId="4">
    <nc r="H207">
      <v>0</v>
    </nc>
  </rcc>
  <rcc rId="659" sId="1" numFmtId="4">
    <nc r="H215">
      <v>0</v>
    </nc>
  </rcc>
  <rcc rId="660" sId="1" numFmtId="4">
    <nc r="H219">
      <v>0</v>
    </nc>
  </rcc>
  <rcc rId="661" sId="1" numFmtId="4">
    <nc r="H225">
      <v>0</v>
    </nc>
  </rcc>
  <rcc rId="662" sId="1">
    <nc r="H15">
      <f>H16</f>
    </nc>
  </rcc>
  <rcc rId="663" sId="1" numFmtId="4">
    <nc r="H20">
      <v>0</v>
    </nc>
  </rcc>
  <rcv guid="{C0DCEFD6-4378-4196-8A52-BBAE8937CBA3}" action="delete"/>
  <rdn rId="0" localSheetId="1" customView="1" name="Z_C0DCEFD6_4378_4196_8A52_BBAE8937CBA3_.wvu.PrintArea" hidden="1" oldHidden="1">
    <formula>'2019-2021 год'!$A$1:$K$225</formula>
  </rdn>
  <rdn rId="0" localSheetId="1" customView="1" name="Z_C0DCEFD6_4378_4196_8A52_BBAE8937CBA3_.wvu.FilterData" hidden="1" oldHidden="1">
    <formula>'2019-2021 год'!$A$11:$F$225</formula>
  </rdn>
  <rcv guid="{C0DCEFD6-4378-4196-8A52-BBAE8937CBA3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" sId="1" numFmtId="4">
    <nc r="J25">
      <v>0</v>
    </nc>
  </rcc>
  <rcc rId="667" sId="1" numFmtId="4">
    <nc r="K25">
      <v>0</v>
    </nc>
  </rcc>
  <rcc rId="668" sId="1" numFmtId="4">
    <nc r="G31">
      <v>0</v>
    </nc>
  </rcc>
  <rcc rId="669" sId="1" numFmtId="4">
    <nc r="J31">
      <v>0</v>
    </nc>
  </rcc>
  <rcc rId="670" sId="1" numFmtId="4">
    <nc r="K31">
      <v>0</v>
    </nc>
  </rcc>
  <rcc rId="671" sId="1" numFmtId="4">
    <nc r="H53">
      <v>0</v>
    </nc>
  </rcc>
  <rcc rId="672" sId="1" numFmtId="4">
    <nc r="G60">
      <v>0</v>
    </nc>
  </rcc>
  <rcc rId="673" sId="1" numFmtId="4">
    <nc r="J60">
      <v>0</v>
    </nc>
  </rcc>
  <rcc rId="674" sId="1" numFmtId="4">
    <nc r="K60">
      <v>0</v>
    </nc>
  </rcc>
  <rcc rId="675" sId="1" numFmtId="4">
    <nc r="H68">
      <v>0</v>
    </nc>
  </rcc>
  <rfmt sheetId="1" sqref="H68" start="0" length="2147483647">
    <dxf>
      <font>
        <color auto="1"/>
      </font>
    </dxf>
  </rfmt>
  <rcc rId="676" sId="1" numFmtId="4">
    <nc r="H72">
      <v>0</v>
    </nc>
  </rcc>
  <rcc rId="677" sId="1" numFmtId="4">
    <nc r="H76">
      <v>0</v>
    </nc>
  </rcc>
  <rcc rId="678" sId="1" numFmtId="4">
    <nc r="H83">
      <v>0</v>
    </nc>
  </rcc>
  <rcc rId="679" sId="1" numFmtId="4">
    <nc r="H106">
      <v>0</v>
    </nc>
  </rcc>
  <rcc rId="680" sId="1" numFmtId="4">
    <nc r="H109">
      <v>0</v>
    </nc>
  </rcc>
  <rcc rId="681" sId="1" numFmtId="4">
    <nc r="G120">
      <v>0</v>
    </nc>
  </rcc>
  <rcc rId="682" sId="1" numFmtId="4">
    <nc r="G124">
      <v>0</v>
    </nc>
  </rcc>
  <rcc rId="683" sId="1" numFmtId="4">
    <nc r="J124">
      <v>0</v>
    </nc>
  </rcc>
  <rcc rId="684" sId="1" numFmtId="4">
    <nc r="K124">
      <v>0</v>
    </nc>
  </rcc>
  <rcc rId="685" sId="1" numFmtId="4">
    <nc r="G128">
      <v>0</v>
    </nc>
  </rcc>
  <rcc rId="686" sId="1" numFmtId="4">
    <nc r="J128">
      <v>0</v>
    </nc>
  </rcc>
  <rcc rId="687" sId="1" numFmtId="4">
    <nc r="K128">
      <v>0</v>
    </nc>
  </rcc>
  <rcc rId="688" sId="1" numFmtId="4">
    <nc r="G132">
      <v>0</v>
    </nc>
  </rcc>
  <rcc rId="689" sId="1" numFmtId="4">
    <nc r="J132">
      <v>0</v>
    </nc>
  </rcc>
  <rcc rId="690" sId="1" numFmtId="4">
    <nc r="K132">
      <v>0</v>
    </nc>
  </rcc>
  <rcc rId="691" sId="1" numFmtId="4">
    <nc r="K138">
      <v>0</v>
    </nc>
  </rcc>
  <rcc rId="692" sId="1" numFmtId="4">
    <nc r="J138">
      <v>0</v>
    </nc>
  </rcc>
  <rcc rId="693" sId="1" numFmtId="4">
    <nc r="H142">
      <v>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94" sId="1" ref="A21:XFD21" action="insertRow"/>
  <rrc rId="695" sId="1" ref="A21:XFD21" action="insertRow"/>
  <rrc rId="696" sId="1" ref="A21:XFD21" action="insertRow"/>
  <rcc rId="697" sId="1" numFmtId="4">
    <oc r="H20">
      <v>0</v>
    </oc>
    <nc r="H20">
      <v>-1</v>
    </nc>
  </rcc>
  <rcc rId="698" sId="1" odxf="1" dxf="1">
    <nc r="A21" t="inlineStr">
      <is>
        <t>Иные бюджетные ассигнования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699" sId="1" odxf="1" dxf="1">
    <nc r="A22" t="inlineStr">
      <is>
        <t>Уплата налогов, сборов и иных платежей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700" sId="1" odxf="1" dxf="1">
    <nc r="A23" t="inlineStr">
      <is>
        <t>Уплата иных платежей</t>
      </is>
    </nc>
    <odxf>
      <font>
        <sz val="11"/>
        <name val="Times New Roman"/>
        <scheme val="none"/>
      </font>
      <numFmt numFmtId="0" formatCode="General"/>
      <alignment vertical="top" readingOrder="0"/>
    </odxf>
    <ndxf>
      <font>
        <sz val="11"/>
        <color indexed="8"/>
        <name val="Times New Roman"/>
        <scheme val="none"/>
      </font>
      <numFmt numFmtId="30" formatCode="@"/>
      <alignment vertical="center" readingOrder="0"/>
    </ndxf>
  </rcc>
  <rcc rId="701" sId="1">
    <nc r="B21" t="inlineStr">
      <is>
        <t>920</t>
      </is>
    </nc>
  </rcc>
  <rcc rId="702" sId="1">
    <nc r="C21" t="inlineStr">
      <is>
        <t>01</t>
      </is>
    </nc>
  </rcc>
  <rcc rId="703" sId="1">
    <nc r="D21" t="inlineStr">
      <is>
        <t>03</t>
      </is>
    </nc>
  </rcc>
  <rcc rId="704" sId="1">
    <nc r="E21" t="inlineStr">
      <is>
        <t>99 0 00 02030</t>
      </is>
    </nc>
  </rcc>
  <rcc rId="705" sId="1">
    <nc r="B22" t="inlineStr">
      <is>
        <t>920</t>
      </is>
    </nc>
  </rcc>
  <rcc rId="706" sId="1">
    <nc r="C22" t="inlineStr">
      <is>
        <t>01</t>
      </is>
    </nc>
  </rcc>
  <rcc rId="707" sId="1">
    <nc r="D22" t="inlineStr">
      <is>
        <t>03</t>
      </is>
    </nc>
  </rcc>
  <rcc rId="708" sId="1">
    <nc r="E22" t="inlineStr">
      <is>
        <t>99 0 00 02030</t>
      </is>
    </nc>
  </rcc>
  <rcc rId="709" sId="1">
    <nc r="B23" t="inlineStr">
      <is>
        <t>920</t>
      </is>
    </nc>
  </rcc>
  <rcc rId="710" sId="1">
    <nc r="C23" t="inlineStr">
      <is>
        <t>01</t>
      </is>
    </nc>
  </rcc>
  <rcc rId="711" sId="1">
    <nc r="D23" t="inlineStr">
      <is>
        <t>03</t>
      </is>
    </nc>
  </rcc>
  <rcc rId="712" sId="1">
    <nc r="E23" t="inlineStr">
      <is>
        <t>99 0 00 02030</t>
      </is>
    </nc>
  </rcc>
  <rcc rId="713" sId="1">
    <nc r="F21" t="inlineStr">
      <is>
        <t>800</t>
      </is>
    </nc>
  </rcc>
  <rcc rId="714" sId="1">
    <nc r="F22" t="inlineStr">
      <is>
        <t>850</t>
      </is>
    </nc>
  </rcc>
  <rcc rId="715" sId="1">
    <nc r="F23" t="inlineStr">
      <is>
        <t>853</t>
      </is>
    </nc>
  </rcc>
  <rfmt sheetId="1" sqref="B21:K22">
    <dxf>
      <fill>
        <patternFill patternType="none">
          <bgColor auto="1"/>
        </patternFill>
      </fill>
    </dxf>
  </rfmt>
  <rcc rId="716" sId="1">
    <nc r="G21">
      <f>G22</f>
    </nc>
  </rcc>
  <rcc rId="717" sId="1">
    <nc r="I23">
      <f>G23+H23</f>
    </nc>
  </rcc>
  <rcc rId="718" sId="1">
    <nc r="H21">
      <f>H22</f>
    </nc>
  </rcc>
  <rcc rId="719" sId="1">
    <nc r="I21">
      <f>I22</f>
    </nc>
  </rcc>
  <rcc rId="720" sId="1" odxf="1" dxf="1">
    <nc r="I22">
      <f>G22+H22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indexed="27"/>
          <bgColor theme="8" tint="0.79998168889431442"/>
        </patternFill>
      </fill>
    </ndxf>
  </rcc>
  <rcc rId="721" sId="1">
    <nc r="G22">
      <f>G23</f>
    </nc>
  </rcc>
  <rfmt sheetId="1" sqref="I22">
    <dxf>
      <fill>
        <patternFill patternType="none">
          <fgColor indexed="64"/>
          <bgColor auto="1"/>
        </patternFill>
      </fill>
    </dxf>
  </rfmt>
  <rcc rId="722" sId="1">
    <nc r="H22">
      <f>H23</f>
    </nc>
  </rcc>
  <rcc rId="723" sId="1" numFmtId="4">
    <nc r="H23">
      <v>1</v>
    </nc>
  </rcc>
  <rcc rId="724" sId="1" numFmtId="4">
    <nc r="J23">
      <v>0</v>
    </nc>
  </rcc>
  <rcc rId="725" sId="1" numFmtId="4">
    <nc r="K23">
      <v>0</v>
    </nc>
  </rcc>
  <rcc rId="726" sId="1">
    <nc r="J22">
      <f>J23</f>
    </nc>
  </rcc>
  <rcc rId="727" sId="1">
    <nc r="J21">
      <f>J22</f>
    </nc>
  </rcc>
  <rcc rId="728" sId="1">
    <nc r="K21">
      <f>K22</f>
    </nc>
  </rcc>
  <rcc rId="729" sId="1">
    <nc r="K22">
      <f>K23</f>
    </nc>
  </rcc>
  <rcc rId="730" sId="1" numFmtId="4">
    <nc r="G23">
      <v>0</v>
    </nc>
  </rcc>
  <rcc rId="731" sId="1">
    <oc r="G17">
      <f>G18</f>
    </oc>
    <nc r="G17">
      <f>G18+G21</f>
    </nc>
  </rcc>
  <rcc rId="732" sId="1">
    <oc r="H17">
      <f>H18</f>
    </oc>
    <nc r="H17">
      <f>H18+H21</f>
    </nc>
  </rcc>
  <rcc rId="733" sId="1">
    <oc r="I17">
      <f>I18</f>
    </oc>
    <nc r="I17">
      <f>I18+I21</f>
    </nc>
  </rcc>
  <rcc rId="734" sId="1">
    <oc r="J17">
      <f>J18</f>
    </oc>
    <nc r="J17">
      <f>J18+J21</f>
    </nc>
  </rcc>
  <rcc rId="735" sId="1">
    <oc r="K17">
      <f>K18</f>
    </oc>
    <nc r="K17">
      <f>K18+K21</f>
    </nc>
  </rcc>
  <rcv guid="{C0DCEFD6-4378-4196-8A52-BBAE8937CBA3}" action="delete"/>
  <rdn rId="0" localSheetId="1" customView="1" name="Z_C0DCEFD6_4378_4196_8A52_BBAE8937CBA3_.wvu.PrintArea" hidden="1" oldHidden="1">
    <formula>'2019-2021 год'!$A$1:$K$228</formula>
    <oldFormula>'2019-2021 год'!$A$1:$K$228</oldFormula>
  </rdn>
  <rdn rId="0" localSheetId="1" customView="1" name="Z_C0DCEFD6_4378_4196_8A52_BBAE8937CBA3_.wvu.FilterData" hidden="1" oldHidden="1">
    <formula>'2019-2021 год'!$A$11:$F$228</formula>
    <oldFormula>'2019-2021 год'!$A$11:$F$228</oldFormula>
  </rdn>
  <rcv guid="{C0DCEFD6-4378-4196-8A52-BBAE8937CBA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3" sId="1">
    <oc r="B3" t="inlineStr">
      <is>
        <t>от 4 марта 2019 года № 4-18/80</t>
      </is>
    </oc>
    <nc r="B3" t="inlineStr">
      <is>
        <t xml:space="preserve">от  июня 2019 года № 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8" sId="1" numFmtId="4">
    <nc r="G103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" sId="1" numFmtId="4">
    <oc r="H156">
      <v>2222.6999999999998</v>
    </oc>
    <nc r="H156">
      <f>2222.7+3892.9</f>
    </nc>
  </rcc>
  <rcc rId="740" sId="1" numFmtId="4">
    <oc r="H173">
      <v>-422.7</v>
    </oc>
    <nc r="H173">
      <f>-422.7-1100</f>
    </nc>
  </rcc>
  <rcc rId="741" sId="1">
    <oc r="H178">
      <f>-3530.9-6072.1-100</f>
    </oc>
    <nc r="H178">
      <f>-3530.9-6072.1-100-2792.9</f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2" sId="1">
    <oc r="H113">
      <f>H152+H146+H136+H114</f>
    </oc>
    <nc r="H113">
      <f>H152+H146+H136+H114</f>
    </nc>
  </rcc>
  <rfmt sheetId="1" sqref="L174" start="0" length="0">
    <dxf>
      <numFmt numFmtId="168" formatCode="#,##0.0"/>
    </dxf>
  </rfmt>
  <rcc rId="743" sId="1">
    <nc r="L174">
      <f>H174-1100</f>
    </nc>
  </rcc>
  <rcc rId="744" sId="1">
    <oc r="H115">
      <f>H116+H132+H120+H124+H128</f>
    </oc>
    <nc r="H115">
      <f>H116+H132+H120+H124+H128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" sId="1">
    <oc r="B3" t="inlineStr">
      <is>
        <t xml:space="preserve">от  июня 2019 года № </t>
      </is>
    </oc>
    <nc r="B3" t="inlineStr">
      <is>
        <t>от 07 июня 2019 года № 4-20/87</t>
      </is>
    </nc>
  </rcc>
  <rcv guid="{C0DCEFD6-4378-4196-8A52-BBAE8937CBA3}" action="delete"/>
  <rdn rId="0" localSheetId="1" customView="1" name="Z_C0DCEFD6_4378_4196_8A52_BBAE8937CBA3_.wvu.PrintArea" hidden="1" oldHidden="1">
    <formula>'2019-2021 год'!$A$1:$K$228</formula>
    <oldFormula>'2019-2021 год'!$A$1:$K$228</oldFormula>
  </rdn>
  <rdn rId="0" localSheetId="1" customView="1" name="Z_C0DCEFD6_4378_4196_8A52_BBAE8937CBA3_.wvu.Rows" hidden="1" oldHidden="1">
    <formula>'2019-2021 год'!$96:$99,'2019-2021 год'!$116:$119,'2019-2021 год'!$138:$141</formula>
  </rdn>
  <rdn rId="0" localSheetId="1" customView="1" name="Z_C0DCEFD6_4378_4196_8A52_BBAE8937CBA3_.wvu.Cols" hidden="1" oldHidden="1">
    <formula>'2019-2021 год'!$G:$H</formula>
  </rdn>
  <rdn rId="0" localSheetId="1" customView="1" name="Z_C0DCEFD6_4378_4196_8A52_BBAE8937CBA3_.wvu.FilterData" hidden="1" oldHidden="1">
    <formula>'2019-2021 год'!$A$11:$F$228</formula>
    <oldFormula>'2019-2021 год'!$A$11:$F$228</oldFormula>
  </rdn>
  <rcv guid="{C0DCEFD6-4378-4196-8A52-BBAE8937CBA3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'2019-2021 год'!$A$1:$K$228</formula>
    <oldFormula>'2019-2021 год'!$A$1:$K$228</oldFormula>
  </rdn>
  <rdn rId="0" localSheetId="1" customView="1" name="Z_C0DCEFD6_4378_4196_8A52_BBAE8937CBA3_.wvu.Rows" hidden="1" oldHidden="1">
    <formula>'2019-2021 год'!$96:$99,'2019-2021 год'!$116:$119,'2019-2021 год'!$138:$141</formula>
    <oldFormula>'2019-2021 год'!$96:$99,'2019-2021 год'!$116:$119,'2019-2021 год'!$138:$141</oldFormula>
  </rdn>
  <rdn rId="0" localSheetId="1" customView="1" name="Z_C0DCEFD6_4378_4196_8A52_BBAE8937CBA3_.wvu.Cols" hidden="1" oldHidden="1">
    <formula>'2019-2021 год'!$G:$H</formula>
    <oldFormula>'2019-2021 год'!$G:$H</oldFormula>
  </rdn>
  <rdn rId="0" localSheetId="1" customView="1" name="Z_C0DCEFD6_4378_4196_8A52_BBAE8937CBA3_.wvu.FilterData" hidden="1" oldHidden="1">
    <formula>'2019-2021 год'!$A$11:$F$228</formula>
    <oldFormula>'2019-2021 год'!$A$11:$F$228</oldFormula>
  </rdn>
  <rcv guid="{C0DCEFD6-4378-4196-8A52-BBAE8937CBA3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'2019-2021 год'!$A$1:$K$228</formula>
    <oldFormula>'2019-2021 год'!$A$1:$K$228</oldFormula>
  </rdn>
  <rdn rId="0" localSheetId="1" customView="1" name="Z_C0DCEFD6_4378_4196_8A52_BBAE8937CBA3_.wvu.Rows" hidden="1" oldHidden="1">
    <formula>'2019-2021 год'!$96:$99,'2019-2021 год'!$116:$119,'2019-2021 год'!$138:$141</formula>
    <oldFormula>'2019-2021 год'!$96:$99,'2019-2021 год'!$116:$119,'2019-2021 год'!$138:$141</oldFormula>
  </rdn>
  <rdn rId="0" localSheetId="1" customView="1" name="Z_C0DCEFD6_4378_4196_8A52_BBAE8937CBA3_.wvu.Cols" hidden="1" oldHidden="1">
    <formula>'2019-2021 год'!$G:$H</formula>
    <oldFormula>'2019-2021 год'!$G:$H</oldFormula>
  </rdn>
  <rdn rId="0" localSheetId="1" customView="1" name="Z_C0DCEFD6_4378_4196_8A52_BBAE8937CBA3_.wvu.FilterData" hidden="1" oldHidden="1">
    <formula>'2019-2021 год'!$A$11:$F$228</formula>
    <oldFormula>'2019-2021 год'!$A$11:$F$228</oldFormula>
  </rdn>
  <rcv guid="{C0DCEFD6-4378-4196-8A52-BBAE8937CBA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" sId="1">
    <oc r="B3" t="inlineStr">
      <is>
        <t xml:space="preserve">от  июня 2019 года № </t>
      </is>
    </oc>
    <nc r="B3" t="inlineStr">
      <is>
        <t xml:space="preserve">от  мая 2019 года №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1">
    <oc r="H116">
      <f>H117</f>
    </oc>
    <nc r="H116">
      <f>H117</f>
    </nc>
  </rcc>
  <rcc rId="436" sId="1">
    <oc r="H117">
      <f>H122+H118+H134+H126+H130</f>
    </oc>
    <nc r="H117">
      <f>H122+H118+H134+H126+H130</f>
    </nc>
  </rcc>
  <rcc rId="437" sId="1">
    <oc r="A134" t="inlineStr">
      <is>
        <t>Реализация народных проектов в сфере благоустройства, прошедших отбор в рамках проекта "Народый бюджет"</t>
      </is>
    </oc>
    <nc r="A134" t="inlineStr">
      <is>
        <t>Реализация народных проектов в сфере благоустройства, прошедших отбор в рамках проекта "Народный бюджет"</t>
      </is>
    </nc>
  </rcc>
  <rcc rId="438" sId="1" numFmtId="4">
    <oc r="H137">
      <v>800</v>
    </oc>
    <nc r="H137">
      <f>800+5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'2019-2021 год'!$A$1:$K$210</formula>
    <oldFormula>'2019-2021 год'!$A$1:$K$210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год'!$129:$134</formula>
  </rdn>
  <rdn rId="0" localSheetId="1" customView="1" name="Z_C0DCEFD6_4378_4196_8A52_BBAE8937CBA3_.wvu.Cols" hidden="1" oldHidden="1">
    <formula>'2019-2021 год'!$G:$H</formula>
  </rdn>
  <rdn rId="0" localSheetId="1" customView="1" name="Z_C0DCEFD6_4378_4196_8A52_BBAE8937CBA3_.wvu.FilterData" hidden="1" oldHidden="1">
    <formula>'2019-2021 год'!$A$11:$F$210</formula>
    <oldFormula>'2019-2021 год'!$A$11:$F$210</oldFormula>
  </rdn>
  <rcv guid="{C0DCEFD6-4378-4196-8A52-BBAE8937CBA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1" numFmtId="4">
    <nc r="J31">
      <v>0</v>
    </nc>
  </rcc>
  <rcc rId="32" sId="1" numFmtId="4">
    <nc r="K31">
      <v>0</v>
    </nc>
  </rcc>
  <rcc rId="33" sId="1">
    <nc r="J30">
      <f>J31</f>
    </nc>
  </rcc>
  <rcc rId="34" sId="1">
    <nc r="J29">
      <f>J30</f>
    </nc>
  </rcc>
  <rcc rId="35" sId="1">
    <nc r="K29">
      <f>K30</f>
    </nc>
  </rcc>
  <rcc rId="36" sId="1">
    <nc r="K30">
      <f>K31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>
    <oc r="H160">
      <f>7104.2-2038.6</f>
    </oc>
    <nc r="H160">
      <f>7104.2-2038.6-0.1</f>
    </nc>
  </rcc>
  <rcc rId="38" sId="1">
    <oc r="H108">
      <f>1000+251.6</f>
    </oc>
    <nc r="H108">
      <f>1000+251.6+0.1</f>
    </nc>
  </rcc>
  <rdn rId="0" localSheetId="1" customView="1" name="Z_C0DCEFD6_4378_4196_8A52_BBAE8937CBA3_.wvu.Cols" hidden="1" oldHidden="1">
    <oldFormula>'2019-2021 год'!$G:$H</oldFormula>
  </rdn>
  <rcv guid="{C0DCEFD6-4378-4196-8A52-BBAE8937CBA3}" action="delete"/>
  <rdn rId="0" localSheetId="1" customView="1" name="Z_C0DCEFD6_4378_4196_8A52_BBAE8937CBA3_.wvu.PrintArea" hidden="1" oldHidden="1">
    <formula>'2019-2021 год'!$A$1:$K$210</formula>
    <oldFormula>'2019-2021 год'!$A$1:$K$210</oldFormula>
  </rdn>
  <rdn rId="0" localSheetId="1" customView="1" name="Z_C0DCEFD6_4378_4196_8A52_BBAE8937CBA3_.wvu.PrintTitles" hidden="1" oldHidden="1">
    <formula>'2019-2021 год'!$10:$11</formula>
    <oldFormula>'2019-2021 год'!$10:$11</oldFormula>
  </rdn>
  <rdn rId="0" localSheetId="1" customView="1" name="Z_C0DCEFD6_4378_4196_8A52_BBAE8937CBA3_.wvu.Rows" hidden="1" oldHidden="1">
    <formula>'2019-2021 год'!$129:$134</formula>
    <oldFormula>'2019-2021 год'!$129:$134</oldFormula>
  </rdn>
  <rdn rId="0" localSheetId="1" customView="1" name="Z_C0DCEFD6_4378_4196_8A52_BBAE8937CBA3_.wvu.FilterData" hidden="1" oldHidden="1">
    <formula>'2019-2021 год'!$A$11:$F$210</formula>
    <oldFormula>'2019-2021 год'!$A$11:$F$210</oldFormula>
  </rdn>
  <rcv guid="{C0DCEFD6-4378-4196-8A52-BBAE8937CBA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0DCEFD6_4378_4196_8A52_BBAE8937CBA3_.wvu.Rows" hidden="1" oldHidden="1" comment="" oldComment="">
    <oldFormula>'2019-2021 год'!$129:$134</oldFormula>
  </rdn>
  <rcv guid="{C0DCEFD6-4378-4196-8A52-BBAE8937CBA3}" action="delete"/>
  <rdn rId="0" localSheetId="1" customView="1" name="Z_C0DCEFD6_4378_4196_8A52_BBAE8937CBA3_.wvu.PrintArea" hidden="1" oldHidden="1" comment="" oldComment="">
    <formula>'2019-2021 год'!$A$1:$K$210</formula>
    <oldFormula>'2019-2021 год'!$A$1:$K$210</oldFormula>
  </rdn>
  <rdn rId="0" localSheetId="1" customView="1" name="Z_C0DCEFD6_4378_4196_8A52_BBAE8937CBA3_.wvu.PrintTitles" hidden="1" oldHidden="1" comment="" oldComment="">
    <formula>'2019-2021 год'!$10:$11</formula>
    <oldFormula>'2019-2021 год'!$10:$11</oldFormula>
  </rdn>
  <rdn rId="0" localSheetId="1" customView="1" name="Z_C0DCEFD6_4378_4196_8A52_BBAE8937CBA3_.wvu.Cols" hidden="1" oldHidden="1">
    <formula>'2019-2021 год'!$G:$H</formula>
  </rdn>
  <rdn rId="0" localSheetId="1" customView="1" name="Z_C0DCEFD6_4378_4196_8A52_BBAE8937CBA3_.wvu.FilterData" hidden="1" oldHidden="1" comment="" oldComment="">
    <formula>'2019-2021 год'!$A$11:$F$210</formula>
    <oldFormula>'2019-2021 год'!$A$11:$F$210</oldFormula>
  </rdn>
  <rcv guid="{C0DCEFD6-4378-4196-8A52-BBAE8937CBA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50D723F-64F1-490A-AE11-D9060729989C}" name="1" id="-836191296" dateTime="2019-03-12T12:55:1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28"/>
  <sheetViews>
    <sheetView showGridLines="0" tabSelected="1" showRuler="0" view="pageBreakPreview" topLeftCell="A148" zoomScaleNormal="100" zoomScaleSheetLayoutView="100" workbookViewId="0">
      <selection activeCell="E153" sqref="E153"/>
    </sheetView>
  </sheetViews>
  <sheetFormatPr defaultRowHeight="12.75" x14ac:dyDescent="0.2"/>
  <cols>
    <col min="1" max="1" width="52.7109375" style="1" customWidth="1"/>
    <col min="2" max="2" width="8.140625" style="1" customWidth="1"/>
    <col min="3" max="3" width="6.140625" style="1" customWidth="1"/>
    <col min="4" max="4" width="5.85546875" style="1" customWidth="1"/>
    <col min="5" max="5" width="14" style="1" customWidth="1"/>
    <col min="6" max="6" width="6.140625" style="1" customWidth="1"/>
    <col min="7" max="7" width="14.7109375" style="1" hidden="1" customWidth="1"/>
    <col min="8" max="8" width="13" style="1" hidden="1" customWidth="1"/>
    <col min="9" max="9" width="13.28515625" style="1" customWidth="1"/>
    <col min="10" max="10" width="13.140625" style="1" customWidth="1"/>
    <col min="11" max="11" width="12.42578125" style="1" customWidth="1"/>
    <col min="12" max="15" width="9.140625" style="1" customWidth="1"/>
    <col min="16" max="16384" width="9.140625" style="1"/>
  </cols>
  <sheetData>
    <row r="1" spans="1:13" ht="15" customHeight="1" x14ac:dyDescent="0.25">
      <c r="C1" s="4"/>
      <c r="D1" s="97" t="s">
        <v>184</v>
      </c>
      <c r="E1" s="97"/>
      <c r="F1" s="97"/>
      <c r="G1" s="97"/>
      <c r="H1" s="97"/>
      <c r="I1" s="97"/>
      <c r="J1" s="97"/>
      <c r="K1" s="97"/>
    </row>
    <row r="2" spans="1:13" ht="28.5" customHeight="1" x14ac:dyDescent="0.25">
      <c r="A2" s="21"/>
      <c r="B2" s="2"/>
      <c r="C2" s="4"/>
      <c r="D2" s="87"/>
      <c r="E2" s="87"/>
      <c r="F2" s="87"/>
      <c r="G2" s="97" t="s">
        <v>163</v>
      </c>
      <c r="H2" s="97"/>
      <c r="I2" s="97"/>
      <c r="J2" s="97"/>
      <c r="K2" s="97"/>
    </row>
    <row r="3" spans="1:13" ht="15" customHeight="1" x14ac:dyDescent="0.25">
      <c r="B3" s="97" t="s">
        <v>188</v>
      </c>
      <c r="C3" s="97"/>
      <c r="D3" s="97"/>
      <c r="E3" s="97"/>
      <c r="F3" s="97"/>
      <c r="G3" s="97"/>
      <c r="H3" s="97"/>
      <c r="I3" s="97"/>
      <c r="J3" s="97"/>
      <c r="K3" s="97"/>
    </row>
    <row r="4" spans="1:13" ht="15" customHeight="1" x14ac:dyDescent="0.25">
      <c r="D4" s="97" t="s">
        <v>162</v>
      </c>
      <c r="E4" s="97"/>
      <c r="F4" s="97"/>
      <c r="G4" s="97"/>
      <c r="H4" s="97"/>
      <c r="I4" s="97"/>
      <c r="J4" s="97"/>
      <c r="K4" s="97"/>
    </row>
    <row r="5" spans="1:13" ht="28.5" customHeight="1" x14ac:dyDescent="0.25">
      <c r="A5" s="3"/>
      <c r="B5" s="2"/>
      <c r="C5" s="4"/>
      <c r="D5" s="87"/>
      <c r="E5" s="87"/>
      <c r="F5" s="87"/>
      <c r="G5" s="97" t="s">
        <v>163</v>
      </c>
      <c r="H5" s="97"/>
      <c r="I5" s="97"/>
      <c r="J5" s="97"/>
      <c r="K5" s="97"/>
    </row>
    <row r="6" spans="1:13" ht="20.25" customHeight="1" x14ac:dyDescent="0.25">
      <c r="A6" s="21"/>
      <c r="B6" s="2"/>
      <c r="C6" s="4"/>
      <c r="D6" s="86"/>
      <c r="E6" s="86"/>
      <c r="F6" s="86"/>
      <c r="G6" s="97" t="s">
        <v>166</v>
      </c>
      <c r="H6" s="97"/>
      <c r="I6" s="97"/>
      <c r="J6" s="97"/>
      <c r="K6" s="97"/>
    </row>
    <row r="7" spans="1:13" ht="19.5" customHeight="1" x14ac:dyDescent="0.2">
      <c r="A7" s="21"/>
      <c r="B7" s="2"/>
      <c r="C7" s="4"/>
      <c r="D7" s="20"/>
      <c r="E7" s="20"/>
      <c r="F7" s="20"/>
      <c r="G7" s="20"/>
      <c r="H7" s="20"/>
      <c r="I7" s="20"/>
      <c r="J7" s="20"/>
      <c r="K7" s="20"/>
    </row>
    <row r="8" spans="1:13" ht="42" customHeight="1" x14ac:dyDescent="0.3">
      <c r="A8" s="100" t="s">
        <v>154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3" ht="12.75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13" ht="15" customHeight="1" x14ac:dyDescent="0.2">
      <c r="A10" s="98" t="s">
        <v>0</v>
      </c>
      <c r="B10" s="98" t="s">
        <v>1</v>
      </c>
      <c r="C10" s="99" t="s">
        <v>2</v>
      </c>
      <c r="D10" s="99"/>
      <c r="E10" s="98" t="s">
        <v>5</v>
      </c>
      <c r="F10" s="98" t="s">
        <v>6</v>
      </c>
      <c r="G10" s="96" t="s">
        <v>39</v>
      </c>
      <c r="H10" s="96"/>
      <c r="I10" s="96"/>
      <c r="J10" s="96"/>
      <c r="K10" s="96"/>
    </row>
    <row r="11" spans="1:13" ht="21.75" customHeight="1" x14ac:dyDescent="0.2">
      <c r="A11" s="98"/>
      <c r="B11" s="98"/>
      <c r="C11" s="22" t="s">
        <v>3</v>
      </c>
      <c r="D11" s="22" t="s">
        <v>4</v>
      </c>
      <c r="E11" s="98"/>
      <c r="F11" s="98"/>
      <c r="G11" s="23" t="s">
        <v>128</v>
      </c>
      <c r="H11" s="88" t="s">
        <v>167</v>
      </c>
      <c r="I11" s="88" t="s">
        <v>128</v>
      </c>
      <c r="J11" s="23" t="s">
        <v>143</v>
      </c>
      <c r="K11" s="23" t="s">
        <v>150</v>
      </c>
    </row>
    <row r="12" spans="1:13" ht="24" customHeight="1" x14ac:dyDescent="0.2">
      <c r="A12" s="22" t="s">
        <v>14</v>
      </c>
      <c r="B12" s="22"/>
      <c r="C12" s="22"/>
      <c r="D12" s="22"/>
      <c r="E12" s="22"/>
      <c r="F12" s="22"/>
      <c r="G12" s="8">
        <f>G13+G211</f>
        <v>181315.40000000002</v>
      </c>
      <c r="H12" s="8">
        <f>H13+H211</f>
        <v>81781.8</v>
      </c>
      <c r="I12" s="8">
        <f>I13+I211</f>
        <v>263097.19999999995</v>
      </c>
      <c r="J12" s="8">
        <f>J13+J211</f>
        <v>159402.30000000002</v>
      </c>
      <c r="K12" s="8">
        <f>K13+K211</f>
        <v>162402.6</v>
      </c>
      <c r="L12" s="1">
        <f>17389.5</f>
        <v>17389.5</v>
      </c>
      <c r="M12" s="5">
        <f>G12+L12</f>
        <v>198704.90000000002</v>
      </c>
    </row>
    <row r="13" spans="1:13" ht="22.5" customHeight="1" x14ac:dyDescent="0.2">
      <c r="A13" s="24" t="s">
        <v>40</v>
      </c>
      <c r="B13" s="25">
        <v>920</v>
      </c>
      <c r="C13" s="25" t="s">
        <v>7</v>
      </c>
      <c r="D13" s="25" t="s">
        <v>7</v>
      </c>
      <c r="E13" s="25" t="s">
        <v>7</v>
      </c>
      <c r="F13" s="25" t="s">
        <v>7</v>
      </c>
      <c r="G13" s="9">
        <f>G14+G42+G49+G92+G179+G205</f>
        <v>147586.70000000001</v>
      </c>
      <c r="H13" s="9">
        <f>H14+H42+H49+H92+H179+H205</f>
        <v>81781.8</v>
      </c>
      <c r="I13" s="9">
        <f>I14+I42+I49+I92+I179+I205</f>
        <v>229368.49999999997</v>
      </c>
      <c r="J13" s="9">
        <f>J14+J42+J49+J92+J179+J205</f>
        <v>125673.60000000001</v>
      </c>
      <c r="K13" s="9">
        <f>K14+K42+K49+K92+K179+K205</f>
        <v>128673.90000000001</v>
      </c>
      <c r="L13" s="5">
        <f>L12-H12</f>
        <v>-64392.3</v>
      </c>
    </row>
    <row r="14" spans="1:13" ht="22.5" customHeight="1" x14ac:dyDescent="0.2">
      <c r="A14" s="26" t="s">
        <v>8</v>
      </c>
      <c r="B14" s="27">
        <v>920</v>
      </c>
      <c r="C14" s="27" t="s">
        <v>9</v>
      </c>
      <c r="D14" s="27" t="s">
        <v>25</v>
      </c>
      <c r="E14" s="27" t="s">
        <v>7</v>
      </c>
      <c r="F14" s="27" t="s">
        <v>7</v>
      </c>
      <c r="G14" s="10">
        <f>G15+G29+G24</f>
        <v>2497.8000000000002</v>
      </c>
      <c r="H14" s="10">
        <f t="shared" ref="H14" si="0">H15+H29+H24</f>
        <v>1150</v>
      </c>
      <c r="I14" s="10">
        <f>I15+I29+I24</f>
        <v>3647.7999999999997</v>
      </c>
      <c r="J14" s="10">
        <f t="shared" ref="J14:K14" si="1">J15+J29+J25</f>
        <v>620.70000000000005</v>
      </c>
      <c r="K14" s="10">
        <f t="shared" si="1"/>
        <v>613.70000000000005</v>
      </c>
    </row>
    <row r="15" spans="1:13" s="6" customFormat="1" ht="29.25" customHeight="1" x14ac:dyDescent="0.2">
      <c r="A15" s="28" t="s">
        <v>15</v>
      </c>
      <c r="B15" s="29" t="s">
        <v>22</v>
      </c>
      <c r="C15" s="30">
        <v>1</v>
      </c>
      <c r="D15" s="30">
        <v>3</v>
      </c>
      <c r="E15" s="31"/>
      <c r="F15" s="32" t="s">
        <v>7</v>
      </c>
      <c r="G15" s="11">
        <f t="shared" ref="G15:K19" si="2">G16</f>
        <v>687.7</v>
      </c>
      <c r="H15" s="11">
        <f t="shared" si="2"/>
        <v>0</v>
      </c>
      <c r="I15" s="11">
        <f>I16</f>
        <v>687.7</v>
      </c>
      <c r="J15" s="11">
        <f t="shared" si="2"/>
        <v>580.70000000000005</v>
      </c>
      <c r="K15" s="11">
        <f t="shared" si="2"/>
        <v>573.70000000000005</v>
      </c>
    </row>
    <row r="16" spans="1:13" ht="15" x14ac:dyDescent="0.2">
      <c r="A16" s="33" t="s">
        <v>41</v>
      </c>
      <c r="B16" s="29" t="s">
        <v>22</v>
      </c>
      <c r="C16" s="30">
        <v>1</v>
      </c>
      <c r="D16" s="30">
        <v>3</v>
      </c>
      <c r="E16" s="34" t="s">
        <v>93</v>
      </c>
      <c r="F16" s="29" t="s">
        <v>7</v>
      </c>
      <c r="G16" s="11">
        <f t="shared" si="2"/>
        <v>687.7</v>
      </c>
      <c r="H16" s="11">
        <f t="shared" si="2"/>
        <v>0</v>
      </c>
      <c r="I16" s="11">
        <f t="shared" si="2"/>
        <v>687.7</v>
      </c>
      <c r="J16" s="11">
        <f t="shared" si="2"/>
        <v>580.70000000000005</v>
      </c>
      <c r="K16" s="11">
        <f t="shared" si="2"/>
        <v>573.70000000000005</v>
      </c>
    </row>
    <row r="17" spans="1:11" ht="45" x14ac:dyDescent="0.2">
      <c r="A17" s="35" t="s">
        <v>42</v>
      </c>
      <c r="B17" s="29" t="s">
        <v>22</v>
      </c>
      <c r="C17" s="30">
        <v>1</v>
      </c>
      <c r="D17" s="30">
        <v>3</v>
      </c>
      <c r="E17" s="34" t="s">
        <v>94</v>
      </c>
      <c r="F17" s="29"/>
      <c r="G17" s="11">
        <f>G18+G21</f>
        <v>687.7</v>
      </c>
      <c r="H17" s="11">
        <f t="shared" ref="H17:K17" si="3">H18+H21</f>
        <v>0</v>
      </c>
      <c r="I17" s="11">
        <f t="shared" si="3"/>
        <v>687.7</v>
      </c>
      <c r="J17" s="11">
        <f t="shared" si="3"/>
        <v>580.70000000000005</v>
      </c>
      <c r="K17" s="11">
        <f t="shared" si="3"/>
        <v>573.70000000000005</v>
      </c>
    </row>
    <row r="18" spans="1:11" ht="30" x14ac:dyDescent="0.2">
      <c r="A18" s="36" t="s">
        <v>123</v>
      </c>
      <c r="B18" s="29" t="s">
        <v>22</v>
      </c>
      <c r="C18" s="30">
        <v>1</v>
      </c>
      <c r="D18" s="30">
        <v>3</v>
      </c>
      <c r="E18" s="34" t="s">
        <v>94</v>
      </c>
      <c r="F18" s="37" t="s">
        <v>43</v>
      </c>
      <c r="G18" s="11">
        <f t="shared" si="2"/>
        <v>687.7</v>
      </c>
      <c r="H18" s="11">
        <f t="shared" si="2"/>
        <v>-1</v>
      </c>
      <c r="I18" s="11">
        <f t="shared" si="2"/>
        <v>686.7</v>
      </c>
      <c r="J18" s="11">
        <f t="shared" si="2"/>
        <v>580.70000000000005</v>
      </c>
      <c r="K18" s="11">
        <f t="shared" si="2"/>
        <v>573.70000000000005</v>
      </c>
    </row>
    <row r="19" spans="1:11" ht="30" x14ac:dyDescent="0.2">
      <c r="A19" s="36" t="s">
        <v>68</v>
      </c>
      <c r="B19" s="29" t="s">
        <v>22</v>
      </c>
      <c r="C19" s="30">
        <v>1</v>
      </c>
      <c r="D19" s="30">
        <v>3</v>
      </c>
      <c r="E19" s="34" t="s">
        <v>94</v>
      </c>
      <c r="F19" s="37" t="s">
        <v>44</v>
      </c>
      <c r="G19" s="11">
        <f t="shared" si="2"/>
        <v>687.7</v>
      </c>
      <c r="H19" s="11">
        <f t="shared" si="2"/>
        <v>-1</v>
      </c>
      <c r="I19" s="11">
        <f t="shared" si="2"/>
        <v>686.7</v>
      </c>
      <c r="J19" s="11">
        <f t="shared" si="2"/>
        <v>580.70000000000005</v>
      </c>
      <c r="K19" s="11">
        <f t="shared" si="2"/>
        <v>573.70000000000005</v>
      </c>
    </row>
    <row r="20" spans="1:11" ht="15" x14ac:dyDescent="0.2">
      <c r="A20" s="38" t="s">
        <v>138</v>
      </c>
      <c r="B20" s="39" t="s">
        <v>22</v>
      </c>
      <c r="C20" s="40" t="s">
        <v>9</v>
      </c>
      <c r="D20" s="40" t="s">
        <v>10</v>
      </c>
      <c r="E20" s="40" t="s">
        <v>94</v>
      </c>
      <c r="F20" s="41" t="s">
        <v>33</v>
      </c>
      <c r="G20" s="42">
        <v>687.7</v>
      </c>
      <c r="H20" s="42">
        <v>-1</v>
      </c>
      <c r="I20" s="42">
        <f>G20+H20</f>
        <v>686.7</v>
      </c>
      <c r="J20" s="42">
        <v>580.70000000000005</v>
      </c>
      <c r="K20" s="42">
        <v>573.70000000000005</v>
      </c>
    </row>
    <row r="21" spans="1:11" ht="15" x14ac:dyDescent="0.2">
      <c r="A21" s="36" t="s">
        <v>45</v>
      </c>
      <c r="B21" s="34" t="s">
        <v>22</v>
      </c>
      <c r="C21" s="43" t="s">
        <v>9</v>
      </c>
      <c r="D21" s="43" t="s">
        <v>10</v>
      </c>
      <c r="E21" s="43" t="s">
        <v>94</v>
      </c>
      <c r="F21" s="43" t="s">
        <v>46</v>
      </c>
      <c r="G21" s="13">
        <f>G22</f>
        <v>0</v>
      </c>
      <c r="H21" s="13">
        <f t="shared" ref="H21:I21" si="4">H22</f>
        <v>1</v>
      </c>
      <c r="I21" s="13">
        <f t="shared" si="4"/>
        <v>1</v>
      </c>
      <c r="J21" s="13">
        <f>J22</f>
        <v>0</v>
      </c>
      <c r="K21" s="13">
        <f>K22</f>
        <v>0</v>
      </c>
    </row>
    <row r="22" spans="1:11" ht="15" x14ac:dyDescent="0.2">
      <c r="A22" s="36" t="s">
        <v>47</v>
      </c>
      <c r="B22" s="34" t="s">
        <v>22</v>
      </c>
      <c r="C22" s="43" t="s">
        <v>9</v>
      </c>
      <c r="D22" s="43" t="s">
        <v>10</v>
      </c>
      <c r="E22" s="43" t="s">
        <v>94</v>
      </c>
      <c r="F22" s="43" t="s">
        <v>48</v>
      </c>
      <c r="G22" s="13">
        <f>G23</f>
        <v>0</v>
      </c>
      <c r="H22" s="13">
        <f>H23</f>
        <v>1</v>
      </c>
      <c r="I22" s="13">
        <f>G22+H22</f>
        <v>1</v>
      </c>
      <c r="J22" s="13">
        <f>J23</f>
        <v>0</v>
      </c>
      <c r="K22" s="13">
        <f>K23</f>
        <v>0</v>
      </c>
    </row>
    <row r="23" spans="1:11" ht="15" x14ac:dyDescent="0.2">
      <c r="A23" s="45" t="s">
        <v>92</v>
      </c>
      <c r="B23" s="39" t="s">
        <v>22</v>
      </c>
      <c r="C23" s="40" t="s">
        <v>9</v>
      </c>
      <c r="D23" s="40" t="s">
        <v>10</v>
      </c>
      <c r="E23" s="40" t="s">
        <v>94</v>
      </c>
      <c r="F23" s="41" t="s">
        <v>91</v>
      </c>
      <c r="G23" s="42">
        <v>0</v>
      </c>
      <c r="H23" s="42">
        <v>1</v>
      </c>
      <c r="I23" s="42">
        <f>G23+H23</f>
        <v>1</v>
      </c>
      <c r="J23" s="42">
        <v>0</v>
      </c>
      <c r="K23" s="42">
        <v>0</v>
      </c>
    </row>
    <row r="24" spans="1:11" ht="19.5" customHeight="1" x14ac:dyDescent="0.2">
      <c r="A24" s="36" t="s">
        <v>160</v>
      </c>
      <c r="B24" s="34" t="s">
        <v>22</v>
      </c>
      <c r="C24" s="43" t="s">
        <v>9</v>
      </c>
      <c r="D24" s="43" t="s">
        <v>155</v>
      </c>
      <c r="E24" s="43"/>
      <c r="F24" s="43"/>
      <c r="G24" s="13">
        <f>G25</f>
        <v>1570.1</v>
      </c>
      <c r="H24" s="13">
        <f t="shared" ref="H24:I27" si="5">H25</f>
        <v>0</v>
      </c>
      <c r="I24" s="13">
        <f t="shared" si="5"/>
        <v>1570.1</v>
      </c>
      <c r="J24" s="13">
        <f>J25</f>
        <v>0</v>
      </c>
      <c r="K24" s="13">
        <f>K25</f>
        <v>0</v>
      </c>
    </row>
    <row r="25" spans="1:11" ht="15" x14ac:dyDescent="0.2">
      <c r="A25" s="36" t="s">
        <v>157</v>
      </c>
      <c r="B25" s="29" t="s">
        <v>22</v>
      </c>
      <c r="C25" s="30" t="s">
        <v>9</v>
      </c>
      <c r="D25" s="30" t="s">
        <v>155</v>
      </c>
      <c r="E25" s="34" t="s">
        <v>156</v>
      </c>
      <c r="F25" s="37"/>
      <c r="G25" s="11">
        <f>G26</f>
        <v>1570.1</v>
      </c>
      <c r="H25" s="11">
        <f t="shared" si="5"/>
        <v>0</v>
      </c>
      <c r="I25" s="11">
        <f t="shared" si="5"/>
        <v>1570.1</v>
      </c>
      <c r="J25" s="11">
        <f t="shared" ref="J25" si="6">J26</f>
        <v>0</v>
      </c>
      <c r="K25" s="11">
        <f>K26</f>
        <v>0</v>
      </c>
    </row>
    <row r="26" spans="1:11" ht="30" x14ac:dyDescent="0.2">
      <c r="A26" s="36" t="s">
        <v>123</v>
      </c>
      <c r="B26" s="29" t="s">
        <v>22</v>
      </c>
      <c r="C26" s="30" t="s">
        <v>9</v>
      </c>
      <c r="D26" s="30" t="s">
        <v>155</v>
      </c>
      <c r="E26" s="34" t="s">
        <v>156</v>
      </c>
      <c r="F26" s="37" t="s">
        <v>43</v>
      </c>
      <c r="G26" s="11">
        <f>G27</f>
        <v>1570.1</v>
      </c>
      <c r="H26" s="11">
        <f t="shared" si="5"/>
        <v>0</v>
      </c>
      <c r="I26" s="11">
        <f t="shared" si="5"/>
        <v>1570.1</v>
      </c>
      <c r="J26" s="11">
        <f t="shared" ref="J26" si="7">J27</f>
        <v>0</v>
      </c>
      <c r="K26" s="11">
        <f>K27</f>
        <v>0</v>
      </c>
    </row>
    <row r="27" spans="1:11" ht="30" x14ac:dyDescent="0.2">
      <c r="A27" s="36" t="s">
        <v>68</v>
      </c>
      <c r="B27" s="29" t="s">
        <v>22</v>
      </c>
      <c r="C27" s="30">
        <v>1</v>
      </c>
      <c r="D27" s="30">
        <v>7</v>
      </c>
      <c r="E27" s="34" t="s">
        <v>156</v>
      </c>
      <c r="F27" s="37" t="s">
        <v>44</v>
      </c>
      <c r="G27" s="11">
        <f>G28</f>
        <v>1570.1</v>
      </c>
      <c r="H27" s="11">
        <f t="shared" si="5"/>
        <v>0</v>
      </c>
      <c r="I27" s="11">
        <f t="shared" si="5"/>
        <v>1570.1</v>
      </c>
      <c r="J27" s="11">
        <f t="shared" ref="J27" si="8">J28</f>
        <v>0</v>
      </c>
      <c r="K27" s="11">
        <f>K28</f>
        <v>0</v>
      </c>
    </row>
    <row r="28" spans="1:11" ht="15" x14ac:dyDescent="0.2">
      <c r="A28" s="38" t="s">
        <v>138</v>
      </c>
      <c r="B28" s="39" t="s">
        <v>22</v>
      </c>
      <c r="C28" s="40" t="s">
        <v>9</v>
      </c>
      <c r="D28" s="40" t="s">
        <v>155</v>
      </c>
      <c r="E28" s="40" t="s">
        <v>156</v>
      </c>
      <c r="F28" s="41" t="s">
        <v>33</v>
      </c>
      <c r="G28" s="42">
        <v>1570.1</v>
      </c>
      <c r="H28" s="42">
        <v>0</v>
      </c>
      <c r="I28" s="42">
        <f>G28+H28</f>
        <v>1570.1</v>
      </c>
      <c r="J28" s="42">
        <v>0</v>
      </c>
      <c r="K28" s="42">
        <v>0</v>
      </c>
    </row>
    <row r="29" spans="1:11" ht="15" x14ac:dyDescent="0.2">
      <c r="A29" s="28" t="s">
        <v>28</v>
      </c>
      <c r="B29" s="43" t="s">
        <v>22</v>
      </c>
      <c r="C29" s="43" t="s">
        <v>9</v>
      </c>
      <c r="D29" s="43" t="s">
        <v>30</v>
      </c>
      <c r="E29" s="43"/>
      <c r="F29" s="43"/>
      <c r="G29" s="13">
        <f>G30</f>
        <v>240</v>
      </c>
      <c r="H29" s="13">
        <f>H30</f>
        <v>1150</v>
      </c>
      <c r="I29" s="13">
        <f>I30</f>
        <v>1390</v>
      </c>
      <c r="J29" s="13">
        <f>J30</f>
        <v>40</v>
      </c>
      <c r="K29" s="13">
        <f>K30</f>
        <v>40</v>
      </c>
    </row>
    <row r="30" spans="1:11" ht="15" x14ac:dyDescent="0.2">
      <c r="A30" s="33" t="s">
        <v>41</v>
      </c>
      <c r="B30" s="43" t="s">
        <v>22</v>
      </c>
      <c r="C30" s="44" t="s">
        <v>9</v>
      </c>
      <c r="D30" s="44" t="s">
        <v>30</v>
      </c>
      <c r="E30" s="34" t="s">
        <v>93</v>
      </c>
      <c r="F30" s="34"/>
      <c r="G30" s="14">
        <f>G35+G31</f>
        <v>240</v>
      </c>
      <c r="H30" s="14">
        <f t="shared" ref="H30:I30" si="9">H35+H31</f>
        <v>1150</v>
      </c>
      <c r="I30" s="14">
        <f t="shared" si="9"/>
        <v>1390</v>
      </c>
      <c r="J30" s="14">
        <f t="shared" ref="J30" si="10">J35+J31</f>
        <v>40</v>
      </c>
      <c r="K30" s="14">
        <f t="shared" ref="K30" si="11">K35+K31</f>
        <v>40</v>
      </c>
    </row>
    <row r="31" spans="1:11" ht="30" x14ac:dyDescent="0.2">
      <c r="A31" s="33" t="s">
        <v>176</v>
      </c>
      <c r="B31" s="43" t="s">
        <v>22</v>
      </c>
      <c r="C31" s="44" t="s">
        <v>9</v>
      </c>
      <c r="D31" s="44" t="s">
        <v>30</v>
      </c>
      <c r="E31" s="34" t="s">
        <v>177</v>
      </c>
      <c r="F31" s="34"/>
      <c r="G31" s="14">
        <f>G32</f>
        <v>0</v>
      </c>
      <c r="H31" s="14">
        <f t="shared" ref="H31:I33" si="12">H32</f>
        <v>1150</v>
      </c>
      <c r="I31" s="14">
        <f t="shared" si="12"/>
        <v>1150</v>
      </c>
      <c r="J31" s="14">
        <f t="shared" ref="J31:J33" si="13">J32</f>
        <v>0</v>
      </c>
      <c r="K31" s="14">
        <f t="shared" ref="K31:K33" si="14">K32</f>
        <v>0</v>
      </c>
    </row>
    <row r="32" spans="1:11" ht="15" x14ac:dyDescent="0.2">
      <c r="A32" s="36" t="s">
        <v>45</v>
      </c>
      <c r="B32" s="43" t="s">
        <v>22</v>
      </c>
      <c r="C32" s="44" t="s">
        <v>9</v>
      </c>
      <c r="D32" s="44" t="s">
        <v>30</v>
      </c>
      <c r="E32" s="34" t="s">
        <v>177</v>
      </c>
      <c r="F32" s="34" t="s">
        <v>46</v>
      </c>
      <c r="G32" s="14">
        <f>G33</f>
        <v>0</v>
      </c>
      <c r="H32" s="14">
        <f t="shared" si="12"/>
        <v>1150</v>
      </c>
      <c r="I32" s="14">
        <f t="shared" si="12"/>
        <v>1150</v>
      </c>
      <c r="J32" s="14">
        <f t="shared" si="13"/>
        <v>0</v>
      </c>
      <c r="K32" s="14">
        <f t="shared" si="14"/>
        <v>0</v>
      </c>
    </row>
    <row r="33" spans="1:11" ht="15" x14ac:dyDescent="0.2">
      <c r="A33" s="36" t="s">
        <v>47</v>
      </c>
      <c r="B33" s="43" t="s">
        <v>22</v>
      </c>
      <c r="C33" s="44" t="s">
        <v>9</v>
      </c>
      <c r="D33" s="44" t="s">
        <v>30</v>
      </c>
      <c r="E33" s="34" t="s">
        <v>177</v>
      </c>
      <c r="F33" s="34" t="s">
        <v>48</v>
      </c>
      <c r="G33" s="14">
        <f>G34</f>
        <v>0</v>
      </c>
      <c r="H33" s="14">
        <f t="shared" si="12"/>
        <v>1150</v>
      </c>
      <c r="I33" s="14">
        <f t="shared" si="12"/>
        <v>1150</v>
      </c>
      <c r="J33" s="14">
        <f t="shared" si="13"/>
        <v>0</v>
      </c>
      <c r="K33" s="14">
        <f t="shared" si="14"/>
        <v>0</v>
      </c>
    </row>
    <row r="34" spans="1:11" ht="15" x14ac:dyDescent="0.2">
      <c r="A34" s="45" t="s">
        <v>92</v>
      </c>
      <c r="B34" s="40" t="s">
        <v>22</v>
      </c>
      <c r="C34" s="92" t="s">
        <v>9</v>
      </c>
      <c r="D34" s="92" t="s">
        <v>30</v>
      </c>
      <c r="E34" s="39" t="s">
        <v>177</v>
      </c>
      <c r="F34" s="39" t="s">
        <v>91</v>
      </c>
      <c r="G34" s="12">
        <v>0</v>
      </c>
      <c r="H34" s="12">
        <f>50+1000+100</f>
        <v>1150</v>
      </c>
      <c r="I34" s="12">
        <f>G34+H34</f>
        <v>1150</v>
      </c>
      <c r="J34" s="12">
        <v>0</v>
      </c>
      <c r="K34" s="12">
        <v>0</v>
      </c>
    </row>
    <row r="35" spans="1:11" ht="30" x14ac:dyDescent="0.2">
      <c r="A35" s="47" t="s">
        <v>29</v>
      </c>
      <c r="B35" s="43" t="s">
        <v>22</v>
      </c>
      <c r="C35" s="31" t="s">
        <v>9</v>
      </c>
      <c r="D35" s="31" t="s">
        <v>30</v>
      </c>
      <c r="E35" s="34" t="s">
        <v>95</v>
      </c>
      <c r="F35" s="34" t="s">
        <v>7</v>
      </c>
      <c r="G35" s="14">
        <f>G36+G39</f>
        <v>240</v>
      </c>
      <c r="H35" s="14">
        <f t="shared" ref="H35:K35" si="15">H36+H39</f>
        <v>0</v>
      </c>
      <c r="I35" s="14">
        <f t="shared" si="15"/>
        <v>240</v>
      </c>
      <c r="J35" s="14">
        <f t="shared" si="15"/>
        <v>40</v>
      </c>
      <c r="K35" s="14">
        <f t="shared" si="15"/>
        <v>40</v>
      </c>
    </row>
    <row r="36" spans="1:11" ht="30" x14ac:dyDescent="0.2">
      <c r="A36" s="47" t="s">
        <v>123</v>
      </c>
      <c r="B36" s="43" t="s">
        <v>22</v>
      </c>
      <c r="C36" s="31" t="s">
        <v>9</v>
      </c>
      <c r="D36" s="31" t="s">
        <v>30</v>
      </c>
      <c r="E36" s="34" t="s">
        <v>95</v>
      </c>
      <c r="F36" s="34" t="s">
        <v>43</v>
      </c>
      <c r="G36" s="14">
        <f>G37</f>
        <v>200</v>
      </c>
      <c r="H36" s="14">
        <f t="shared" ref="H36:K37" si="16">H37</f>
        <v>0</v>
      </c>
      <c r="I36" s="14">
        <f t="shared" si="16"/>
        <v>200</v>
      </c>
      <c r="J36" s="14">
        <f t="shared" si="16"/>
        <v>0</v>
      </c>
      <c r="K36" s="14">
        <f t="shared" si="16"/>
        <v>0</v>
      </c>
    </row>
    <row r="37" spans="1:11" ht="30" x14ac:dyDescent="0.2">
      <c r="A37" s="47" t="s">
        <v>68</v>
      </c>
      <c r="B37" s="43" t="s">
        <v>22</v>
      </c>
      <c r="C37" s="31" t="s">
        <v>9</v>
      </c>
      <c r="D37" s="31" t="s">
        <v>30</v>
      </c>
      <c r="E37" s="34" t="s">
        <v>95</v>
      </c>
      <c r="F37" s="34" t="s">
        <v>44</v>
      </c>
      <c r="G37" s="14">
        <f>G38</f>
        <v>200</v>
      </c>
      <c r="H37" s="14">
        <f t="shared" si="16"/>
        <v>0</v>
      </c>
      <c r="I37" s="14">
        <f t="shared" si="16"/>
        <v>200</v>
      </c>
      <c r="J37" s="14">
        <f t="shared" si="16"/>
        <v>0</v>
      </c>
      <c r="K37" s="14">
        <f t="shared" si="16"/>
        <v>0</v>
      </c>
    </row>
    <row r="38" spans="1:11" ht="15" x14ac:dyDescent="0.2">
      <c r="A38" s="90" t="s">
        <v>138</v>
      </c>
      <c r="B38" s="40" t="s">
        <v>22</v>
      </c>
      <c r="C38" s="40" t="s">
        <v>9</v>
      </c>
      <c r="D38" s="40" t="s">
        <v>30</v>
      </c>
      <c r="E38" s="39" t="s">
        <v>95</v>
      </c>
      <c r="F38" s="39" t="s">
        <v>33</v>
      </c>
      <c r="G38" s="12">
        <v>200</v>
      </c>
      <c r="H38" s="12">
        <v>0</v>
      </c>
      <c r="I38" s="12">
        <f>G38+H38</f>
        <v>200</v>
      </c>
      <c r="J38" s="12">
        <v>0</v>
      </c>
      <c r="K38" s="12">
        <v>0</v>
      </c>
    </row>
    <row r="39" spans="1:11" ht="15" x14ac:dyDescent="0.2">
      <c r="A39" s="36" t="s">
        <v>45</v>
      </c>
      <c r="B39" s="29" t="s">
        <v>22</v>
      </c>
      <c r="C39" s="31" t="s">
        <v>9</v>
      </c>
      <c r="D39" s="31" t="s">
        <v>30</v>
      </c>
      <c r="E39" s="34" t="s">
        <v>95</v>
      </c>
      <c r="F39" s="34" t="s">
        <v>46</v>
      </c>
      <c r="G39" s="13">
        <f>G40</f>
        <v>40</v>
      </c>
      <c r="H39" s="13">
        <f t="shared" ref="G39:K40" si="17">H40</f>
        <v>0</v>
      </c>
      <c r="I39" s="13">
        <f t="shared" si="17"/>
        <v>40</v>
      </c>
      <c r="J39" s="13">
        <f t="shared" ref="J39:K39" si="18">J40</f>
        <v>40</v>
      </c>
      <c r="K39" s="13">
        <f t="shared" si="18"/>
        <v>40</v>
      </c>
    </row>
    <row r="40" spans="1:11" ht="15" x14ac:dyDescent="0.2">
      <c r="A40" s="36" t="s">
        <v>47</v>
      </c>
      <c r="B40" s="29" t="s">
        <v>22</v>
      </c>
      <c r="C40" s="31" t="s">
        <v>9</v>
      </c>
      <c r="D40" s="31" t="s">
        <v>30</v>
      </c>
      <c r="E40" s="34" t="s">
        <v>95</v>
      </c>
      <c r="F40" s="34" t="s">
        <v>48</v>
      </c>
      <c r="G40" s="13">
        <f t="shared" si="17"/>
        <v>40</v>
      </c>
      <c r="H40" s="13">
        <f t="shared" si="17"/>
        <v>0</v>
      </c>
      <c r="I40" s="13">
        <f t="shared" si="17"/>
        <v>40</v>
      </c>
      <c r="J40" s="13">
        <f t="shared" si="17"/>
        <v>40</v>
      </c>
      <c r="K40" s="13">
        <f t="shared" si="17"/>
        <v>40</v>
      </c>
    </row>
    <row r="41" spans="1:11" ht="15" x14ac:dyDescent="0.2">
      <c r="A41" s="45" t="s">
        <v>92</v>
      </c>
      <c r="B41" s="39" t="s">
        <v>22</v>
      </c>
      <c r="C41" s="40" t="s">
        <v>9</v>
      </c>
      <c r="D41" s="40" t="s">
        <v>30</v>
      </c>
      <c r="E41" s="40" t="s">
        <v>95</v>
      </c>
      <c r="F41" s="39" t="s">
        <v>91</v>
      </c>
      <c r="G41" s="46">
        <v>40</v>
      </c>
      <c r="H41" s="46">
        <v>0</v>
      </c>
      <c r="I41" s="46">
        <f>G41+H41</f>
        <v>40</v>
      </c>
      <c r="J41" s="46">
        <v>40</v>
      </c>
      <c r="K41" s="46">
        <v>40</v>
      </c>
    </row>
    <row r="42" spans="1:11" ht="28.5" x14ac:dyDescent="0.2">
      <c r="A42" s="48" t="s">
        <v>49</v>
      </c>
      <c r="B42" s="49" t="s">
        <v>22</v>
      </c>
      <c r="C42" s="49" t="s">
        <v>10</v>
      </c>
      <c r="D42" s="49" t="s">
        <v>25</v>
      </c>
      <c r="E42" s="49"/>
      <c r="F42" s="49"/>
      <c r="G42" s="15">
        <f t="shared" ref="G42:K47" si="19">G43</f>
        <v>3360</v>
      </c>
      <c r="H42" s="15">
        <f t="shared" si="19"/>
        <v>-1050</v>
      </c>
      <c r="I42" s="15">
        <f t="shared" si="19"/>
        <v>2310</v>
      </c>
      <c r="J42" s="15">
        <f t="shared" si="19"/>
        <v>4300</v>
      </c>
      <c r="K42" s="15">
        <f t="shared" si="19"/>
        <v>4300</v>
      </c>
    </row>
    <row r="43" spans="1:11" ht="15" x14ac:dyDescent="0.2">
      <c r="A43" s="50" t="s">
        <v>26</v>
      </c>
      <c r="B43" s="37" t="s">
        <v>22</v>
      </c>
      <c r="C43" s="37" t="s">
        <v>10</v>
      </c>
      <c r="D43" s="37" t="s">
        <v>24</v>
      </c>
      <c r="E43" s="51"/>
      <c r="F43" s="37"/>
      <c r="G43" s="13">
        <f t="shared" si="19"/>
        <v>3360</v>
      </c>
      <c r="H43" s="13">
        <f t="shared" si="19"/>
        <v>-1050</v>
      </c>
      <c r="I43" s="13">
        <f t="shared" si="19"/>
        <v>2310</v>
      </c>
      <c r="J43" s="13">
        <f t="shared" si="19"/>
        <v>4300</v>
      </c>
      <c r="K43" s="13">
        <f t="shared" si="19"/>
        <v>4300</v>
      </c>
    </row>
    <row r="44" spans="1:11" ht="15" x14ac:dyDescent="0.2">
      <c r="A44" s="33" t="s">
        <v>41</v>
      </c>
      <c r="B44" s="52" t="s">
        <v>22</v>
      </c>
      <c r="C44" s="52" t="s">
        <v>10</v>
      </c>
      <c r="D44" s="52" t="s">
        <v>24</v>
      </c>
      <c r="E44" s="34" t="s">
        <v>93</v>
      </c>
      <c r="F44" s="52"/>
      <c r="G44" s="13">
        <f t="shared" si="19"/>
        <v>3360</v>
      </c>
      <c r="H44" s="13">
        <f t="shared" si="19"/>
        <v>-1050</v>
      </c>
      <c r="I44" s="13">
        <f t="shared" si="19"/>
        <v>2310</v>
      </c>
      <c r="J44" s="13">
        <f t="shared" si="19"/>
        <v>4300</v>
      </c>
      <c r="K44" s="13">
        <f t="shared" si="19"/>
        <v>4300</v>
      </c>
    </row>
    <row r="45" spans="1:11" ht="30" x14ac:dyDescent="0.2">
      <c r="A45" s="53" t="s">
        <v>74</v>
      </c>
      <c r="B45" s="52" t="s">
        <v>22</v>
      </c>
      <c r="C45" s="52" t="s">
        <v>10</v>
      </c>
      <c r="D45" s="52" t="s">
        <v>24</v>
      </c>
      <c r="E45" s="34" t="s">
        <v>96</v>
      </c>
      <c r="F45" s="52"/>
      <c r="G45" s="13">
        <f t="shared" si="19"/>
        <v>3360</v>
      </c>
      <c r="H45" s="13">
        <f t="shared" si="19"/>
        <v>-1050</v>
      </c>
      <c r="I45" s="13">
        <f t="shared" si="19"/>
        <v>2310</v>
      </c>
      <c r="J45" s="13">
        <f t="shared" si="19"/>
        <v>4300</v>
      </c>
      <c r="K45" s="13">
        <f t="shared" si="19"/>
        <v>4300</v>
      </c>
    </row>
    <row r="46" spans="1:11" ht="30" x14ac:dyDescent="0.2">
      <c r="A46" s="36" t="s">
        <v>123</v>
      </c>
      <c r="B46" s="37">
        <v>920</v>
      </c>
      <c r="C46" s="52" t="s">
        <v>10</v>
      </c>
      <c r="D46" s="52" t="s">
        <v>24</v>
      </c>
      <c r="E46" s="34" t="s">
        <v>96</v>
      </c>
      <c r="F46" s="37" t="s">
        <v>43</v>
      </c>
      <c r="G46" s="13">
        <f t="shared" si="19"/>
        <v>3360</v>
      </c>
      <c r="H46" s="13">
        <f t="shared" si="19"/>
        <v>-1050</v>
      </c>
      <c r="I46" s="13">
        <f t="shared" si="19"/>
        <v>2310</v>
      </c>
      <c r="J46" s="13">
        <f t="shared" si="19"/>
        <v>4300</v>
      </c>
      <c r="K46" s="13">
        <f t="shared" si="19"/>
        <v>4300</v>
      </c>
    </row>
    <row r="47" spans="1:11" ht="30" x14ac:dyDescent="0.2">
      <c r="A47" s="36" t="s">
        <v>68</v>
      </c>
      <c r="B47" s="37">
        <v>920</v>
      </c>
      <c r="C47" s="52" t="s">
        <v>10</v>
      </c>
      <c r="D47" s="52" t="s">
        <v>24</v>
      </c>
      <c r="E47" s="34" t="s">
        <v>96</v>
      </c>
      <c r="F47" s="37" t="s">
        <v>44</v>
      </c>
      <c r="G47" s="13">
        <f t="shared" si="19"/>
        <v>3360</v>
      </c>
      <c r="H47" s="13">
        <f t="shared" si="19"/>
        <v>-1050</v>
      </c>
      <c r="I47" s="13">
        <f t="shared" si="19"/>
        <v>2310</v>
      </c>
      <c r="J47" s="13">
        <f t="shared" si="19"/>
        <v>4300</v>
      </c>
      <c r="K47" s="13">
        <f t="shared" si="19"/>
        <v>4300</v>
      </c>
    </row>
    <row r="48" spans="1:11" ht="15" x14ac:dyDescent="0.2">
      <c r="A48" s="38" t="s">
        <v>138</v>
      </c>
      <c r="B48" s="41" t="s">
        <v>22</v>
      </c>
      <c r="C48" s="41" t="s">
        <v>10</v>
      </c>
      <c r="D48" s="41" t="s">
        <v>24</v>
      </c>
      <c r="E48" s="41" t="s">
        <v>96</v>
      </c>
      <c r="F48" s="41" t="s">
        <v>33</v>
      </c>
      <c r="G48" s="42">
        <v>3360</v>
      </c>
      <c r="H48" s="42">
        <f>-50-1000</f>
        <v>-1050</v>
      </c>
      <c r="I48" s="42">
        <f>G48+H48</f>
        <v>2310</v>
      </c>
      <c r="J48" s="42">
        <v>4300</v>
      </c>
      <c r="K48" s="42">
        <v>4300</v>
      </c>
    </row>
    <row r="49" spans="1:11" ht="14.25" x14ac:dyDescent="0.2">
      <c r="A49" s="48" t="s">
        <v>50</v>
      </c>
      <c r="B49" s="49">
        <v>920</v>
      </c>
      <c r="C49" s="49" t="s">
        <v>11</v>
      </c>
      <c r="D49" s="49" t="s">
        <v>25</v>
      </c>
      <c r="E49" s="49"/>
      <c r="F49" s="49"/>
      <c r="G49" s="15">
        <f>G57+G80+G50</f>
        <v>5828.5</v>
      </c>
      <c r="H49" s="15">
        <f t="shared" ref="H49:I49" si="20">H57+H80+H50</f>
        <v>0</v>
      </c>
      <c r="I49" s="15">
        <f t="shared" si="20"/>
        <v>5828.5</v>
      </c>
      <c r="J49" s="15">
        <f>J57+J80+J50</f>
        <v>3499</v>
      </c>
      <c r="K49" s="15">
        <f>K57+K80+K50</f>
        <v>3707.2999999999997</v>
      </c>
    </row>
    <row r="50" spans="1:11" ht="15" x14ac:dyDescent="0.2">
      <c r="A50" s="50" t="s">
        <v>136</v>
      </c>
      <c r="B50" s="37" t="s">
        <v>22</v>
      </c>
      <c r="C50" s="37" t="s">
        <v>11</v>
      </c>
      <c r="D50" s="37" t="s">
        <v>133</v>
      </c>
      <c r="E50" s="37"/>
      <c r="F50" s="37"/>
      <c r="G50" s="13">
        <f t="shared" ref="G50:K55" si="21">G51</f>
        <v>100</v>
      </c>
      <c r="H50" s="13">
        <f t="shared" si="21"/>
        <v>0</v>
      </c>
      <c r="I50" s="13">
        <f t="shared" si="21"/>
        <v>100</v>
      </c>
      <c r="J50" s="13">
        <f t="shared" si="21"/>
        <v>300</v>
      </c>
      <c r="K50" s="13">
        <f t="shared" si="21"/>
        <v>300</v>
      </c>
    </row>
    <row r="51" spans="1:11" ht="45" x14ac:dyDescent="0.2">
      <c r="A51" s="50" t="s">
        <v>88</v>
      </c>
      <c r="B51" s="37" t="s">
        <v>22</v>
      </c>
      <c r="C51" s="37" t="s">
        <v>11</v>
      </c>
      <c r="D51" s="37" t="s">
        <v>133</v>
      </c>
      <c r="E51" s="37" t="s">
        <v>97</v>
      </c>
      <c r="F51" s="37"/>
      <c r="G51" s="13">
        <f t="shared" si="21"/>
        <v>100</v>
      </c>
      <c r="H51" s="13">
        <f t="shared" si="21"/>
        <v>0</v>
      </c>
      <c r="I51" s="13">
        <f t="shared" si="21"/>
        <v>100</v>
      </c>
      <c r="J51" s="13">
        <f t="shared" si="21"/>
        <v>300</v>
      </c>
      <c r="K51" s="13">
        <f t="shared" si="21"/>
        <v>300</v>
      </c>
    </row>
    <row r="52" spans="1:11" ht="15" x14ac:dyDescent="0.2">
      <c r="A52" s="50" t="s">
        <v>89</v>
      </c>
      <c r="B52" s="37">
        <v>920</v>
      </c>
      <c r="C52" s="37" t="s">
        <v>11</v>
      </c>
      <c r="D52" s="37" t="s">
        <v>133</v>
      </c>
      <c r="E52" s="37" t="s">
        <v>98</v>
      </c>
      <c r="F52" s="37"/>
      <c r="G52" s="13">
        <f t="shared" si="21"/>
        <v>100</v>
      </c>
      <c r="H52" s="13">
        <f t="shared" si="21"/>
        <v>0</v>
      </c>
      <c r="I52" s="13">
        <f t="shared" si="21"/>
        <v>100</v>
      </c>
      <c r="J52" s="13">
        <f t="shared" si="21"/>
        <v>300</v>
      </c>
      <c r="K52" s="13">
        <f t="shared" si="21"/>
        <v>300</v>
      </c>
    </row>
    <row r="53" spans="1:11" ht="15" x14ac:dyDescent="0.2">
      <c r="A53" s="50" t="s">
        <v>135</v>
      </c>
      <c r="B53" s="37">
        <v>920</v>
      </c>
      <c r="C53" s="37" t="s">
        <v>11</v>
      </c>
      <c r="D53" s="37" t="s">
        <v>133</v>
      </c>
      <c r="E53" s="37" t="s">
        <v>134</v>
      </c>
      <c r="F53" s="37"/>
      <c r="G53" s="13">
        <f t="shared" si="21"/>
        <v>100</v>
      </c>
      <c r="H53" s="13">
        <f t="shared" si="21"/>
        <v>0</v>
      </c>
      <c r="I53" s="13">
        <f t="shared" si="21"/>
        <v>100</v>
      </c>
      <c r="J53" s="13">
        <f t="shared" si="21"/>
        <v>300</v>
      </c>
      <c r="K53" s="13">
        <f t="shared" si="21"/>
        <v>300</v>
      </c>
    </row>
    <row r="54" spans="1:11" ht="30" x14ac:dyDescent="0.2">
      <c r="A54" s="36" t="s">
        <v>123</v>
      </c>
      <c r="B54" s="37">
        <v>920</v>
      </c>
      <c r="C54" s="37" t="s">
        <v>11</v>
      </c>
      <c r="D54" s="37" t="s">
        <v>133</v>
      </c>
      <c r="E54" s="37" t="s">
        <v>134</v>
      </c>
      <c r="F54" s="37" t="s">
        <v>43</v>
      </c>
      <c r="G54" s="16">
        <f t="shared" si="21"/>
        <v>100</v>
      </c>
      <c r="H54" s="16">
        <f t="shared" si="21"/>
        <v>0</v>
      </c>
      <c r="I54" s="16">
        <f t="shared" si="21"/>
        <v>100</v>
      </c>
      <c r="J54" s="16">
        <f t="shared" si="21"/>
        <v>300</v>
      </c>
      <c r="K54" s="16">
        <f t="shared" si="21"/>
        <v>300</v>
      </c>
    </row>
    <row r="55" spans="1:11" ht="30" x14ac:dyDescent="0.2">
      <c r="A55" s="55" t="s">
        <v>68</v>
      </c>
      <c r="B55" s="37">
        <v>920</v>
      </c>
      <c r="C55" s="37" t="s">
        <v>11</v>
      </c>
      <c r="D55" s="37" t="s">
        <v>133</v>
      </c>
      <c r="E55" s="37" t="s">
        <v>134</v>
      </c>
      <c r="F55" s="37" t="s">
        <v>44</v>
      </c>
      <c r="G55" s="16">
        <f t="shared" si="21"/>
        <v>100</v>
      </c>
      <c r="H55" s="16">
        <f t="shared" si="21"/>
        <v>0</v>
      </c>
      <c r="I55" s="16">
        <f t="shared" si="21"/>
        <v>100</v>
      </c>
      <c r="J55" s="16">
        <f t="shared" si="21"/>
        <v>300</v>
      </c>
      <c r="K55" s="16">
        <f t="shared" si="21"/>
        <v>300</v>
      </c>
    </row>
    <row r="56" spans="1:11" ht="15" x14ac:dyDescent="0.2">
      <c r="A56" s="38" t="s">
        <v>138</v>
      </c>
      <c r="B56" s="40">
        <v>920</v>
      </c>
      <c r="C56" s="40" t="s">
        <v>11</v>
      </c>
      <c r="D56" s="40" t="s">
        <v>133</v>
      </c>
      <c r="E56" s="56" t="s">
        <v>134</v>
      </c>
      <c r="F56" s="40" t="s">
        <v>33</v>
      </c>
      <c r="G56" s="12">
        <v>100</v>
      </c>
      <c r="H56" s="12">
        <v>0</v>
      </c>
      <c r="I56" s="12">
        <f>G56+H56</f>
        <v>100</v>
      </c>
      <c r="J56" s="12">
        <v>300</v>
      </c>
      <c r="K56" s="12">
        <v>300</v>
      </c>
    </row>
    <row r="57" spans="1:11" ht="28.5" customHeight="1" x14ac:dyDescent="0.2">
      <c r="A57" s="50" t="s">
        <v>32</v>
      </c>
      <c r="B57" s="37">
        <v>920</v>
      </c>
      <c r="C57" s="37" t="s">
        <v>11</v>
      </c>
      <c r="D57" s="37" t="s">
        <v>23</v>
      </c>
      <c r="E57" s="37"/>
      <c r="F57" s="37"/>
      <c r="G57" s="13">
        <f t="shared" ref="G57:K58" si="22">G58</f>
        <v>5392.5</v>
      </c>
      <c r="H57" s="13">
        <f t="shared" si="22"/>
        <v>0</v>
      </c>
      <c r="I57" s="13">
        <f t="shared" si="22"/>
        <v>5392.5</v>
      </c>
      <c r="J57" s="13">
        <f t="shared" si="22"/>
        <v>2899</v>
      </c>
      <c r="K57" s="13">
        <f t="shared" si="22"/>
        <v>3107.2999999999997</v>
      </c>
    </row>
    <row r="58" spans="1:11" ht="45" x14ac:dyDescent="0.2">
      <c r="A58" s="50" t="s">
        <v>88</v>
      </c>
      <c r="B58" s="37">
        <v>920</v>
      </c>
      <c r="C58" s="37" t="s">
        <v>11</v>
      </c>
      <c r="D58" s="37" t="s">
        <v>23</v>
      </c>
      <c r="E58" s="37" t="s">
        <v>97</v>
      </c>
      <c r="F58" s="37"/>
      <c r="G58" s="13">
        <f>G59</f>
        <v>5392.5</v>
      </c>
      <c r="H58" s="13">
        <f t="shared" si="22"/>
        <v>0</v>
      </c>
      <c r="I58" s="13">
        <f t="shared" si="22"/>
        <v>5392.5</v>
      </c>
      <c r="J58" s="13">
        <f t="shared" si="22"/>
        <v>2899</v>
      </c>
      <c r="K58" s="13">
        <f t="shared" si="22"/>
        <v>3107.2999999999997</v>
      </c>
    </row>
    <row r="59" spans="1:11" ht="15" x14ac:dyDescent="0.2">
      <c r="A59" s="50" t="s">
        <v>89</v>
      </c>
      <c r="B59" s="37">
        <v>920</v>
      </c>
      <c r="C59" s="37" t="s">
        <v>11</v>
      </c>
      <c r="D59" s="37" t="s">
        <v>23</v>
      </c>
      <c r="E59" s="37" t="s">
        <v>98</v>
      </c>
      <c r="F59" s="37"/>
      <c r="G59" s="13">
        <f>G64+G68+G72+G76+G60</f>
        <v>5392.5</v>
      </c>
      <c r="H59" s="13">
        <f t="shared" ref="H59:K59" si="23">H64+H68+H72+H76+H60</f>
        <v>0</v>
      </c>
      <c r="I59" s="13">
        <f t="shared" si="23"/>
        <v>5392.5</v>
      </c>
      <c r="J59" s="13">
        <f t="shared" si="23"/>
        <v>2899</v>
      </c>
      <c r="K59" s="13">
        <f t="shared" si="23"/>
        <v>3107.2999999999997</v>
      </c>
    </row>
    <row r="60" spans="1:11" ht="30" x14ac:dyDescent="0.2">
      <c r="A60" s="50" t="s">
        <v>90</v>
      </c>
      <c r="B60" s="37" t="s">
        <v>22</v>
      </c>
      <c r="C60" s="37" t="s">
        <v>11</v>
      </c>
      <c r="D60" s="37" t="s">
        <v>23</v>
      </c>
      <c r="E60" s="37" t="s">
        <v>178</v>
      </c>
      <c r="F60" s="37"/>
      <c r="G60" s="13">
        <f>G61</f>
        <v>0</v>
      </c>
      <c r="H60" s="13">
        <f t="shared" ref="H60:K62" si="24">H61</f>
        <v>1555.8</v>
      </c>
      <c r="I60" s="13">
        <f t="shared" si="24"/>
        <v>1555.8</v>
      </c>
      <c r="J60" s="13">
        <f t="shared" si="24"/>
        <v>0</v>
      </c>
      <c r="K60" s="13">
        <f t="shared" si="24"/>
        <v>0</v>
      </c>
    </row>
    <row r="61" spans="1:11" ht="30" x14ac:dyDescent="0.2">
      <c r="A61" s="36" t="s">
        <v>123</v>
      </c>
      <c r="B61" s="37" t="s">
        <v>22</v>
      </c>
      <c r="C61" s="37" t="s">
        <v>11</v>
      </c>
      <c r="D61" s="37" t="s">
        <v>23</v>
      </c>
      <c r="E61" s="37" t="s">
        <v>178</v>
      </c>
      <c r="F61" s="37" t="s">
        <v>43</v>
      </c>
      <c r="G61" s="13">
        <f>G62</f>
        <v>0</v>
      </c>
      <c r="H61" s="13">
        <f t="shared" si="24"/>
        <v>1555.8</v>
      </c>
      <c r="I61" s="13">
        <f t="shared" si="24"/>
        <v>1555.8</v>
      </c>
      <c r="J61" s="13">
        <f t="shared" si="24"/>
        <v>0</v>
      </c>
      <c r="K61" s="13">
        <f t="shared" si="24"/>
        <v>0</v>
      </c>
    </row>
    <row r="62" spans="1:11" ht="30" x14ac:dyDescent="0.2">
      <c r="A62" s="55" t="s">
        <v>68</v>
      </c>
      <c r="B62" s="37" t="s">
        <v>22</v>
      </c>
      <c r="C62" s="37" t="s">
        <v>11</v>
      </c>
      <c r="D62" s="37" t="s">
        <v>23</v>
      </c>
      <c r="E62" s="37" t="s">
        <v>178</v>
      </c>
      <c r="F62" s="37" t="s">
        <v>44</v>
      </c>
      <c r="G62" s="13">
        <f>G63</f>
        <v>0</v>
      </c>
      <c r="H62" s="13">
        <f t="shared" si="24"/>
        <v>1555.8</v>
      </c>
      <c r="I62" s="13">
        <f t="shared" si="24"/>
        <v>1555.8</v>
      </c>
      <c r="J62" s="13">
        <f t="shared" si="24"/>
        <v>0</v>
      </c>
      <c r="K62" s="13">
        <f t="shared" si="24"/>
        <v>0</v>
      </c>
    </row>
    <row r="63" spans="1:11" ht="15" x14ac:dyDescent="0.2">
      <c r="A63" s="38" t="s">
        <v>138</v>
      </c>
      <c r="B63" s="40" t="s">
        <v>22</v>
      </c>
      <c r="C63" s="40" t="s">
        <v>11</v>
      </c>
      <c r="D63" s="40" t="s">
        <v>23</v>
      </c>
      <c r="E63" s="40" t="s">
        <v>178</v>
      </c>
      <c r="F63" s="40" t="s">
        <v>33</v>
      </c>
      <c r="G63" s="12">
        <v>0</v>
      </c>
      <c r="H63" s="12">
        <v>1555.8</v>
      </c>
      <c r="I63" s="12">
        <f>G63+H63</f>
        <v>1555.8</v>
      </c>
      <c r="J63" s="12">
        <v>0</v>
      </c>
      <c r="K63" s="12">
        <v>0</v>
      </c>
    </row>
    <row r="64" spans="1:11" ht="30" x14ac:dyDescent="0.2">
      <c r="A64" s="50" t="s">
        <v>90</v>
      </c>
      <c r="B64" s="37">
        <v>920</v>
      </c>
      <c r="C64" s="37" t="s">
        <v>11</v>
      </c>
      <c r="D64" s="37" t="s">
        <v>23</v>
      </c>
      <c r="E64" s="37" t="s">
        <v>119</v>
      </c>
      <c r="F64" s="37"/>
      <c r="G64" s="13">
        <f t="shared" ref="G64:K66" si="25">G65</f>
        <v>2765.9999999999995</v>
      </c>
      <c r="H64" s="13">
        <f t="shared" si="25"/>
        <v>-1555.8</v>
      </c>
      <c r="I64" s="13">
        <f t="shared" si="25"/>
        <v>1210.1999999999996</v>
      </c>
      <c r="J64" s="13">
        <f t="shared" si="25"/>
        <v>2899</v>
      </c>
      <c r="K64" s="13">
        <f t="shared" si="25"/>
        <v>3107.2999999999997</v>
      </c>
    </row>
    <row r="65" spans="1:11" s="7" customFormat="1" ht="21.75" customHeight="1" x14ac:dyDescent="0.2">
      <c r="A65" s="36" t="s">
        <v>123</v>
      </c>
      <c r="B65" s="37">
        <v>920</v>
      </c>
      <c r="C65" s="37" t="s">
        <v>11</v>
      </c>
      <c r="D65" s="37" t="s">
        <v>23</v>
      </c>
      <c r="E65" s="37" t="s">
        <v>119</v>
      </c>
      <c r="F65" s="37" t="s">
        <v>43</v>
      </c>
      <c r="G65" s="16">
        <f t="shared" si="25"/>
        <v>2765.9999999999995</v>
      </c>
      <c r="H65" s="16">
        <f t="shared" si="25"/>
        <v>-1555.8</v>
      </c>
      <c r="I65" s="16">
        <f t="shared" si="25"/>
        <v>1210.1999999999996</v>
      </c>
      <c r="J65" s="16">
        <f t="shared" si="25"/>
        <v>2899</v>
      </c>
      <c r="K65" s="16">
        <f t="shared" si="25"/>
        <v>3107.2999999999997</v>
      </c>
    </row>
    <row r="66" spans="1:11" s="7" customFormat="1" ht="30" x14ac:dyDescent="0.2">
      <c r="A66" s="55" t="s">
        <v>68</v>
      </c>
      <c r="B66" s="37">
        <v>920</v>
      </c>
      <c r="C66" s="37" t="s">
        <v>11</v>
      </c>
      <c r="D66" s="37" t="s">
        <v>23</v>
      </c>
      <c r="E66" s="37" t="s">
        <v>119</v>
      </c>
      <c r="F66" s="37" t="s">
        <v>44</v>
      </c>
      <c r="G66" s="16">
        <f t="shared" si="25"/>
        <v>2765.9999999999995</v>
      </c>
      <c r="H66" s="16">
        <f t="shared" si="25"/>
        <v>-1555.8</v>
      </c>
      <c r="I66" s="16">
        <f t="shared" si="25"/>
        <v>1210.1999999999996</v>
      </c>
      <c r="J66" s="16">
        <f t="shared" si="25"/>
        <v>2899</v>
      </c>
      <c r="K66" s="16">
        <f t="shared" si="25"/>
        <v>3107.2999999999997</v>
      </c>
    </row>
    <row r="67" spans="1:11" s="7" customFormat="1" ht="15" x14ac:dyDescent="0.2">
      <c r="A67" s="38" t="s">
        <v>138</v>
      </c>
      <c r="B67" s="40">
        <v>920</v>
      </c>
      <c r="C67" s="40" t="s">
        <v>11</v>
      </c>
      <c r="D67" s="40" t="s">
        <v>23</v>
      </c>
      <c r="E67" s="40" t="s">
        <v>119</v>
      </c>
      <c r="F67" s="40" t="s">
        <v>33</v>
      </c>
      <c r="G67" s="12">
        <f>2764.1+18.2-16.3</f>
        <v>2765.9999999999995</v>
      </c>
      <c r="H67" s="12">
        <v>-1555.8</v>
      </c>
      <c r="I67" s="12">
        <f>G67+H67</f>
        <v>1210.1999999999996</v>
      </c>
      <c r="J67" s="12">
        <f>2896.8+2.2</f>
        <v>2899</v>
      </c>
      <c r="K67" s="12">
        <f>3024.2+83.1</f>
        <v>3107.2999999999997</v>
      </c>
    </row>
    <row r="68" spans="1:11" s="7" customFormat="1" ht="45" x14ac:dyDescent="0.2">
      <c r="A68" s="54" t="s">
        <v>122</v>
      </c>
      <c r="B68" s="37" t="s">
        <v>22</v>
      </c>
      <c r="C68" s="37" t="s">
        <v>11</v>
      </c>
      <c r="D68" s="37" t="s">
        <v>23</v>
      </c>
      <c r="E68" s="37" t="s">
        <v>139</v>
      </c>
      <c r="F68" s="37"/>
      <c r="G68" s="16">
        <f t="shared" ref="G68:K70" si="26">G69</f>
        <v>500</v>
      </c>
      <c r="H68" s="16">
        <f t="shared" si="26"/>
        <v>0</v>
      </c>
      <c r="I68" s="16">
        <f t="shared" si="26"/>
        <v>500</v>
      </c>
      <c r="J68" s="16">
        <f t="shared" si="26"/>
        <v>0</v>
      </c>
      <c r="K68" s="16">
        <f t="shared" si="26"/>
        <v>0</v>
      </c>
    </row>
    <row r="69" spans="1:11" s="7" customFormat="1" ht="30" x14ac:dyDescent="0.2">
      <c r="A69" s="36" t="s">
        <v>123</v>
      </c>
      <c r="B69" s="37" t="s">
        <v>22</v>
      </c>
      <c r="C69" s="37" t="s">
        <v>11</v>
      </c>
      <c r="D69" s="37" t="s">
        <v>23</v>
      </c>
      <c r="E69" s="37" t="s">
        <v>139</v>
      </c>
      <c r="F69" s="37" t="s">
        <v>43</v>
      </c>
      <c r="G69" s="16">
        <f t="shared" si="26"/>
        <v>500</v>
      </c>
      <c r="H69" s="16">
        <f t="shared" si="26"/>
        <v>0</v>
      </c>
      <c r="I69" s="16">
        <f t="shared" si="26"/>
        <v>500</v>
      </c>
      <c r="J69" s="16">
        <f t="shared" si="26"/>
        <v>0</v>
      </c>
      <c r="K69" s="16">
        <f t="shared" si="26"/>
        <v>0</v>
      </c>
    </row>
    <row r="70" spans="1:11" s="7" customFormat="1" ht="30" x14ac:dyDescent="0.2">
      <c r="A70" s="54" t="s">
        <v>68</v>
      </c>
      <c r="B70" s="37" t="s">
        <v>22</v>
      </c>
      <c r="C70" s="37" t="s">
        <v>11</v>
      </c>
      <c r="D70" s="37" t="s">
        <v>23</v>
      </c>
      <c r="E70" s="37" t="s">
        <v>139</v>
      </c>
      <c r="F70" s="37" t="s">
        <v>44</v>
      </c>
      <c r="G70" s="16">
        <f t="shared" si="26"/>
        <v>500</v>
      </c>
      <c r="H70" s="16">
        <f t="shared" si="26"/>
        <v>0</v>
      </c>
      <c r="I70" s="16">
        <f t="shared" si="26"/>
        <v>500</v>
      </c>
      <c r="J70" s="16">
        <f t="shared" si="26"/>
        <v>0</v>
      </c>
      <c r="K70" s="16">
        <f t="shared" si="26"/>
        <v>0</v>
      </c>
    </row>
    <row r="71" spans="1:11" s="7" customFormat="1" ht="34.5" customHeight="1" x14ac:dyDescent="0.2">
      <c r="A71" s="57" t="s">
        <v>69</v>
      </c>
      <c r="B71" s="40" t="s">
        <v>22</v>
      </c>
      <c r="C71" s="40" t="s">
        <v>11</v>
      </c>
      <c r="D71" s="40" t="s">
        <v>23</v>
      </c>
      <c r="E71" s="40" t="s">
        <v>139</v>
      </c>
      <c r="F71" s="40" t="s">
        <v>35</v>
      </c>
      <c r="G71" s="12">
        <v>500</v>
      </c>
      <c r="H71" s="12">
        <v>0</v>
      </c>
      <c r="I71" s="12">
        <f>G71+H71</f>
        <v>500</v>
      </c>
      <c r="J71" s="12">
        <v>0</v>
      </c>
      <c r="K71" s="12">
        <v>0</v>
      </c>
    </row>
    <row r="72" spans="1:11" s="7" customFormat="1" ht="45" x14ac:dyDescent="0.2">
      <c r="A72" s="54" t="s">
        <v>122</v>
      </c>
      <c r="B72" s="37" t="s">
        <v>22</v>
      </c>
      <c r="C72" s="37" t="s">
        <v>11</v>
      </c>
      <c r="D72" s="37" t="s">
        <v>23</v>
      </c>
      <c r="E72" s="37" t="s">
        <v>124</v>
      </c>
      <c r="F72" s="37"/>
      <c r="G72" s="16">
        <f t="shared" ref="G72:K74" si="27">G73</f>
        <v>2000</v>
      </c>
      <c r="H72" s="16">
        <f t="shared" si="27"/>
        <v>0</v>
      </c>
      <c r="I72" s="16">
        <f t="shared" si="27"/>
        <v>2000</v>
      </c>
      <c r="J72" s="16">
        <f t="shared" si="27"/>
        <v>0</v>
      </c>
      <c r="K72" s="16">
        <f t="shared" si="27"/>
        <v>0</v>
      </c>
    </row>
    <row r="73" spans="1:11" s="7" customFormat="1" ht="30" x14ac:dyDescent="0.2">
      <c r="A73" s="36" t="s">
        <v>123</v>
      </c>
      <c r="B73" s="37" t="s">
        <v>22</v>
      </c>
      <c r="C73" s="37" t="s">
        <v>11</v>
      </c>
      <c r="D73" s="37" t="s">
        <v>23</v>
      </c>
      <c r="E73" s="37" t="s">
        <v>124</v>
      </c>
      <c r="F73" s="37" t="s">
        <v>43</v>
      </c>
      <c r="G73" s="16">
        <f t="shared" si="27"/>
        <v>2000</v>
      </c>
      <c r="H73" s="16">
        <f t="shared" si="27"/>
        <v>0</v>
      </c>
      <c r="I73" s="16">
        <f t="shared" si="27"/>
        <v>2000</v>
      </c>
      <c r="J73" s="16">
        <f t="shared" si="27"/>
        <v>0</v>
      </c>
      <c r="K73" s="16">
        <f t="shared" si="27"/>
        <v>0</v>
      </c>
    </row>
    <row r="74" spans="1:11" s="7" customFormat="1" ht="30" x14ac:dyDescent="0.2">
      <c r="A74" s="54" t="s">
        <v>68</v>
      </c>
      <c r="B74" s="37" t="s">
        <v>22</v>
      </c>
      <c r="C74" s="37" t="s">
        <v>11</v>
      </c>
      <c r="D74" s="37" t="s">
        <v>23</v>
      </c>
      <c r="E74" s="37" t="s">
        <v>124</v>
      </c>
      <c r="F74" s="37" t="s">
        <v>44</v>
      </c>
      <c r="G74" s="16">
        <f t="shared" si="27"/>
        <v>2000</v>
      </c>
      <c r="H74" s="16">
        <f t="shared" si="27"/>
        <v>0</v>
      </c>
      <c r="I74" s="16">
        <f t="shared" si="27"/>
        <v>2000</v>
      </c>
      <c r="J74" s="16">
        <f t="shared" si="27"/>
        <v>0</v>
      </c>
      <c r="K74" s="16">
        <f t="shared" si="27"/>
        <v>0</v>
      </c>
    </row>
    <row r="75" spans="1:11" s="7" customFormat="1" ht="45" x14ac:dyDescent="0.2">
      <c r="A75" s="57" t="s">
        <v>69</v>
      </c>
      <c r="B75" s="40" t="s">
        <v>22</v>
      </c>
      <c r="C75" s="40" t="s">
        <v>11</v>
      </c>
      <c r="D75" s="40" t="s">
        <v>23</v>
      </c>
      <c r="E75" s="40" t="s">
        <v>124</v>
      </c>
      <c r="F75" s="40" t="s">
        <v>35</v>
      </c>
      <c r="G75" s="12">
        <v>2000</v>
      </c>
      <c r="H75" s="12">
        <v>0</v>
      </c>
      <c r="I75" s="12">
        <f>G75+H75</f>
        <v>2000</v>
      </c>
      <c r="J75" s="12">
        <v>0</v>
      </c>
      <c r="K75" s="12">
        <v>0</v>
      </c>
    </row>
    <row r="76" spans="1:11" s="7" customFormat="1" ht="45" x14ac:dyDescent="0.2">
      <c r="A76" s="55" t="s">
        <v>165</v>
      </c>
      <c r="B76" s="37" t="s">
        <v>22</v>
      </c>
      <c r="C76" s="37" t="s">
        <v>11</v>
      </c>
      <c r="D76" s="37" t="s">
        <v>23</v>
      </c>
      <c r="E76" s="37" t="s">
        <v>164</v>
      </c>
      <c r="F76" s="37"/>
      <c r="G76" s="13">
        <f>G77</f>
        <v>126.5</v>
      </c>
      <c r="H76" s="13">
        <f t="shared" ref="H76:I78" si="28">H77</f>
        <v>0</v>
      </c>
      <c r="I76" s="13">
        <f t="shared" si="28"/>
        <v>126.5</v>
      </c>
      <c r="J76" s="13">
        <f t="shared" ref="J76:K76" si="29">J77</f>
        <v>0</v>
      </c>
      <c r="K76" s="13">
        <f t="shared" si="29"/>
        <v>0</v>
      </c>
    </row>
    <row r="77" spans="1:11" s="7" customFormat="1" ht="30" x14ac:dyDescent="0.2">
      <c r="A77" s="36" t="s">
        <v>123</v>
      </c>
      <c r="B77" s="37" t="s">
        <v>22</v>
      </c>
      <c r="C77" s="37" t="s">
        <v>11</v>
      </c>
      <c r="D77" s="37" t="s">
        <v>23</v>
      </c>
      <c r="E77" s="37" t="s">
        <v>164</v>
      </c>
      <c r="F77" s="37" t="s">
        <v>43</v>
      </c>
      <c r="G77" s="13">
        <f>G78</f>
        <v>126.5</v>
      </c>
      <c r="H77" s="13">
        <f t="shared" si="28"/>
        <v>0</v>
      </c>
      <c r="I77" s="13">
        <f t="shared" si="28"/>
        <v>126.5</v>
      </c>
      <c r="J77" s="13">
        <f t="shared" ref="J77:K77" si="30">J78</f>
        <v>0</v>
      </c>
      <c r="K77" s="13">
        <f t="shared" si="30"/>
        <v>0</v>
      </c>
    </row>
    <row r="78" spans="1:11" s="7" customFormat="1" ht="30" x14ac:dyDescent="0.2">
      <c r="A78" s="54" t="s">
        <v>68</v>
      </c>
      <c r="B78" s="37" t="s">
        <v>22</v>
      </c>
      <c r="C78" s="37" t="s">
        <v>11</v>
      </c>
      <c r="D78" s="37" t="s">
        <v>23</v>
      </c>
      <c r="E78" s="37" t="s">
        <v>164</v>
      </c>
      <c r="F78" s="37" t="s">
        <v>44</v>
      </c>
      <c r="G78" s="13">
        <f>G79</f>
        <v>126.5</v>
      </c>
      <c r="H78" s="13">
        <f t="shared" si="28"/>
        <v>0</v>
      </c>
      <c r="I78" s="13">
        <f t="shared" si="28"/>
        <v>126.5</v>
      </c>
      <c r="J78" s="13">
        <f t="shared" ref="J78:K78" si="31">J79</f>
        <v>0</v>
      </c>
      <c r="K78" s="13">
        <f t="shared" si="31"/>
        <v>0</v>
      </c>
    </row>
    <row r="79" spans="1:11" s="7" customFormat="1" ht="15" x14ac:dyDescent="0.2">
      <c r="A79" s="38" t="s">
        <v>138</v>
      </c>
      <c r="B79" s="40" t="s">
        <v>22</v>
      </c>
      <c r="C79" s="40" t="s">
        <v>11</v>
      </c>
      <c r="D79" s="40" t="s">
        <v>23</v>
      </c>
      <c r="E79" s="40" t="s">
        <v>164</v>
      </c>
      <c r="F79" s="40" t="s">
        <v>33</v>
      </c>
      <c r="G79" s="12">
        <v>126.5</v>
      </c>
      <c r="H79" s="12">
        <v>0</v>
      </c>
      <c r="I79" s="12">
        <f>G79+H79</f>
        <v>126.5</v>
      </c>
      <c r="J79" s="12">
        <v>0</v>
      </c>
      <c r="K79" s="12">
        <v>0</v>
      </c>
    </row>
    <row r="80" spans="1:11" ht="15" x14ac:dyDescent="0.2">
      <c r="A80" s="54" t="s">
        <v>125</v>
      </c>
      <c r="B80" s="37" t="s">
        <v>22</v>
      </c>
      <c r="C80" s="37" t="s">
        <v>11</v>
      </c>
      <c r="D80" s="37" t="s">
        <v>126</v>
      </c>
      <c r="E80" s="37"/>
      <c r="F80" s="52"/>
      <c r="G80" s="18">
        <f>G81+G87</f>
        <v>336</v>
      </c>
      <c r="H80" s="18">
        <f>H81+H87</f>
        <v>0</v>
      </c>
      <c r="I80" s="18">
        <f t="shared" ref="I80:K80" si="32">I81+I87</f>
        <v>336</v>
      </c>
      <c r="J80" s="18">
        <f t="shared" si="32"/>
        <v>300</v>
      </c>
      <c r="K80" s="18">
        <f t="shared" si="32"/>
        <v>300</v>
      </c>
    </row>
    <row r="81" spans="1:12" ht="45" x14ac:dyDescent="0.2">
      <c r="A81" s="54" t="s">
        <v>88</v>
      </c>
      <c r="B81" s="37" t="s">
        <v>22</v>
      </c>
      <c r="C81" s="37" t="s">
        <v>11</v>
      </c>
      <c r="D81" s="37" t="s">
        <v>126</v>
      </c>
      <c r="E81" s="37" t="s">
        <v>97</v>
      </c>
      <c r="F81" s="52"/>
      <c r="G81" s="18">
        <f t="shared" ref="G81:K90" si="33">G82</f>
        <v>300</v>
      </c>
      <c r="H81" s="18">
        <f t="shared" si="33"/>
        <v>0</v>
      </c>
      <c r="I81" s="18">
        <f t="shared" si="33"/>
        <v>300</v>
      </c>
      <c r="J81" s="18">
        <f t="shared" si="33"/>
        <v>300</v>
      </c>
      <c r="K81" s="18">
        <f t="shared" si="33"/>
        <v>300</v>
      </c>
    </row>
    <row r="82" spans="1:12" ht="45" x14ac:dyDescent="0.2">
      <c r="A82" s="54" t="s">
        <v>137</v>
      </c>
      <c r="B82" s="37">
        <v>920</v>
      </c>
      <c r="C82" s="37" t="s">
        <v>11</v>
      </c>
      <c r="D82" s="37" t="s">
        <v>126</v>
      </c>
      <c r="E82" s="37" t="s">
        <v>127</v>
      </c>
      <c r="F82" s="52"/>
      <c r="G82" s="18">
        <f>G83</f>
        <v>300</v>
      </c>
      <c r="H82" s="18">
        <f t="shared" si="33"/>
        <v>0</v>
      </c>
      <c r="I82" s="18">
        <f t="shared" si="33"/>
        <v>300</v>
      </c>
      <c r="J82" s="18">
        <f t="shared" si="33"/>
        <v>300</v>
      </c>
      <c r="K82" s="18">
        <f t="shared" si="33"/>
        <v>300</v>
      </c>
    </row>
    <row r="83" spans="1:12" ht="35.25" customHeight="1" x14ac:dyDescent="0.2">
      <c r="A83" s="36" t="s">
        <v>159</v>
      </c>
      <c r="B83" s="43" t="s">
        <v>22</v>
      </c>
      <c r="C83" s="43" t="s">
        <v>11</v>
      </c>
      <c r="D83" s="43" t="s">
        <v>126</v>
      </c>
      <c r="E83" s="43" t="s">
        <v>158</v>
      </c>
      <c r="F83" s="43"/>
      <c r="G83" s="13">
        <f>G84</f>
        <v>300</v>
      </c>
      <c r="H83" s="13">
        <f t="shared" si="33"/>
        <v>0</v>
      </c>
      <c r="I83" s="13">
        <f t="shared" si="33"/>
        <v>300</v>
      </c>
      <c r="J83" s="13">
        <f t="shared" ref="J83:K83" si="34">J84</f>
        <v>300</v>
      </c>
      <c r="K83" s="13">
        <f t="shared" si="34"/>
        <v>300</v>
      </c>
    </row>
    <row r="84" spans="1:12" ht="36" customHeight="1" x14ac:dyDescent="0.2">
      <c r="A84" s="36" t="s">
        <v>123</v>
      </c>
      <c r="B84" s="43" t="s">
        <v>22</v>
      </c>
      <c r="C84" s="43" t="s">
        <v>11</v>
      </c>
      <c r="D84" s="43" t="s">
        <v>126</v>
      </c>
      <c r="E84" s="43" t="s">
        <v>158</v>
      </c>
      <c r="F84" s="43" t="s">
        <v>43</v>
      </c>
      <c r="G84" s="13">
        <f>G85</f>
        <v>300</v>
      </c>
      <c r="H84" s="13">
        <f t="shared" si="33"/>
        <v>0</v>
      </c>
      <c r="I84" s="13">
        <f t="shared" si="33"/>
        <v>300</v>
      </c>
      <c r="J84" s="13">
        <f>J85</f>
        <v>300</v>
      </c>
      <c r="K84" s="13">
        <f>K85</f>
        <v>300</v>
      </c>
    </row>
    <row r="85" spans="1:12" ht="30" x14ac:dyDescent="0.2">
      <c r="A85" s="36" t="s">
        <v>68</v>
      </c>
      <c r="B85" s="43" t="s">
        <v>22</v>
      </c>
      <c r="C85" s="43" t="s">
        <v>11</v>
      </c>
      <c r="D85" s="43" t="s">
        <v>126</v>
      </c>
      <c r="E85" s="43" t="s">
        <v>158</v>
      </c>
      <c r="F85" s="43" t="s">
        <v>44</v>
      </c>
      <c r="G85" s="13">
        <f>G86</f>
        <v>300</v>
      </c>
      <c r="H85" s="13">
        <f t="shared" si="33"/>
        <v>0</v>
      </c>
      <c r="I85" s="13">
        <f t="shared" si="33"/>
        <v>300</v>
      </c>
      <c r="J85" s="13">
        <f>J86</f>
        <v>300</v>
      </c>
      <c r="K85" s="13">
        <f>K86</f>
        <v>300</v>
      </c>
    </row>
    <row r="86" spans="1:12" ht="15" x14ac:dyDescent="0.2">
      <c r="A86" s="38" t="s">
        <v>138</v>
      </c>
      <c r="B86" s="56" t="s">
        <v>22</v>
      </c>
      <c r="C86" s="56" t="s">
        <v>11</v>
      </c>
      <c r="D86" s="56" t="s">
        <v>126</v>
      </c>
      <c r="E86" s="56" t="s">
        <v>158</v>
      </c>
      <c r="F86" s="58" t="s">
        <v>33</v>
      </c>
      <c r="G86" s="59">
        <v>300</v>
      </c>
      <c r="H86" s="59">
        <v>0</v>
      </c>
      <c r="I86" s="59">
        <f>G86+H86</f>
        <v>300</v>
      </c>
      <c r="J86" s="59">
        <v>300</v>
      </c>
      <c r="K86" s="59">
        <v>300</v>
      </c>
    </row>
    <row r="87" spans="1:12" ht="15" x14ac:dyDescent="0.2">
      <c r="A87" s="89" t="s">
        <v>41</v>
      </c>
      <c r="B87" s="37" t="s">
        <v>22</v>
      </c>
      <c r="C87" s="37" t="s">
        <v>11</v>
      </c>
      <c r="D87" s="37" t="s">
        <v>126</v>
      </c>
      <c r="E87" s="37" t="s">
        <v>93</v>
      </c>
      <c r="F87" s="52"/>
      <c r="G87" s="18">
        <f>G88</f>
        <v>36</v>
      </c>
      <c r="H87" s="18">
        <f t="shared" si="33"/>
        <v>0</v>
      </c>
      <c r="I87" s="18">
        <f t="shared" si="33"/>
        <v>36</v>
      </c>
      <c r="J87" s="18">
        <f t="shared" si="33"/>
        <v>0</v>
      </c>
      <c r="K87" s="18">
        <f t="shared" si="33"/>
        <v>0</v>
      </c>
    </row>
    <row r="88" spans="1:12" ht="25.5" x14ac:dyDescent="0.2">
      <c r="A88" s="89" t="s">
        <v>172</v>
      </c>
      <c r="B88" s="37" t="s">
        <v>22</v>
      </c>
      <c r="C88" s="37" t="s">
        <v>11</v>
      </c>
      <c r="D88" s="37" t="s">
        <v>126</v>
      </c>
      <c r="E88" s="37" t="s">
        <v>173</v>
      </c>
      <c r="F88" s="52"/>
      <c r="G88" s="13">
        <f>G89</f>
        <v>36</v>
      </c>
      <c r="H88" s="13">
        <f t="shared" si="33"/>
        <v>0</v>
      </c>
      <c r="I88" s="13">
        <f t="shared" si="33"/>
        <v>36</v>
      </c>
      <c r="J88" s="13">
        <f t="shared" si="33"/>
        <v>0</v>
      </c>
      <c r="K88" s="13">
        <f t="shared" si="33"/>
        <v>0</v>
      </c>
    </row>
    <row r="89" spans="1:12" ht="25.5" x14ac:dyDescent="0.2">
      <c r="A89" s="89" t="s">
        <v>123</v>
      </c>
      <c r="B89" s="37" t="s">
        <v>22</v>
      </c>
      <c r="C89" s="37" t="s">
        <v>11</v>
      </c>
      <c r="D89" s="37" t="s">
        <v>126</v>
      </c>
      <c r="E89" s="37" t="s">
        <v>173</v>
      </c>
      <c r="F89" s="52" t="s">
        <v>43</v>
      </c>
      <c r="G89" s="13">
        <f>G90</f>
        <v>36</v>
      </c>
      <c r="H89" s="13">
        <f t="shared" si="33"/>
        <v>0</v>
      </c>
      <c r="I89" s="13">
        <f t="shared" si="33"/>
        <v>36</v>
      </c>
      <c r="J89" s="13">
        <f>J90</f>
        <v>0</v>
      </c>
      <c r="K89" s="13">
        <f>K90</f>
        <v>0</v>
      </c>
    </row>
    <row r="90" spans="1:12" ht="25.5" x14ac:dyDescent="0.2">
      <c r="A90" s="89" t="s">
        <v>68</v>
      </c>
      <c r="B90" s="37" t="s">
        <v>22</v>
      </c>
      <c r="C90" s="37" t="s">
        <v>11</v>
      </c>
      <c r="D90" s="37" t="s">
        <v>126</v>
      </c>
      <c r="E90" s="37" t="s">
        <v>173</v>
      </c>
      <c r="F90" s="52" t="s">
        <v>44</v>
      </c>
      <c r="G90" s="13">
        <f>G91</f>
        <v>36</v>
      </c>
      <c r="H90" s="13">
        <f t="shared" si="33"/>
        <v>0</v>
      </c>
      <c r="I90" s="13">
        <f t="shared" si="33"/>
        <v>36</v>
      </c>
      <c r="J90" s="13">
        <f>J91</f>
        <v>0</v>
      </c>
      <c r="K90" s="13">
        <f>K91</f>
        <v>0</v>
      </c>
    </row>
    <row r="91" spans="1:12" ht="15" x14ac:dyDescent="0.2">
      <c r="A91" s="38" t="s">
        <v>138</v>
      </c>
      <c r="B91" s="40" t="s">
        <v>22</v>
      </c>
      <c r="C91" s="40" t="s">
        <v>11</v>
      </c>
      <c r="D91" s="40" t="s">
        <v>126</v>
      </c>
      <c r="E91" s="40" t="s">
        <v>173</v>
      </c>
      <c r="F91" s="41" t="s">
        <v>33</v>
      </c>
      <c r="G91" s="59">
        <v>36</v>
      </c>
      <c r="H91" s="59">
        <v>0</v>
      </c>
      <c r="I91" s="59">
        <f>G91+H91</f>
        <v>36</v>
      </c>
      <c r="J91" s="59"/>
      <c r="K91" s="59"/>
    </row>
    <row r="92" spans="1:12" ht="14.25" x14ac:dyDescent="0.2">
      <c r="A92" s="48" t="s">
        <v>51</v>
      </c>
      <c r="B92" s="49">
        <v>920</v>
      </c>
      <c r="C92" s="49" t="s">
        <v>12</v>
      </c>
      <c r="D92" s="49" t="s">
        <v>25</v>
      </c>
      <c r="E92" s="49"/>
      <c r="F92" s="49" t="s">
        <v>7</v>
      </c>
      <c r="G92" s="10">
        <f>G104+G113+G93</f>
        <v>134764.30000000002</v>
      </c>
      <c r="H92" s="10">
        <f>H104+H113+H93</f>
        <v>81681.8</v>
      </c>
      <c r="I92" s="10">
        <f>I104+I113+I93</f>
        <v>216446.09999999998</v>
      </c>
      <c r="J92" s="10">
        <f>J104+J113+J93</f>
        <v>112136.90000000001</v>
      </c>
      <c r="K92" s="10">
        <f>K104+K113+K93</f>
        <v>110783.90000000001</v>
      </c>
      <c r="L92" s="5"/>
    </row>
    <row r="93" spans="1:12" ht="15" x14ac:dyDescent="0.2">
      <c r="A93" s="60" t="s">
        <v>142</v>
      </c>
      <c r="B93" s="37">
        <v>920</v>
      </c>
      <c r="C93" s="37" t="s">
        <v>12</v>
      </c>
      <c r="D93" s="37" t="s">
        <v>9</v>
      </c>
      <c r="E93" s="37"/>
      <c r="F93" s="37" t="s">
        <v>7</v>
      </c>
      <c r="G93" s="14">
        <f>G94</f>
        <v>1000</v>
      </c>
      <c r="H93" s="14">
        <f t="shared" ref="H93:I93" si="35">H94</f>
        <v>-23.5</v>
      </c>
      <c r="I93" s="14">
        <f t="shared" si="35"/>
        <v>976.5</v>
      </c>
      <c r="J93" s="14">
        <f>J94</f>
        <v>3275</v>
      </c>
      <c r="K93" s="14">
        <f>K94</f>
        <v>3500</v>
      </c>
    </row>
    <row r="94" spans="1:12" ht="45" x14ac:dyDescent="0.2">
      <c r="A94" s="60" t="s">
        <v>186</v>
      </c>
      <c r="B94" s="37" t="s">
        <v>22</v>
      </c>
      <c r="C94" s="37" t="s">
        <v>12</v>
      </c>
      <c r="D94" s="37" t="s">
        <v>9</v>
      </c>
      <c r="E94" s="37" t="s">
        <v>146</v>
      </c>
      <c r="F94" s="37"/>
      <c r="G94" s="14">
        <f t="shared" ref="G94:K94" si="36">G95</f>
        <v>1000</v>
      </c>
      <c r="H94" s="14">
        <f t="shared" si="36"/>
        <v>-23.5</v>
      </c>
      <c r="I94" s="14">
        <f t="shared" si="36"/>
        <v>976.5</v>
      </c>
      <c r="J94" s="14">
        <f t="shared" si="36"/>
        <v>3275</v>
      </c>
      <c r="K94" s="14">
        <f t="shared" si="36"/>
        <v>3500</v>
      </c>
    </row>
    <row r="95" spans="1:12" ht="45" x14ac:dyDescent="0.2">
      <c r="A95" s="60" t="s">
        <v>147</v>
      </c>
      <c r="B95" s="37" t="s">
        <v>22</v>
      </c>
      <c r="C95" s="37" t="s">
        <v>12</v>
      </c>
      <c r="D95" s="37" t="s">
        <v>9</v>
      </c>
      <c r="E95" s="37" t="s">
        <v>148</v>
      </c>
      <c r="F95" s="37"/>
      <c r="G95" s="14">
        <f>G96+G100</f>
        <v>1000</v>
      </c>
      <c r="H95" s="14">
        <f t="shared" ref="H95:K95" si="37">H96+H100</f>
        <v>-23.5</v>
      </c>
      <c r="I95" s="14">
        <f t="shared" si="37"/>
        <v>976.5</v>
      </c>
      <c r="J95" s="14">
        <f t="shared" si="37"/>
        <v>3275</v>
      </c>
      <c r="K95" s="14">
        <f t="shared" si="37"/>
        <v>3500</v>
      </c>
    </row>
    <row r="96" spans="1:12" ht="42.75" hidden="1" customHeight="1" x14ac:dyDescent="0.2">
      <c r="A96" s="60" t="s">
        <v>174</v>
      </c>
      <c r="B96" s="37" t="s">
        <v>22</v>
      </c>
      <c r="C96" s="37" t="s">
        <v>12</v>
      </c>
      <c r="D96" s="37" t="s">
        <v>9</v>
      </c>
      <c r="E96" s="37" t="s">
        <v>168</v>
      </c>
      <c r="F96" s="37"/>
      <c r="G96" s="14">
        <f>G97</f>
        <v>1000</v>
      </c>
      <c r="H96" s="14">
        <f t="shared" ref="H96:I98" si="38">H97</f>
        <v>-1000</v>
      </c>
      <c r="I96" s="14">
        <f t="shared" si="38"/>
        <v>0</v>
      </c>
      <c r="J96" s="14">
        <f t="shared" ref="J96:K98" si="39">J97</f>
        <v>0</v>
      </c>
      <c r="K96" s="14">
        <f t="shared" si="39"/>
        <v>0</v>
      </c>
    </row>
    <row r="97" spans="1:11" ht="30" hidden="1" x14ac:dyDescent="0.2">
      <c r="A97" s="60" t="s">
        <v>123</v>
      </c>
      <c r="B97" s="37" t="s">
        <v>22</v>
      </c>
      <c r="C97" s="37" t="s">
        <v>12</v>
      </c>
      <c r="D97" s="37" t="s">
        <v>9</v>
      </c>
      <c r="E97" s="37" t="s">
        <v>168</v>
      </c>
      <c r="F97" s="37" t="s">
        <v>43</v>
      </c>
      <c r="G97" s="14">
        <f>G98</f>
        <v>1000</v>
      </c>
      <c r="H97" s="14">
        <f t="shared" si="38"/>
        <v>-1000</v>
      </c>
      <c r="I97" s="14">
        <f t="shared" si="38"/>
        <v>0</v>
      </c>
      <c r="J97" s="14">
        <f t="shared" si="39"/>
        <v>0</v>
      </c>
      <c r="K97" s="14">
        <f t="shared" si="39"/>
        <v>0</v>
      </c>
    </row>
    <row r="98" spans="1:11" ht="30" hidden="1" x14ac:dyDescent="0.2">
      <c r="A98" s="60" t="s">
        <v>68</v>
      </c>
      <c r="B98" s="37" t="s">
        <v>22</v>
      </c>
      <c r="C98" s="37" t="s">
        <v>12</v>
      </c>
      <c r="D98" s="37" t="s">
        <v>9</v>
      </c>
      <c r="E98" s="37" t="s">
        <v>168</v>
      </c>
      <c r="F98" s="37" t="s">
        <v>44</v>
      </c>
      <c r="G98" s="14">
        <f>G99</f>
        <v>1000</v>
      </c>
      <c r="H98" s="14">
        <f t="shared" si="38"/>
        <v>-1000</v>
      </c>
      <c r="I98" s="14">
        <f t="shared" si="38"/>
        <v>0</v>
      </c>
      <c r="J98" s="14">
        <f t="shared" si="39"/>
        <v>0</v>
      </c>
      <c r="K98" s="14">
        <f t="shared" si="39"/>
        <v>0</v>
      </c>
    </row>
    <row r="99" spans="1:11" ht="15" hidden="1" x14ac:dyDescent="0.2">
      <c r="A99" s="61" t="s">
        <v>138</v>
      </c>
      <c r="B99" s="56" t="s">
        <v>22</v>
      </c>
      <c r="C99" s="56" t="s">
        <v>12</v>
      </c>
      <c r="D99" s="56" t="s">
        <v>9</v>
      </c>
      <c r="E99" s="56" t="s">
        <v>168</v>
      </c>
      <c r="F99" s="56" t="s">
        <v>33</v>
      </c>
      <c r="G99" s="17">
        <v>1000</v>
      </c>
      <c r="H99" s="17">
        <v>-1000</v>
      </c>
      <c r="I99" s="17">
        <f>G99+H99</f>
        <v>0</v>
      </c>
      <c r="J99" s="17">
        <v>0</v>
      </c>
      <c r="K99" s="17">
        <v>0</v>
      </c>
    </row>
    <row r="100" spans="1:11" ht="30" x14ac:dyDescent="0.2">
      <c r="A100" s="95" t="s">
        <v>149</v>
      </c>
      <c r="B100" s="43" t="s">
        <v>22</v>
      </c>
      <c r="C100" s="43" t="s">
        <v>12</v>
      </c>
      <c r="D100" s="43" t="s">
        <v>9</v>
      </c>
      <c r="E100" s="43" t="s">
        <v>187</v>
      </c>
      <c r="F100" s="43"/>
      <c r="G100" s="13">
        <f>G101</f>
        <v>0</v>
      </c>
      <c r="H100" s="13">
        <f t="shared" ref="H100:K101" si="40">H101</f>
        <v>976.5</v>
      </c>
      <c r="I100" s="13">
        <f t="shared" si="40"/>
        <v>976.5</v>
      </c>
      <c r="J100" s="13">
        <f t="shared" si="40"/>
        <v>3275</v>
      </c>
      <c r="K100" s="13">
        <f t="shared" si="40"/>
        <v>3500</v>
      </c>
    </row>
    <row r="101" spans="1:11" ht="30" x14ac:dyDescent="0.2">
      <c r="A101" s="36" t="s">
        <v>123</v>
      </c>
      <c r="B101" s="43" t="s">
        <v>22</v>
      </c>
      <c r="C101" s="43" t="s">
        <v>12</v>
      </c>
      <c r="D101" s="43" t="s">
        <v>9</v>
      </c>
      <c r="E101" s="93" t="s">
        <v>187</v>
      </c>
      <c r="F101" s="43" t="s">
        <v>43</v>
      </c>
      <c r="G101" s="13">
        <f>G102</f>
        <v>0</v>
      </c>
      <c r="H101" s="13">
        <f t="shared" si="40"/>
        <v>976.5</v>
      </c>
      <c r="I101" s="13">
        <f t="shared" si="40"/>
        <v>976.5</v>
      </c>
      <c r="J101" s="13">
        <f t="shared" si="40"/>
        <v>3275</v>
      </c>
      <c r="K101" s="13">
        <f t="shared" si="40"/>
        <v>3500</v>
      </c>
    </row>
    <row r="102" spans="1:11" ht="30" x14ac:dyDescent="0.2">
      <c r="A102" s="36" t="s">
        <v>68</v>
      </c>
      <c r="B102" s="43" t="s">
        <v>22</v>
      </c>
      <c r="C102" s="43" t="s">
        <v>12</v>
      </c>
      <c r="D102" s="43" t="s">
        <v>9</v>
      </c>
      <c r="E102" s="93" t="s">
        <v>187</v>
      </c>
      <c r="F102" s="43" t="s">
        <v>44</v>
      </c>
      <c r="G102" s="13">
        <f>G103</f>
        <v>0</v>
      </c>
      <c r="H102" s="13">
        <f>H103</f>
        <v>976.5</v>
      </c>
      <c r="I102" s="13">
        <f>I103</f>
        <v>976.5</v>
      </c>
      <c r="J102" s="13">
        <f>J103</f>
        <v>3275</v>
      </c>
      <c r="K102" s="13">
        <f>K103</f>
        <v>3500</v>
      </c>
    </row>
    <row r="103" spans="1:11" ht="15" x14ac:dyDescent="0.2">
      <c r="A103" s="61" t="s">
        <v>138</v>
      </c>
      <c r="B103" s="56" t="s">
        <v>22</v>
      </c>
      <c r="C103" s="56" t="s">
        <v>12</v>
      </c>
      <c r="D103" s="56" t="s">
        <v>9</v>
      </c>
      <c r="E103" s="94" t="s">
        <v>187</v>
      </c>
      <c r="F103" s="56" t="s">
        <v>33</v>
      </c>
      <c r="G103" s="17">
        <v>0</v>
      </c>
      <c r="H103" s="17">
        <f>976.5</f>
        <v>976.5</v>
      </c>
      <c r="I103" s="17">
        <f>G103+H103</f>
        <v>976.5</v>
      </c>
      <c r="J103" s="17">
        <v>3275</v>
      </c>
      <c r="K103" s="17">
        <v>3500</v>
      </c>
    </row>
    <row r="104" spans="1:11" ht="15" x14ac:dyDescent="0.2">
      <c r="A104" s="50" t="s">
        <v>19</v>
      </c>
      <c r="B104" s="37">
        <v>920</v>
      </c>
      <c r="C104" s="37" t="s">
        <v>12</v>
      </c>
      <c r="D104" s="37" t="s">
        <v>13</v>
      </c>
      <c r="E104" s="37"/>
      <c r="F104" s="37"/>
      <c r="G104" s="13">
        <f t="shared" ref="G104:K105" si="41">G105</f>
        <v>600</v>
      </c>
      <c r="H104" s="13">
        <f t="shared" si="41"/>
        <v>0</v>
      </c>
      <c r="I104" s="13">
        <f t="shared" si="41"/>
        <v>600</v>
      </c>
      <c r="J104" s="13">
        <f t="shared" si="41"/>
        <v>600</v>
      </c>
      <c r="K104" s="13">
        <f t="shared" si="41"/>
        <v>600</v>
      </c>
    </row>
    <row r="105" spans="1:11" ht="15" x14ac:dyDescent="0.2">
      <c r="A105" s="33" t="s">
        <v>41</v>
      </c>
      <c r="B105" s="37">
        <v>920</v>
      </c>
      <c r="C105" s="37" t="s">
        <v>12</v>
      </c>
      <c r="D105" s="37" t="s">
        <v>13</v>
      </c>
      <c r="E105" s="34" t="s">
        <v>93</v>
      </c>
      <c r="F105" s="37"/>
      <c r="G105" s="13">
        <f t="shared" si="41"/>
        <v>600</v>
      </c>
      <c r="H105" s="13">
        <f t="shared" si="41"/>
        <v>0</v>
      </c>
      <c r="I105" s="13">
        <f t="shared" si="41"/>
        <v>600</v>
      </c>
      <c r="J105" s="13">
        <f t="shared" si="41"/>
        <v>600</v>
      </c>
      <c r="K105" s="13">
        <f t="shared" si="41"/>
        <v>600</v>
      </c>
    </row>
    <row r="106" spans="1:11" ht="15" x14ac:dyDescent="0.2">
      <c r="A106" s="50" t="s">
        <v>20</v>
      </c>
      <c r="B106" s="37" t="s">
        <v>22</v>
      </c>
      <c r="C106" s="37" t="s">
        <v>12</v>
      </c>
      <c r="D106" s="37" t="s">
        <v>13</v>
      </c>
      <c r="E106" s="37" t="s">
        <v>99</v>
      </c>
      <c r="F106" s="37"/>
      <c r="G106" s="16">
        <f t="shared" ref="G106:K106" si="42">G107+G110</f>
        <v>600</v>
      </c>
      <c r="H106" s="16">
        <f t="shared" ref="H106:I106" si="43">H107+H110</f>
        <v>0</v>
      </c>
      <c r="I106" s="16">
        <f t="shared" si="43"/>
        <v>600</v>
      </c>
      <c r="J106" s="16">
        <f t="shared" si="42"/>
        <v>600</v>
      </c>
      <c r="K106" s="16">
        <f t="shared" si="42"/>
        <v>600</v>
      </c>
    </row>
    <row r="107" spans="1:11" ht="30" x14ac:dyDescent="0.2">
      <c r="A107" s="36" t="s">
        <v>123</v>
      </c>
      <c r="B107" s="37">
        <v>920</v>
      </c>
      <c r="C107" s="37" t="s">
        <v>12</v>
      </c>
      <c r="D107" s="37" t="s">
        <v>13</v>
      </c>
      <c r="E107" s="37" t="s">
        <v>99</v>
      </c>
      <c r="F107" s="37" t="s">
        <v>43</v>
      </c>
      <c r="G107" s="16">
        <f t="shared" ref="G107:K108" si="44">G108</f>
        <v>100</v>
      </c>
      <c r="H107" s="16">
        <f t="shared" si="44"/>
        <v>0</v>
      </c>
      <c r="I107" s="16">
        <f t="shared" si="44"/>
        <v>100</v>
      </c>
      <c r="J107" s="16">
        <f t="shared" si="44"/>
        <v>100</v>
      </c>
      <c r="K107" s="16">
        <f t="shared" si="44"/>
        <v>100</v>
      </c>
    </row>
    <row r="108" spans="1:11" ht="30" x14ac:dyDescent="0.2">
      <c r="A108" s="36" t="s">
        <v>68</v>
      </c>
      <c r="B108" s="37">
        <v>920</v>
      </c>
      <c r="C108" s="37" t="s">
        <v>12</v>
      </c>
      <c r="D108" s="37" t="s">
        <v>13</v>
      </c>
      <c r="E108" s="37" t="s">
        <v>99</v>
      </c>
      <c r="F108" s="37" t="s">
        <v>44</v>
      </c>
      <c r="G108" s="16">
        <f t="shared" si="44"/>
        <v>100</v>
      </c>
      <c r="H108" s="16">
        <f t="shared" si="44"/>
        <v>0</v>
      </c>
      <c r="I108" s="16">
        <f t="shared" si="44"/>
        <v>100</v>
      </c>
      <c r="J108" s="16">
        <f t="shared" si="44"/>
        <v>100</v>
      </c>
      <c r="K108" s="16">
        <f t="shared" si="44"/>
        <v>100</v>
      </c>
    </row>
    <row r="109" spans="1:11" ht="15" x14ac:dyDescent="0.2">
      <c r="A109" s="38" t="s">
        <v>138</v>
      </c>
      <c r="B109" s="40" t="s">
        <v>22</v>
      </c>
      <c r="C109" s="40" t="s">
        <v>12</v>
      </c>
      <c r="D109" s="40" t="s">
        <v>13</v>
      </c>
      <c r="E109" s="40" t="s">
        <v>99</v>
      </c>
      <c r="F109" s="40" t="s">
        <v>33</v>
      </c>
      <c r="G109" s="12">
        <v>100</v>
      </c>
      <c r="H109" s="12">
        <v>0</v>
      </c>
      <c r="I109" s="12">
        <f>G109+H109</f>
        <v>100</v>
      </c>
      <c r="J109" s="12">
        <v>100</v>
      </c>
      <c r="K109" s="12">
        <v>100</v>
      </c>
    </row>
    <row r="110" spans="1:11" ht="15" x14ac:dyDescent="0.2">
      <c r="A110" s="50" t="s">
        <v>45</v>
      </c>
      <c r="B110" s="37" t="s">
        <v>22</v>
      </c>
      <c r="C110" s="37" t="s">
        <v>12</v>
      </c>
      <c r="D110" s="37" t="s">
        <v>13</v>
      </c>
      <c r="E110" s="37" t="s">
        <v>99</v>
      </c>
      <c r="F110" s="37" t="s">
        <v>46</v>
      </c>
      <c r="G110" s="16">
        <f t="shared" ref="G110:K111" si="45">G111</f>
        <v>500</v>
      </c>
      <c r="H110" s="16">
        <f t="shared" si="45"/>
        <v>0</v>
      </c>
      <c r="I110" s="16">
        <f t="shared" si="45"/>
        <v>500</v>
      </c>
      <c r="J110" s="16">
        <f t="shared" si="45"/>
        <v>500</v>
      </c>
      <c r="K110" s="16">
        <f t="shared" si="45"/>
        <v>500</v>
      </c>
    </row>
    <row r="111" spans="1:11" ht="50.25" customHeight="1" x14ac:dyDescent="0.2">
      <c r="A111" s="62" t="s">
        <v>71</v>
      </c>
      <c r="B111" s="37" t="s">
        <v>22</v>
      </c>
      <c r="C111" s="37" t="s">
        <v>12</v>
      </c>
      <c r="D111" s="37" t="s">
        <v>13</v>
      </c>
      <c r="E111" s="37" t="s">
        <v>99</v>
      </c>
      <c r="F111" s="37" t="s">
        <v>34</v>
      </c>
      <c r="G111" s="16">
        <f t="shared" si="45"/>
        <v>500</v>
      </c>
      <c r="H111" s="16">
        <f t="shared" si="45"/>
        <v>0</v>
      </c>
      <c r="I111" s="16">
        <f t="shared" si="45"/>
        <v>500</v>
      </c>
      <c r="J111" s="16">
        <f t="shared" si="45"/>
        <v>500</v>
      </c>
      <c r="K111" s="16">
        <f t="shared" si="45"/>
        <v>500</v>
      </c>
    </row>
    <row r="112" spans="1:11" ht="60" x14ac:dyDescent="0.2">
      <c r="A112" s="63" t="s">
        <v>120</v>
      </c>
      <c r="B112" s="40" t="s">
        <v>22</v>
      </c>
      <c r="C112" s="40" t="s">
        <v>12</v>
      </c>
      <c r="D112" s="40" t="s">
        <v>13</v>
      </c>
      <c r="E112" s="40" t="s">
        <v>99</v>
      </c>
      <c r="F112" s="40" t="s">
        <v>121</v>
      </c>
      <c r="G112" s="12">
        <v>500</v>
      </c>
      <c r="H112" s="12">
        <v>0</v>
      </c>
      <c r="I112" s="12">
        <f>G112+H112</f>
        <v>500</v>
      </c>
      <c r="J112" s="12">
        <v>500</v>
      </c>
      <c r="K112" s="12">
        <v>500</v>
      </c>
    </row>
    <row r="113" spans="1:11" ht="15" x14ac:dyDescent="0.2">
      <c r="A113" s="60" t="s">
        <v>16</v>
      </c>
      <c r="B113" s="37">
        <v>920</v>
      </c>
      <c r="C113" s="37" t="s">
        <v>12</v>
      </c>
      <c r="D113" s="37" t="s">
        <v>10</v>
      </c>
      <c r="E113" s="37"/>
      <c r="F113" s="37" t="s">
        <v>7</v>
      </c>
      <c r="G113" s="14">
        <f>G152+G146+G136+G114</f>
        <v>133164.30000000002</v>
      </c>
      <c r="H113" s="14">
        <f>H152+H146+H136+H114</f>
        <v>81705.3</v>
      </c>
      <c r="I113" s="14">
        <f t="shared" ref="I113:K113" si="46">I152+I146+I136+I114</f>
        <v>214869.59999999998</v>
      </c>
      <c r="J113" s="14">
        <f t="shared" si="46"/>
        <v>108261.90000000001</v>
      </c>
      <c r="K113" s="14">
        <f t="shared" si="46"/>
        <v>106683.90000000001</v>
      </c>
    </row>
    <row r="114" spans="1:11" ht="45" x14ac:dyDescent="0.2">
      <c r="A114" s="60" t="s">
        <v>186</v>
      </c>
      <c r="B114" s="37" t="s">
        <v>22</v>
      </c>
      <c r="C114" s="37" t="s">
        <v>12</v>
      </c>
      <c r="D114" s="37" t="s">
        <v>10</v>
      </c>
      <c r="E114" s="37" t="s">
        <v>146</v>
      </c>
      <c r="F114" s="37"/>
      <c r="G114" s="14">
        <f>G115</f>
        <v>1251.7</v>
      </c>
      <c r="H114" s="14">
        <f>H115</f>
        <v>85989.5</v>
      </c>
      <c r="I114" s="14">
        <f t="shared" ref="I114" si="47">I115</f>
        <v>87241.2</v>
      </c>
      <c r="J114" s="14">
        <f t="shared" ref="J114:K114" si="48">J115</f>
        <v>1500</v>
      </c>
      <c r="K114" s="14">
        <f t="shared" si="48"/>
        <v>1500</v>
      </c>
    </row>
    <row r="115" spans="1:11" ht="45" x14ac:dyDescent="0.2">
      <c r="A115" s="60" t="s">
        <v>147</v>
      </c>
      <c r="B115" s="37" t="s">
        <v>22</v>
      </c>
      <c r="C115" s="37" t="s">
        <v>12</v>
      </c>
      <c r="D115" s="37" t="s">
        <v>10</v>
      </c>
      <c r="E115" s="37" t="s">
        <v>148</v>
      </c>
      <c r="F115" s="37"/>
      <c r="G115" s="14">
        <f>G116+G132+G120+G124+G128</f>
        <v>1251.7</v>
      </c>
      <c r="H115" s="14">
        <f>H116+H132+H120+H124+H128</f>
        <v>85989.5</v>
      </c>
      <c r="I115" s="14">
        <f t="shared" ref="I115:K115" si="49">I116+I132+I120+I124+I128</f>
        <v>87241.2</v>
      </c>
      <c r="J115" s="14">
        <f t="shared" si="49"/>
        <v>1500</v>
      </c>
      <c r="K115" s="14">
        <f t="shared" si="49"/>
        <v>1500</v>
      </c>
    </row>
    <row r="116" spans="1:11" ht="44.25" hidden="1" customHeight="1" x14ac:dyDescent="0.2">
      <c r="A116" s="60" t="s">
        <v>174</v>
      </c>
      <c r="B116" s="37" t="s">
        <v>22</v>
      </c>
      <c r="C116" s="37" t="s">
        <v>12</v>
      </c>
      <c r="D116" s="37" t="s">
        <v>10</v>
      </c>
      <c r="E116" s="37" t="s">
        <v>168</v>
      </c>
      <c r="F116" s="37"/>
      <c r="G116" s="14">
        <f>G117</f>
        <v>1251.7</v>
      </c>
      <c r="H116" s="14">
        <f t="shared" ref="H116:K116" si="50">H117</f>
        <v>-1251.7</v>
      </c>
      <c r="I116" s="14">
        <f t="shared" si="50"/>
        <v>0</v>
      </c>
      <c r="J116" s="14">
        <f t="shared" si="50"/>
        <v>0</v>
      </c>
      <c r="K116" s="14">
        <f t="shared" si="50"/>
        <v>0</v>
      </c>
    </row>
    <row r="117" spans="1:11" ht="30" hidden="1" x14ac:dyDescent="0.2">
      <c r="A117" s="60" t="s">
        <v>123</v>
      </c>
      <c r="B117" s="37" t="s">
        <v>22</v>
      </c>
      <c r="C117" s="37" t="s">
        <v>12</v>
      </c>
      <c r="D117" s="37" t="s">
        <v>10</v>
      </c>
      <c r="E117" s="37" t="s">
        <v>168</v>
      </c>
      <c r="F117" s="37" t="s">
        <v>43</v>
      </c>
      <c r="G117" s="14">
        <f>G118</f>
        <v>1251.7</v>
      </c>
      <c r="H117" s="14">
        <f t="shared" ref="H117:I118" si="51">H118</f>
        <v>-1251.7</v>
      </c>
      <c r="I117" s="14">
        <f t="shared" si="51"/>
        <v>0</v>
      </c>
      <c r="J117" s="14">
        <f t="shared" ref="J117:K118" si="52">J118</f>
        <v>0</v>
      </c>
      <c r="K117" s="14">
        <f t="shared" si="52"/>
        <v>0</v>
      </c>
    </row>
    <row r="118" spans="1:11" ht="30" hidden="1" x14ac:dyDescent="0.2">
      <c r="A118" s="60" t="s">
        <v>68</v>
      </c>
      <c r="B118" s="37" t="s">
        <v>22</v>
      </c>
      <c r="C118" s="37" t="s">
        <v>12</v>
      </c>
      <c r="D118" s="37" t="s">
        <v>10</v>
      </c>
      <c r="E118" s="37" t="s">
        <v>168</v>
      </c>
      <c r="F118" s="37" t="s">
        <v>44</v>
      </c>
      <c r="G118" s="14">
        <f>G119</f>
        <v>1251.7</v>
      </c>
      <c r="H118" s="13">
        <f t="shared" si="51"/>
        <v>-1251.7</v>
      </c>
      <c r="I118" s="14">
        <f t="shared" si="51"/>
        <v>0</v>
      </c>
      <c r="J118" s="14">
        <f t="shared" si="52"/>
        <v>0</v>
      </c>
      <c r="K118" s="14">
        <f t="shared" si="52"/>
        <v>0</v>
      </c>
    </row>
    <row r="119" spans="1:11" ht="15" hidden="1" x14ac:dyDescent="0.2">
      <c r="A119" s="61" t="s">
        <v>138</v>
      </c>
      <c r="B119" s="56" t="s">
        <v>22</v>
      </c>
      <c r="C119" s="56" t="s">
        <v>12</v>
      </c>
      <c r="D119" s="56" t="s">
        <v>10</v>
      </c>
      <c r="E119" s="56" t="s">
        <v>168</v>
      </c>
      <c r="F119" s="56" t="s">
        <v>33</v>
      </c>
      <c r="G119" s="17">
        <v>1251.7</v>
      </c>
      <c r="H119" s="17">
        <v>-1251.7</v>
      </c>
      <c r="I119" s="17">
        <f>G119+H119</f>
        <v>0</v>
      </c>
      <c r="J119" s="17">
        <v>0</v>
      </c>
      <c r="K119" s="17">
        <v>0</v>
      </c>
    </row>
    <row r="120" spans="1:11" ht="33" customHeight="1" x14ac:dyDescent="0.2">
      <c r="A120" s="33" t="s">
        <v>151</v>
      </c>
      <c r="B120" s="43" t="s">
        <v>22</v>
      </c>
      <c r="C120" s="43" t="s">
        <v>12</v>
      </c>
      <c r="D120" s="43" t="s">
        <v>10</v>
      </c>
      <c r="E120" s="43" t="s">
        <v>180</v>
      </c>
      <c r="F120" s="43"/>
      <c r="G120" s="13">
        <f>G121</f>
        <v>0</v>
      </c>
      <c r="H120" s="13">
        <f t="shared" ref="H120:I122" si="53">H121</f>
        <v>12752</v>
      </c>
      <c r="I120" s="13">
        <f t="shared" si="53"/>
        <v>12752</v>
      </c>
      <c r="J120" s="13">
        <f>J121</f>
        <v>1500</v>
      </c>
      <c r="K120" s="13">
        <f t="shared" ref="K120:K122" si="54">K121</f>
        <v>1500</v>
      </c>
    </row>
    <row r="121" spans="1:11" ht="30" x14ac:dyDescent="0.2">
      <c r="A121" s="36" t="s">
        <v>123</v>
      </c>
      <c r="B121" s="43" t="s">
        <v>22</v>
      </c>
      <c r="C121" s="43" t="s">
        <v>12</v>
      </c>
      <c r="D121" s="43" t="s">
        <v>10</v>
      </c>
      <c r="E121" s="43" t="s">
        <v>180</v>
      </c>
      <c r="F121" s="43" t="s">
        <v>43</v>
      </c>
      <c r="G121" s="13">
        <f>G122</f>
        <v>0</v>
      </c>
      <c r="H121" s="13">
        <f t="shared" si="53"/>
        <v>12752</v>
      </c>
      <c r="I121" s="13">
        <f t="shared" si="53"/>
        <v>12752</v>
      </c>
      <c r="J121" s="13">
        <f>J122</f>
        <v>1500</v>
      </c>
      <c r="K121" s="13">
        <f t="shared" si="54"/>
        <v>1500</v>
      </c>
    </row>
    <row r="122" spans="1:11" ht="30" x14ac:dyDescent="0.2">
      <c r="A122" s="36" t="s">
        <v>68</v>
      </c>
      <c r="B122" s="43" t="s">
        <v>22</v>
      </c>
      <c r="C122" s="43" t="s">
        <v>12</v>
      </c>
      <c r="D122" s="43" t="s">
        <v>10</v>
      </c>
      <c r="E122" s="43" t="s">
        <v>180</v>
      </c>
      <c r="F122" s="43" t="s">
        <v>44</v>
      </c>
      <c r="G122" s="13">
        <f>G123</f>
        <v>0</v>
      </c>
      <c r="H122" s="13">
        <f t="shared" si="53"/>
        <v>12752</v>
      </c>
      <c r="I122" s="13">
        <f t="shared" si="53"/>
        <v>12752</v>
      </c>
      <c r="J122" s="13">
        <f>J123</f>
        <v>1500</v>
      </c>
      <c r="K122" s="13">
        <f t="shared" si="54"/>
        <v>1500</v>
      </c>
    </row>
    <row r="123" spans="1:11" ht="35.25" customHeight="1" x14ac:dyDescent="0.2">
      <c r="A123" s="57" t="s">
        <v>69</v>
      </c>
      <c r="B123" s="56" t="s">
        <v>22</v>
      </c>
      <c r="C123" s="56" t="s">
        <v>12</v>
      </c>
      <c r="D123" s="56" t="s">
        <v>10</v>
      </c>
      <c r="E123" s="56" t="s">
        <v>180</v>
      </c>
      <c r="F123" s="56" t="s">
        <v>35</v>
      </c>
      <c r="G123" s="17">
        <v>0</v>
      </c>
      <c r="H123" s="17">
        <f>1251.7+11476.8+23.5</f>
        <v>12752</v>
      </c>
      <c r="I123" s="17">
        <f>G123+H123</f>
        <v>12752</v>
      </c>
      <c r="J123" s="17">
        <v>1500</v>
      </c>
      <c r="K123" s="17">
        <v>1500</v>
      </c>
    </row>
    <row r="124" spans="1:11" ht="35.25" customHeight="1" x14ac:dyDescent="0.2">
      <c r="A124" s="55" t="s">
        <v>185</v>
      </c>
      <c r="B124" s="43" t="s">
        <v>22</v>
      </c>
      <c r="C124" s="43" t="s">
        <v>12</v>
      </c>
      <c r="D124" s="43" t="s">
        <v>10</v>
      </c>
      <c r="E124" s="43" t="s">
        <v>181</v>
      </c>
      <c r="F124" s="43"/>
      <c r="G124" s="13">
        <f>G125</f>
        <v>0</v>
      </c>
      <c r="H124" s="13">
        <f t="shared" ref="H124:K126" si="55">H125</f>
        <v>73684.2</v>
      </c>
      <c r="I124" s="13">
        <f t="shared" si="55"/>
        <v>73684.2</v>
      </c>
      <c r="J124" s="13">
        <f t="shared" si="55"/>
        <v>0</v>
      </c>
      <c r="K124" s="13">
        <f t="shared" si="55"/>
        <v>0</v>
      </c>
    </row>
    <row r="125" spans="1:11" ht="35.25" customHeight="1" x14ac:dyDescent="0.2">
      <c r="A125" s="36" t="s">
        <v>123</v>
      </c>
      <c r="B125" s="43" t="s">
        <v>22</v>
      </c>
      <c r="C125" s="43" t="s">
        <v>12</v>
      </c>
      <c r="D125" s="43" t="s">
        <v>10</v>
      </c>
      <c r="E125" s="43" t="s">
        <v>181</v>
      </c>
      <c r="F125" s="43" t="s">
        <v>43</v>
      </c>
      <c r="G125" s="13">
        <f>G126</f>
        <v>0</v>
      </c>
      <c r="H125" s="13">
        <f t="shared" si="55"/>
        <v>73684.2</v>
      </c>
      <c r="I125" s="13">
        <f t="shared" si="55"/>
        <v>73684.2</v>
      </c>
      <c r="J125" s="13">
        <f t="shared" si="55"/>
        <v>0</v>
      </c>
      <c r="K125" s="13">
        <f t="shared" si="55"/>
        <v>0</v>
      </c>
    </row>
    <row r="126" spans="1:11" ht="35.25" customHeight="1" x14ac:dyDescent="0.2">
      <c r="A126" s="36" t="s">
        <v>68</v>
      </c>
      <c r="B126" s="43" t="s">
        <v>22</v>
      </c>
      <c r="C126" s="43" t="s">
        <v>12</v>
      </c>
      <c r="D126" s="43" t="s">
        <v>10</v>
      </c>
      <c r="E126" s="43" t="s">
        <v>181</v>
      </c>
      <c r="F126" s="43" t="s">
        <v>44</v>
      </c>
      <c r="G126" s="13">
        <f>G127</f>
        <v>0</v>
      </c>
      <c r="H126" s="13">
        <f t="shared" si="55"/>
        <v>73684.2</v>
      </c>
      <c r="I126" s="13">
        <f t="shared" si="55"/>
        <v>73684.2</v>
      </c>
      <c r="J126" s="13">
        <f t="shared" si="55"/>
        <v>0</v>
      </c>
      <c r="K126" s="13">
        <f t="shared" si="55"/>
        <v>0</v>
      </c>
    </row>
    <row r="127" spans="1:11" ht="35.25" customHeight="1" x14ac:dyDescent="0.2">
      <c r="A127" s="61" t="s">
        <v>138</v>
      </c>
      <c r="B127" s="56" t="s">
        <v>22</v>
      </c>
      <c r="C127" s="56" t="s">
        <v>12</v>
      </c>
      <c r="D127" s="56" t="s">
        <v>10</v>
      </c>
      <c r="E127" s="56" t="s">
        <v>181</v>
      </c>
      <c r="F127" s="56" t="s">
        <v>33</v>
      </c>
      <c r="G127" s="17">
        <v>0</v>
      </c>
      <c r="H127" s="17">
        <f>3684.2+70000</f>
        <v>73684.2</v>
      </c>
      <c r="I127" s="17">
        <f>G127+H127</f>
        <v>73684.2</v>
      </c>
      <c r="J127" s="17">
        <v>0</v>
      </c>
      <c r="K127" s="17">
        <v>0</v>
      </c>
    </row>
    <row r="128" spans="1:11" ht="35.25" customHeight="1" x14ac:dyDescent="0.2">
      <c r="A128" s="33" t="s">
        <v>182</v>
      </c>
      <c r="B128" s="43" t="s">
        <v>22</v>
      </c>
      <c r="C128" s="43" t="s">
        <v>12</v>
      </c>
      <c r="D128" s="43" t="s">
        <v>10</v>
      </c>
      <c r="E128" s="43" t="s">
        <v>183</v>
      </c>
      <c r="F128" s="43"/>
      <c r="G128" s="13">
        <f>G129</f>
        <v>0</v>
      </c>
      <c r="H128" s="13">
        <f t="shared" ref="H128:K130" si="56">H129</f>
        <v>5</v>
      </c>
      <c r="I128" s="13">
        <f t="shared" si="56"/>
        <v>5</v>
      </c>
      <c r="J128" s="13">
        <f t="shared" si="56"/>
        <v>0</v>
      </c>
      <c r="K128" s="13">
        <f t="shared" si="56"/>
        <v>0</v>
      </c>
    </row>
    <row r="129" spans="1:11" ht="35.25" customHeight="1" x14ac:dyDescent="0.2">
      <c r="A129" s="33" t="s">
        <v>123</v>
      </c>
      <c r="B129" s="43" t="s">
        <v>22</v>
      </c>
      <c r="C129" s="43" t="s">
        <v>12</v>
      </c>
      <c r="D129" s="43" t="s">
        <v>10</v>
      </c>
      <c r="E129" s="43" t="s">
        <v>183</v>
      </c>
      <c r="F129" s="43" t="s">
        <v>43</v>
      </c>
      <c r="G129" s="13">
        <f>G130</f>
        <v>0</v>
      </c>
      <c r="H129" s="13">
        <f t="shared" si="56"/>
        <v>5</v>
      </c>
      <c r="I129" s="13">
        <f t="shared" si="56"/>
        <v>5</v>
      </c>
      <c r="J129" s="13">
        <f t="shared" si="56"/>
        <v>0</v>
      </c>
      <c r="K129" s="13">
        <f t="shared" si="56"/>
        <v>0</v>
      </c>
    </row>
    <row r="130" spans="1:11" ht="35.25" customHeight="1" x14ac:dyDescent="0.2">
      <c r="A130" s="33" t="s">
        <v>68</v>
      </c>
      <c r="B130" s="43" t="s">
        <v>22</v>
      </c>
      <c r="C130" s="43" t="s">
        <v>12</v>
      </c>
      <c r="D130" s="43" t="s">
        <v>10</v>
      </c>
      <c r="E130" s="43" t="s">
        <v>183</v>
      </c>
      <c r="F130" s="43" t="s">
        <v>44</v>
      </c>
      <c r="G130" s="13">
        <f>G131</f>
        <v>0</v>
      </c>
      <c r="H130" s="13">
        <f t="shared" si="56"/>
        <v>5</v>
      </c>
      <c r="I130" s="13">
        <f t="shared" si="56"/>
        <v>5</v>
      </c>
      <c r="J130" s="13">
        <f t="shared" si="56"/>
        <v>0</v>
      </c>
      <c r="K130" s="13">
        <f t="shared" si="56"/>
        <v>0</v>
      </c>
    </row>
    <row r="131" spans="1:11" ht="20.25" customHeight="1" x14ac:dyDescent="0.2">
      <c r="A131" s="61" t="s">
        <v>138</v>
      </c>
      <c r="B131" s="56" t="s">
        <v>22</v>
      </c>
      <c r="C131" s="56" t="s">
        <v>12</v>
      </c>
      <c r="D131" s="56" t="s">
        <v>10</v>
      </c>
      <c r="E131" s="56" t="s">
        <v>183</v>
      </c>
      <c r="F131" s="56" t="s">
        <v>33</v>
      </c>
      <c r="G131" s="17">
        <v>0</v>
      </c>
      <c r="H131" s="17">
        <v>5</v>
      </c>
      <c r="I131" s="17">
        <f>G131+H131</f>
        <v>5</v>
      </c>
      <c r="J131" s="17">
        <v>0</v>
      </c>
      <c r="K131" s="17">
        <v>0</v>
      </c>
    </row>
    <row r="132" spans="1:11" ht="45" x14ac:dyDescent="0.2">
      <c r="A132" s="33" t="s">
        <v>182</v>
      </c>
      <c r="B132" s="43" t="s">
        <v>22</v>
      </c>
      <c r="C132" s="43" t="s">
        <v>12</v>
      </c>
      <c r="D132" s="43" t="s">
        <v>10</v>
      </c>
      <c r="E132" s="43" t="s">
        <v>179</v>
      </c>
      <c r="F132" s="43"/>
      <c r="G132" s="13">
        <f>G133</f>
        <v>0</v>
      </c>
      <c r="H132" s="13">
        <f t="shared" ref="H132:K134" si="57">H133</f>
        <v>800</v>
      </c>
      <c r="I132" s="13">
        <f t="shared" si="57"/>
        <v>800</v>
      </c>
      <c r="J132" s="13">
        <f t="shared" si="57"/>
        <v>0</v>
      </c>
      <c r="K132" s="13">
        <f t="shared" si="57"/>
        <v>0</v>
      </c>
    </row>
    <row r="133" spans="1:11" ht="30" x14ac:dyDescent="0.2">
      <c r="A133" s="33" t="s">
        <v>123</v>
      </c>
      <c r="B133" s="43" t="s">
        <v>22</v>
      </c>
      <c r="C133" s="43" t="s">
        <v>12</v>
      </c>
      <c r="D133" s="43" t="s">
        <v>10</v>
      </c>
      <c r="E133" s="43" t="s">
        <v>179</v>
      </c>
      <c r="F133" s="43" t="s">
        <v>43</v>
      </c>
      <c r="G133" s="13">
        <f>G134</f>
        <v>0</v>
      </c>
      <c r="H133" s="13">
        <f t="shared" si="57"/>
        <v>800</v>
      </c>
      <c r="I133" s="13">
        <f t="shared" si="57"/>
        <v>800</v>
      </c>
      <c r="J133" s="13">
        <f t="shared" si="57"/>
        <v>0</v>
      </c>
      <c r="K133" s="13">
        <f t="shared" si="57"/>
        <v>0</v>
      </c>
    </row>
    <row r="134" spans="1:11" ht="30" x14ac:dyDescent="0.2">
      <c r="A134" s="33" t="s">
        <v>68</v>
      </c>
      <c r="B134" s="43" t="s">
        <v>22</v>
      </c>
      <c r="C134" s="43" t="s">
        <v>12</v>
      </c>
      <c r="D134" s="43" t="s">
        <v>10</v>
      </c>
      <c r="E134" s="43" t="s">
        <v>179</v>
      </c>
      <c r="F134" s="43" t="s">
        <v>44</v>
      </c>
      <c r="G134" s="13">
        <f>G135</f>
        <v>0</v>
      </c>
      <c r="H134" s="13">
        <f t="shared" si="57"/>
        <v>800</v>
      </c>
      <c r="I134" s="13">
        <f t="shared" si="57"/>
        <v>800</v>
      </c>
      <c r="J134" s="13">
        <f t="shared" si="57"/>
        <v>0</v>
      </c>
      <c r="K134" s="13">
        <f t="shared" si="57"/>
        <v>0</v>
      </c>
    </row>
    <row r="135" spans="1:11" ht="15" x14ac:dyDescent="0.2">
      <c r="A135" s="61" t="s">
        <v>138</v>
      </c>
      <c r="B135" s="56" t="s">
        <v>22</v>
      </c>
      <c r="C135" s="56" t="s">
        <v>12</v>
      </c>
      <c r="D135" s="56" t="s">
        <v>10</v>
      </c>
      <c r="E135" s="56" t="s">
        <v>179</v>
      </c>
      <c r="F135" s="56" t="s">
        <v>33</v>
      </c>
      <c r="G135" s="17">
        <v>0</v>
      </c>
      <c r="H135" s="17">
        <f>800</f>
        <v>800</v>
      </c>
      <c r="I135" s="17">
        <f>G135+H135</f>
        <v>800</v>
      </c>
      <c r="J135" s="17">
        <v>0</v>
      </c>
      <c r="K135" s="17">
        <v>0</v>
      </c>
    </row>
    <row r="136" spans="1:11" ht="45" x14ac:dyDescent="0.2">
      <c r="A136" s="50" t="s">
        <v>88</v>
      </c>
      <c r="B136" s="37">
        <v>920</v>
      </c>
      <c r="C136" s="37" t="s">
        <v>12</v>
      </c>
      <c r="D136" s="37" t="s">
        <v>10</v>
      </c>
      <c r="E136" s="37" t="s">
        <v>97</v>
      </c>
      <c r="F136" s="37"/>
      <c r="G136" s="14">
        <f>G137</f>
        <v>2000</v>
      </c>
      <c r="H136" s="14">
        <f t="shared" ref="H136:I136" si="58">H137</f>
        <v>-500</v>
      </c>
      <c r="I136" s="14">
        <f t="shared" si="58"/>
        <v>1500</v>
      </c>
      <c r="J136" s="14">
        <f t="shared" ref="J136:K136" si="59">J137</f>
        <v>1500</v>
      </c>
      <c r="K136" s="14">
        <f t="shared" si="59"/>
        <v>1500</v>
      </c>
    </row>
    <row r="137" spans="1:11" ht="30" x14ac:dyDescent="0.2">
      <c r="A137" s="60" t="s">
        <v>141</v>
      </c>
      <c r="B137" s="37">
        <v>920</v>
      </c>
      <c r="C137" s="37" t="s">
        <v>12</v>
      </c>
      <c r="D137" s="37" t="s">
        <v>10</v>
      </c>
      <c r="E137" s="37" t="s">
        <v>140</v>
      </c>
      <c r="F137" s="37"/>
      <c r="G137" s="14">
        <f>G142+G138</f>
        <v>2000</v>
      </c>
      <c r="H137" s="14">
        <f t="shared" ref="H137:K137" si="60">H142+H138</f>
        <v>-500</v>
      </c>
      <c r="I137" s="14">
        <f t="shared" si="60"/>
        <v>1500</v>
      </c>
      <c r="J137" s="14">
        <f t="shared" si="60"/>
        <v>1500</v>
      </c>
      <c r="K137" s="14">
        <f t="shared" si="60"/>
        <v>1500</v>
      </c>
    </row>
    <row r="138" spans="1:11" ht="45" hidden="1" x14ac:dyDescent="0.2">
      <c r="A138" s="60" t="s">
        <v>171</v>
      </c>
      <c r="B138" s="37">
        <v>920</v>
      </c>
      <c r="C138" s="37" t="s">
        <v>12</v>
      </c>
      <c r="D138" s="37" t="s">
        <v>10</v>
      </c>
      <c r="E138" s="91" t="s">
        <v>175</v>
      </c>
      <c r="F138" s="37"/>
      <c r="G138" s="14">
        <f t="shared" ref="G138:K140" si="61">G139</f>
        <v>500</v>
      </c>
      <c r="H138" s="14">
        <f t="shared" si="61"/>
        <v>-500</v>
      </c>
      <c r="I138" s="14">
        <f t="shared" si="61"/>
        <v>0</v>
      </c>
      <c r="J138" s="14">
        <f t="shared" si="61"/>
        <v>0</v>
      </c>
      <c r="K138" s="14">
        <f t="shared" si="61"/>
        <v>0</v>
      </c>
    </row>
    <row r="139" spans="1:11" ht="30" hidden="1" x14ac:dyDescent="0.2">
      <c r="A139" s="36" t="s">
        <v>123</v>
      </c>
      <c r="B139" s="37">
        <v>920</v>
      </c>
      <c r="C139" s="37" t="s">
        <v>12</v>
      </c>
      <c r="D139" s="37" t="s">
        <v>10</v>
      </c>
      <c r="E139" s="91" t="s">
        <v>175</v>
      </c>
      <c r="F139" s="37" t="s">
        <v>43</v>
      </c>
      <c r="G139" s="13">
        <f t="shared" si="61"/>
        <v>500</v>
      </c>
      <c r="H139" s="13">
        <f t="shared" si="61"/>
        <v>-500</v>
      </c>
      <c r="I139" s="13">
        <f t="shared" si="61"/>
        <v>0</v>
      </c>
      <c r="J139" s="13">
        <f t="shared" si="61"/>
        <v>0</v>
      </c>
      <c r="K139" s="13">
        <f t="shared" si="61"/>
        <v>0</v>
      </c>
    </row>
    <row r="140" spans="1:11" ht="30" hidden="1" x14ac:dyDescent="0.2">
      <c r="A140" s="36" t="s">
        <v>68</v>
      </c>
      <c r="B140" s="37">
        <v>920</v>
      </c>
      <c r="C140" s="37" t="s">
        <v>12</v>
      </c>
      <c r="D140" s="37" t="s">
        <v>10</v>
      </c>
      <c r="E140" s="91" t="s">
        <v>175</v>
      </c>
      <c r="F140" s="37" t="s">
        <v>44</v>
      </c>
      <c r="G140" s="13">
        <f t="shared" si="61"/>
        <v>500</v>
      </c>
      <c r="H140" s="13">
        <f t="shared" si="61"/>
        <v>-500</v>
      </c>
      <c r="I140" s="13">
        <f t="shared" si="61"/>
        <v>0</v>
      </c>
      <c r="J140" s="13">
        <f t="shared" si="61"/>
        <v>0</v>
      </c>
      <c r="K140" s="13">
        <f t="shared" si="61"/>
        <v>0</v>
      </c>
    </row>
    <row r="141" spans="1:11" ht="15" hidden="1" x14ac:dyDescent="0.2">
      <c r="A141" s="38" t="s">
        <v>138</v>
      </c>
      <c r="B141" s="40" t="s">
        <v>22</v>
      </c>
      <c r="C141" s="40" t="s">
        <v>12</v>
      </c>
      <c r="D141" s="40" t="s">
        <v>10</v>
      </c>
      <c r="E141" s="40" t="s">
        <v>175</v>
      </c>
      <c r="F141" s="41" t="s">
        <v>33</v>
      </c>
      <c r="G141" s="42">
        <v>500</v>
      </c>
      <c r="H141" s="42">
        <v>-500</v>
      </c>
      <c r="I141" s="42">
        <f>G141+H141</f>
        <v>0</v>
      </c>
      <c r="J141" s="42">
        <v>0</v>
      </c>
      <c r="K141" s="42">
        <v>0</v>
      </c>
    </row>
    <row r="142" spans="1:11" ht="30" x14ac:dyDescent="0.2">
      <c r="A142" s="60" t="s">
        <v>145</v>
      </c>
      <c r="B142" s="37">
        <v>920</v>
      </c>
      <c r="C142" s="37" t="s">
        <v>12</v>
      </c>
      <c r="D142" s="37" t="s">
        <v>10</v>
      </c>
      <c r="E142" s="37" t="s">
        <v>144</v>
      </c>
      <c r="F142" s="37"/>
      <c r="G142" s="14">
        <f t="shared" ref="G142:K144" si="62">G143</f>
        <v>1500</v>
      </c>
      <c r="H142" s="14">
        <f t="shared" si="62"/>
        <v>0</v>
      </c>
      <c r="I142" s="14">
        <f t="shared" si="62"/>
        <v>1500</v>
      </c>
      <c r="J142" s="14">
        <f t="shared" si="62"/>
        <v>1500</v>
      </c>
      <c r="K142" s="14">
        <f t="shared" si="62"/>
        <v>1500</v>
      </c>
    </row>
    <row r="143" spans="1:11" ht="30" x14ac:dyDescent="0.2">
      <c r="A143" s="36" t="s">
        <v>123</v>
      </c>
      <c r="B143" s="37">
        <v>920</v>
      </c>
      <c r="C143" s="37" t="s">
        <v>12</v>
      </c>
      <c r="D143" s="37" t="s">
        <v>10</v>
      </c>
      <c r="E143" s="37" t="s">
        <v>144</v>
      </c>
      <c r="F143" s="37" t="s">
        <v>43</v>
      </c>
      <c r="G143" s="13">
        <f t="shared" si="62"/>
        <v>1500</v>
      </c>
      <c r="H143" s="13">
        <f t="shared" si="62"/>
        <v>0</v>
      </c>
      <c r="I143" s="13">
        <f t="shared" si="62"/>
        <v>1500</v>
      </c>
      <c r="J143" s="13">
        <f t="shared" si="62"/>
        <v>1500</v>
      </c>
      <c r="K143" s="13">
        <f t="shared" si="62"/>
        <v>1500</v>
      </c>
    </row>
    <row r="144" spans="1:11" ht="30" x14ac:dyDescent="0.2">
      <c r="A144" s="36" t="s">
        <v>68</v>
      </c>
      <c r="B144" s="37">
        <v>920</v>
      </c>
      <c r="C144" s="37" t="s">
        <v>12</v>
      </c>
      <c r="D144" s="37" t="s">
        <v>10</v>
      </c>
      <c r="E144" s="37" t="s">
        <v>144</v>
      </c>
      <c r="F144" s="37" t="s">
        <v>44</v>
      </c>
      <c r="G144" s="13">
        <f t="shared" si="62"/>
        <v>1500</v>
      </c>
      <c r="H144" s="13">
        <f t="shared" si="62"/>
        <v>0</v>
      </c>
      <c r="I144" s="13">
        <f t="shared" si="62"/>
        <v>1500</v>
      </c>
      <c r="J144" s="13">
        <f t="shared" si="62"/>
        <v>1500</v>
      </c>
      <c r="K144" s="13">
        <f t="shared" si="62"/>
        <v>1500</v>
      </c>
    </row>
    <row r="145" spans="1:11" ht="15" x14ac:dyDescent="0.2">
      <c r="A145" s="38" t="s">
        <v>138</v>
      </c>
      <c r="B145" s="40" t="s">
        <v>22</v>
      </c>
      <c r="C145" s="40" t="s">
        <v>12</v>
      </c>
      <c r="D145" s="40" t="s">
        <v>10</v>
      </c>
      <c r="E145" s="40" t="s">
        <v>144</v>
      </c>
      <c r="F145" s="41" t="s">
        <v>33</v>
      </c>
      <c r="G145" s="42">
        <v>1500</v>
      </c>
      <c r="H145" s="42">
        <v>0</v>
      </c>
      <c r="I145" s="42">
        <f>G145+H145</f>
        <v>1500</v>
      </c>
      <c r="J145" s="42">
        <v>1500</v>
      </c>
      <c r="K145" s="42">
        <v>1500</v>
      </c>
    </row>
    <row r="146" spans="1:11" ht="30" x14ac:dyDescent="0.2">
      <c r="A146" s="50" t="s">
        <v>112</v>
      </c>
      <c r="B146" s="37">
        <v>920</v>
      </c>
      <c r="C146" s="37" t="s">
        <v>12</v>
      </c>
      <c r="D146" s="37" t="s">
        <v>10</v>
      </c>
      <c r="E146" s="37" t="s">
        <v>111</v>
      </c>
      <c r="F146" s="37"/>
      <c r="G146" s="14">
        <f t="shared" ref="G146:K150" si="63">G147</f>
        <v>2735.6</v>
      </c>
      <c r="H146" s="14">
        <f t="shared" si="63"/>
        <v>1035.9000000000001</v>
      </c>
      <c r="I146" s="14">
        <f t="shared" si="63"/>
        <v>3771.5</v>
      </c>
      <c r="J146" s="14">
        <f t="shared" si="63"/>
        <v>2828.3</v>
      </c>
      <c r="K146" s="14">
        <f t="shared" si="63"/>
        <v>2925.3</v>
      </c>
    </row>
    <row r="147" spans="1:11" ht="30" x14ac:dyDescent="0.2">
      <c r="A147" s="60" t="s">
        <v>114</v>
      </c>
      <c r="B147" s="37">
        <v>920</v>
      </c>
      <c r="C147" s="37" t="s">
        <v>12</v>
      </c>
      <c r="D147" s="37" t="s">
        <v>10</v>
      </c>
      <c r="E147" s="37" t="s">
        <v>113</v>
      </c>
      <c r="F147" s="37"/>
      <c r="G147" s="14">
        <f t="shared" si="63"/>
        <v>2735.6</v>
      </c>
      <c r="H147" s="14">
        <f t="shared" si="63"/>
        <v>1035.9000000000001</v>
      </c>
      <c r="I147" s="14">
        <f t="shared" si="63"/>
        <v>3771.5</v>
      </c>
      <c r="J147" s="14">
        <f t="shared" si="63"/>
        <v>2828.3</v>
      </c>
      <c r="K147" s="14">
        <f t="shared" si="63"/>
        <v>2925.3</v>
      </c>
    </row>
    <row r="148" spans="1:11" ht="45" x14ac:dyDescent="0.2">
      <c r="A148" s="60" t="s">
        <v>116</v>
      </c>
      <c r="B148" s="37">
        <v>920</v>
      </c>
      <c r="C148" s="37" t="s">
        <v>12</v>
      </c>
      <c r="D148" s="37" t="s">
        <v>10</v>
      </c>
      <c r="E148" s="37" t="s">
        <v>115</v>
      </c>
      <c r="F148" s="37"/>
      <c r="G148" s="14">
        <f t="shared" si="63"/>
        <v>2735.6</v>
      </c>
      <c r="H148" s="14">
        <f t="shared" si="63"/>
        <v>1035.9000000000001</v>
      </c>
      <c r="I148" s="14">
        <f t="shared" si="63"/>
        <v>3771.5</v>
      </c>
      <c r="J148" s="14">
        <f t="shared" si="63"/>
        <v>2828.3</v>
      </c>
      <c r="K148" s="14">
        <f t="shared" si="63"/>
        <v>2925.3</v>
      </c>
    </row>
    <row r="149" spans="1:11" ht="30" x14ac:dyDescent="0.2">
      <c r="A149" s="36" t="s">
        <v>123</v>
      </c>
      <c r="B149" s="37">
        <v>920</v>
      </c>
      <c r="C149" s="37" t="s">
        <v>12</v>
      </c>
      <c r="D149" s="37" t="s">
        <v>10</v>
      </c>
      <c r="E149" s="37" t="s">
        <v>115</v>
      </c>
      <c r="F149" s="37" t="s">
        <v>43</v>
      </c>
      <c r="G149" s="13">
        <f t="shared" si="63"/>
        <v>2735.6</v>
      </c>
      <c r="H149" s="13">
        <f t="shared" si="63"/>
        <v>1035.9000000000001</v>
      </c>
      <c r="I149" s="13">
        <f t="shared" si="63"/>
        <v>3771.5</v>
      </c>
      <c r="J149" s="13">
        <f t="shared" si="63"/>
        <v>2828.3</v>
      </c>
      <c r="K149" s="13">
        <f t="shared" si="63"/>
        <v>2925.3</v>
      </c>
    </row>
    <row r="150" spans="1:11" ht="30" x14ac:dyDescent="0.2">
      <c r="A150" s="36" t="s">
        <v>68</v>
      </c>
      <c r="B150" s="37">
        <v>920</v>
      </c>
      <c r="C150" s="37" t="s">
        <v>12</v>
      </c>
      <c r="D150" s="37" t="s">
        <v>10</v>
      </c>
      <c r="E150" s="37" t="s">
        <v>115</v>
      </c>
      <c r="F150" s="37" t="s">
        <v>44</v>
      </c>
      <c r="G150" s="13">
        <f t="shared" si="63"/>
        <v>2735.6</v>
      </c>
      <c r="H150" s="13">
        <f t="shared" si="63"/>
        <v>1035.9000000000001</v>
      </c>
      <c r="I150" s="13">
        <f t="shared" si="63"/>
        <v>3771.5</v>
      </c>
      <c r="J150" s="13">
        <f t="shared" si="63"/>
        <v>2828.3</v>
      </c>
      <c r="K150" s="13">
        <f t="shared" si="63"/>
        <v>2925.3</v>
      </c>
    </row>
    <row r="151" spans="1:11" ht="15" x14ac:dyDescent="0.2">
      <c r="A151" s="38" t="s">
        <v>138</v>
      </c>
      <c r="B151" s="40" t="s">
        <v>22</v>
      </c>
      <c r="C151" s="40" t="s">
        <v>12</v>
      </c>
      <c r="D151" s="40" t="s">
        <v>10</v>
      </c>
      <c r="E151" s="40" t="s">
        <v>115</v>
      </c>
      <c r="F151" s="41" t="s">
        <v>33</v>
      </c>
      <c r="G151" s="42">
        <v>2735.6</v>
      </c>
      <c r="H151" s="42">
        <v>1035.9000000000001</v>
      </c>
      <c r="I151" s="42">
        <f>G151+H151</f>
        <v>3771.5</v>
      </c>
      <c r="J151" s="42">
        <v>2828.3</v>
      </c>
      <c r="K151" s="42">
        <v>2925.3</v>
      </c>
    </row>
    <row r="152" spans="1:11" ht="15" x14ac:dyDescent="0.2">
      <c r="A152" s="33" t="s">
        <v>41</v>
      </c>
      <c r="B152" s="37">
        <v>920</v>
      </c>
      <c r="C152" s="37" t="s">
        <v>12</v>
      </c>
      <c r="D152" s="37" t="s">
        <v>10</v>
      </c>
      <c r="E152" s="34" t="s">
        <v>93</v>
      </c>
      <c r="F152" s="37"/>
      <c r="G152" s="14">
        <f>G161+G170+G174+G157+G166+G153</f>
        <v>127177</v>
      </c>
      <c r="H152" s="14">
        <f>H161+H170+H174+H157+H166+H153</f>
        <v>-4820.1000000000004</v>
      </c>
      <c r="I152" s="14">
        <f>I161+I170+I174+I157+I166+I153</f>
        <v>122356.9</v>
      </c>
      <c r="J152" s="14">
        <f>J161+J170+J174+J157+J166+J153</f>
        <v>102433.60000000001</v>
      </c>
      <c r="K152" s="14">
        <f>K161+K170+K174+K157+K166+K153</f>
        <v>100758.6</v>
      </c>
    </row>
    <row r="153" spans="1:11" ht="30" x14ac:dyDescent="0.2">
      <c r="A153" s="33" t="s">
        <v>170</v>
      </c>
      <c r="B153" s="37">
        <v>920</v>
      </c>
      <c r="C153" s="37" t="s">
        <v>12</v>
      </c>
      <c r="D153" s="37" t="s">
        <v>10</v>
      </c>
      <c r="E153" s="37" t="s">
        <v>169</v>
      </c>
      <c r="F153" s="37"/>
      <c r="G153" s="14">
        <f>G154</f>
        <v>2038.6</v>
      </c>
      <c r="H153" s="14">
        <f>H154</f>
        <v>6115.6</v>
      </c>
      <c r="I153" s="14">
        <f>I154</f>
        <v>8154.2000000000007</v>
      </c>
      <c r="J153" s="14">
        <f t="shared" ref="J153:K153" si="64">J154</f>
        <v>0</v>
      </c>
      <c r="K153" s="14">
        <f t="shared" si="64"/>
        <v>0</v>
      </c>
    </row>
    <row r="154" spans="1:11" ht="30" x14ac:dyDescent="0.2">
      <c r="A154" s="36" t="s">
        <v>56</v>
      </c>
      <c r="B154" s="37">
        <v>920</v>
      </c>
      <c r="C154" s="37" t="s">
        <v>12</v>
      </c>
      <c r="D154" s="37" t="s">
        <v>10</v>
      </c>
      <c r="E154" s="37" t="s">
        <v>169</v>
      </c>
      <c r="F154" s="37" t="s">
        <v>57</v>
      </c>
      <c r="G154" s="13">
        <f>G156</f>
        <v>2038.6</v>
      </c>
      <c r="H154" s="13">
        <f>H156</f>
        <v>6115.6</v>
      </c>
      <c r="I154" s="13">
        <f>I156</f>
        <v>8154.2000000000007</v>
      </c>
      <c r="J154" s="13">
        <f>J156</f>
        <v>0</v>
      </c>
      <c r="K154" s="13">
        <f>K156</f>
        <v>0</v>
      </c>
    </row>
    <row r="155" spans="1:11" ht="15" x14ac:dyDescent="0.2">
      <c r="A155" s="36" t="s">
        <v>58</v>
      </c>
      <c r="B155" s="37">
        <v>920</v>
      </c>
      <c r="C155" s="37" t="s">
        <v>12</v>
      </c>
      <c r="D155" s="37" t="s">
        <v>10</v>
      </c>
      <c r="E155" s="37" t="s">
        <v>169</v>
      </c>
      <c r="F155" s="37" t="s">
        <v>59</v>
      </c>
      <c r="G155" s="13">
        <f>G156</f>
        <v>2038.6</v>
      </c>
      <c r="H155" s="13">
        <f>H156</f>
        <v>6115.6</v>
      </c>
      <c r="I155" s="13">
        <f>I156</f>
        <v>8154.2000000000007</v>
      </c>
      <c r="J155" s="13">
        <f t="shared" ref="J155:K155" si="65">J156</f>
        <v>0</v>
      </c>
      <c r="K155" s="13">
        <f t="shared" si="65"/>
        <v>0</v>
      </c>
    </row>
    <row r="156" spans="1:11" ht="60" x14ac:dyDescent="0.2">
      <c r="A156" s="38" t="s">
        <v>70</v>
      </c>
      <c r="B156" s="40" t="s">
        <v>22</v>
      </c>
      <c r="C156" s="40" t="s">
        <v>12</v>
      </c>
      <c r="D156" s="40" t="s">
        <v>10</v>
      </c>
      <c r="E156" s="40" t="s">
        <v>169</v>
      </c>
      <c r="F156" s="41" t="s">
        <v>37</v>
      </c>
      <c r="G156" s="42">
        <v>2038.6</v>
      </c>
      <c r="H156" s="42">
        <f>2222.7+3892.9</f>
        <v>6115.6</v>
      </c>
      <c r="I156" s="42">
        <f>G156+H156</f>
        <v>8154.2000000000007</v>
      </c>
      <c r="J156" s="42">
        <v>0</v>
      </c>
      <c r="K156" s="42">
        <v>0</v>
      </c>
    </row>
    <row r="157" spans="1:11" ht="30" x14ac:dyDescent="0.2">
      <c r="A157" s="50" t="s">
        <v>87</v>
      </c>
      <c r="B157" s="37" t="s">
        <v>22</v>
      </c>
      <c r="C157" s="37" t="s">
        <v>12</v>
      </c>
      <c r="D157" s="37" t="s">
        <v>10</v>
      </c>
      <c r="E157" s="37" t="s">
        <v>100</v>
      </c>
      <c r="F157" s="52"/>
      <c r="G157" s="13">
        <f t="shared" ref="G157:K159" si="66">G158</f>
        <v>81230.3</v>
      </c>
      <c r="H157" s="13">
        <f t="shared" si="66"/>
        <v>-4720.1000000000004</v>
      </c>
      <c r="I157" s="13">
        <f t="shared" si="66"/>
        <v>76510.2</v>
      </c>
      <c r="J157" s="13">
        <f t="shared" si="66"/>
        <v>61783.6</v>
      </c>
      <c r="K157" s="13">
        <f t="shared" si="66"/>
        <v>59648.6</v>
      </c>
    </row>
    <row r="158" spans="1:11" ht="30" x14ac:dyDescent="0.2">
      <c r="A158" s="36" t="s">
        <v>123</v>
      </c>
      <c r="B158" s="37">
        <v>920</v>
      </c>
      <c r="C158" s="37" t="s">
        <v>12</v>
      </c>
      <c r="D158" s="37" t="s">
        <v>10</v>
      </c>
      <c r="E158" s="37" t="s">
        <v>100</v>
      </c>
      <c r="F158" s="37" t="s">
        <v>43</v>
      </c>
      <c r="G158" s="13">
        <f t="shared" si="66"/>
        <v>81230.3</v>
      </c>
      <c r="H158" s="13">
        <f t="shared" si="66"/>
        <v>-4720.1000000000004</v>
      </c>
      <c r="I158" s="13">
        <f t="shared" si="66"/>
        <v>76510.2</v>
      </c>
      <c r="J158" s="13">
        <f t="shared" si="66"/>
        <v>61783.6</v>
      </c>
      <c r="K158" s="13">
        <f t="shared" si="66"/>
        <v>59648.6</v>
      </c>
    </row>
    <row r="159" spans="1:11" ht="30" x14ac:dyDescent="0.2">
      <c r="A159" s="36" t="s">
        <v>68</v>
      </c>
      <c r="B159" s="37">
        <v>920</v>
      </c>
      <c r="C159" s="37" t="s">
        <v>12</v>
      </c>
      <c r="D159" s="37" t="s">
        <v>10</v>
      </c>
      <c r="E159" s="37" t="s">
        <v>100</v>
      </c>
      <c r="F159" s="37" t="s">
        <v>44</v>
      </c>
      <c r="G159" s="13">
        <f t="shared" si="66"/>
        <v>81230.3</v>
      </c>
      <c r="H159" s="13">
        <f t="shared" si="66"/>
        <v>-4720.1000000000004</v>
      </c>
      <c r="I159" s="13">
        <f t="shared" si="66"/>
        <v>76510.2</v>
      </c>
      <c r="J159" s="13">
        <f t="shared" si="66"/>
        <v>61783.6</v>
      </c>
      <c r="K159" s="13">
        <f t="shared" si="66"/>
        <v>59648.6</v>
      </c>
    </row>
    <row r="160" spans="1:11" ht="15" x14ac:dyDescent="0.2">
      <c r="A160" s="38" t="s">
        <v>138</v>
      </c>
      <c r="B160" s="40" t="s">
        <v>22</v>
      </c>
      <c r="C160" s="40" t="s">
        <v>12</v>
      </c>
      <c r="D160" s="40" t="s">
        <v>10</v>
      </c>
      <c r="E160" s="40" t="s">
        <v>100</v>
      </c>
      <c r="F160" s="41" t="s">
        <v>33</v>
      </c>
      <c r="G160" s="42">
        <v>81230.3</v>
      </c>
      <c r="H160" s="42">
        <f>-3684.2-1035.9</f>
        <v>-4720.1000000000004</v>
      </c>
      <c r="I160" s="42">
        <f>G160+H160</f>
        <v>76510.2</v>
      </c>
      <c r="J160" s="42">
        <v>61783.6</v>
      </c>
      <c r="K160" s="42">
        <v>59648.6</v>
      </c>
    </row>
    <row r="161" spans="1:12" ht="15" x14ac:dyDescent="0.2">
      <c r="A161" s="50" t="s">
        <v>17</v>
      </c>
      <c r="B161" s="37">
        <v>920</v>
      </c>
      <c r="C161" s="37" t="s">
        <v>12</v>
      </c>
      <c r="D161" s="37" t="s">
        <v>10</v>
      </c>
      <c r="E161" s="37" t="s">
        <v>101</v>
      </c>
      <c r="F161" s="37" t="s">
        <v>7</v>
      </c>
      <c r="G161" s="13">
        <f t="shared" ref="G161:K162" si="67">G162</f>
        <v>17250</v>
      </c>
      <c r="H161" s="13">
        <f t="shared" si="67"/>
        <v>0</v>
      </c>
      <c r="I161" s="13">
        <f t="shared" si="67"/>
        <v>17250</v>
      </c>
      <c r="J161" s="13">
        <f t="shared" si="67"/>
        <v>18350</v>
      </c>
      <c r="K161" s="13">
        <f t="shared" si="67"/>
        <v>18450</v>
      </c>
    </row>
    <row r="162" spans="1:12" ht="30" x14ac:dyDescent="0.2">
      <c r="A162" s="36" t="s">
        <v>123</v>
      </c>
      <c r="B162" s="37">
        <v>920</v>
      </c>
      <c r="C162" s="37" t="s">
        <v>12</v>
      </c>
      <c r="D162" s="37" t="s">
        <v>10</v>
      </c>
      <c r="E162" s="37" t="s">
        <v>101</v>
      </c>
      <c r="F162" s="37" t="s">
        <v>43</v>
      </c>
      <c r="G162" s="13">
        <f t="shared" si="67"/>
        <v>17250</v>
      </c>
      <c r="H162" s="13">
        <f t="shared" si="67"/>
        <v>0</v>
      </c>
      <c r="I162" s="13">
        <f t="shared" si="67"/>
        <v>17250</v>
      </c>
      <c r="J162" s="13">
        <f t="shared" si="67"/>
        <v>18350</v>
      </c>
      <c r="K162" s="13">
        <f t="shared" si="67"/>
        <v>18450</v>
      </c>
    </row>
    <row r="163" spans="1:12" ht="30" x14ac:dyDescent="0.2">
      <c r="A163" s="36" t="s">
        <v>68</v>
      </c>
      <c r="B163" s="37">
        <v>920</v>
      </c>
      <c r="C163" s="37" t="s">
        <v>12</v>
      </c>
      <c r="D163" s="37" t="s">
        <v>10</v>
      </c>
      <c r="E163" s="37" t="s">
        <v>101</v>
      </c>
      <c r="F163" s="37" t="s">
        <v>44</v>
      </c>
      <c r="G163" s="13">
        <f t="shared" ref="G163:K163" si="68">G165+G164</f>
        <v>17250</v>
      </c>
      <c r="H163" s="13">
        <f t="shared" ref="H163:I163" si="69">H165+H164</f>
        <v>0</v>
      </c>
      <c r="I163" s="13">
        <f t="shared" si="69"/>
        <v>17250</v>
      </c>
      <c r="J163" s="13">
        <f t="shared" si="68"/>
        <v>18350</v>
      </c>
      <c r="K163" s="13">
        <f t="shared" si="68"/>
        <v>18450</v>
      </c>
    </row>
    <row r="164" spans="1:12" ht="45" x14ac:dyDescent="0.2">
      <c r="A164" s="64" t="s">
        <v>69</v>
      </c>
      <c r="B164" s="41">
        <v>920</v>
      </c>
      <c r="C164" s="41" t="s">
        <v>12</v>
      </c>
      <c r="D164" s="41" t="s">
        <v>10</v>
      </c>
      <c r="E164" s="41" t="s">
        <v>101</v>
      </c>
      <c r="F164" s="41" t="s">
        <v>35</v>
      </c>
      <c r="G164" s="42">
        <v>1050</v>
      </c>
      <c r="H164" s="42">
        <v>0</v>
      </c>
      <c r="I164" s="42">
        <f>G164+H164</f>
        <v>1050</v>
      </c>
      <c r="J164" s="42">
        <v>3050</v>
      </c>
      <c r="K164" s="42">
        <v>3050</v>
      </c>
    </row>
    <row r="165" spans="1:12" ht="15" x14ac:dyDescent="0.2">
      <c r="A165" s="38" t="s">
        <v>138</v>
      </c>
      <c r="B165" s="41" t="s">
        <v>22</v>
      </c>
      <c r="C165" s="41" t="s">
        <v>12</v>
      </c>
      <c r="D165" s="41" t="s">
        <v>10</v>
      </c>
      <c r="E165" s="41" t="s">
        <v>101</v>
      </c>
      <c r="F165" s="41" t="s">
        <v>33</v>
      </c>
      <c r="G165" s="42">
        <v>16200</v>
      </c>
      <c r="H165" s="42">
        <v>0</v>
      </c>
      <c r="I165" s="42">
        <f>G165+H165</f>
        <v>16200</v>
      </c>
      <c r="J165" s="42">
        <v>15300</v>
      </c>
      <c r="K165" s="42">
        <v>15400</v>
      </c>
    </row>
    <row r="166" spans="1:12" ht="15" x14ac:dyDescent="0.2">
      <c r="A166" s="65" t="s">
        <v>152</v>
      </c>
      <c r="B166" s="37">
        <v>920</v>
      </c>
      <c r="C166" s="37" t="s">
        <v>12</v>
      </c>
      <c r="D166" s="37" t="s">
        <v>10</v>
      </c>
      <c r="E166" s="37" t="s">
        <v>153</v>
      </c>
      <c r="F166" s="37" t="s">
        <v>7</v>
      </c>
      <c r="G166" s="18">
        <f>G167</f>
        <v>1800</v>
      </c>
      <c r="H166" s="18">
        <f t="shared" ref="H166:I168" si="70">H167</f>
        <v>-1800</v>
      </c>
      <c r="I166" s="18">
        <f t="shared" si="70"/>
        <v>0</v>
      </c>
      <c r="J166" s="18">
        <f t="shared" ref="J166:K168" si="71">J167</f>
        <v>1800</v>
      </c>
      <c r="K166" s="18">
        <f t="shared" si="71"/>
        <v>2150</v>
      </c>
    </row>
    <row r="167" spans="1:12" ht="30" x14ac:dyDescent="0.2">
      <c r="A167" s="36" t="s">
        <v>123</v>
      </c>
      <c r="B167" s="37">
        <v>920</v>
      </c>
      <c r="C167" s="37" t="s">
        <v>12</v>
      </c>
      <c r="D167" s="37" t="s">
        <v>10</v>
      </c>
      <c r="E167" s="37" t="s">
        <v>153</v>
      </c>
      <c r="F167" s="37" t="s">
        <v>43</v>
      </c>
      <c r="G167" s="18">
        <f>G168</f>
        <v>1800</v>
      </c>
      <c r="H167" s="18">
        <f t="shared" si="70"/>
        <v>-1800</v>
      </c>
      <c r="I167" s="18">
        <f t="shared" si="70"/>
        <v>0</v>
      </c>
      <c r="J167" s="18">
        <f t="shared" si="71"/>
        <v>1800</v>
      </c>
      <c r="K167" s="18">
        <f t="shared" si="71"/>
        <v>2150</v>
      </c>
    </row>
    <row r="168" spans="1:12" ht="30" x14ac:dyDescent="0.2">
      <c r="A168" s="36" t="s">
        <v>68</v>
      </c>
      <c r="B168" s="37">
        <v>920</v>
      </c>
      <c r="C168" s="37" t="s">
        <v>12</v>
      </c>
      <c r="D168" s="37" t="s">
        <v>10</v>
      </c>
      <c r="E168" s="37" t="s">
        <v>153</v>
      </c>
      <c r="F168" s="37" t="s">
        <v>44</v>
      </c>
      <c r="G168" s="18">
        <f>G169</f>
        <v>1800</v>
      </c>
      <c r="H168" s="18">
        <f t="shared" si="70"/>
        <v>-1800</v>
      </c>
      <c r="I168" s="18">
        <f t="shared" si="70"/>
        <v>0</v>
      </c>
      <c r="J168" s="18">
        <f t="shared" si="71"/>
        <v>1800</v>
      </c>
      <c r="K168" s="18">
        <f t="shared" si="71"/>
        <v>2150</v>
      </c>
    </row>
    <row r="169" spans="1:12" ht="15" x14ac:dyDescent="0.2">
      <c r="A169" s="38" t="s">
        <v>138</v>
      </c>
      <c r="B169" s="41">
        <v>920</v>
      </c>
      <c r="C169" s="41" t="s">
        <v>12</v>
      </c>
      <c r="D169" s="41" t="s">
        <v>10</v>
      </c>
      <c r="E169" s="41" t="s">
        <v>153</v>
      </c>
      <c r="F169" s="41" t="s">
        <v>33</v>
      </c>
      <c r="G169" s="42">
        <v>1800</v>
      </c>
      <c r="H169" s="42">
        <v>-1800</v>
      </c>
      <c r="I169" s="42">
        <f>G169+H169</f>
        <v>0</v>
      </c>
      <c r="J169" s="42">
        <v>1800</v>
      </c>
      <c r="K169" s="42">
        <v>2150</v>
      </c>
    </row>
    <row r="170" spans="1:12" ht="15" x14ac:dyDescent="0.2">
      <c r="A170" s="50" t="s">
        <v>18</v>
      </c>
      <c r="B170" s="37">
        <v>920</v>
      </c>
      <c r="C170" s="37" t="s">
        <v>12</v>
      </c>
      <c r="D170" s="37" t="s">
        <v>10</v>
      </c>
      <c r="E170" s="37" t="s">
        <v>102</v>
      </c>
      <c r="F170" s="37" t="s">
        <v>7</v>
      </c>
      <c r="G170" s="14">
        <f t="shared" ref="G170:K170" si="72">G173</f>
        <v>2100</v>
      </c>
      <c r="H170" s="14">
        <f t="shared" ref="H170:I170" si="73">H173</f>
        <v>-1522.7</v>
      </c>
      <c r="I170" s="14">
        <f t="shared" si="73"/>
        <v>577.29999999999995</v>
      </c>
      <c r="J170" s="14">
        <f t="shared" si="72"/>
        <v>1800</v>
      </c>
      <c r="K170" s="14">
        <f t="shared" si="72"/>
        <v>1800</v>
      </c>
    </row>
    <row r="171" spans="1:12" ht="30" x14ac:dyDescent="0.2">
      <c r="A171" s="36" t="s">
        <v>123</v>
      </c>
      <c r="B171" s="37">
        <v>920</v>
      </c>
      <c r="C171" s="37" t="s">
        <v>12</v>
      </c>
      <c r="D171" s="37" t="s">
        <v>10</v>
      </c>
      <c r="E171" s="37" t="s">
        <v>102</v>
      </c>
      <c r="F171" s="37" t="s">
        <v>43</v>
      </c>
      <c r="G171" s="14">
        <f t="shared" ref="G171:K172" si="74">G172</f>
        <v>2100</v>
      </c>
      <c r="H171" s="14">
        <f t="shared" si="74"/>
        <v>-1522.7</v>
      </c>
      <c r="I171" s="14">
        <f t="shared" si="74"/>
        <v>577.29999999999995</v>
      </c>
      <c r="J171" s="14">
        <f t="shared" si="74"/>
        <v>1800</v>
      </c>
      <c r="K171" s="14">
        <f t="shared" si="74"/>
        <v>1800</v>
      </c>
    </row>
    <row r="172" spans="1:12" ht="30" x14ac:dyDescent="0.2">
      <c r="A172" s="36" t="s">
        <v>68</v>
      </c>
      <c r="B172" s="37">
        <v>920</v>
      </c>
      <c r="C172" s="37" t="s">
        <v>12</v>
      </c>
      <c r="D172" s="37" t="s">
        <v>10</v>
      </c>
      <c r="E172" s="37" t="s">
        <v>102</v>
      </c>
      <c r="F172" s="37" t="s">
        <v>44</v>
      </c>
      <c r="G172" s="14">
        <f t="shared" si="74"/>
        <v>2100</v>
      </c>
      <c r="H172" s="14">
        <f t="shared" si="74"/>
        <v>-1522.7</v>
      </c>
      <c r="I172" s="14">
        <f t="shared" si="74"/>
        <v>577.29999999999995</v>
      </c>
      <c r="J172" s="14">
        <f t="shared" si="74"/>
        <v>1800</v>
      </c>
      <c r="K172" s="14">
        <f t="shared" si="74"/>
        <v>1800</v>
      </c>
    </row>
    <row r="173" spans="1:12" ht="15" x14ac:dyDescent="0.2">
      <c r="A173" s="38" t="s">
        <v>138</v>
      </c>
      <c r="B173" s="40">
        <v>920</v>
      </c>
      <c r="C173" s="40" t="s">
        <v>12</v>
      </c>
      <c r="D173" s="40" t="s">
        <v>10</v>
      </c>
      <c r="E173" s="40" t="s">
        <v>102</v>
      </c>
      <c r="F173" s="40" t="s">
        <v>33</v>
      </c>
      <c r="G173" s="12">
        <v>2100</v>
      </c>
      <c r="H173" s="12">
        <f>-422.7-1100</f>
        <v>-1522.7</v>
      </c>
      <c r="I173" s="12">
        <f>G173+H173</f>
        <v>577.29999999999995</v>
      </c>
      <c r="J173" s="12">
        <v>1800</v>
      </c>
      <c r="K173" s="12">
        <v>1800</v>
      </c>
    </row>
    <row r="174" spans="1:12" ht="15" x14ac:dyDescent="0.2">
      <c r="A174" s="50" t="s">
        <v>72</v>
      </c>
      <c r="B174" s="37">
        <v>920</v>
      </c>
      <c r="C174" s="37" t="s">
        <v>12</v>
      </c>
      <c r="D174" s="37" t="s">
        <v>10</v>
      </c>
      <c r="E174" s="37" t="s">
        <v>103</v>
      </c>
      <c r="F174" s="37" t="s">
        <v>7</v>
      </c>
      <c r="G174" s="14">
        <f>G175</f>
        <v>22758.1</v>
      </c>
      <c r="H174" s="14">
        <f t="shared" ref="H174:I174" si="75">H175</f>
        <v>-2892.8999999999996</v>
      </c>
      <c r="I174" s="14">
        <f t="shared" si="75"/>
        <v>19865.199999999997</v>
      </c>
      <c r="J174" s="14">
        <f t="shared" ref="J174:K174" si="76">J178</f>
        <v>18700</v>
      </c>
      <c r="K174" s="14">
        <f t="shared" si="76"/>
        <v>18710</v>
      </c>
      <c r="L174" s="5">
        <f>H174-1100</f>
        <v>-3992.8999999999996</v>
      </c>
    </row>
    <row r="175" spans="1:12" ht="30" x14ac:dyDescent="0.2">
      <c r="A175" s="36" t="s">
        <v>123</v>
      </c>
      <c r="B175" s="37">
        <v>920</v>
      </c>
      <c r="C175" s="37" t="s">
        <v>12</v>
      </c>
      <c r="D175" s="37" t="s">
        <v>10</v>
      </c>
      <c r="E175" s="37" t="s">
        <v>103</v>
      </c>
      <c r="F175" s="37" t="s">
        <v>43</v>
      </c>
      <c r="G175" s="14">
        <f>G176</f>
        <v>22758.1</v>
      </c>
      <c r="H175" s="14">
        <f t="shared" ref="H175:K175" si="77">H176</f>
        <v>-2892.8999999999996</v>
      </c>
      <c r="I175" s="14">
        <f t="shared" si="77"/>
        <v>19865.199999999997</v>
      </c>
      <c r="J175" s="14">
        <f t="shared" si="77"/>
        <v>18700</v>
      </c>
      <c r="K175" s="14">
        <f t="shared" si="77"/>
        <v>18710</v>
      </c>
    </row>
    <row r="176" spans="1:12" ht="30" x14ac:dyDescent="0.2">
      <c r="A176" s="36" t="s">
        <v>68</v>
      </c>
      <c r="B176" s="37">
        <v>920</v>
      </c>
      <c r="C176" s="37" t="s">
        <v>12</v>
      </c>
      <c r="D176" s="37" t="s">
        <v>10</v>
      </c>
      <c r="E176" s="37" t="s">
        <v>103</v>
      </c>
      <c r="F176" s="37" t="s">
        <v>44</v>
      </c>
      <c r="G176" s="14">
        <f>G178+G177</f>
        <v>22758.1</v>
      </c>
      <c r="H176" s="14">
        <f>H178+H177</f>
        <v>-2892.8999999999996</v>
      </c>
      <c r="I176" s="14">
        <f>I178+I177</f>
        <v>19865.199999999997</v>
      </c>
      <c r="J176" s="14">
        <f>J178+J177</f>
        <v>18700</v>
      </c>
      <c r="K176" s="14">
        <f>K178+K177</f>
        <v>18710</v>
      </c>
    </row>
    <row r="177" spans="1:11" ht="30.75" customHeight="1" x14ac:dyDescent="0.2">
      <c r="A177" s="64" t="s">
        <v>69</v>
      </c>
      <c r="B177" s="40">
        <v>920</v>
      </c>
      <c r="C177" s="40" t="s">
        <v>12</v>
      </c>
      <c r="D177" s="40" t="s">
        <v>10</v>
      </c>
      <c r="E177" s="40" t="s">
        <v>103</v>
      </c>
      <c r="F177" s="40" t="s">
        <v>35</v>
      </c>
      <c r="G177" s="12">
        <v>0</v>
      </c>
      <c r="H177" s="12">
        <f>3530.9+6072.1</f>
        <v>9603</v>
      </c>
      <c r="I177" s="12">
        <f>G177+H177</f>
        <v>9603</v>
      </c>
      <c r="J177" s="12">
        <v>0</v>
      </c>
      <c r="K177" s="12">
        <v>0</v>
      </c>
    </row>
    <row r="178" spans="1:11" ht="15" x14ac:dyDescent="0.2">
      <c r="A178" s="38" t="s">
        <v>138</v>
      </c>
      <c r="B178" s="40">
        <v>920</v>
      </c>
      <c r="C178" s="40" t="s">
        <v>12</v>
      </c>
      <c r="D178" s="40" t="s">
        <v>10</v>
      </c>
      <c r="E178" s="40" t="s">
        <v>103</v>
      </c>
      <c r="F178" s="40" t="s">
        <v>33</v>
      </c>
      <c r="G178" s="12">
        <v>22758.1</v>
      </c>
      <c r="H178" s="12">
        <f>-3530.9-6072.1-100-2792.9</f>
        <v>-12495.9</v>
      </c>
      <c r="I178" s="12">
        <f>G178+H178</f>
        <v>10262.199999999999</v>
      </c>
      <c r="J178" s="12">
        <v>18700</v>
      </c>
      <c r="K178" s="12">
        <v>18710</v>
      </c>
    </row>
    <row r="179" spans="1:11" ht="14.25" x14ac:dyDescent="0.2">
      <c r="A179" s="48" t="s">
        <v>52</v>
      </c>
      <c r="B179" s="49" t="s">
        <v>22</v>
      </c>
      <c r="C179" s="49" t="s">
        <v>24</v>
      </c>
      <c r="D179" s="49" t="s">
        <v>25</v>
      </c>
      <c r="E179" s="49"/>
      <c r="F179" s="49" t="s">
        <v>7</v>
      </c>
      <c r="G179" s="19">
        <f t="shared" ref="G179:K179" si="78">G180+G186</f>
        <v>1136.0999999999999</v>
      </c>
      <c r="H179" s="19">
        <f t="shared" ref="H179:I179" si="79">H180+H186</f>
        <v>0</v>
      </c>
      <c r="I179" s="19">
        <f t="shared" si="79"/>
        <v>1136.0999999999999</v>
      </c>
      <c r="J179" s="19">
        <f t="shared" si="78"/>
        <v>1132</v>
      </c>
      <c r="K179" s="19">
        <f t="shared" si="78"/>
        <v>1153</v>
      </c>
    </row>
    <row r="180" spans="1:11" ht="15" x14ac:dyDescent="0.2">
      <c r="A180" s="50" t="s">
        <v>27</v>
      </c>
      <c r="B180" s="37" t="s">
        <v>22</v>
      </c>
      <c r="C180" s="37" t="s">
        <v>24</v>
      </c>
      <c r="D180" s="37" t="s">
        <v>9</v>
      </c>
      <c r="E180" s="37"/>
      <c r="F180" s="37"/>
      <c r="G180" s="14">
        <f t="shared" ref="G180:K184" si="80">G181</f>
        <v>502</v>
      </c>
      <c r="H180" s="14">
        <f t="shared" si="80"/>
        <v>0</v>
      </c>
      <c r="I180" s="14">
        <f t="shared" si="80"/>
        <v>502</v>
      </c>
      <c r="J180" s="14">
        <f t="shared" si="80"/>
        <v>522</v>
      </c>
      <c r="K180" s="14">
        <f t="shared" si="80"/>
        <v>543</v>
      </c>
    </row>
    <row r="181" spans="1:11" ht="15" x14ac:dyDescent="0.2">
      <c r="A181" s="33" t="s">
        <v>41</v>
      </c>
      <c r="B181" s="37">
        <v>920</v>
      </c>
      <c r="C181" s="37" t="s">
        <v>24</v>
      </c>
      <c r="D181" s="37" t="s">
        <v>9</v>
      </c>
      <c r="E181" s="34" t="s">
        <v>93</v>
      </c>
      <c r="F181" s="37"/>
      <c r="G181" s="14">
        <f t="shared" si="80"/>
        <v>502</v>
      </c>
      <c r="H181" s="14">
        <f t="shared" si="80"/>
        <v>0</v>
      </c>
      <c r="I181" s="14">
        <f t="shared" si="80"/>
        <v>502</v>
      </c>
      <c r="J181" s="14">
        <f t="shared" si="80"/>
        <v>522</v>
      </c>
      <c r="K181" s="14">
        <f t="shared" si="80"/>
        <v>543</v>
      </c>
    </row>
    <row r="182" spans="1:11" ht="30" x14ac:dyDescent="0.25">
      <c r="A182" s="66" t="s">
        <v>73</v>
      </c>
      <c r="B182" s="37" t="s">
        <v>22</v>
      </c>
      <c r="C182" s="37" t="s">
        <v>24</v>
      </c>
      <c r="D182" s="37" t="s">
        <v>9</v>
      </c>
      <c r="E182" s="34" t="s">
        <v>104</v>
      </c>
      <c r="F182" s="37"/>
      <c r="G182" s="14">
        <f t="shared" si="80"/>
        <v>502</v>
      </c>
      <c r="H182" s="14">
        <f t="shared" si="80"/>
        <v>0</v>
      </c>
      <c r="I182" s="14">
        <f t="shared" si="80"/>
        <v>502</v>
      </c>
      <c r="J182" s="14">
        <f t="shared" si="80"/>
        <v>522</v>
      </c>
      <c r="K182" s="14">
        <f t="shared" si="80"/>
        <v>543</v>
      </c>
    </row>
    <row r="183" spans="1:11" ht="15" x14ac:dyDescent="0.2">
      <c r="A183" s="67" t="s">
        <v>61</v>
      </c>
      <c r="B183" s="37" t="s">
        <v>22</v>
      </c>
      <c r="C183" s="37" t="s">
        <v>24</v>
      </c>
      <c r="D183" s="37" t="s">
        <v>9</v>
      </c>
      <c r="E183" s="34" t="s">
        <v>104</v>
      </c>
      <c r="F183" s="37" t="s">
        <v>60</v>
      </c>
      <c r="G183" s="14">
        <f t="shared" si="80"/>
        <v>502</v>
      </c>
      <c r="H183" s="14">
        <f t="shared" si="80"/>
        <v>0</v>
      </c>
      <c r="I183" s="14">
        <f t="shared" si="80"/>
        <v>502</v>
      </c>
      <c r="J183" s="14">
        <f t="shared" si="80"/>
        <v>522</v>
      </c>
      <c r="K183" s="14">
        <f t="shared" si="80"/>
        <v>543</v>
      </c>
    </row>
    <row r="184" spans="1:11" ht="30" x14ac:dyDescent="0.2">
      <c r="A184" s="68" t="s">
        <v>62</v>
      </c>
      <c r="B184" s="37" t="s">
        <v>22</v>
      </c>
      <c r="C184" s="37" t="s">
        <v>24</v>
      </c>
      <c r="D184" s="37" t="s">
        <v>9</v>
      </c>
      <c r="E184" s="34" t="s">
        <v>104</v>
      </c>
      <c r="F184" s="37" t="s">
        <v>63</v>
      </c>
      <c r="G184" s="14">
        <f t="shared" si="80"/>
        <v>502</v>
      </c>
      <c r="H184" s="14">
        <f t="shared" si="80"/>
        <v>0</v>
      </c>
      <c r="I184" s="14">
        <f t="shared" si="80"/>
        <v>502</v>
      </c>
      <c r="J184" s="14">
        <f t="shared" si="80"/>
        <v>522</v>
      </c>
      <c r="K184" s="14">
        <f t="shared" si="80"/>
        <v>543</v>
      </c>
    </row>
    <row r="185" spans="1:11" ht="15" x14ac:dyDescent="0.2">
      <c r="A185" s="38" t="s">
        <v>66</v>
      </c>
      <c r="B185" s="40" t="s">
        <v>22</v>
      </c>
      <c r="C185" s="40" t="s">
        <v>24</v>
      </c>
      <c r="D185" s="40" t="s">
        <v>9</v>
      </c>
      <c r="E185" s="40" t="s">
        <v>104</v>
      </c>
      <c r="F185" s="40" t="s">
        <v>36</v>
      </c>
      <c r="G185" s="12">
        <v>502</v>
      </c>
      <c r="H185" s="12">
        <v>0</v>
      </c>
      <c r="I185" s="12">
        <f>G185+H185</f>
        <v>502</v>
      </c>
      <c r="J185" s="12">
        <v>522</v>
      </c>
      <c r="K185" s="12">
        <v>543</v>
      </c>
    </row>
    <row r="186" spans="1:11" ht="15" x14ac:dyDescent="0.2">
      <c r="A186" s="50" t="s">
        <v>31</v>
      </c>
      <c r="B186" s="37" t="s">
        <v>22</v>
      </c>
      <c r="C186" s="37" t="s">
        <v>24</v>
      </c>
      <c r="D186" s="37" t="s">
        <v>10</v>
      </c>
      <c r="E186" s="37"/>
      <c r="F186" s="37"/>
      <c r="G186" s="16">
        <f t="shared" ref="G186:K186" si="81">G187+G196</f>
        <v>634.1</v>
      </c>
      <c r="H186" s="16">
        <f t="shared" ref="H186:I186" si="82">H187+H196</f>
        <v>0</v>
      </c>
      <c r="I186" s="16">
        <f t="shared" si="82"/>
        <v>634.1</v>
      </c>
      <c r="J186" s="16">
        <f t="shared" si="81"/>
        <v>610</v>
      </c>
      <c r="K186" s="16">
        <f t="shared" si="81"/>
        <v>610</v>
      </c>
    </row>
    <row r="187" spans="1:11" ht="45" x14ac:dyDescent="0.2">
      <c r="A187" s="33" t="s">
        <v>161</v>
      </c>
      <c r="B187" s="37">
        <v>920</v>
      </c>
      <c r="C187" s="37" t="s">
        <v>24</v>
      </c>
      <c r="D187" s="37" t="s">
        <v>10</v>
      </c>
      <c r="E187" s="34" t="s">
        <v>105</v>
      </c>
      <c r="F187" s="37"/>
      <c r="G187" s="16">
        <f t="shared" ref="G187:K187" si="83">G188+G192</f>
        <v>400</v>
      </c>
      <c r="H187" s="16">
        <f t="shared" ref="H187:I187" si="84">H188+H192</f>
        <v>0</v>
      </c>
      <c r="I187" s="16">
        <f t="shared" si="84"/>
        <v>400</v>
      </c>
      <c r="J187" s="16">
        <f t="shared" si="83"/>
        <v>400</v>
      </c>
      <c r="K187" s="16">
        <f t="shared" si="83"/>
        <v>400</v>
      </c>
    </row>
    <row r="188" spans="1:11" ht="45" x14ac:dyDescent="0.2">
      <c r="A188" s="33" t="s">
        <v>77</v>
      </c>
      <c r="B188" s="37" t="s">
        <v>22</v>
      </c>
      <c r="C188" s="37" t="s">
        <v>24</v>
      </c>
      <c r="D188" s="37" t="s">
        <v>10</v>
      </c>
      <c r="E188" s="69" t="s">
        <v>117</v>
      </c>
      <c r="F188" s="37"/>
      <c r="G188" s="16">
        <f t="shared" ref="G188:K203" si="85">G189</f>
        <v>350</v>
      </c>
      <c r="H188" s="16">
        <f t="shared" si="85"/>
        <v>0</v>
      </c>
      <c r="I188" s="16">
        <f t="shared" si="85"/>
        <v>350</v>
      </c>
      <c r="J188" s="16">
        <f t="shared" si="85"/>
        <v>350</v>
      </c>
      <c r="K188" s="16">
        <f t="shared" si="85"/>
        <v>350</v>
      </c>
    </row>
    <row r="189" spans="1:11" ht="15" x14ac:dyDescent="0.2">
      <c r="A189" s="67" t="s">
        <v>61</v>
      </c>
      <c r="B189" s="37" t="s">
        <v>22</v>
      </c>
      <c r="C189" s="37" t="s">
        <v>24</v>
      </c>
      <c r="D189" s="37" t="s">
        <v>10</v>
      </c>
      <c r="E189" s="69" t="s">
        <v>117</v>
      </c>
      <c r="F189" s="37" t="s">
        <v>60</v>
      </c>
      <c r="G189" s="16">
        <f t="shared" si="85"/>
        <v>350</v>
      </c>
      <c r="H189" s="16">
        <f t="shared" si="85"/>
        <v>0</v>
      </c>
      <c r="I189" s="16">
        <f t="shared" si="85"/>
        <v>350</v>
      </c>
      <c r="J189" s="16">
        <f t="shared" si="85"/>
        <v>350</v>
      </c>
      <c r="K189" s="16">
        <f t="shared" si="85"/>
        <v>350</v>
      </c>
    </row>
    <row r="190" spans="1:11" ht="30" x14ac:dyDescent="0.2">
      <c r="A190" s="70" t="s">
        <v>65</v>
      </c>
      <c r="B190" s="37" t="s">
        <v>22</v>
      </c>
      <c r="C190" s="37" t="s">
        <v>24</v>
      </c>
      <c r="D190" s="37" t="s">
        <v>10</v>
      </c>
      <c r="E190" s="69" t="s">
        <v>117</v>
      </c>
      <c r="F190" s="37" t="s">
        <v>64</v>
      </c>
      <c r="G190" s="16">
        <f t="shared" si="85"/>
        <v>350</v>
      </c>
      <c r="H190" s="16">
        <f t="shared" si="85"/>
        <v>0</v>
      </c>
      <c r="I190" s="16">
        <f t="shared" si="85"/>
        <v>350</v>
      </c>
      <c r="J190" s="16">
        <f t="shared" si="85"/>
        <v>350</v>
      </c>
      <c r="K190" s="16">
        <f t="shared" si="85"/>
        <v>350</v>
      </c>
    </row>
    <row r="191" spans="1:11" ht="30" x14ac:dyDescent="0.2">
      <c r="A191" s="38" t="s">
        <v>67</v>
      </c>
      <c r="B191" s="40" t="s">
        <v>22</v>
      </c>
      <c r="C191" s="40" t="s">
        <v>24</v>
      </c>
      <c r="D191" s="40" t="s">
        <v>10</v>
      </c>
      <c r="E191" s="39" t="s">
        <v>117</v>
      </c>
      <c r="F191" s="40" t="s">
        <v>38</v>
      </c>
      <c r="G191" s="12">
        <v>350</v>
      </c>
      <c r="H191" s="12">
        <v>0</v>
      </c>
      <c r="I191" s="12">
        <f>G191+H191</f>
        <v>350</v>
      </c>
      <c r="J191" s="12">
        <v>350</v>
      </c>
      <c r="K191" s="12">
        <v>350</v>
      </c>
    </row>
    <row r="192" spans="1:11" ht="30" x14ac:dyDescent="0.2">
      <c r="A192" s="33" t="s">
        <v>79</v>
      </c>
      <c r="B192" s="37" t="s">
        <v>22</v>
      </c>
      <c r="C192" s="37" t="s">
        <v>24</v>
      </c>
      <c r="D192" s="37" t="s">
        <v>10</v>
      </c>
      <c r="E192" s="69" t="s">
        <v>118</v>
      </c>
      <c r="F192" s="37"/>
      <c r="G192" s="16">
        <f t="shared" ref="G192:K192" si="86">G193</f>
        <v>50</v>
      </c>
      <c r="H192" s="16">
        <f t="shared" si="86"/>
        <v>0</v>
      </c>
      <c r="I192" s="16">
        <f t="shared" si="86"/>
        <v>50</v>
      </c>
      <c r="J192" s="16">
        <f t="shared" si="86"/>
        <v>50</v>
      </c>
      <c r="K192" s="16">
        <f t="shared" si="86"/>
        <v>50</v>
      </c>
    </row>
    <row r="193" spans="1:11" ht="15" x14ac:dyDescent="0.2">
      <c r="A193" s="67" t="s">
        <v>61</v>
      </c>
      <c r="B193" s="37" t="s">
        <v>22</v>
      </c>
      <c r="C193" s="37" t="s">
        <v>24</v>
      </c>
      <c r="D193" s="37" t="s">
        <v>10</v>
      </c>
      <c r="E193" s="69" t="s">
        <v>118</v>
      </c>
      <c r="F193" s="37" t="s">
        <v>60</v>
      </c>
      <c r="G193" s="16">
        <f t="shared" si="85"/>
        <v>50</v>
      </c>
      <c r="H193" s="16">
        <f t="shared" si="85"/>
        <v>0</v>
      </c>
      <c r="I193" s="16">
        <f t="shared" si="85"/>
        <v>50</v>
      </c>
      <c r="J193" s="16">
        <f t="shared" si="85"/>
        <v>50</v>
      </c>
      <c r="K193" s="16">
        <f t="shared" si="85"/>
        <v>50</v>
      </c>
    </row>
    <row r="194" spans="1:11" ht="30" x14ac:dyDescent="0.2">
      <c r="A194" s="70" t="s">
        <v>65</v>
      </c>
      <c r="B194" s="37" t="s">
        <v>22</v>
      </c>
      <c r="C194" s="37" t="s">
        <v>24</v>
      </c>
      <c r="D194" s="37" t="s">
        <v>10</v>
      </c>
      <c r="E194" s="69" t="s">
        <v>118</v>
      </c>
      <c r="F194" s="37" t="s">
        <v>64</v>
      </c>
      <c r="G194" s="16">
        <f t="shared" si="85"/>
        <v>50</v>
      </c>
      <c r="H194" s="16">
        <f t="shared" si="85"/>
        <v>0</v>
      </c>
      <c r="I194" s="16">
        <f t="shared" si="85"/>
        <v>50</v>
      </c>
      <c r="J194" s="16">
        <f t="shared" si="85"/>
        <v>50</v>
      </c>
      <c r="K194" s="16">
        <f t="shared" si="85"/>
        <v>50</v>
      </c>
    </row>
    <row r="195" spans="1:11" ht="30" x14ac:dyDescent="0.2">
      <c r="A195" s="38" t="s">
        <v>67</v>
      </c>
      <c r="B195" s="40" t="s">
        <v>22</v>
      </c>
      <c r="C195" s="40" t="s">
        <v>24</v>
      </c>
      <c r="D195" s="40" t="s">
        <v>10</v>
      </c>
      <c r="E195" s="39" t="s">
        <v>118</v>
      </c>
      <c r="F195" s="40" t="s">
        <v>38</v>
      </c>
      <c r="G195" s="12">
        <v>50</v>
      </c>
      <c r="H195" s="12">
        <v>0</v>
      </c>
      <c r="I195" s="12">
        <f>G195+H195</f>
        <v>50</v>
      </c>
      <c r="J195" s="12">
        <v>50</v>
      </c>
      <c r="K195" s="12">
        <v>50</v>
      </c>
    </row>
    <row r="196" spans="1:11" ht="15" x14ac:dyDescent="0.2">
      <c r="A196" s="33" t="s">
        <v>41</v>
      </c>
      <c r="B196" s="37">
        <v>920</v>
      </c>
      <c r="C196" s="37" t="s">
        <v>24</v>
      </c>
      <c r="D196" s="37" t="s">
        <v>10</v>
      </c>
      <c r="E196" s="34" t="s">
        <v>93</v>
      </c>
      <c r="F196" s="37"/>
      <c r="G196" s="16">
        <f t="shared" ref="G196:K196" si="87">G197+G201</f>
        <v>234.1</v>
      </c>
      <c r="H196" s="16">
        <f t="shared" ref="H196:I196" si="88">H197+H201</f>
        <v>0</v>
      </c>
      <c r="I196" s="16">
        <f t="shared" si="88"/>
        <v>234.1</v>
      </c>
      <c r="J196" s="16">
        <f t="shared" si="87"/>
        <v>210</v>
      </c>
      <c r="K196" s="16">
        <f t="shared" si="87"/>
        <v>210</v>
      </c>
    </row>
    <row r="197" spans="1:11" ht="30" x14ac:dyDescent="0.2">
      <c r="A197" s="71" t="s">
        <v>80</v>
      </c>
      <c r="B197" s="37" t="s">
        <v>22</v>
      </c>
      <c r="C197" s="37" t="s">
        <v>24</v>
      </c>
      <c r="D197" s="37" t="s">
        <v>10</v>
      </c>
      <c r="E197" s="34" t="s">
        <v>106</v>
      </c>
      <c r="F197" s="37"/>
      <c r="G197" s="16">
        <f t="shared" si="85"/>
        <v>224.1</v>
      </c>
      <c r="H197" s="16">
        <f t="shared" si="85"/>
        <v>0</v>
      </c>
      <c r="I197" s="16">
        <f t="shared" si="85"/>
        <v>224.1</v>
      </c>
      <c r="J197" s="16">
        <f t="shared" si="85"/>
        <v>200</v>
      </c>
      <c r="K197" s="16">
        <f t="shared" si="85"/>
        <v>200</v>
      </c>
    </row>
    <row r="198" spans="1:11" ht="15" x14ac:dyDescent="0.2">
      <c r="A198" s="67" t="s">
        <v>61</v>
      </c>
      <c r="B198" s="37" t="s">
        <v>22</v>
      </c>
      <c r="C198" s="37" t="s">
        <v>24</v>
      </c>
      <c r="D198" s="37" t="s">
        <v>10</v>
      </c>
      <c r="E198" s="34" t="s">
        <v>106</v>
      </c>
      <c r="F198" s="37" t="s">
        <v>60</v>
      </c>
      <c r="G198" s="16">
        <f t="shared" si="85"/>
        <v>224.1</v>
      </c>
      <c r="H198" s="16">
        <f t="shared" si="85"/>
        <v>0</v>
      </c>
      <c r="I198" s="16">
        <f t="shared" si="85"/>
        <v>224.1</v>
      </c>
      <c r="J198" s="16">
        <f t="shared" si="85"/>
        <v>200</v>
      </c>
      <c r="K198" s="16">
        <f t="shared" si="85"/>
        <v>200</v>
      </c>
    </row>
    <row r="199" spans="1:11" ht="30" x14ac:dyDescent="0.2">
      <c r="A199" s="70" t="s">
        <v>65</v>
      </c>
      <c r="B199" s="37" t="s">
        <v>22</v>
      </c>
      <c r="C199" s="37" t="s">
        <v>24</v>
      </c>
      <c r="D199" s="37" t="s">
        <v>10</v>
      </c>
      <c r="E199" s="34" t="s">
        <v>106</v>
      </c>
      <c r="F199" s="37" t="s">
        <v>64</v>
      </c>
      <c r="G199" s="16">
        <f t="shared" si="85"/>
        <v>224.1</v>
      </c>
      <c r="H199" s="16">
        <f t="shared" si="85"/>
        <v>0</v>
      </c>
      <c r="I199" s="16">
        <f t="shared" si="85"/>
        <v>224.1</v>
      </c>
      <c r="J199" s="16">
        <f t="shared" si="85"/>
        <v>200</v>
      </c>
      <c r="K199" s="16">
        <f t="shared" si="85"/>
        <v>200</v>
      </c>
    </row>
    <row r="200" spans="1:11" ht="30" x14ac:dyDescent="0.2">
      <c r="A200" s="38" t="s">
        <v>67</v>
      </c>
      <c r="B200" s="40" t="s">
        <v>22</v>
      </c>
      <c r="C200" s="40" t="s">
        <v>24</v>
      </c>
      <c r="D200" s="40" t="s">
        <v>10</v>
      </c>
      <c r="E200" s="39" t="s">
        <v>106</v>
      </c>
      <c r="F200" s="40" t="s">
        <v>38</v>
      </c>
      <c r="G200" s="12">
        <v>224.1</v>
      </c>
      <c r="H200" s="12">
        <v>0</v>
      </c>
      <c r="I200" s="12">
        <f>G200+H200</f>
        <v>224.1</v>
      </c>
      <c r="J200" s="12">
        <v>200</v>
      </c>
      <c r="K200" s="12">
        <v>200</v>
      </c>
    </row>
    <row r="201" spans="1:11" ht="45" x14ac:dyDescent="0.25">
      <c r="A201" s="66" t="s">
        <v>81</v>
      </c>
      <c r="B201" s="37" t="s">
        <v>22</v>
      </c>
      <c r="C201" s="37" t="s">
        <v>24</v>
      </c>
      <c r="D201" s="37" t="s">
        <v>10</v>
      </c>
      <c r="E201" s="34" t="s">
        <v>107</v>
      </c>
      <c r="F201" s="37"/>
      <c r="G201" s="16">
        <f t="shared" si="85"/>
        <v>10</v>
      </c>
      <c r="H201" s="16">
        <f t="shared" si="85"/>
        <v>0</v>
      </c>
      <c r="I201" s="16">
        <f t="shared" si="85"/>
        <v>10</v>
      </c>
      <c r="J201" s="16">
        <f t="shared" si="85"/>
        <v>10</v>
      </c>
      <c r="K201" s="16">
        <f t="shared" si="85"/>
        <v>10</v>
      </c>
    </row>
    <row r="202" spans="1:11" ht="30" x14ac:dyDescent="0.2">
      <c r="A202" s="36" t="s">
        <v>123</v>
      </c>
      <c r="B202" s="37" t="s">
        <v>22</v>
      </c>
      <c r="C202" s="37" t="s">
        <v>24</v>
      </c>
      <c r="D202" s="37" t="s">
        <v>10</v>
      </c>
      <c r="E202" s="34" t="s">
        <v>107</v>
      </c>
      <c r="F202" s="37" t="s">
        <v>43</v>
      </c>
      <c r="G202" s="16">
        <f t="shared" si="85"/>
        <v>10</v>
      </c>
      <c r="H202" s="16">
        <f t="shared" si="85"/>
        <v>0</v>
      </c>
      <c r="I202" s="16">
        <f t="shared" si="85"/>
        <v>10</v>
      </c>
      <c r="J202" s="16">
        <f t="shared" si="85"/>
        <v>10</v>
      </c>
      <c r="K202" s="16">
        <f t="shared" si="85"/>
        <v>10</v>
      </c>
    </row>
    <row r="203" spans="1:11" ht="30" x14ac:dyDescent="0.2">
      <c r="A203" s="36" t="s">
        <v>68</v>
      </c>
      <c r="B203" s="37" t="s">
        <v>22</v>
      </c>
      <c r="C203" s="37" t="s">
        <v>24</v>
      </c>
      <c r="D203" s="37" t="s">
        <v>10</v>
      </c>
      <c r="E203" s="34" t="s">
        <v>107</v>
      </c>
      <c r="F203" s="37" t="s">
        <v>44</v>
      </c>
      <c r="G203" s="16">
        <f t="shared" si="85"/>
        <v>10</v>
      </c>
      <c r="H203" s="16">
        <f t="shared" si="85"/>
        <v>0</v>
      </c>
      <c r="I203" s="16">
        <f t="shared" si="85"/>
        <v>10</v>
      </c>
      <c r="J203" s="16">
        <f t="shared" si="85"/>
        <v>10</v>
      </c>
      <c r="K203" s="16">
        <f t="shared" si="85"/>
        <v>10</v>
      </c>
    </row>
    <row r="204" spans="1:11" ht="15" x14ac:dyDescent="0.2">
      <c r="A204" s="38" t="s">
        <v>138</v>
      </c>
      <c r="B204" s="40" t="s">
        <v>22</v>
      </c>
      <c r="C204" s="40" t="s">
        <v>24</v>
      </c>
      <c r="D204" s="40" t="s">
        <v>10</v>
      </c>
      <c r="E204" s="39" t="s">
        <v>107</v>
      </c>
      <c r="F204" s="40" t="s">
        <v>33</v>
      </c>
      <c r="G204" s="12">
        <v>10</v>
      </c>
      <c r="H204" s="12">
        <v>0</v>
      </c>
      <c r="I204" s="12">
        <f>G204+H204</f>
        <v>10</v>
      </c>
      <c r="J204" s="12">
        <v>10</v>
      </c>
      <c r="K204" s="12">
        <v>10</v>
      </c>
    </row>
    <row r="205" spans="1:11" ht="28.5" x14ac:dyDescent="0.2">
      <c r="A205" s="48" t="s">
        <v>129</v>
      </c>
      <c r="B205" s="49" t="s">
        <v>22</v>
      </c>
      <c r="C205" s="49">
        <v>99</v>
      </c>
      <c r="D205" s="49" t="s">
        <v>25</v>
      </c>
      <c r="E205" s="34"/>
      <c r="F205" s="49"/>
      <c r="G205" s="19">
        <f t="shared" ref="G205:K209" si="89">G206</f>
        <v>0</v>
      </c>
      <c r="H205" s="19">
        <f t="shared" si="89"/>
        <v>0</v>
      </c>
      <c r="I205" s="19">
        <f t="shared" si="89"/>
        <v>0</v>
      </c>
      <c r="J205" s="19">
        <f t="shared" si="89"/>
        <v>3985</v>
      </c>
      <c r="K205" s="19">
        <f t="shared" si="89"/>
        <v>8116</v>
      </c>
    </row>
    <row r="206" spans="1:11" ht="15" x14ac:dyDescent="0.2">
      <c r="A206" s="60" t="s">
        <v>130</v>
      </c>
      <c r="B206" s="34" t="s">
        <v>22</v>
      </c>
      <c r="C206" s="43">
        <v>99</v>
      </c>
      <c r="D206" s="43">
        <v>99</v>
      </c>
      <c r="E206" s="34"/>
      <c r="F206" s="34"/>
      <c r="G206" s="13">
        <f t="shared" si="89"/>
        <v>0</v>
      </c>
      <c r="H206" s="13">
        <f t="shared" si="89"/>
        <v>0</v>
      </c>
      <c r="I206" s="13">
        <f t="shared" si="89"/>
        <v>0</v>
      </c>
      <c r="J206" s="13">
        <f t="shared" si="89"/>
        <v>3985</v>
      </c>
      <c r="K206" s="13">
        <f t="shared" si="89"/>
        <v>8116</v>
      </c>
    </row>
    <row r="207" spans="1:11" ht="15" x14ac:dyDescent="0.2">
      <c r="A207" s="60" t="s">
        <v>41</v>
      </c>
      <c r="B207" s="34" t="s">
        <v>22</v>
      </c>
      <c r="C207" s="43">
        <v>99</v>
      </c>
      <c r="D207" s="43">
        <v>99</v>
      </c>
      <c r="E207" s="34" t="s">
        <v>93</v>
      </c>
      <c r="F207" s="34"/>
      <c r="G207" s="13">
        <f t="shared" si="89"/>
        <v>0</v>
      </c>
      <c r="H207" s="13">
        <f t="shared" si="89"/>
        <v>0</v>
      </c>
      <c r="I207" s="13">
        <f t="shared" si="89"/>
        <v>0</v>
      </c>
      <c r="J207" s="13">
        <f t="shared" si="89"/>
        <v>3985</v>
      </c>
      <c r="K207" s="13">
        <f t="shared" si="89"/>
        <v>8116</v>
      </c>
    </row>
    <row r="208" spans="1:11" ht="15" x14ac:dyDescent="0.2">
      <c r="A208" s="60" t="s">
        <v>130</v>
      </c>
      <c r="B208" s="34" t="s">
        <v>22</v>
      </c>
      <c r="C208" s="43">
        <v>99</v>
      </c>
      <c r="D208" s="43">
        <v>99</v>
      </c>
      <c r="E208" s="34" t="s">
        <v>131</v>
      </c>
      <c r="F208" s="34"/>
      <c r="G208" s="13">
        <f t="shared" si="89"/>
        <v>0</v>
      </c>
      <c r="H208" s="13">
        <f t="shared" si="89"/>
        <v>0</v>
      </c>
      <c r="I208" s="13">
        <f t="shared" si="89"/>
        <v>0</v>
      </c>
      <c r="J208" s="13">
        <f t="shared" si="89"/>
        <v>3985</v>
      </c>
      <c r="K208" s="13">
        <f t="shared" si="89"/>
        <v>8116</v>
      </c>
    </row>
    <row r="209" spans="1:11" ht="15" x14ac:dyDescent="0.2">
      <c r="A209" s="60" t="s">
        <v>45</v>
      </c>
      <c r="B209" s="34" t="s">
        <v>22</v>
      </c>
      <c r="C209" s="43">
        <v>99</v>
      </c>
      <c r="D209" s="43">
        <v>99</v>
      </c>
      <c r="E209" s="34" t="s">
        <v>131</v>
      </c>
      <c r="F209" s="34">
        <v>800</v>
      </c>
      <c r="G209" s="13">
        <f t="shared" si="89"/>
        <v>0</v>
      </c>
      <c r="H209" s="13">
        <f t="shared" si="89"/>
        <v>0</v>
      </c>
      <c r="I209" s="13">
        <f t="shared" si="89"/>
        <v>0</v>
      </c>
      <c r="J209" s="13">
        <f t="shared" si="89"/>
        <v>3985</v>
      </c>
      <c r="K209" s="13">
        <f t="shared" si="89"/>
        <v>8116</v>
      </c>
    </row>
    <row r="210" spans="1:11" ht="15" x14ac:dyDescent="0.2">
      <c r="A210" s="72" t="s">
        <v>132</v>
      </c>
      <c r="B210" s="39" t="s">
        <v>22</v>
      </c>
      <c r="C210" s="40">
        <v>99</v>
      </c>
      <c r="D210" s="40">
        <v>99</v>
      </c>
      <c r="E210" s="40" t="s">
        <v>131</v>
      </c>
      <c r="F210" s="39">
        <v>880</v>
      </c>
      <c r="G210" s="12">
        <v>0</v>
      </c>
      <c r="H210" s="12">
        <v>0</v>
      </c>
      <c r="I210" s="12">
        <f>G210+H210</f>
        <v>0</v>
      </c>
      <c r="J210" s="12">
        <v>3985</v>
      </c>
      <c r="K210" s="12">
        <v>8116</v>
      </c>
    </row>
    <row r="211" spans="1:11" ht="28.5" x14ac:dyDescent="0.2">
      <c r="A211" s="73" t="s">
        <v>53</v>
      </c>
      <c r="B211" s="74" t="s">
        <v>54</v>
      </c>
      <c r="C211" s="75"/>
      <c r="D211" s="75"/>
      <c r="E211" s="74"/>
      <c r="F211" s="74" t="s">
        <v>7</v>
      </c>
      <c r="G211" s="9">
        <f t="shared" ref="G211:J211" si="90">G212</f>
        <v>33728.700000000004</v>
      </c>
      <c r="H211" s="9">
        <f t="shared" si="90"/>
        <v>0</v>
      </c>
      <c r="I211" s="9">
        <f t="shared" si="90"/>
        <v>33728.700000000004</v>
      </c>
      <c r="J211" s="9">
        <f t="shared" si="90"/>
        <v>33728.700000000004</v>
      </c>
      <c r="K211" s="9">
        <f>K212</f>
        <v>33728.700000000004</v>
      </c>
    </row>
    <row r="212" spans="1:11" ht="14.25" x14ac:dyDescent="0.2">
      <c r="A212" s="48" t="s">
        <v>55</v>
      </c>
      <c r="B212" s="76">
        <v>956</v>
      </c>
      <c r="C212" s="77">
        <v>8</v>
      </c>
      <c r="D212" s="49" t="s">
        <v>25</v>
      </c>
      <c r="E212" s="78"/>
      <c r="F212" s="76"/>
      <c r="G212" s="8">
        <f>G213+G223</f>
        <v>33728.700000000004</v>
      </c>
      <c r="H212" s="8">
        <f t="shared" ref="H212:I212" si="91">H213+H223</f>
        <v>0</v>
      </c>
      <c r="I212" s="8">
        <f t="shared" si="91"/>
        <v>33728.700000000004</v>
      </c>
      <c r="J212" s="8">
        <f>J213+J223</f>
        <v>33728.700000000004</v>
      </c>
      <c r="K212" s="8">
        <f>K213+K223</f>
        <v>33728.700000000004</v>
      </c>
    </row>
    <row r="213" spans="1:11" ht="15" x14ac:dyDescent="0.2">
      <c r="A213" s="50" t="s">
        <v>21</v>
      </c>
      <c r="B213" s="79">
        <v>956</v>
      </c>
      <c r="C213" s="80">
        <v>8</v>
      </c>
      <c r="D213" s="80">
        <v>1</v>
      </c>
      <c r="E213" s="81"/>
      <c r="F213" s="79"/>
      <c r="G213" s="11">
        <f>G214</f>
        <v>25189.800000000003</v>
      </c>
      <c r="H213" s="11">
        <f t="shared" ref="H213:I213" si="92">H214</f>
        <v>0</v>
      </c>
      <c r="I213" s="11">
        <f t="shared" si="92"/>
        <v>25189.800000000003</v>
      </c>
      <c r="J213" s="11">
        <f t="shared" ref="J213:K213" si="93">J214</f>
        <v>25189.800000000003</v>
      </c>
      <c r="K213" s="11">
        <f t="shared" si="93"/>
        <v>25189.800000000003</v>
      </c>
    </row>
    <row r="214" spans="1:11" ht="30" x14ac:dyDescent="0.2">
      <c r="A214" s="33" t="s">
        <v>78</v>
      </c>
      <c r="B214" s="34" t="s">
        <v>54</v>
      </c>
      <c r="C214" s="30">
        <v>8</v>
      </c>
      <c r="D214" s="30">
        <v>1</v>
      </c>
      <c r="E214" s="34" t="s">
        <v>108</v>
      </c>
      <c r="F214" s="34"/>
      <c r="G214" s="13">
        <f>G215+G219</f>
        <v>25189.800000000003</v>
      </c>
      <c r="H214" s="13">
        <f t="shared" ref="H214:I214" si="94">H215+H219</f>
        <v>0</v>
      </c>
      <c r="I214" s="13">
        <f t="shared" si="94"/>
        <v>25189.800000000003</v>
      </c>
      <c r="J214" s="13">
        <f t="shared" ref="J214:K214" si="95">J215+J219</f>
        <v>25189.800000000003</v>
      </c>
      <c r="K214" s="13">
        <f t="shared" si="95"/>
        <v>25189.800000000003</v>
      </c>
    </row>
    <row r="215" spans="1:11" ht="30" x14ac:dyDescent="0.2">
      <c r="A215" s="82" t="s">
        <v>75</v>
      </c>
      <c r="B215" s="29" t="s">
        <v>54</v>
      </c>
      <c r="C215" s="30">
        <v>8</v>
      </c>
      <c r="D215" s="30">
        <v>1</v>
      </c>
      <c r="E215" s="29" t="s">
        <v>109</v>
      </c>
      <c r="F215" s="34"/>
      <c r="G215" s="13">
        <f t="shared" ref="G215:K215" si="96">G216</f>
        <v>9805.2000000000007</v>
      </c>
      <c r="H215" s="13">
        <f t="shared" si="96"/>
        <v>0</v>
      </c>
      <c r="I215" s="13">
        <f t="shared" si="96"/>
        <v>9805.2000000000007</v>
      </c>
      <c r="J215" s="13">
        <f t="shared" si="96"/>
        <v>9805.2000000000007</v>
      </c>
      <c r="K215" s="13">
        <f t="shared" si="96"/>
        <v>9805.2000000000007</v>
      </c>
    </row>
    <row r="216" spans="1:11" ht="30" x14ac:dyDescent="0.2">
      <c r="A216" s="60" t="s">
        <v>56</v>
      </c>
      <c r="B216" s="69" t="s">
        <v>54</v>
      </c>
      <c r="C216" s="30">
        <v>8</v>
      </c>
      <c r="D216" s="30">
        <v>1</v>
      </c>
      <c r="E216" s="69" t="s">
        <v>109</v>
      </c>
      <c r="F216" s="34" t="s">
        <v>57</v>
      </c>
      <c r="G216" s="13">
        <f t="shared" ref="G216:K216" si="97">G218</f>
        <v>9805.2000000000007</v>
      </c>
      <c r="H216" s="13">
        <f t="shared" ref="H216:I216" si="98">H218</f>
        <v>0</v>
      </c>
      <c r="I216" s="13">
        <f t="shared" si="98"/>
        <v>9805.2000000000007</v>
      </c>
      <c r="J216" s="13">
        <f t="shared" si="97"/>
        <v>9805.2000000000007</v>
      </c>
      <c r="K216" s="13">
        <f t="shared" si="97"/>
        <v>9805.2000000000007</v>
      </c>
    </row>
    <row r="217" spans="1:11" ht="15" x14ac:dyDescent="0.2">
      <c r="A217" s="60" t="s">
        <v>58</v>
      </c>
      <c r="B217" s="69" t="s">
        <v>54</v>
      </c>
      <c r="C217" s="30">
        <v>8</v>
      </c>
      <c r="D217" s="30">
        <v>1</v>
      </c>
      <c r="E217" s="29" t="s">
        <v>109</v>
      </c>
      <c r="F217" s="34" t="s">
        <v>59</v>
      </c>
      <c r="G217" s="13">
        <f t="shared" ref="G217:K217" si="99">G218</f>
        <v>9805.2000000000007</v>
      </c>
      <c r="H217" s="13">
        <f t="shared" si="99"/>
        <v>0</v>
      </c>
      <c r="I217" s="13">
        <f t="shared" si="99"/>
        <v>9805.2000000000007</v>
      </c>
      <c r="J217" s="13">
        <f t="shared" si="99"/>
        <v>9805.2000000000007</v>
      </c>
      <c r="K217" s="13">
        <f t="shared" si="99"/>
        <v>9805.2000000000007</v>
      </c>
    </row>
    <row r="218" spans="1:11" ht="60" x14ac:dyDescent="0.2">
      <c r="A218" s="72" t="s">
        <v>70</v>
      </c>
      <c r="B218" s="39" t="s">
        <v>54</v>
      </c>
      <c r="C218" s="83">
        <v>8</v>
      </c>
      <c r="D218" s="83">
        <v>1</v>
      </c>
      <c r="E218" s="83" t="s">
        <v>109</v>
      </c>
      <c r="F218" s="39" t="s">
        <v>37</v>
      </c>
      <c r="G218" s="46">
        <v>9805.2000000000007</v>
      </c>
      <c r="H218" s="46">
        <v>0</v>
      </c>
      <c r="I218" s="46">
        <f>G218+H218</f>
        <v>9805.2000000000007</v>
      </c>
      <c r="J218" s="46">
        <v>9805.2000000000007</v>
      </c>
      <c r="K218" s="46">
        <v>9805.2000000000007</v>
      </c>
    </row>
    <row r="219" spans="1:11" ht="30" x14ac:dyDescent="0.2">
      <c r="A219" s="84" t="s">
        <v>76</v>
      </c>
      <c r="B219" s="69" t="s">
        <v>54</v>
      </c>
      <c r="C219" s="30">
        <v>8</v>
      </c>
      <c r="D219" s="30">
        <v>1</v>
      </c>
      <c r="E219" s="69" t="s">
        <v>110</v>
      </c>
      <c r="F219" s="34"/>
      <c r="G219" s="13">
        <f t="shared" ref="G219:K221" si="100">G220</f>
        <v>15384.6</v>
      </c>
      <c r="H219" s="13">
        <f t="shared" si="100"/>
        <v>0</v>
      </c>
      <c r="I219" s="13">
        <f t="shared" si="100"/>
        <v>15384.6</v>
      </c>
      <c r="J219" s="13">
        <f t="shared" si="100"/>
        <v>15384.6</v>
      </c>
      <c r="K219" s="13">
        <f t="shared" si="100"/>
        <v>15384.6</v>
      </c>
    </row>
    <row r="220" spans="1:11" ht="30" x14ac:dyDescent="0.2">
      <c r="A220" s="60" t="s">
        <v>56</v>
      </c>
      <c r="B220" s="69" t="s">
        <v>54</v>
      </c>
      <c r="C220" s="30">
        <v>8</v>
      </c>
      <c r="D220" s="30">
        <v>1</v>
      </c>
      <c r="E220" s="69" t="s">
        <v>110</v>
      </c>
      <c r="F220" s="34" t="s">
        <v>57</v>
      </c>
      <c r="G220" s="13">
        <f t="shared" si="100"/>
        <v>15384.6</v>
      </c>
      <c r="H220" s="13">
        <f t="shared" si="100"/>
        <v>0</v>
      </c>
      <c r="I220" s="13">
        <f t="shared" si="100"/>
        <v>15384.6</v>
      </c>
      <c r="J220" s="13">
        <f t="shared" si="100"/>
        <v>15384.6</v>
      </c>
      <c r="K220" s="13">
        <f t="shared" si="100"/>
        <v>15384.6</v>
      </c>
    </row>
    <row r="221" spans="1:11" ht="15" x14ac:dyDescent="0.2">
      <c r="A221" s="60" t="s">
        <v>58</v>
      </c>
      <c r="B221" s="69" t="s">
        <v>54</v>
      </c>
      <c r="C221" s="30">
        <v>8</v>
      </c>
      <c r="D221" s="30">
        <v>1</v>
      </c>
      <c r="E221" s="69" t="s">
        <v>110</v>
      </c>
      <c r="F221" s="34" t="s">
        <v>59</v>
      </c>
      <c r="G221" s="13">
        <f t="shared" si="100"/>
        <v>15384.6</v>
      </c>
      <c r="H221" s="13">
        <f t="shared" si="100"/>
        <v>0</v>
      </c>
      <c r="I221" s="13">
        <f t="shared" si="100"/>
        <v>15384.6</v>
      </c>
      <c r="J221" s="13">
        <f t="shared" si="100"/>
        <v>15384.6</v>
      </c>
      <c r="K221" s="13">
        <f t="shared" si="100"/>
        <v>15384.6</v>
      </c>
    </row>
    <row r="222" spans="1:11" ht="60" x14ac:dyDescent="0.2">
      <c r="A222" s="72" t="s">
        <v>70</v>
      </c>
      <c r="B222" s="39" t="s">
        <v>54</v>
      </c>
      <c r="C222" s="83">
        <v>8</v>
      </c>
      <c r="D222" s="83">
        <v>1</v>
      </c>
      <c r="E222" s="85" t="s">
        <v>110</v>
      </c>
      <c r="F222" s="39" t="s">
        <v>37</v>
      </c>
      <c r="G222" s="46">
        <v>15384.6</v>
      </c>
      <c r="H222" s="46">
        <v>0</v>
      </c>
      <c r="I222" s="46">
        <f>G222+H222</f>
        <v>15384.6</v>
      </c>
      <c r="J222" s="46">
        <v>15384.6</v>
      </c>
      <c r="K222" s="46">
        <v>15384.6</v>
      </c>
    </row>
    <row r="223" spans="1:11" ht="15" x14ac:dyDescent="0.2">
      <c r="A223" s="50" t="s">
        <v>86</v>
      </c>
      <c r="B223" s="79">
        <v>956</v>
      </c>
      <c r="C223" s="80">
        <v>8</v>
      </c>
      <c r="D223" s="80">
        <v>2</v>
      </c>
      <c r="E223" s="34"/>
      <c r="F223" s="79"/>
      <c r="G223" s="11">
        <f t="shared" ref="G223:K224" si="101">G224</f>
        <v>8538.9</v>
      </c>
      <c r="H223" s="11">
        <f t="shared" si="101"/>
        <v>0</v>
      </c>
      <c r="I223" s="11">
        <f t="shared" si="101"/>
        <v>8538.9</v>
      </c>
      <c r="J223" s="11">
        <f t="shared" si="101"/>
        <v>8538.9</v>
      </c>
      <c r="K223" s="11">
        <f t="shared" si="101"/>
        <v>8538.9</v>
      </c>
    </row>
    <row r="224" spans="1:11" ht="30" x14ac:dyDescent="0.2">
      <c r="A224" s="33" t="s">
        <v>78</v>
      </c>
      <c r="B224" s="34" t="s">
        <v>54</v>
      </c>
      <c r="C224" s="30">
        <v>8</v>
      </c>
      <c r="D224" s="30">
        <v>2</v>
      </c>
      <c r="E224" s="34" t="s">
        <v>108</v>
      </c>
      <c r="F224" s="34"/>
      <c r="G224" s="13">
        <f>G225</f>
        <v>8538.9</v>
      </c>
      <c r="H224" s="13">
        <f t="shared" si="101"/>
        <v>0</v>
      </c>
      <c r="I224" s="13">
        <f t="shared" si="101"/>
        <v>8538.9</v>
      </c>
      <c r="J224" s="13">
        <f t="shared" si="101"/>
        <v>8538.9</v>
      </c>
      <c r="K224" s="13">
        <f t="shared" si="101"/>
        <v>8538.9</v>
      </c>
    </row>
    <row r="225" spans="1:11" ht="30" x14ac:dyDescent="0.2">
      <c r="A225" s="60" t="s">
        <v>76</v>
      </c>
      <c r="B225" s="69" t="s">
        <v>54</v>
      </c>
      <c r="C225" s="80">
        <v>8</v>
      </c>
      <c r="D225" s="80">
        <v>2</v>
      </c>
      <c r="E225" s="69" t="s">
        <v>110</v>
      </c>
      <c r="F225" s="69"/>
      <c r="G225" s="13">
        <f t="shared" ref="G225:K225" si="102">G227</f>
        <v>8538.9</v>
      </c>
      <c r="H225" s="13">
        <f t="shared" ref="H225:I225" si="103">H227</f>
        <v>0</v>
      </c>
      <c r="I225" s="13">
        <f t="shared" si="103"/>
        <v>8538.9</v>
      </c>
      <c r="J225" s="13">
        <f t="shared" si="102"/>
        <v>8538.9</v>
      </c>
      <c r="K225" s="13">
        <f t="shared" si="102"/>
        <v>8538.9</v>
      </c>
    </row>
    <row r="226" spans="1:11" ht="30" x14ac:dyDescent="0.2">
      <c r="A226" s="60" t="s">
        <v>56</v>
      </c>
      <c r="B226" s="69" t="s">
        <v>54</v>
      </c>
      <c r="C226" s="80">
        <v>8</v>
      </c>
      <c r="D226" s="80">
        <v>2</v>
      </c>
      <c r="E226" s="69" t="s">
        <v>110</v>
      </c>
      <c r="F226" s="69" t="s">
        <v>57</v>
      </c>
      <c r="G226" s="13">
        <f t="shared" ref="G226:K227" si="104">G227</f>
        <v>8538.9</v>
      </c>
      <c r="H226" s="13">
        <f t="shared" si="104"/>
        <v>0</v>
      </c>
      <c r="I226" s="13">
        <f t="shared" si="104"/>
        <v>8538.9</v>
      </c>
      <c r="J226" s="13">
        <f t="shared" si="104"/>
        <v>8538.9</v>
      </c>
      <c r="K226" s="13">
        <f t="shared" si="104"/>
        <v>8538.9</v>
      </c>
    </row>
    <row r="227" spans="1:11" ht="15" x14ac:dyDescent="0.2">
      <c r="A227" s="60" t="s">
        <v>83</v>
      </c>
      <c r="B227" s="69" t="s">
        <v>54</v>
      </c>
      <c r="C227" s="30">
        <v>8</v>
      </c>
      <c r="D227" s="30">
        <v>2</v>
      </c>
      <c r="E227" s="69" t="s">
        <v>110</v>
      </c>
      <c r="F227" s="34" t="s">
        <v>82</v>
      </c>
      <c r="G227" s="13">
        <f t="shared" si="104"/>
        <v>8538.9</v>
      </c>
      <c r="H227" s="13">
        <f t="shared" si="104"/>
        <v>0</v>
      </c>
      <c r="I227" s="13">
        <f t="shared" si="104"/>
        <v>8538.9</v>
      </c>
      <c r="J227" s="13">
        <f t="shared" si="104"/>
        <v>8538.9</v>
      </c>
      <c r="K227" s="13">
        <f t="shared" si="104"/>
        <v>8538.9</v>
      </c>
    </row>
    <row r="228" spans="1:11" ht="60" x14ac:dyDescent="0.2">
      <c r="A228" s="72" t="s">
        <v>85</v>
      </c>
      <c r="B228" s="39" t="s">
        <v>54</v>
      </c>
      <c r="C228" s="83">
        <v>8</v>
      </c>
      <c r="D228" s="83">
        <v>2</v>
      </c>
      <c r="E228" s="39" t="s">
        <v>110</v>
      </c>
      <c r="F228" s="39" t="s">
        <v>84</v>
      </c>
      <c r="G228" s="46">
        <v>8538.9</v>
      </c>
      <c r="H228" s="46">
        <v>0</v>
      </c>
      <c r="I228" s="46">
        <f>G228+H228</f>
        <v>8538.9</v>
      </c>
      <c r="J228" s="46">
        <v>8538.9</v>
      </c>
      <c r="K228" s="46">
        <v>8538.9</v>
      </c>
    </row>
  </sheetData>
  <autoFilter ref="A11:F228"/>
  <customSheetViews>
    <customSheetView guid="{C0DCEFD6-4378-4196-8A52-BBAE8937CBA3}" showPageBreaks="1" showGridLines="0" printArea="1" showAutoFilter="1" hiddenRows="1" hiddenColumns="1" view="pageBreakPreview" showRuler="0" topLeftCell="A148">
      <selection activeCell="E153" sqref="E153"/>
      <pageMargins left="0.9055118110236221" right="0.39370078740157483" top="0.39370078740157483" bottom="0.35433070866141736" header="0.35433070866141736" footer="0.19685039370078741"/>
      <pageSetup paperSize="9" scale="68" orientation="portrait" r:id="rId1"/>
      <headerFooter alignWithMargins="0">
        <oddFooter>&amp;C&amp;P</oddFooter>
      </headerFooter>
      <autoFilter ref="A11:F228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2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3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4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5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6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7"/>
      <headerFooter alignWithMargins="0">
        <oddFooter>&amp;C&amp;P</oddFooter>
      </headerFooter>
      <autoFilter ref="B1:H1"/>
    </customSheetView>
    <customSheetView guid="{4CB2AD8A-1395-4EEB-B6E5-ACA1429CF0DB}" showPageBreaks="1" showGridLines="0" printArea="1" showAutoFilter="1" hiddenColumns="1" showRuler="0">
      <pane ySplit="7" topLeftCell="A44" activePane="bottomLeft" state="frozenSplit"/>
      <selection pane="bottomLeft" activeCell="G24" sqref="G24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9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1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2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3"/>
      <headerFooter alignWithMargins="0">
        <oddFooter>&amp;C&amp;P</oddFooter>
      </headerFooter>
      <autoFilter ref="A6:F185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14"/>
      <headerFooter alignWithMargins="0">
        <oddFooter>&amp;C&amp;P</oddFooter>
      </headerFooter>
      <autoFilter ref="A6:F215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15"/>
      <headerFooter alignWithMargins="0">
        <oddFooter>&amp;C&amp;P</oddFooter>
      </headerFooter>
      <autoFilter ref="A6:F166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16"/>
      <headerFooter alignWithMargins="0">
        <oddFooter>&amp;C&amp;P</oddFooter>
      </headerFooter>
      <autoFilter ref="A6:F152"/>
    </customSheetView>
  </customSheetViews>
  <mergeCells count="13">
    <mergeCell ref="D1:K1"/>
    <mergeCell ref="D4:K4"/>
    <mergeCell ref="A8:K8"/>
    <mergeCell ref="B3:K3"/>
    <mergeCell ref="G2:K2"/>
    <mergeCell ref="G10:K10"/>
    <mergeCell ref="G5:K5"/>
    <mergeCell ref="G6:K6"/>
    <mergeCell ref="A10:A11"/>
    <mergeCell ref="B10:B11"/>
    <mergeCell ref="C10:D10"/>
    <mergeCell ref="E10:E11"/>
    <mergeCell ref="F10:F11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68" orientation="portrait" r:id="rId17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2019-2021 год</vt:lpstr>
      <vt:lpstr>'2019-2021 год'!Область_печати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Администратор</cp:lastModifiedBy>
  <cp:lastPrinted>2019-06-17T12:26:22Z</cp:lastPrinted>
  <dcterms:created xsi:type="dcterms:W3CDTF">2003-12-05T21:14:57Z</dcterms:created>
  <dcterms:modified xsi:type="dcterms:W3CDTF">2019-06-17T12:26:29Z</dcterms:modified>
</cp:coreProperties>
</file>