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440" yWindow="270" windowWidth="15360" windowHeight="11430" activeTab="4"/>
  </bookViews>
  <sheets>
    <sheet name="таблица 1 дотация на вырав." sheetId="1" r:id="rId1"/>
    <sheet name="таблица 2 дотация на сбалан." sheetId="2" r:id="rId2"/>
    <sheet name="таблица 3 военкомат" sheetId="3" r:id="rId3"/>
    <sheet name="таблица 4 ЗАГС" sheetId="4" r:id="rId4"/>
    <sheet name="Таб.5 ч.3,4 ст3, ст. 4,6,7,8" sheetId="5" r:id="rId5"/>
  </sheets>
  <definedNames>
    <definedName name="Z_68D26548_0A2B_43C1_A717_553EB525CF40_.wvu.PrintArea" localSheetId="4" hidden="1">'Таб.5 ч.3,4 ст3, ст. 4,6,7,8'!$A$1:$C$23</definedName>
    <definedName name="Z_68D26548_0A2B_43C1_A717_553EB525CF40_.wvu.PrintArea" localSheetId="0" hidden="1">'таблица 1 дотация на вырав.'!$A$1:$G$25</definedName>
    <definedName name="Z_68D26548_0A2B_43C1_A717_553EB525CF40_.wvu.PrintArea" localSheetId="1" hidden="1">'таблица 2 дотация на сбалан.'!$A$1:$C$13</definedName>
    <definedName name="Z_68D26548_0A2B_43C1_A717_553EB525CF40_.wvu.PrintArea" localSheetId="2" hidden="1">'таблица 3 военкомат'!$A$1:$C$15</definedName>
    <definedName name="Z_68D26548_0A2B_43C1_A717_553EB525CF40_.wvu.PrintArea" localSheetId="3" hidden="1">'таблица 4 ЗАГС'!$A$1:$C$15</definedName>
    <definedName name="Z_700F7837_FBDF_4CDE_9E35_9CDD43A5E3A7_.wvu.PrintArea" localSheetId="4" hidden="1">'Таб.5 ч.3,4 ст3, ст. 4,6,7,8'!$A$1:$C$23</definedName>
    <definedName name="Z_700F7837_FBDF_4CDE_9E35_9CDD43A5E3A7_.wvu.PrintArea" localSheetId="0" hidden="1">'таблица 1 дотация на вырав.'!$A$1:$G$23</definedName>
    <definedName name="Z_700F7837_FBDF_4CDE_9E35_9CDD43A5E3A7_.wvu.PrintArea" localSheetId="1" hidden="1">'таблица 2 дотация на сбалан.'!$A$1:$C$13</definedName>
    <definedName name="Z_700F7837_FBDF_4CDE_9E35_9CDD43A5E3A7_.wvu.PrintArea" localSheetId="2" hidden="1">'таблица 3 военкомат'!$A$1:$C$15</definedName>
    <definedName name="Z_700F7837_FBDF_4CDE_9E35_9CDD43A5E3A7_.wvu.PrintArea" localSheetId="3" hidden="1">'таблица 4 ЗАГС'!$A$1:$C$15</definedName>
    <definedName name="_xlnm.Print_Area" localSheetId="4">'Таб.5 ч.3,4 ст3, ст. 4,6,7,8'!$A$1:$C$23</definedName>
    <definedName name="_xlnm.Print_Area" localSheetId="0">'таблица 1 дотация на вырав.'!$A$1:$G$25</definedName>
    <definedName name="_xlnm.Print_Area" localSheetId="1">'таблица 2 дотация на сбалан.'!$A$1:$C$13</definedName>
    <definedName name="_xlnm.Print_Area" localSheetId="2">'таблица 3 военкомат'!$A$1:$C$15</definedName>
    <definedName name="_xlnm.Print_Area" localSheetId="3">'таблица 4 ЗАГС'!$A$1:$C$15</definedName>
  </definedNames>
  <calcPr calcId="125725"/>
  <customWorkbookViews>
    <customWorkbookView name="Администратор - Личное представление" guid="{68D26548-0A2B-43C1-A717-553EB525CF40}" mergeInterval="0" personalView="1" maximized="1" xWindow="1" yWindow="1" windowWidth="1916" windowHeight="858" activeSheetId="4"/>
    <customWorkbookView name="1 - Личное представление" guid="{700F7837-FBDF-4CDE-9E35-9CDD43A5E3A7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G11" i="2"/>
  <c r="F11"/>
  <c r="G10"/>
  <c r="F10"/>
  <c r="G9"/>
  <c r="F9"/>
  <c r="H23" i="1"/>
  <c r="C14" i="5"/>
  <c r="B14"/>
  <c r="C13"/>
  <c r="B13"/>
  <c r="C12"/>
  <c r="B12"/>
  <c r="C11"/>
  <c r="B11"/>
  <c r="C10"/>
  <c r="B10"/>
  <c r="C9"/>
  <c r="B9"/>
  <c r="G21" i="2" l="1"/>
  <c r="G21" i="3"/>
  <c r="G21" i="4"/>
  <c r="G21" i="5"/>
  <c r="G20" i="2"/>
  <c r="G20" i="3"/>
  <c r="G20" i="4"/>
  <c r="G20" i="5"/>
  <c r="G19" i="2"/>
  <c r="G19" i="3"/>
  <c r="G19" i="4"/>
  <c r="G19" i="5"/>
  <c r="D21" i="2"/>
  <c r="D21" i="3"/>
  <c r="D21" i="4"/>
  <c r="D21" i="5"/>
  <c r="D20" i="2"/>
  <c r="D20" i="3"/>
  <c r="D20" i="4"/>
  <c r="D20" i="5"/>
  <c r="D19" i="2"/>
  <c r="D19" i="3"/>
  <c r="D19" i="4"/>
  <c r="D19" i="5"/>
  <c r="C21" i="1" l="1"/>
  <c r="C16"/>
  <c r="K16" s="1"/>
  <c r="C15" i="5" l="1"/>
  <c r="B15"/>
  <c r="C17" i="1" l="1"/>
  <c r="K17" s="1"/>
  <c r="C18"/>
  <c r="K18" s="1"/>
  <c r="C19"/>
  <c r="C20"/>
  <c r="C22"/>
  <c r="C13" i="2"/>
  <c r="B13"/>
  <c r="C15" i="3" l="1"/>
  <c r="B15"/>
  <c r="C15" i="4"/>
  <c r="B15"/>
  <c r="F17" i="1"/>
  <c r="F18"/>
  <c r="F19"/>
  <c r="F20"/>
  <c r="F21"/>
  <c r="F22"/>
  <c r="F16"/>
  <c r="I23"/>
  <c r="E29" l="1"/>
  <c r="B29"/>
  <c r="G23"/>
  <c r="D23"/>
  <c r="B22"/>
  <c r="K22" s="1"/>
  <c r="B21"/>
  <c r="K21" s="1"/>
  <c r="B20"/>
  <c r="K20" s="1"/>
  <c r="B19"/>
  <c r="K19" s="1"/>
  <c r="B18"/>
  <c r="B17"/>
  <c r="B16"/>
  <c r="B23" l="1"/>
  <c r="B27" s="1"/>
  <c r="E17"/>
  <c r="L17" s="1"/>
  <c r="E18"/>
  <c r="L18" s="1"/>
  <c r="E22"/>
  <c r="L22" s="1"/>
  <c r="C23"/>
  <c r="E19"/>
  <c r="L19" s="1"/>
  <c r="E20"/>
  <c r="L20" s="1"/>
  <c r="E21"/>
  <c r="L21" s="1"/>
  <c r="B28" l="1"/>
  <c r="B32" s="1"/>
  <c r="F23"/>
  <c r="E16"/>
  <c r="E23" l="1"/>
  <c r="E27" s="1"/>
  <c r="L16"/>
  <c r="E28" l="1"/>
  <c r="E32" s="1"/>
</calcChain>
</file>

<file path=xl/sharedStrings.xml><?xml version="1.0" encoding="utf-8"?>
<sst xmlns="http://schemas.openxmlformats.org/spreadsheetml/2006/main" count="89" uniqueCount="38">
  <si>
    <t>Сельское поселение "Приуральское"</t>
  </si>
  <si>
    <t xml:space="preserve">ВСЕГО </t>
  </si>
  <si>
    <t>Наименование поселений</t>
  </si>
  <si>
    <t>к решению Совета муниципального района "Печора"</t>
  </si>
  <si>
    <t>РАСПРЕДЕЛЕНИЕ</t>
  </si>
  <si>
    <t>Сельское поселение "Озерный "</t>
  </si>
  <si>
    <t>Сумма (тыс.руб.)</t>
  </si>
  <si>
    <t>Приложение 17</t>
  </si>
  <si>
    <t>в том числе</t>
  </si>
  <si>
    <t>за счет субвенции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</si>
  <si>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за счет собственных доходов бюджета МО МР "Печора"</t>
  </si>
  <si>
    <t>Городское поселение "Печора"</t>
  </si>
  <si>
    <t>Городское поселение  "Кожва"</t>
  </si>
  <si>
    <t>Городское поселение  "Путеец "</t>
  </si>
  <si>
    <t>Сельское поселение  "Каджером"</t>
  </si>
  <si>
    <t>Сельское поселение " Чикшино "</t>
  </si>
  <si>
    <t>Таблица 1</t>
  </si>
  <si>
    <t>приложения 17</t>
  </si>
  <si>
    <t>Таблица 2</t>
  </si>
  <si>
    <t>Таблица 3</t>
  </si>
  <si>
    <t>Таблица 4</t>
  </si>
  <si>
    <t>Таблица 5</t>
  </si>
  <si>
    <t>межбюджетные трансферты</t>
  </si>
  <si>
    <t>дотации</t>
  </si>
  <si>
    <t>субвенции</t>
  </si>
  <si>
    <t>субсидии</t>
  </si>
  <si>
    <t>иные</t>
  </si>
  <si>
    <t>Сельское поселение "Каджером"</t>
  </si>
  <si>
    <t>Сельское поселение "Озёрный"</t>
  </si>
  <si>
    <t>2019 год</t>
  </si>
  <si>
    <t>Субвенций на плановый период 2019 и 2020 годов на осуществление первичного воинского учета на территориях, где отсутствуют военные комиссариаты</t>
  </si>
  <si>
    <t>Субвенций на плановый период 2019 и 2020  годов 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</si>
  <si>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2020 год</t>
  </si>
  <si>
    <t>Субвенций  на плановый период 2019 и 2020  годов на 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</si>
  <si>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дотаций на плановый период 2019 и 2020 годов на поддержку мер по обеспечению сбалансированности местных бюджетов муниципального района "Печора"</t>
  </si>
  <si>
    <t>Распределение межбюджетных трансфертов местным бюджетам в муниципальном районе "Печора" на плановый период 2019 и 2020 годов</t>
  </si>
  <si>
    <t>дотаций на плановый период 2019 и 2020годов на выравнивание  бюджетной обеспеченности  поселений муниципального района "Печора"</t>
  </si>
  <si>
    <t xml:space="preserve">от    декабря 2017 года №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</si>
</sst>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6" fillId="0" borderId="1" xfId="0" applyFont="1" applyBorder="1" applyAlignment="1">
      <alignment vertical="center" wrapText="1"/>
    </xf>
    <xf numFmtId="3" fontId="0" fillId="0" borderId="0" xfId="0" applyNumberFormat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164" fontId="6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topLeftCell="A7" zoomScaleSheetLayoutView="100" workbookViewId="0">
      <selection activeCell="A5" sqref="A5:G5"/>
    </sheetView>
  </sheetViews>
  <sheetFormatPr defaultRowHeight="12.75"/>
  <cols>
    <col min="1" max="1" width="39.5703125" customWidth="1"/>
    <col min="2" max="2" width="10.5703125" customWidth="1"/>
    <col min="3" max="3" width="11" customWidth="1"/>
    <col min="5" max="5" width="10.140625" customWidth="1"/>
    <col min="6" max="6" width="12.85546875" customWidth="1"/>
    <col min="7" max="7" width="10.28515625" customWidth="1"/>
  </cols>
  <sheetData>
    <row r="1" spans="1:12" ht="15.75">
      <c r="A1" s="1"/>
      <c r="B1" s="4"/>
      <c r="C1" s="4"/>
      <c r="D1" s="4"/>
      <c r="E1" s="4"/>
      <c r="F1" s="4"/>
      <c r="G1" s="3" t="s">
        <v>7</v>
      </c>
    </row>
    <row r="2" spans="1:12" ht="15.75">
      <c r="A2" s="12"/>
      <c r="B2" s="4"/>
      <c r="C2" s="4"/>
      <c r="D2" s="4"/>
      <c r="E2" s="4"/>
      <c r="F2" s="4"/>
      <c r="G2" s="3" t="s">
        <v>3</v>
      </c>
    </row>
    <row r="3" spans="1:12" ht="15.75">
      <c r="A3" s="12"/>
      <c r="B3" s="4"/>
      <c r="C3" s="4"/>
      <c r="D3" s="4"/>
      <c r="E3" s="4"/>
      <c r="F3" s="4"/>
      <c r="G3" s="31" t="s">
        <v>37</v>
      </c>
    </row>
    <row r="4" spans="1:12" ht="15">
      <c r="A4" s="1"/>
      <c r="B4" s="2"/>
      <c r="C4" s="4"/>
      <c r="D4" s="4"/>
      <c r="E4" s="4"/>
      <c r="F4" s="4"/>
      <c r="G4" s="4"/>
    </row>
    <row r="5" spans="1:12" ht="39.75" customHeight="1">
      <c r="A5" s="35" t="s">
        <v>35</v>
      </c>
      <c r="B5" s="35"/>
      <c r="C5" s="35"/>
      <c r="D5" s="36"/>
      <c r="E5" s="37"/>
      <c r="F5" s="37"/>
      <c r="G5" s="37"/>
    </row>
    <row r="6" spans="1:12" ht="15">
      <c r="A6" s="1"/>
      <c r="B6" s="2"/>
      <c r="C6" s="4"/>
      <c r="D6" s="4"/>
      <c r="E6" s="4"/>
      <c r="F6" s="4"/>
      <c r="G6" s="4"/>
    </row>
    <row r="7" spans="1:12" ht="15.75">
      <c r="A7" s="1"/>
      <c r="B7" s="2"/>
      <c r="C7" s="4"/>
      <c r="D7" s="4"/>
      <c r="E7" s="4"/>
      <c r="F7" s="4"/>
      <c r="G7" s="3" t="s">
        <v>16</v>
      </c>
    </row>
    <row r="8" spans="1:12" ht="15">
      <c r="A8" s="1"/>
      <c r="B8" s="2"/>
      <c r="C8" s="4"/>
      <c r="D8" s="4"/>
      <c r="E8" s="4"/>
      <c r="F8" s="4"/>
      <c r="G8" s="13" t="s">
        <v>17</v>
      </c>
    </row>
    <row r="9" spans="1:12" ht="15">
      <c r="A9" s="1"/>
      <c r="B9" s="2"/>
      <c r="C9" s="4"/>
      <c r="D9" s="4"/>
      <c r="E9" s="4"/>
      <c r="F9" s="4"/>
      <c r="G9" s="4"/>
    </row>
    <row r="10" spans="1:12" ht="16.5">
      <c r="A10" s="35" t="s">
        <v>4</v>
      </c>
      <c r="B10" s="38"/>
      <c r="C10" s="38"/>
      <c r="D10" s="38"/>
      <c r="E10" s="37"/>
      <c r="F10" s="37"/>
      <c r="G10" s="37"/>
    </row>
    <row r="11" spans="1:12" ht="42" customHeight="1">
      <c r="A11" s="39" t="s">
        <v>36</v>
      </c>
      <c r="B11" s="39"/>
      <c r="C11" s="39"/>
      <c r="D11" s="36"/>
      <c r="E11" s="37"/>
      <c r="F11" s="37"/>
      <c r="G11" s="37"/>
    </row>
    <row r="12" spans="1:12" ht="24" customHeight="1">
      <c r="A12" s="12"/>
      <c r="B12" s="12"/>
      <c r="C12" s="12"/>
      <c r="D12" s="5"/>
      <c r="E12" s="4"/>
      <c r="F12" s="4"/>
      <c r="G12" s="4"/>
    </row>
    <row r="13" spans="1:12" ht="15">
      <c r="A13" s="40" t="s">
        <v>2</v>
      </c>
      <c r="B13" s="43" t="s">
        <v>6</v>
      </c>
      <c r="C13" s="44"/>
      <c r="D13" s="44"/>
      <c r="E13" s="44"/>
      <c r="F13" s="44"/>
      <c r="G13" s="44"/>
    </row>
    <row r="14" spans="1:12" ht="12.75" customHeight="1">
      <c r="A14" s="41"/>
      <c r="B14" s="45" t="s">
        <v>29</v>
      </c>
      <c r="C14" s="47" t="s">
        <v>8</v>
      </c>
      <c r="D14" s="48"/>
      <c r="E14" s="45" t="s">
        <v>32</v>
      </c>
      <c r="F14" s="47" t="s">
        <v>8</v>
      </c>
      <c r="G14" s="48"/>
    </row>
    <row r="15" spans="1:12" ht="160.5" customHeight="1">
      <c r="A15" s="42"/>
      <c r="B15" s="46"/>
      <c r="C15" s="14" t="s">
        <v>9</v>
      </c>
      <c r="D15" s="15" t="s">
        <v>10</v>
      </c>
      <c r="E15" s="46"/>
      <c r="F15" s="14" t="s">
        <v>9</v>
      </c>
      <c r="G15" s="15" t="s">
        <v>10</v>
      </c>
      <c r="H15" s="18">
        <v>2018</v>
      </c>
      <c r="I15" s="18">
        <v>2019</v>
      </c>
    </row>
    <row r="16" spans="1:12" ht="21.75" customHeight="1">
      <c r="A16" s="8" t="s">
        <v>11</v>
      </c>
      <c r="B16" s="16">
        <f t="shared" ref="B16:B22" si="0">C16+D16</f>
        <v>1214.5999999999999</v>
      </c>
      <c r="C16" s="32">
        <f>ROUND((H16*30/1000),1)</f>
        <v>1214.5999999999999</v>
      </c>
      <c r="D16" s="9"/>
      <c r="E16" s="16">
        <f t="shared" ref="E16:E22" si="1">F16+G16</f>
        <v>1196.0999999999999</v>
      </c>
      <c r="F16" s="32">
        <f>ROUND((I16*30/1000),1)</f>
        <v>1196.0999999999999</v>
      </c>
      <c r="G16" s="9"/>
      <c r="H16" s="23">
        <v>40487</v>
      </c>
      <c r="I16" s="23">
        <v>39870</v>
      </c>
      <c r="K16" s="21">
        <f>C16+D16</f>
        <v>1214.5999999999999</v>
      </c>
      <c r="L16" s="21">
        <f>E16</f>
        <v>1196.0999999999999</v>
      </c>
    </row>
    <row r="17" spans="1:12" ht="22.5" customHeight="1">
      <c r="A17" s="8" t="s">
        <v>12</v>
      </c>
      <c r="B17" s="16">
        <f t="shared" si="0"/>
        <v>142.30000000000001</v>
      </c>
      <c r="C17" s="32">
        <f t="shared" ref="C17:C22" si="2">ROUND((H17*30/1000),1)</f>
        <v>142.30000000000001</v>
      </c>
      <c r="D17" s="9"/>
      <c r="E17" s="16">
        <f t="shared" si="1"/>
        <v>138.19999999999999</v>
      </c>
      <c r="F17" s="32">
        <f t="shared" ref="F17:F22" si="3">ROUND((I17*30/1000),1)</f>
        <v>138.19999999999999</v>
      </c>
      <c r="G17" s="9"/>
      <c r="H17" s="23">
        <v>4743</v>
      </c>
      <c r="I17" s="23">
        <v>4607</v>
      </c>
      <c r="K17" s="21">
        <f>C17+'таблица 3 военкомат'!B9+'таблица 4 ЗАГС'!B9+'Таб.5 ч.3,4 ст3, ст. 4,6,7,8'!B9</f>
        <v>706.1</v>
      </c>
      <c r="L17" s="21">
        <f>E17+'таблица 3 военкомат'!C9+'таблица 4 ЗАГС'!C9+'Таб.5 ч.3,4 ст3, ст. 4,6,7,8'!C9</f>
        <v>720.09999999999991</v>
      </c>
    </row>
    <row r="18" spans="1:12" ht="30.75" customHeight="1">
      <c r="A18" s="8" t="s">
        <v>13</v>
      </c>
      <c r="B18" s="16">
        <f t="shared" si="0"/>
        <v>75.3</v>
      </c>
      <c r="C18" s="32">
        <f t="shared" si="2"/>
        <v>75.3</v>
      </c>
      <c r="D18" s="9"/>
      <c r="E18" s="16">
        <f t="shared" si="1"/>
        <v>72.8</v>
      </c>
      <c r="F18" s="32">
        <f t="shared" si="3"/>
        <v>72.8</v>
      </c>
      <c r="G18" s="9"/>
      <c r="H18" s="23">
        <v>2510</v>
      </c>
      <c r="I18" s="23">
        <v>2425</v>
      </c>
      <c r="K18" s="21">
        <f>C18+'таблица 3 военкомат'!B10+'таблица 4 ЗАГС'!B10+'Таб.5 ч.3,4 ст3, ст. 4,6,7,8'!B10</f>
        <v>342</v>
      </c>
      <c r="L18" s="21">
        <f>E18+'таблица 3 военкомат'!C10+'таблица 4 ЗАГС'!C10+'Таб.5 ч.3,4 ст3, ст. 4,6,7,8'!C10</f>
        <v>347.4</v>
      </c>
    </row>
    <row r="19" spans="1:12" ht="24" customHeight="1">
      <c r="A19" s="8" t="s">
        <v>14</v>
      </c>
      <c r="B19" s="16">
        <f t="shared" si="0"/>
        <v>1192</v>
      </c>
      <c r="C19" s="32">
        <f t="shared" si="2"/>
        <v>72.099999999999994</v>
      </c>
      <c r="D19" s="9">
        <v>1119.9000000000001</v>
      </c>
      <c r="E19" s="16">
        <f t="shared" si="1"/>
        <v>1087.5</v>
      </c>
      <c r="F19" s="32">
        <f t="shared" si="3"/>
        <v>69.7</v>
      </c>
      <c r="G19" s="32">
        <v>1017.8</v>
      </c>
      <c r="H19" s="23">
        <v>2403</v>
      </c>
      <c r="I19" s="23">
        <v>2322</v>
      </c>
      <c r="K19" s="21">
        <f>B19+'таблица 2 дотация на сбалан.'!B9+'таблица 3 военкомат'!B11+'таблица 4 ЗАГС'!B11+'Таб.5 ч.3,4 ст3, ст. 4,6,7,8'!B11</f>
        <v>6064.2999999999993</v>
      </c>
      <c r="L19" s="21">
        <f>E19+'таблица 2 дотация на сбалан.'!C9+'таблица 3 военкомат'!C11+'таблица 4 ЗАГС'!C11+'Таб.5 ч.3,4 ст3, ст. 4,6,7,8'!C11</f>
        <v>6265.2</v>
      </c>
    </row>
    <row r="20" spans="1:12" ht="24" customHeight="1">
      <c r="A20" s="8" t="s">
        <v>5</v>
      </c>
      <c r="B20" s="16">
        <f t="shared" si="0"/>
        <v>1808.5</v>
      </c>
      <c r="C20" s="32">
        <f t="shared" si="2"/>
        <v>45.6</v>
      </c>
      <c r="D20" s="9">
        <v>1762.9</v>
      </c>
      <c r="E20" s="16">
        <f t="shared" si="1"/>
        <v>1708.6000000000001</v>
      </c>
      <c r="F20" s="32">
        <f t="shared" si="3"/>
        <v>44.2</v>
      </c>
      <c r="G20" s="32">
        <v>1664.4</v>
      </c>
      <c r="H20" s="23">
        <v>1520</v>
      </c>
      <c r="I20" s="23">
        <v>1474</v>
      </c>
      <c r="K20" s="21">
        <f>B20+'таблица 2 дотация на сбалан.'!B10+'таблица 3 военкомат'!B12+'таблица 4 ЗАГС'!B12+'Таб.5 ч.3,4 ст3, ст. 4,6,7,8'!B12</f>
        <v>8193.7000000000007</v>
      </c>
      <c r="L20" s="21">
        <f>E20+'таблица 2 дотация на сбалан.'!C10+'таблица 3 военкомат'!C12+'таблица 4 ЗАГС'!C12+'Таб.5 ч.3,4 ст3, ст. 4,6,7,8'!C12</f>
        <v>7765.4000000000005</v>
      </c>
    </row>
    <row r="21" spans="1:12" ht="24.75" customHeight="1">
      <c r="A21" s="8" t="s">
        <v>0</v>
      </c>
      <c r="B21" s="16">
        <f t="shared" si="0"/>
        <v>530.90000000000009</v>
      </c>
      <c r="C21" s="32">
        <f>ROUND((H21*30/1000),1)</f>
        <v>13.7</v>
      </c>
      <c r="D21" s="9">
        <v>517.20000000000005</v>
      </c>
      <c r="E21" s="16">
        <f t="shared" si="1"/>
        <v>531.5</v>
      </c>
      <c r="F21" s="32">
        <f t="shared" si="3"/>
        <v>13.7</v>
      </c>
      <c r="G21" s="32">
        <v>517.79999999999995</v>
      </c>
      <c r="H21" s="23">
        <v>457</v>
      </c>
      <c r="I21" s="23">
        <v>456</v>
      </c>
      <c r="K21" s="21">
        <f>B21+'таблица 2 дотация на сбалан.'!B11+'таблица 3 военкомат'!B13+'таблица 4 ЗАГС'!B13+'Таб.5 ч.3,4 ст3, ст. 4,6,7,8'!B13</f>
        <v>3993.3999999999996</v>
      </c>
      <c r="L21" s="21">
        <f>E21+'таблица 2 дотация на сбалан.'!C11+'таблица 3 военкомат'!C13+'таблица 4 ЗАГС'!C13+'Таб.5 ч.3,4 ст3, ст. 4,6,7,8'!C13</f>
        <v>3886.7999999999997</v>
      </c>
    </row>
    <row r="22" spans="1:12" ht="30" customHeight="1">
      <c r="A22" s="8" t="s">
        <v>15</v>
      </c>
      <c r="B22" s="16">
        <f t="shared" si="0"/>
        <v>15.1</v>
      </c>
      <c r="C22" s="32">
        <f t="shared" si="2"/>
        <v>15.1</v>
      </c>
      <c r="D22" s="9"/>
      <c r="E22" s="16">
        <f t="shared" si="1"/>
        <v>14.3</v>
      </c>
      <c r="F22" s="32">
        <f t="shared" si="3"/>
        <v>14.3</v>
      </c>
      <c r="G22" s="9"/>
      <c r="H22" s="23">
        <v>503</v>
      </c>
      <c r="I22" s="23">
        <v>475</v>
      </c>
      <c r="K22" s="21">
        <f>B22+'таблица 2 дотация на сбалан.'!B12+'таблица 3 военкомат'!B14+'таблица 4 ЗАГС'!B14+'Таб.5 ч.3,4 ст3, ст. 4,6,7,8'!B14</f>
        <v>3371.2999999999997</v>
      </c>
      <c r="L22" s="21">
        <f>E22+'таблица 2 дотация на сбалан.'!C12+'таблица 3 военкомат'!C14+'таблица 4 ЗАГС'!C14+'Таб.5 ч.3,4 ст3, ст. 4,6,7,8'!C14</f>
        <v>3441.1000000000004</v>
      </c>
    </row>
    <row r="23" spans="1:12" ht="26.25" customHeight="1">
      <c r="A23" s="10" t="s">
        <v>1</v>
      </c>
      <c r="B23" s="16">
        <f t="shared" ref="B23:G23" si="4">SUM(B16:B22)</f>
        <v>4978.7000000000007</v>
      </c>
      <c r="C23" s="34">
        <f t="shared" si="4"/>
        <v>1578.6999999999996</v>
      </c>
      <c r="D23" s="16">
        <f t="shared" si="4"/>
        <v>3400</v>
      </c>
      <c r="E23" s="16">
        <f t="shared" si="4"/>
        <v>4749</v>
      </c>
      <c r="F23" s="34">
        <f t="shared" si="4"/>
        <v>1549</v>
      </c>
      <c r="G23" s="16">
        <f t="shared" si="4"/>
        <v>3200</v>
      </c>
      <c r="H23" s="19">
        <f>SUM(H16:H22)</f>
        <v>52623</v>
      </c>
      <c r="I23" s="19">
        <f>SUM(I16:I22)</f>
        <v>51629</v>
      </c>
    </row>
    <row r="27" spans="1:12">
      <c r="A27" t="s">
        <v>22</v>
      </c>
      <c r="B27" s="21">
        <f>B23+'таблица 2 дотация на сбалан.'!B13+'таблица 3 военкомат'!B15+'таблица 4 ЗАГС'!B15+'Таб.5 ч.3,4 ст3, ст. 4,6,7,8'!B15</f>
        <v>23885.4</v>
      </c>
      <c r="E27" s="21">
        <f>E23+'таблица 2 дотация на сбалан.'!C13+'таблица 3 военкомат'!C15+'таблица 4 ЗАГС'!C15+'Таб.5 ч.3,4 ст3, ст. 4,6,7,8'!C15</f>
        <v>23622.100000000002</v>
      </c>
    </row>
    <row r="28" spans="1:12">
      <c r="A28" t="s">
        <v>23</v>
      </c>
      <c r="B28" s="21">
        <f>B23+'таблица 2 дотация на сбалан.'!B13</f>
        <v>22316.3</v>
      </c>
      <c r="E28" s="21">
        <f>E23+'таблица 2 дотация на сбалан.'!C13</f>
        <v>22005.7</v>
      </c>
    </row>
    <row r="29" spans="1:12">
      <c r="A29" t="s">
        <v>24</v>
      </c>
      <c r="B29" s="21">
        <f>'таблица 3 военкомат'!B15+'таблица 4 ЗАГС'!B15+'Таб.5 ч.3,4 ст3, ст. 4,6,7,8'!B15</f>
        <v>1569.1000000000001</v>
      </c>
      <c r="C29" s="21"/>
      <c r="D29" s="21"/>
      <c r="E29" s="21">
        <f>'таблица 3 военкомат'!C15+'таблица 4 ЗАГС'!C15+'Таб.5 ч.3,4 ст3, ст. 4,6,7,8'!C15</f>
        <v>1616.4000000000003</v>
      </c>
    </row>
    <row r="30" spans="1:12">
      <c r="A30" t="s">
        <v>25</v>
      </c>
      <c r="B30" s="21"/>
      <c r="C30" s="21"/>
      <c r="D30" s="21"/>
      <c r="E30" s="21"/>
    </row>
    <row r="31" spans="1:12">
      <c r="A31" t="s">
        <v>26</v>
      </c>
      <c r="B31" s="21"/>
      <c r="C31" s="21"/>
      <c r="D31" s="21"/>
      <c r="E31" s="21"/>
    </row>
    <row r="32" spans="1:12">
      <c r="B32" s="21">
        <f>B28+B29+B30+B31</f>
        <v>23885.399999999998</v>
      </c>
      <c r="C32" s="21"/>
      <c r="D32" s="21"/>
      <c r="E32" s="21">
        <f>E28+E29+E30+E31</f>
        <v>23622.100000000002</v>
      </c>
    </row>
    <row r="33" spans="2:5">
      <c r="B33" s="21"/>
      <c r="C33" s="21"/>
      <c r="D33" s="21"/>
      <c r="E33" s="21"/>
    </row>
  </sheetData>
  <customSheetViews>
    <customSheetView guid="{68D26548-0A2B-43C1-A717-553EB525CF40}" showPageBreaks="1" printArea="1" view="pageBreakPreview" topLeftCell="A7">
      <selection activeCell="A5" sqref="A5:G5"/>
      <pageMargins left="0.51181102362204722" right="0.51181102362204722" top="0.74803149606299213" bottom="0.74803149606299213" header="0.31496062992125984" footer="0.31496062992125984"/>
      <pageSetup paperSize="9" scale="90" orientation="portrait" r:id="rId1"/>
    </customSheetView>
    <customSheetView guid="{700F7837-FBDF-4CDE-9E35-9CDD43A5E3A7}" showPageBreaks="1" printArea="1" view="pageBreakPreview" topLeftCell="A10">
      <selection activeCell="I23" sqref="I23"/>
      <pageMargins left="0.51181102362204722" right="0.51181102362204722" top="0.74803149606299213" bottom="0.74803149606299213" header="0.31496062992125984" footer="0.31496062992125984"/>
      <pageSetup paperSize="9" scale="90" orientation="portrait" r:id="rId2"/>
    </customSheetView>
  </customSheetViews>
  <mergeCells count="9">
    <mergeCell ref="A5:G5"/>
    <mergeCell ref="A10:G10"/>
    <mergeCell ref="A11:G11"/>
    <mergeCell ref="A13:A15"/>
    <mergeCell ref="B13:G13"/>
    <mergeCell ref="B14:B15"/>
    <mergeCell ref="C14:D14"/>
    <mergeCell ref="E14:E15"/>
    <mergeCell ref="F14:G14"/>
  </mergeCells>
  <pageMargins left="0.51181102362204722" right="0.51181102362204722" top="0.74803149606299213" bottom="0.74803149606299213" header="0.31496062992125984" footer="0.31496062992125984"/>
  <pageSetup paperSize="9"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zoomScaleNormal="100" zoomScaleSheetLayoutView="100" workbookViewId="0">
      <selection activeCell="B12" sqref="B12"/>
    </sheetView>
  </sheetViews>
  <sheetFormatPr defaultRowHeight="12.75"/>
  <cols>
    <col min="1" max="1" width="46.85546875" customWidth="1"/>
    <col min="2" max="2" width="17.85546875" customWidth="1"/>
    <col min="3" max="3" width="16.85546875" customWidth="1"/>
  </cols>
  <sheetData>
    <row r="1" spans="1:9" ht="15.75">
      <c r="C1" s="3" t="s">
        <v>18</v>
      </c>
    </row>
    <row r="2" spans="1:9" ht="15.75">
      <c r="C2" s="3" t="s">
        <v>17</v>
      </c>
    </row>
    <row r="4" spans="1:9" ht="16.5" customHeight="1">
      <c r="A4" s="35" t="s">
        <v>4</v>
      </c>
      <c r="B4" s="35"/>
      <c r="C4" s="35"/>
    </row>
    <row r="5" spans="1:9" ht="57.75" customHeight="1">
      <c r="A5" s="49" t="s">
        <v>34</v>
      </c>
      <c r="B5" s="49"/>
      <c r="C5" s="50"/>
    </row>
    <row r="6" spans="1:9">
      <c r="A6" s="5"/>
      <c r="B6" s="6"/>
      <c r="C6" s="4"/>
    </row>
    <row r="7" spans="1:9" ht="15.75">
      <c r="A7" s="51" t="s">
        <v>2</v>
      </c>
      <c r="B7" s="52" t="s">
        <v>6</v>
      </c>
      <c r="C7" s="53"/>
    </row>
    <row r="8" spans="1:9" ht="20.25" customHeight="1">
      <c r="A8" s="51"/>
      <c r="B8" s="33" t="s">
        <v>29</v>
      </c>
      <c r="C8" s="33" t="s">
        <v>32</v>
      </c>
      <c r="F8">
        <v>2018</v>
      </c>
      <c r="G8">
        <v>2019</v>
      </c>
    </row>
    <row r="9" spans="1:9" ht="20.25" customHeight="1">
      <c r="A9" s="22" t="s">
        <v>27</v>
      </c>
      <c r="B9" s="29">
        <v>4564.7</v>
      </c>
      <c r="C9" s="29">
        <v>4860.7</v>
      </c>
      <c r="F9" s="29">
        <f>5088.8-103.6</f>
        <v>4985.2</v>
      </c>
      <c r="G9" s="29">
        <f>4851.7-54.5</f>
        <v>4797.2</v>
      </c>
      <c r="H9" s="27"/>
      <c r="I9" s="27"/>
    </row>
    <row r="10" spans="1:9" ht="20.25" customHeight="1">
      <c r="A10" s="22" t="s">
        <v>28</v>
      </c>
      <c r="B10" s="29">
        <v>6150.1</v>
      </c>
      <c r="C10" s="29">
        <v>5814.6</v>
      </c>
      <c r="F10" s="29">
        <f>6526+75</f>
        <v>6601</v>
      </c>
      <c r="G10" s="29">
        <f>6118.1+44</f>
        <v>6162.1</v>
      </c>
      <c r="H10" s="29"/>
      <c r="I10" s="29"/>
    </row>
    <row r="11" spans="1:9" ht="28.5" customHeight="1">
      <c r="A11" s="22" t="s">
        <v>0</v>
      </c>
      <c r="B11" s="29">
        <v>3364.7</v>
      </c>
      <c r="C11" s="29">
        <v>3255.1</v>
      </c>
      <c r="F11" s="29">
        <f>3451.9+28.6</f>
        <v>3480.5</v>
      </c>
      <c r="G11" s="29">
        <f>3477+10.5</f>
        <v>3487.5</v>
      </c>
      <c r="H11" s="29"/>
      <c r="I11" s="29"/>
    </row>
    <row r="12" spans="1:9" ht="24.75" customHeight="1">
      <c r="A12" s="8" t="s">
        <v>15</v>
      </c>
      <c r="B12" s="29">
        <v>3258.1</v>
      </c>
      <c r="C12" s="29">
        <v>3326.3</v>
      </c>
      <c r="F12" s="29">
        <v>3524.9</v>
      </c>
      <c r="G12" s="29">
        <v>3477.6</v>
      </c>
      <c r="H12" s="29"/>
      <c r="I12" s="29"/>
    </row>
    <row r="13" spans="1:9" ht="30" customHeight="1">
      <c r="A13" s="10" t="s">
        <v>1</v>
      </c>
      <c r="B13" s="28">
        <f>SUM(B9:B12)</f>
        <v>17337.599999999999</v>
      </c>
      <c r="C13" s="28">
        <f>SUM(C9:C12)</f>
        <v>17256.7</v>
      </c>
    </row>
    <row r="19" spans="4:7">
      <c r="D19">
        <f>1123.7+103.6</f>
        <v>1227.3</v>
      </c>
      <c r="G19">
        <f>1052.8+54.5</f>
        <v>1107.3</v>
      </c>
    </row>
    <row r="20" spans="4:7">
      <c r="D20">
        <f>1833.8-75</f>
        <v>1758.8</v>
      </c>
      <c r="G20">
        <f>1813.9-44</f>
        <v>1769.9</v>
      </c>
    </row>
    <row r="21" spans="4:7">
      <c r="D21">
        <f>542.5-28.6</f>
        <v>513.9</v>
      </c>
      <c r="G21">
        <f>533.3-10.5</f>
        <v>522.79999999999995</v>
      </c>
    </row>
  </sheetData>
  <customSheetViews>
    <customSheetView guid="{68D26548-0A2B-43C1-A717-553EB525CF40}" showPageBreaks="1" printArea="1" view="pageBreakPreview">
      <selection activeCell="B12" sqref="B12"/>
      <pageMargins left="1.1023622047244095" right="0.51181102362204722" top="0.74803149606299213" bottom="0.74803149606299213" header="0.31496062992125984" footer="0.31496062992125984"/>
      <pageSetup paperSize="9" orientation="portrait" r:id="rId1"/>
    </customSheetView>
    <customSheetView guid="{700F7837-FBDF-4CDE-9E35-9CDD43A5E3A7}" showPageBreaks="1" printArea="1" view="pageBreakPreview">
      <selection activeCell="B12" sqref="B12"/>
      <pageMargins left="1.1023622047244095" right="0.51181102362204722" top="0.74803149606299213" bottom="0.74803149606299213" header="0.31496062992125984" footer="0.31496062992125984"/>
      <pageSetup paperSize="9" orientation="portrait" r:id="rId2"/>
    </customSheetView>
  </customSheetViews>
  <mergeCells count="4">
    <mergeCell ref="A5:C5"/>
    <mergeCell ref="A7:A8"/>
    <mergeCell ref="B7:C7"/>
    <mergeCell ref="A4:C4"/>
  </mergeCells>
  <pageMargins left="1.1023622047244095" right="0.51181102362204722" top="0.74803149606299213" bottom="0.74803149606299213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51.140625" customWidth="1"/>
    <col min="2" max="2" width="15.85546875" customWidth="1"/>
    <col min="3" max="3" width="16.140625" customWidth="1"/>
    <col min="4" max="4" width="19.7109375" customWidth="1"/>
  </cols>
  <sheetData>
    <row r="1" spans="1:4" ht="15.75">
      <c r="C1" s="3" t="s">
        <v>19</v>
      </c>
    </row>
    <row r="2" spans="1:4" ht="15.75">
      <c r="C2" s="3" t="s">
        <v>17</v>
      </c>
    </row>
    <row r="4" spans="1:4" ht="16.5">
      <c r="A4" s="35" t="s">
        <v>4</v>
      </c>
      <c r="B4" s="35"/>
      <c r="C4" s="35"/>
    </row>
    <row r="5" spans="1:4" ht="71.25" customHeight="1">
      <c r="A5" s="54" t="s">
        <v>30</v>
      </c>
      <c r="B5" s="54"/>
      <c r="C5" s="55"/>
      <c r="D5" s="30"/>
    </row>
    <row r="6" spans="1:4">
      <c r="A6" s="5"/>
      <c r="B6" s="6"/>
      <c r="C6" s="4"/>
    </row>
    <row r="7" spans="1:4" ht="15.75">
      <c r="A7" s="51" t="s">
        <v>2</v>
      </c>
      <c r="B7" s="52" t="s">
        <v>6</v>
      </c>
      <c r="C7" s="53"/>
    </row>
    <row r="8" spans="1:4" ht="15.75">
      <c r="A8" s="51"/>
      <c r="B8" s="33" t="s">
        <v>29</v>
      </c>
      <c r="C8" s="33" t="s">
        <v>32</v>
      </c>
    </row>
    <row r="9" spans="1:4" ht="31.5" customHeight="1">
      <c r="A9" s="8" t="s">
        <v>12</v>
      </c>
      <c r="B9" s="7">
        <v>483.8</v>
      </c>
      <c r="C9" s="20">
        <v>501.9</v>
      </c>
    </row>
    <row r="10" spans="1:4" ht="26.25" customHeight="1">
      <c r="A10" s="8" t="s">
        <v>13</v>
      </c>
      <c r="B10" s="7">
        <v>210.3</v>
      </c>
      <c r="C10" s="7">
        <v>218.2</v>
      </c>
    </row>
    <row r="11" spans="1:4" ht="25.5" customHeight="1">
      <c r="A11" s="8" t="s">
        <v>14</v>
      </c>
      <c r="B11" s="9">
        <v>252.4</v>
      </c>
      <c r="C11" s="9">
        <v>261.8</v>
      </c>
    </row>
    <row r="12" spans="1:4" ht="28.5" customHeight="1">
      <c r="A12" s="8" t="s">
        <v>5</v>
      </c>
      <c r="B12" s="9">
        <v>189.3</v>
      </c>
      <c r="C12" s="9">
        <v>196.4</v>
      </c>
    </row>
    <row r="13" spans="1:4" ht="24" customHeight="1">
      <c r="A13" s="8" t="s">
        <v>0</v>
      </c>
      <c r="B13" s="9">
        <v>63.1</v>
      </c>
      <c r="C13" s="9">
        <v>65.5</v>
      </c>
    </row>
    <row r="14" spans="1:4" ht="30.75" customHeight="1">
      <c r="A14" s="8" t="s">
        <v>15</v>
      </c>
      <c r="B14" s="9">
        <v>63.1</v>
      </c>
      <c r="C14" s="9">
        <v>65.5</v>
      </c>
    </row>
    <row r="15" spans="1:4" ht="34.5" customHeight="1">
      <c r="A15" s="10" t="s">
        <v>1</v>
      </c>
      <c r="B15" s="11">
        <f>SUM(B11:B14)+B10+B9</f>
        <v>1262</v>
      </c>
      <c r="C15" s="11">
        <f>SUM(C11:C14)+C10+C9</f>
        <v>1309.3000000000002</v>
      </c>
    </row>
    <row r="19" spans="4:7">
      <c r="D19">
        <f>1123.7+103.6</f>
        <v>1227.3</v>
      </c>
      <c r="G19">
        <f>1052.8+54.5</f>
        <v>1107.3</v>
      </c>
    </row>
    <row r="20" spans="4:7">
      <c r="D20">
        <f>1833.8-75</f>
        <v>1758.8</v>
      </c>
      <c r="G20">
        <f>1813.9-44</f>
        <v>1769.9</v>
      </c>
    </row>
    <row r="21" spans="4:7">
      <c r="D21">
        <f>542.5-28.6</f>
        <v>513.9</v>
      </c>
      <c r="G21">
        <f>533.3-10.5</f>
        <v>522.79999999999995</v>
      </c>
    </row>
  </sheetData>
  <customSheetViews>
    <customSheetView guid="{68D26548-0A2B-43C1-A717-553EB525CF40}" showPageBreaks="1" printArea="1" view="pageBreakPreview">
      <selection activeCell="F5" sqref="F5"/>
      <pageMargins left="0.9055118110236221" right="0.51181102362204722" top="0.74803149606299213" bottom="0.74803149606299213" header="0.31496062992125984" footer="0.31496062992125984"/>
      <pageSetup paperSize="9" orientation="portrait" r:id="rId1"/>
    </customSheetView>
    <customSheetView guid="{700F7837-FBDF-4CDE-9E35-9CDD43A5E3A7}" showPageBreaks="1" printArea="1" view="pageBreakPreview">
      <selection activeCell="C9" sqref="C9"/>
      <pageMargins left="0.9055118110236221" right="0.51181102362204722" top="0.74803149606299213" bottom="0.74803149606299213" header="0.31496062992125984" footer="0.31496062992125984"/>
      <pageSetup paperSize="9" orientation="portrait" r:id="rId2"/>
    </customSheetView>
  </customSheetViews>
  <mergeCells count="4">
    <mergeCell ref="A5:C5"/>
    <mergeCell ref="A7:A8"/>
    <mergeCell ref="B7:C7"/>
    <mergeCell ref="A4:C4"/>
  </mergeCells>
  <pageMargins left="0.9055118110236221" right="0.51181102362204722" top="0.74803149606299213" bottom="0.74803149606299213" header="0.31496062992125984" footer="0.31496062992125984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view="pageBreakPreview" zoomScaleNormal="100" zoomScaleSheetLayoutView="100" workbookViewId="0">
      <selection activeCell="A4" sqref="A4:C4"/>
    </sheetView>
  </sheetViews>
  <sheetFormatPr defaultRowHeight="12.75"/>
  <cols>
    <col min="1" max="1" width="47.85546875" customWidth="1"/>
    <col min="2" max="2" width="16.42578125" customWidth="1"/>
    <col min="3" max="3" width="16" customWidth="1"/>
  </cols>
  <sheetData>
    <row r="1" spans="1:3" ht="15.75">
      <c r="C1" s="3" t="s">
        <v>20</v>
      </c>
    </row>
    <row r="2" spans="1:3" ht="15.75">
      <c r="C2" s="3" t="s">
        <v>17</v>
      </c>
    </row>
    <row r="4" spans="1:3" ht="16.5">
      <c r="A4" s="35" t="s">
        <v>4</v>
      </c>
      <c r="B4" s="35"/>
      <c r="C4" s="35"/>
    </row>
    <row r="5" spans="1:3" ht="96" customHeight="1">
      <c r="A5" s="49" t="s">
        <v>33</v>
      </c>
      <c r="B5" s="49"/>
      <c r="C5" s="55"/>
    </row>
    <row r="6" spans="1:3">
      <c r="A6" s="5"/>
      <c r="B6" s="6"/>
      <c r="C6" s="4"/>
    </row>
    <row r="7" spans="1:3" ht="15.75">
      <c r="A7" s="51" t="s">
        <v>2</v>
      </c>
      <c r="B7" s="52" t="s">
        <v>6</v>
      </c>
      <c r="C7" s="53"/>
    </row>
    <row r="8" spans="1:3" ht="15.75">
      <c r="A8" s="51"/>
      <c r="B8" s="33" t="s">
        <v>29</v>
      </c>
      <c r="C8" s="33" t="s">
        <v>32</v>
      </c>
    </row>
    <row r="9" spans="1:3" ht="16.5">
      <c r="A9" s="8" t="s">
        <v>12</v>
      </c>
      <c r="B9" s="20">
        <v>50.3</v>
      </c>
      <c r="C9" s="20">
        <v>50.3</v>
      </c>
    </row>
    <row r="10" spans="1:3" ht="16.5">
      <c r="A10" s="8" t="s">
        <v>13</v>
      </c>
      <c r="B10" s="20">
        <v>26.7</v>
      </c>
      <c r="C10" s="20">
        <v>26.7</v>
      </c>
    </row>
    <row r="11" spans="1:3" ht="16.5">
      <c r="A11" s="8" t="s">
        <v>14</v>
      </c>
      <c r="B11" s="26">
        <v>25.5</v>
      </c>
      <c r="C11" s="26">
        <v>25.5</v>
      </c>
    </row>
    <row r="12" spans="1:3" ht="16.5">
      <c r="A12" s="8" t="s">
        <v>5</v>
      </c>
      <c r="B12" s="26">
        <v>16.100000000000001</v>
      </c>
      <c r="C12" s="26">
        <v>16.100000000000001</v>
      </c>
    </row>
    <row r="13" spans="1:3" ht="16.5">
      <c r="A13" s="8" t="s">
        <v>0</v>
      </c>
      <c r="B13" s="26">
        <v>5</v>
      </c>
      <c r="C13" s="26">
        <v>5</v>
      </c>
    </row>
    <row r="14" spans="1:3" ht="16.5">
      <c r="A14" s="8" t="s">
        <v>15</v>
      </c>
      <c r="B14" s="26">
        <v>5.3</v>
      </c>
      <c r="C14" s="26">
        <v>5.3</v>
      </c>
    </row>
    <row r="15" spans="1:3" ht="16.5">
      <c r="A15" s="10" t="s">
        <v>1</v>
      </c>
      <c r="B15" s="11">
        <f>SUM(B11:B14)+B10+B9</f>
        <v>128.89999999999998</v>
      </c>
      <c r="C15" s="11">
        <f>SUM(C11:C14)+C10+C9</f>
        <v>128.89999999999998</v>
      </c>
    </row>
    <row r="19" spans="1:7">
      <c r="D19">
        <f>1123.7+103.6</f>
        <v>1227.3</v>
      </c>
      <c r="G19">
        <f>1052.8+54.5</f>
        <v>1107.3</v>
      </c>
    </row>
    <row r="20" spans="1:7">
      <c r="D20">
        <f>1833.8-75</f>
        <v>1758.8</v>
      </c>
      <c r="G20">
        <f>1813.9-44</f>
        <v>1769.9</v>
      </c>
    </row>
    <row r="21" spans="1:7" ht="16.5">
      <c r="A21" s="17"/>
      <c r="B21" s="17"/>
      <c r="D21">
        <f>542.5-28.6</f>
        <v>513.9</v>
      </c>
      <c r="G21">
        <f>533.3-10.5</f>
        <v>522.79999999999995</v>
      </c>
    </row>
  </sheetData>
  <customSheetViews>
    <customSheetView guid="{68D26548-0A2B-43C1-A717-553EB525CF40}" showPageBreaks="1" printArea="1" view="pageBreakPreview">
      <selection activeCell="A6" sqref="A6"/>
      <pageMargins left="0.9055118110236221" right="0.51181102362204722" top="0.74803149606299213" bottom="0.74803149606299213" header="0.31496062992125984" footer="0.31496062992125984"/>
      <pageSetup paperSize="9" orientation="portrait" r:id="rId1"/>
    </customSheetView>
    <customSheetView guid="{700F7837-FBDF-4CDE-9E35-9CDD43A5E3A7}" showPageBreaks="1" printArea="1" view="pageBreakPreview">
      <selection activeCell="A6" sqref="A6"/>
      <pageMargins left="0.9055118110236221" right="0.51181102362204722" top="0.74803149606299213" bottom="0.74803149606299213" header="0.31496062992125984" footer="0.31496062992125984"/>
      <pageSetup paperSize="9" orientation="portrait" r:id="rId2"/>
    </customSheetView>
  </customSheetViews>
  <mergeCells count="4">
    <mergeCell ref="A5:C5"/>
    <mergeCell ref="A7:A8"/>
    <mergeCell ref="B7:C7"/>
    <mergeCell ref="A4:C4"/>
  </mergeCells>
  <pageMargins left="0.9055118110236221" right="0.51181102362204722" top="0.74803149606299213" bottom="0.74803149606299213" header="0.31496062992125984" footer="0.31496062992125984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tabSelected="1" view="pageBreakPreview" zoomScaleNormal="100" zoomScaleSheetLayoutView="100" workbookViewId="0">
      <selection activeCell="A4" sqref="A4:C4"/>
    </sheetView>
  </sheetViews>
  <sheetFormatPr defaultRowHeight="12.75"/>
  <cols>
    <col min="1" max="1" width="59.42578125" customWidth="1"/>
    <col min="2" max="2" width="17.5703125" customWidth="1"/>
    <col min="3" max="3" width="14.7109375" customWidth="1"/>
  </cols>
  <sheetData>
    <row r="1" spans="1:3" ht="15.75">
      <c r="C1" s="3" t="s">
        <v>21</v>
      </c>
    </row>
    <row r="2" spans="1:3" ht="15.75">
      <c r="C2" s="3" t="s">
        <v>17</v>
      </c>
    </row>
    <row r="4" spans="1:3" ht="16.5">
      <c r="A4" s="35" t="s">
        <v>4</v>
      </c>
      <c r="B4" s="35"/>
      <c r="C4" s="35"/>
    </row>
    <row r="5" spans="1:3" ht="117.75" customHeight="1">
      <c r="A5" s="49" t="s">
        <v>31</v>
      </c>
      <c r="B5" s="49"/>
      <c r="C5" s="55"/>
    </row>
    <row r="6" spans="1:3">
      <c r="A6" s="5"/>
      <c r="B6" s="6"/>
      <c r="C6" s="4"/>
    </row>
    <row r="7" spans="1:3" ht="15.75">
      <c r="A7" s="51" t="s">
        <v>2</v>
      </c>
      <c r="B7" s="52" t="s">
        <v>6</v>
      </c>
      <c r="C7" s="53"/>
    </row>
    <row r="8" spans="1:3" ht="15.75">
      <c r="A8" s="51"/>
      <c r="B8" s="33" t="s">
        <v>29</v>
      </c>
      <c r="C8" s="33" t="s">
        <v>32</v>
      </c>
    </row>
    <row r="9" spans="1:3" ht="16.5">
      <c r="A9" s="8" t="s">
        <v>12</v>
      </c>
      <c r="B9" s="20">
        <f t="shared" ref="B9:C12" si="0">11.6+18.1</f>
        <v>29.700000000000003</v>
      </c>
      <c r="C9" s="20">
        <f t="shared" si="0"/>
        <v>29.700000000000003</v>
      </c>
    </row>
    <row r="10" spans="1:3" ht="16.5">
      <c r="A10" s="8" t="s">
        <v>13</v>
      </c>
      <c r="B10" s="20">
        <f t="shared" si="0"/>
        <v>29.700000000000003</v>
      </c>
      <c r="C10" s="20">
        <f t="shared" si="0"/>
        <v>29.700000000000003</v>
      </c>
    </row>
    <row r="11" spans="1:3" ht="16.5">
      <c r="A11" s="8" t="s">
        <v>14</v>
      </c>
      <c r="B11" s="25">
        <f t="shared" si="0"/>
        <v>29.700000000000003</v>
      </c>
      <c r="C11" s="24">
        <f t="shared" si="0"/>
        <v>29.700000000000003</v>
      </c>
    </row>
    <row r="12" spans="1:3" ht="16.5">
      <c r="A12" s="8" t="s">
        <v>5</v>
      </c>
      <c r="B12" s="25">
        <f t="shared" si="0"/>
        <v>29.700000000000003</v>
      </c>
      <c r="C12" s="24">
        <f t="shared" si="0"/>
        <v>29.700000000000003</v>
      </c>
    </row>
    <row r="13" spans="1:3" ht="16.5">
      <c r="A13" s="8" t="s">
        <v>0</v>
      </c>
      <c r="B13" s="25">
        <f>11.5+18.2</f>
        <v>29.7</v>
      </c>
      <c r="C13" s="24">
        <f>11.5+18.2</f>
        <v>29.7</v>
      </c>
    </row>
    <row r="14" spans="1:3" ht="16.5">
      <c r="A14" s="8" t="s">
        <v>15</v>
      </c>
      <c r="B14" s="25">
        <f>11.5+18.2</f>
        <v>29.7</v>
      </c>
      <c r="C14" s="24">
        <f>11.5+18.2</f>
        <v>29.7</v>
      </c>
    </row>
    <row r="15" spans="1:3" ht="30" customHeight="1">
      <c r="A15" s="10" t="s">
        <v>1</v>
      </c>
      <c r="B15" s="11">
        <f>SUM(B11:B14)+B9+B10</f>
        <v>178.2</v>
      </c>
      <c r="C15" s="11">
        <f>SUM(C11:C14)+C9+C10</f>
        <v>178.2</v>
      </c>
    </row>
    <row r="19" spans="4:7">
      <c r="D19">
        <f>1123.7+103.6</f>
        <v>1227.3</v>
      </c>
      <c r="G19">
        <f>1052.8+54.5</f>
        <v>1107.3</v>
      </c>
    </row>
    <row r="20" spans="4:7">
      <c r="D20">
        <f>1833.8-75</f>
        <v>1758.8</v>
      </c>
      <c r="G20">
        <f>1813.9-44</f>
        <v>1769.9</v>
      </c>
    </row>
    <row r="21" spans="4:7">
      <c r="D21">
        <f>542.5-28.6</f>
        <v>513.9</v>
      </c>
      <c r="G21">
        <f>533.3-10.5</f>
        <v>522.79999999999995</v>
      </c>
    </row>
  </sheetData>
  <customSheetViews>
    <customSheetView guid="{68D26548-0A2B-43C1-A717-553EB525CF40}" showPageBreaks="1" printArea="1" view="pageBreakPreview">
      <selection activeCell="C9" sqref="C9"/>
      <pageMargins left="0.9055118110236221" right="0.51181102362204722" top="0.74803149606299213" bottom="0.74803149606299213" header="0.31496062992125984" footer="0.31496062992125984"/>
      <pageSetup paperSize="9" scale="97" orientation="portrait" r:id="rId1"/>
    </customSheetView>
    <customSheetView guid="{700F7837-FBDF-4CDE-9E35-9CDD43A5E3A7}" showPageBreaks="1" printArea="1" view="pageBreakPreview">
      <selection activeCell="C9" sqref="C9"/>
      <pageMargins left="0.9055118110236221" right="0.51181102362204722" top="0.74803149606299213" bottom="0.74803149606299213" header="0.31496062992125984" footer="0.31496062992125984"/>
      <pageSetup paperSize="9" scale="97" orientation="portrait" r:id="rId2"/>
    </customSheetView>
  </customSheetViews>
  <mergeCells count="4">
    <mergeCell ref="A5:C5"/>
    <mergeCell ref="A7:A8"/>
    <mergeCell ref="B7:C7"/>
    <mergeCell ref="A4:C4"/>
  </mergeCells>
  <pageMargins left="0.9055118110236221" right="0.51181102362204722" top="0.74803149606299213" bottom="0.74803149606299213" header="0.31496062992125984" footer="0.31496062992125984"/>
  <pageSetup paperSize="9" scale="9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таблица 1 дотация на вырав.</vt:lpstr>
      <vt:lpstr>таблица 2 дотация на сбалан.</vt:lpstr>
      <vt:lpstr>таблица 3 военкомат</vt:lpstr>
      <vt:lpstr>таблица 4 ЗАГС</vt:lpstr>
      <vt:lpstr>Таб.5 ч.3,4 ст3, ст. 4,6,7,8</vt:lpstr>
      <vt:lpstr>'Таб.5 ч.3,4 ст3, ст. 4,6,7,8'!Область_печати</vt:lpstr>
      <vt:lpstr>'таблица 1 дотация на вырав.'!Область_печати</vt:lpstr>
      <vt:lpstr>'таблица 2 дотация на сбалан.'!Область_печати</vt:lpstr>
      <vt:lpstr>'таблица 3 военкомат'!Область_печати</vt:lpstr>
      <vt:lpstr>'таблица 4 ЗАГС'!Область_печати</vt:lpstr>
    </vt:vector>
  </TitlesOfParts>
  <Company>Finance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Chuprov</dc:creator>
  <cp:lastModifiedBy>Администратор</cp:lastModifiedBy>
  <cp:lastPrinted>2017-11-15T07:03:06Z</cp:lastPrinted>
  <dcterms:created xsi:type="dcterms:W3CDTF">2005-11-29T08:00:13Z</dcterms:created>
  <dcterms:modified xsi:type="dcterms:W3CDTF">2017-11-15T07:03:41Z</dcterms:modified>
</cp:coreProperties>
</file>