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0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6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2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765" yWindow="420" windowWidth="15165" windowHeight="12255"/>
  </bookViews>
  <sheets>
    <sheet name="2024-2026 год" sheetId="1" r:id="rId1"/>
  </sheets>
  <definedNames>
    <definedName name="_xlnm._FilterDatabase" localSheetId="0" hidden="1">'2024-2026 год'!$A$12:$F$291</definedName>
    <definedName name="Z_00AD3C1D_83C6_43BE_85C3_C1DE45178216_.wvu.FilterData" localSheetId="0" hidden="1">'2024-2026 год'!$A$12:$F$286</definedName>
    <definedName name="Z_03D0DDB9_3E2B_445E_B26D_09285D63C497_.wvu.FilterData" localSheetId="0" hidden="1">'2024-2026 год'!$A$12:$F$178</definedName>
    <definedName name="Z_0C05F25E_D6C8_460E_B21F_18CDF652E72B_.wvu.FilterData" localSheetId="0" hidden="1">'2024-2026 год'!$A$12:$F$201</definedName>
    <definedName name="Z_136A7CB4_B73A_487D_8A9F_6650DBF728F6_.wvu.FilterData" localSheetId="0" hidden="1">'2024-2026 год'!$A$12:$F$201</definedName>
    <definedName name="Z_15A2C592_34B0_4F20_BD5A_8DDC1F2A5659_.wvu.FilterData" localSheetId="0" hidden="1">'2024-2026 год'!$A$12:$F$206</definedName>
    <definedName name="Z_172AB4E0_E0B8_4C7E_AAB6_F433E142714A_.wvu.FilterData" localSheetId="0" hidden="1">'2024-2026 год'!$A$12:$F$286</definedName>
    <definedName name="Z_172AB4E0_E0B8_4C7E_AAB6_F433E142714A_.wvu.PrintArea" localSheetId="0" hidden="1">'2024-2026 год'!$A$5:$K$286</definedName>
    <definedName name="Z_172AB4E0_E0B8_4C7E_AAB6_F433E142714A_.wvu.PrintTitles" localSheetId="0" hidden="1">'2024-2026 год'!$11:$12</definedName>
    <definedName name="Z_184D3176_FFF6_4E91_A7DC_D63418B7D0F5_.wvu.FilterData" localSheetId="0" hidden="1">'2024-2026 год'!$A$12:$F$178</definedName>
    <definedName name="Z_1B89CCD7_6C4C_421D_A3A2_9BD58BFF9C4C_.wvu.FilterData" localSheetId="0" hidden="1">'2024-2026 год'!$A$12:$F$286</definedName>
    <definedName name="Z_20900463_01EE_4499_A830_2048CE8173F7_.wvu.FilterData" localSheetId="0" hidden="1">'2024-2026 год'!$A$12:$F$206</definedName>
    <definedName name="Z_2547B61A_57D8_45C6_87E4_2B595BD241A2_.wvu.FilterData" localSheetId="0" hidden="1">'2024-2026 год'!$A$12:$F$178</definedName>
    <definedName name="Z_2547B61A_57D8_45C6_87E4_2B595BD241A2_.wvu.PrintArea" localSheetId="0" hidden="1">'2024-2026 год'!$A$6:$F$178</definedName>
    <definedName name="Z_2547B61A_57D8_45C6_87E4_2B595BD241A2_.wvu.PrintTitles" localSheetId="0" hidden="1">'2024-2026 год'!$14:$15</definedName>
    <definedName name="Z_25A5BAD8_C053_4FFD_91C4_6FC0279794A5_.wvu.FilterData" localSheetId="0" hidden="1">'2024-2026 год'!$A$12:$F$291</definedName>
    <definedName name="Z_265E4B74_F87F_4C11_8F36_BD3184BC15DF_.wvu.FilterData" localSheetId="0" hidden="1">'2024-2026 год'!$A$12:$F$206</definedName>
    <definedName name="Z_265E4B74_F87F_4C11_8F36_BD3184BC15DF_.wvu.PrintArea" localSheetId="0" hidden="1">'2024-2026 год'!$A$5:$F$201</definedName>
    <definedName name="Z_2C364F60_FA7E_4A55_B657_7CCBE7E139A5_.wvu.FilterData" localSheetId="0" hidden="1">'2024-2026 год'!$A$12:$F$286</definedName>
    <definedName name="Z_2CBFA120_4352_4C39_9099_3E3743A1946B_.wvu.FilterData" localSheetId="0" hidden="1">'2024-2026 год'!$A$12:$F$201</definedName>
    <definedName name="Z_2CC5DC23_D108_4C62_8D9C_2D339D918FB9_.wvu.FilterData" localSheetId="0" hidden="1">'2024-2026 год'!$A$12:$F$178</definedName>
    <definedName name="Z_2E862F6B_6B0A_40BB_944E_0C7992DC3BBB_.wvu.FilterData" localSheetId="0" hidden="1">'2024-2026 год'!$A$12:$F$178</definedName>
    <definedName name="Z_2FF96413_1F0E_42A6_B647_AF4DC456B835_.wvu.FilterData" localSheetId="0" hidden="1">'2024-2026 год'!$A$12:$F$204</definedName>
    <definedName name="Z_3DD4ADC6_8BA3_4822_BEFD_E6C89D24AFAC_.wvu.FilterData" localSheetId="0" hidden="1">'2024-2026 год'!$A$12:$F$291</definedName>
    <definedName name="Z_40BF23F9_5DEF_4527_A083_40EFCC3C4569_.wvu.FilterData" localSheetId="0" hidden="1">'2024-2026 год'!$A$12:$F$286</definedName>
    <definedName name="Z_428C4879_5105_4D8B_A2F2_FB13B3A9E1E2_.wvu.FilterData" localSheetId="0" hidden="1">'2024-2026 год'!$A$12:$F$206</definedName>
    <definedName name="Z_45259684_D226_4068_B7BB_49BA9A58D1E0_.wvu.FilterData" localSheetId="0" hidden="1">'2024-2026 год'!$A$12:$F$286</definedName>
    <definedName name="Z_456FAF35_0ED7_4429_80D9_B602421A25A1_.wvu.FilterData" localSheetId="0" hidden="1">'2024-2026 год'!$A$12:$F$206</definedName>
    <definedName name="Z_47BDD684_F79C_4255_92CF_330F2AA1FD8D_.wvu.FilterData" localSheetId="0" hidden="1">'2024-2026 год'!$A$12:$F$286</definedName>
    <definedName name="Z_4CB2AD8A_1395_4EEB_B6E5_ACA1429CF0DB_.wvu.Cols" localSheetId="0" hidden="1">'2024-2026 год'!$G:$H</definedName>
    <definedName name="Z_4CB2AD8A_1395_4EEB_B6E5_ACA1429CF0DB_.wvu.FilterData" localSheetId="0" hidden="1">'2024-2026 год'!$A$12:$F$291</definedName>
    <definedName name="Z_4CB2AD8A_1395_4EEB_B6E5_ACA1429CF0DB_.wvu.PrintArea" localSheetId="0" hidden="1">'2024-2026 год'!$A$1:$K$286</definedName>
    <definedName name="Z_4CB2AD8A_1395_4EEB_B6E5_ACA1429CF0DB_.wvu.PrintTitles" localSheetId="0" hidden="1">'2024-2026 год'!$11:$12</definedName>
    <definedName name="Z_4DCFC8D2_CFB0_4FE4_8B3E_32DB381AAC5C_.wvu.FilterData" localSheetId="0" hidden="1">'2024-2026 год'!$A$12:$F$206</definedName>
    <definedName name="Z_52080DA5_BFF1_49FC_B2E6_D15443E59FD0_.wvu.FilterData" localSheetId="0" hidden="1">'2024-2026 год'!$A$12:$F$206</definedName>
    <definedName name="Z_5271CAE7_4D6C_40AB_9A03_5EFB6EFB80FA_.wvu.Cols" localSheetId="0" hidden="1">'2024-2026 год'!#REF!</definedName>
    <definedName name="Z_5271CAE7_4D6C_40AB_9A03_5EFB6EFB80FA_.wvu.FilterData" localSheetId="0" hidden="1">'2024-2026 год'!$A$12:$F$178</definedName>
    <definedName name="Z_5271CAE7_4D6C_40AB_9A03_5EFB6EFB80FA_.wvu.PrintArea" localSheetId="0" hidden="1">'2024-2026 год'!$A$5:$F$178</definedName>
    <definedName name="Z_54557F89_6E44_4442_B1E8_D5D113940179_.wvu.FilterData" localSheetId="0" hidden="1">'2024-2026 год'!$A$12:$F$286</definedName>
    <definedName name="Z_58AA27DC_B6C6_486F_BBC3_7C0EC56685DB_.wvu.FilterData" localSheetId="0" hidden="1">'2024-2026 год'!$A$12:$F$206</definedName>
    <definedName name="Z_599A55F8_3816_4A95_B2A0_7EE8B30830DF_.wvu.FilterData" localSheetId="0" hidden="1">'2024-2026 год'!$A$12:$F$178</definedName>
    <definedName name="Z_599A55F8_3816_4A95_B2A0_7EE8B30830DF_.wvu.PrintArea" localSheetId="0" hidden="1">'2024-2026 год'!$A$6:$F$178</definedName>
    <definedName name="Z_5D1DF937_0603_42B5_85E6_384607F02674_.wvu.FilterData" localSheetId="0" hidden="1">'2024-2026 год'!$A$12:$F$286</definedName>
    <definedName name="Z_5D443B4E_D568_444B_8AF8_63243222B843_.wvu.FilterData" localSheetId="0" hidden="1">'2024-2026 год'!$A$12:$F$286</definedName>
    <definedName name="Z_5F3C553F_2E74_4486_B0C3_725902718DFB_.wvu.FilterData" localSheetId="0" hidden="1">'2024-2026 год'!$A$12:$F$286</definedName>
    <definedName name="Z_5FAC295D_80A9_4D61_A435_7F4CE7A8D590_.wvu.FilterData" localSheetId="0" hidden="1">'2024-2026 год'!$A$12:$F$286</definedName>
    <definedName name="Z_62BA1D30_83D4_405C_B38E_4A6036DCDF7D_.wvu.Cols" localSheetId="0" hidden="1">'2024-2026 год'!#REF!</definedName>
    <definedName name="Z_62BA1D30_83D4_405C_B38E_4A6036DCDF7D_.wvu.FilterData" localSheetId="0" hidden="1">'2024-2026 год'!$A$12:$F$178</definedName>
    <definedName name="Z_62BA1D30_83D4_405C_B38E_4A6036DCDF7D_.wvu.PrintArea" localSheetId="0" hidden="1">'2024-2026 год'!$A$5:$F$178</definedName>
    <definedName name="Z_6AECDC63_7DA7_444B_AF99_A6139CAA20E1_.wvu.FilterData" localSheetId="0" hidden="1">'2024-2026 год'!$A$12:$F$286</definedName>
    <definedName name="Z_6CEB0BF6_58AE_4B8D_987E_E6D891BEFA7A_.wvu.FilterData" localSheetId="0" hidden="1">'2024-2026 год'!$A$12:$F$286</definedName>
    <definedName name="Z_776C12DC_4188_468F_AF9E_16378871DA74_.wvu.FilterData" localSheetId="0" hidden="1">'2024-2026 год'!$A$12:$F$286</definedName>
    <definedName name="Z_79F59BD1_17D2_45CE_ABAE_358CD088226E_.wvu.FilterData" localSheetId="0" hidden="1">'2024-2026 год'!$A$12:$F$201</definedName>
    <definedName name="Z_7C0ABF66_8B0F_48ED_A269_F91E2B0FF96C_.wvu.FilterData" localSheetId="0" hidden="1">'2024-2026 год'!$A$12:$F$178</definedName>
    <definedName name="Z_7E7A19DB_D418_421A_B7FE_F047B09112A5_.wvu.FilterData" localSheetId="0" hidden="1">'2024-2026 год'!$A$12:$F$286</definedName>
    <definedName name="Z_85807233_9EFB_4B65_AA01_C157CF54708E_.wvu.FilterData" localSheetId="0" hidden="1">'2024-2026 год'!$A$12:$F$286</definedName>
    <definedName name="Z_8A4D0045_C517_4374_8A07_4E827A562FC4_.wvu.FilterData" localSheetId="0" hidden="1">'2024-2026 год'!$A$12:$F$206</definedName>
    <definedName name="Z_8AA41EB0_2CC0_4F86_8798_B03A7CC4D0C2_.wvu.FilterData" localSheetId="0" hidden="1">'2024-2026 год'!$A$12:$F$206</definedName>
    <definedName name="Z_8C5279B3_1AF1_49B1_9712_24C16F64F504_.wvu.FilterData" localSheetId="0" hidden="1">'2024-2026 год'!$A$12:$F$291</definedName>
    <definedName name="Z_8D4BDBAB_2E6A_4D99_9EE9_A1C0F4B78192_.wvu.FilterData" localSheetId="0" hidden="1">'2024-2026 год'!$A$12:$F$286</definedName>
    <definedName name="Z_8DF1C0DA_CA12_4073_8355_1171FE094629_.wvu.FilterData" localSheetId="0" hidden="1">'2024-2026 год'!$A$12:$F$286</definedName>
    <definedName name="Z_8E0CAC60_CC3F_47CB_9EF3_039342AC9535_.wvu.FilterData" localSheetId="0" hidden="1">'2024-2026 год'!$A$12:$F$206</definedName>
    <definedName name="Z_8E0CAC60_CC3F_47CB_9EF3_039342AC9535_.wvu.PrintTitles" localSheetId="0" hidden="1">'2024-2026 год'!$14:$15</definedName>
    <definedName name="Z_8F54E695_923D_447B_8A09_F67A2829E415_.wvu.FilterData" localSheetId="0" hidden="1">'2024-2026 год'!$A$12:$F$286</definedName>
    <definedName name="Z_949DCF8A_4B6C_48DC_A0AF_1508759F4E2C_.wvu.FilterData" localSheetId="0" hidden="1">'2024-2026 год'!$A$12:$F$178</definedName>
    <definedName name="Z_9961B7AB_FFC4_4411_A2F1_B05667884ADC_.wvu.FilterData" localSheetId="0" hidden="1">'2024-2026 год'!$A$12:$F$291</definedName>
    <definedName name="Z_9984B0C7_561F_4358_8088_AD0C38B83804_.wvu.FilterData" localSheetId="0" hidden="1">'2024-2026 год'!$A$12:$F$286</definedName>
    <definedName name="Z_9984B0C7_561F_4358_8088_AD0C38B83804_.wvu.PrintArea" localSheetId="0" hidden="1">'2024-2026 год'!$A$5:$K$286</definedName>
    <definedName name="Z_9984B0C7_561F_4358_8088_AD0C38B83804_.wvu.PrintTitles" localSheetId="0" hidden="1">'2024-2026 год'!$11:$12</definedName>
    <definedName name="Z_9AE4E90B_95AD_4E92_80AE_724EF4B3642C_.wvu.FilterData" localSheetId="0" hidden="1">'2024-2026 год'!$A$12:$F$206</definedName>
    <definedName name="Z_9AE4E90B_95AD_4E92_80AE_724EF4B3642C_.wvu.PrintArea" localSheetId="0" hidden="1">'2024-2026 год'!$A$5:$F$206</definedName>
    <definedName name="Z_9AE4E90B_95AD_4E92_80AE_724EF4B3642C_.wvu.PrintTitles" localSheetId="0" hidden="1">'2024-2026 год'!$14:$15</definedName>
    <definedName name="Z_9AE4E90B_95AD_4E92_80AE_724EF4B3642C_.wvu.Rows" localSheetId="0" hidden="1">'2024-2026 год'!#REF!,'2024-2026 год'!#REF!</definedName>
    <definedName name="Z_A24E161A_D544_48C2_9D1F_4A462EC54334_.wvu.FilterData" localSheetId="0" hidden="1">'2024-2026 год'!$A$12:$F$201</definedName>
    <definedName name="Z_A2DDF725_A43F_4376_AC13_C92B1FC53799_.wvu.FilterData" localSheetId="0" hidden="1">'2024-2026 год'!$A$12:$F$286</definedName>
    <definedName name="Z_A43F633D_2CF4_4D1E_8F34_FE4E80AEA1A4_.wvu.FilterData" localSheetId="0" hidden="1">'2024-2026 год'!$A$12:$F$291</definedName>
    <definedName name="Z_A79CDC70_8466_49CB_8C49_C52C08F5C2C3_.wvu.FilterData" localSheetId="0" hidden="1">'2024-2026 год'!$A$12:$F$178</definedName>
    <definedName name="Z_A79CDC70_8466_49CB_8C49_C52C08F5C2C3_.wvu.PrintArea" localSheetId="0" hidden="1">'2024-2026 год'!$A$6:$F$178</definedName>
    <definedName name="Z_A79CDC70_8466_49CB_8C49_C52C08F5C2C3_.wvu.PrintTitles" localSheetId="0" hidden="1">'2024-2026 год'!$14:$15</definedName>
    <definedName name="Z_A7B626E9_A7AF_40B4_84EF_DECB7C4998DD_.wvu.FilterData" localSheetId="0" hidden="1">'2024-2026 год'!$A$12:$F$282</definedName>
    <definedName name="Z_B086076E_6F95_40A8_AF3F_A98F29EF8BAF_.wvu.FilterData" localSheetId="0" hidden="1">'2024-2026 год'!$A$12:$F$286</definedName>
    <definedName name="Z_B20D6023_2FFF_457F_8563_041DBF7DE629_.wvu.FilterData" localSheetId="0" hidden="1">'2024-2026 год'!$A$12:$F$286</definedName>
    <definedName name="Z_B2AEA316_3CC7_4A5F_84DC_5C75A986883C_.wvu.FilterData" localSheetId="0" hidden="1">'2024-2026 год'!$A$12:$F$201</definedName>
    <definedName name="Z_B3397BCA_1277_4868_806F_2E68EFD73FCF_.wvu.Cols" localSheetId="0" hidden="1">'2024-2026 год'!#REF!</definedName>
    <definedName name="Z_B3397BCA_1277_4868_806F_2E68EFD73FCF_.wvu.FilterData" localSheetId="0" hidden="1">'2024-2026 год'!$A$12:$F$178</definedName>
    <definedName name="Z_B3397BCA_1277_4868_806F_2E68EFD73FCF_.wvu.PrintArea" localSheetId="0" hidden="1">'2024-2026 год'!$A$9:$F$178</definedName>
    <definedName name="Z_B3397BCA_1277_4868_806F_2E68EFD73FCF_.wvu.PrintTitles" localSheetId="0" hidden="1">'2024-2026 год'!$14:$15</definedName>
    <definedName name="Z_B3463B94_A148_4CED_9456_BF3639DD779F_.wvu.FilterData" localSheetId="0" hidden="1">'2024-2026 год'!$A$12:$F$206</definedName>
    <definedName name="Z_B3ADB1FC_7237_4F79_A98A_9A3A728E8FB8_.wvu.FilterData" localSheetId="0" hidden="1">'2024-2026 год'!$A$12:$F$178</definedName>
    <definedName name="Z_B514128D_6B87_4E4E_A39F_95B0A360F480_.wvu.FilterData" localSheetId="0" hidden="1">'2024-2026 год'!$A$12:$F$286</definedName>
    <definedName name="Z_BE8286D2_FA45_4673_A1FC_0E5782EB1F9A_.wvu.FilterData" localSheetId="0" hidden="1">'2024-2026 год'!$A$12:$F$286</definedName>
    <definedName name="Z_C0DCEFD6_4378_4196_8A52_BBAE8937CBA3_.wvu.FilterData" localSheetId="0" hidden="1">'2024-2026 год'!$A$12:$F$291</definedName>
    <definedName name="Z_C0DCEFD6_4378_4196_8A52_BBAE8937CBA3_.wvu.PrintArea" localSheetId="0" hidden="1">'2024-2026 год'!$A$1:$K$291</definedName>
    <definedName name="Z_C0DCEFD6_4378_4196_8A52_BBAE8937CBA3_.wvu.PrintTitles" localSheetId="0" hidden="1">'2024-2026 год'!$11:$12</definedName>
    <definedName name="Z_CA6221F1_111B_4FCB_9F05_0C1B99099967_.wvu.FilterData" localSheetId="0" hidden="1">'2024-2026 год'!$A$12:$F$286</definedName>
    <definedName name="Z_CBBD36BD_B8D3_405D_A6D4_79D054A9E80B_.wvu.FilterData" localSheetId="0" hidden="1">'2024-2026 год'!$A$12:$F$201</definedName>
    <definedName name="Z_CFCD11A5_5DDB_474D_9D2B_79AC7ABEC29D_.wvu.FilterData" localSheetId="0" hidden="1">'2024-2026 год'!$A$12:$F$201</definedName>
    <definedName name="Z_D5451C69_6188_4AB8_99E1_04D2A5F2965F_.wvu.FilterData" localSheetId="0" hidden="1">'2024-2026 год'!$A$12:$F$206</definedName>
    <definedName name="Z_D5451C69_6188_4AB8_99E1_04D2A5F2965F_.wvu.PrintArea" localSheetId="0" hidden="1">'2024-2026 год'!$A$5:$F$206</definedName>
    <definedName name="Z_D6B369C7_5C5A_4656_8846_64036478A0EF_.wvu.FilterData" localSheetId="0" hidden="1">'2024-2026 год'!$A$12:$F$286</definedName>
    <definedName name="Z_DCD62DCA_C2E6_4944_BF05_06393683843D_.wvu.FilterData" localSheetId="0" hidden="1">'2024-2026 год'!$A$12:$F$204</definedName>
    <definedName name="Z_E021FB0C_A711_4509_BC26_BEE4D6D0121D_.wvu.FilterData" localSheetId="0" hidden="1">'2024-2026 год'!$A$12:$F$204</definedName>
    <definedName name="Z_E021FB0C_A711_4509_BC26_BEE4D6D0121D_.wvu.PrintArea" localSheetId="0" hidden="1">'2024-2026 год'!$A$5:$F$204</definedName>
    <definedName name="Z_E2097F84_1B9B_4355_B7F0_B0804FDF57F9_.wvu.FilterData" localSheetId="0" hidden="1">'2024-2026 год'!$A$12:$F$286</definedName>
    <definedName name="Z_E342BDE1_60E3_4EEA_9D67_F5EFD9AAE93A_.wvu.FilterData" localSheetId="0" hidden="1">'2024-2026 год'!$A$12:$F$286</definedName>
    <definedName name="Z_E416FCE8_F878_4385_8913_B15206A31FD4_.wvu.FilterData" localSheetId="0" hidden="1">'2024-2026 год'!$A$12:$F$286</definedName>
    <definedName name="Z_E73FB2C8_8889_4BC1_B42C_BB4285892FAC_.wvu.Cols" localSheetId="0" hidden="1">'2024-2026 год'!#REF!</definedName>
    <definedName name="Z_E73FB2C8_8889_4BC1_B42C_BB4285892FAC_.wvu.FilterData" localSheetId="0" hidden="1">'2024-2026 год'!$A$12:$F$178</definedName>
    <definedName name="Z_E73FB2C8_8889_4BC1_B42C_BB4285892FAC_.wvu.PrintArea" localSheetId="0" hidden="1">'2024-2026 год'!$A$9:$F$178</definedName>
    <definedName name="Z_E73FB2C8_8889_4BC1_B42C_BB4285892FAC_.wvu.PrintTitles" localSheetId="0" hidden="1">'2024-2026 год'!$14:$15</definedName>
    <definedName name="Z_E7A61A23_F5BB_4765_9BEB_425D1A63ECC6_.wvu.FilterData" localSheetId="0" hidden="1">'2024-2026 год'!$A$12:$F$201</definedName>
    <definedName name="Z_E942A1EB_DA9A_49D4_890A_1E490C17C671_.wvu.FilterData" localSheetId="0" hidden="1">'2024-2026 год'!$A$12:$F$201</definedName>
    <definedName name="Z_EFE49B85_9879_4286_B05C_7193511463E5_.wvu.FilterData" localSheetId="0" hidden="1">'2024-2026 год'!$A$12:$F$286</definedName>
    <definedName name="Z_F0654BDF_4068_4EF6_85C0_9A711782EA10_.wvu.FilterData" localSheetId="0" hidden="1">'2024-2026 год'!$A$12:$F$206</definedName>
    <definedName name="Z_F30358E0_6540_4232_9B00_91022CE5977B_.wvu.FilterData" localSheetId="0" hidden="1">'2024-2026 год'!$A$12:$F$282</definedName>
    <definedName name="Z_F68CCFD9_E39E_4879_BDA3_BF3C2E554146_.wvu.FilterData" localSheetId="0" hidden="1">'2024-2026 год'!$A$12:$F$286</definedName>
    <definedName name="Z_F69D473C_7013_4F5D_A7A1_3C86288AFB07_.wvu.FilterData" localSheetId="0" hidden="1">'2024-2026 год'!$A$12:$F$291</definedName>
    <definedName name="Z_F883476E_04A9_4D11_A9FF_4F72BAC798EA_.wvu.FilterData" localSheetId="0" hidden="1">'2024-2026 год'!$A$12:$F$201</definedName>
    <definedName name="_xlnm.Print_Titles" localSheetId="0">'2024-2026 год'!$11:$12</definedName>
    <definedName name="_xlnm.Print_Area" localSheetId="0">'2024-2026 год'!$A$1:$K$286</definedName>
  </definedNames>
  <calcPr calcId="125725"/>
  <customWorkbookViews>
    <customWorkbookView name="Zinovkina - Личное представление" guid="{4CB2AD8A-1395-4EEB-B6E5-ACA1429CF0DB}" mergeInterval="0" personalView="1" maximized="1" xWindow="1" yWindow="1" windowWidth="1916" windowHeight="822" activeSheetId="1"/>
    <customWorkbookView name="Пользователь Windows - Личное представление" guid="{172AB4E0-E0B8-4C7E-AAB6-F433E142714A}" mergeInterval="0" personalView="1" maximized="1" xWindow="1" yWindow="1" windowWidth="1916" windowHeight="850" activeSheetId="1" showComments="commIndAndComment"/>
    <customWorkbookView name="Распопова - Личное представление" guid="{8E0CAC60-CC3F-47CB-9EF3-039342AC9535}" mergeInterval="0" personalView="1" maximized="1" windowWidth="1276" windowHeight="779" activeSheetId="1"/>
    <customWorkbookView name="Наталья - Личное представление" guid="{2547B61A-57D8-45C6-87E4-2B595BD241A2}" mergeInterval="0" personalView="1" maximized="1" windowWidth="1276" windowHeight="858" activeSheetId="1"/>
    <customWorkbookView name="MASTER - Личное представление" guid="{A79CDC70-8466-49CB-8C49-C52C08F5C2C3}" mergeInterval="0" personalView="1" maximized="1" windowWidth="1020" windowHeight="569" activeSheetId="1"/>
    <customWorkbookView name="lisakova - Личное представление" guid="{949DCF8A-4B6C-48DC-A0AF-1508759F4E2C}" mergeInterval="0" personalView="1" maximized="1" windowWidth="1276" windowHeight="861" activeSheetId="1"/>
    <customWorkbookView name="SP2 - Личное представление" guid="{B3397BCA-1277-4868-806F-2E68EFD73FCF}" mergeInterval="0" personalView="1" maximized="1" windowWidth="1276" windowHeight="825" activeSheetId="1"/>
    <customWorkbookView name="chegesova - Личное представление" guid="{E73FB2C8-8889-4BC1-B42C-BB4285892FAC}" mergeInterval="0" personalView="1" maximized="1" windowWidth="1020" windowHeight="605" activeSheetId="1"/>
    <customWorkbookView name="Бюджетный отдел - Личное представление" guid="{599A55F8-3816-4A95-B2A0-7EE8B30830DF}" mergeInterval="0" personalView="1" maximized="1" windowWidth="1128" windowHeight="598" activeSheetId="1"/>
    <customWorkbookView name="Pechora - Личное представление" guid="{184D3176-FFF6-4E91-A7DC-D63418B7D0F5}" mergeInterval="0" personalView="1" maximized="1" windowWidth="1148" windowHeight="701" activeSheetId="1"/>
    <customWorkbookView name="Павлова В А - Личное представление" guid="{5271CAE7-4D6C-40AB-9A03-5EFB6EFB80FA}" mergeInterval="0" personalView="1" maximized="1" xWindow="1" yWindow="1" windowWidth="1436" windowHeight="628" activeSheetId="2"/>
    <customWorkbookView name="Усова - Личное представление" guid="{62BA1D30-83D4-405C-B38E-4A6036DCDF7D}" mergeInterval="0" personalView="1" maximized="1" windowWidth="1276" windowHeight="765" activeSheetId="1"/>
    <customWorkbookView name="Дячук - Личное представление" guid="{E021FB0C-A711-4509-BC26-BEE4D6D0121D}" mergeInterval="0" personalView="1" maximized="1" windowWidth="1362" windowHeight="543" activeSheetId="2"/>
    <customWorkbookView name="1 - Личное представление" guid="{D5451C69-6188-4AB8-99E1-04D2A5F2965F}" mergeInterval="0" personalView="1" maximized="1" windowWidth="1276" windowHeight="809" activeSheetId="1"/>
    <customWorkbookView name="user - Личное представление" guid="{9AE4E90B-95AD-4E92-80AE-724EF4B3642C}" mergeInterval="0" personalView="1" maximized="1" xWindow="1" yWindow="1" windowWidth="1916" windowHeight="811" activeSheetId="2"/>
    <customWorkbookView name="й1 - Личное представление" guid="{265E4B74-F87F-4C11-8F36-BD3184BC15DF}" mergeInterval="0" personalView="1" maximized="1" xWindow="1" yWindow="1" windowWidth="1020" windowHeight="505" activeSheetId="2"/>
    <customWorkbookView name="budjet2 - Личное представление" guid="{9984B0C7-561F-4358-8088-AD0C38B83804}" mergeInterval="0" personalView="1" maximized="1" xWindow="-8" yWindow="-8" windowWidth="1936" windowHeight="1056" activeSheetId="1"/>
    <customWorkbookView name="Администратор - Личное представление" guid="{C0DCEFD6-4378-4196-8A52-BBAE8937CBA3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H119" i="1"/>
  <c r="H118" s="1"/>
  <c r="H117" s="1"/>
  <c r="H116" s="1"/>
  <c r="J119"/>
  <c r="J118" s="1"/>
  <c r="J117" s="1"/>
  <c r="J116" s="1"/>
  <c r="K119"/>
  <c r="K118" s="1"/>
  <c r="K117" s="1"/>
  <c r="K116" s="1"/>
  <c r="G119"/>
  <c r="G118" s="1"/>
  <c r="G117" s="1"/>
  <c r="G116" s="1"/>
  <c r="I120"/>
  <c r="I119" s="1"/>
  <c r="I118" s="1"/>
  <c r="I117" s="1"/>
  <c r="I116" s="1"/>
  <c r="H173" l="1"/>
  <c r="H48"/>
  <c r="H47" s="1"/>
  <c r="H46" s="1"/>
  <c r="J48"/>
  <c r="J47" s="1"/>
  <c r="J46" s="1"/>
  <c r="K48"/>
  <c r="K47" s="1"/>
  <c r="K46" s="1"/>
  <c r="G48"/>
  <c r="G47" s="1"/>
  <c r="G46" s="1"/>
  <c r="I49"/>
  <c r="I48" s="1"/>
  <c r="I47" s="1"/>
  <c r="I46" s="1"/>
  <c r="H176" l="1"/>
  <c r="H175" s="1"/>
  <c r="H174" s="1"/>
  <c r="J176"/>
  <c r="J175" s="1"/>
  <c r="J174" s="1"/>
  <c r="K176"/>
  <c r="K175" s="1"/>
  <c r="K174" s="1"/>
  <c r="G176"/>
  <c r="G175" s="1"/>
  <c r="G174" s="1"/>
  <c r="I177"/>
  <c r="I176" s="1"/>
  <c r="I175" s="1"/>
  <c r="I174" s="1"/>
  <c r="I148" l="1"/>
  <c r="I147" s="1"/>
  <c r="I146" s="1"/>
  <c r="I145" s="1"/>
  <c r="H147"/>
  <c r="H146" s="1"/>
  <c r="H145" s="1"/>
  <c r="J147"/>
  <c r="J146" s="1"/>
  <c r="J145" s="1"/>
  <c r="K147"/>
  <c r="K146" s="1"/>
  <c r="K145" s="1"/>
  <c r="G147"/>
  <c r="G146" s="1"/>
  <c r="G145" s="1"/>
  <c r="H152" l="1"/>
  <c r="I135"/>
  <c r="I134" s="1"/>
  <c r="I133" s="1"/>
  <c r="H159"/>
  <c r="I156"/>
  <c r="H155"/>
  <c r="H154" s="1"/>
  <c r="H153" s="1"/>
  <c r="H134"/>
  <c r="H133" s="1"/>
  <c r="J134"/>
  <c r="J133" s="1"/>
  <c r="K134"/>
  <c r="K133" s="1"/>
  <c r="G134"/>
  <c r="G133" s="1"/>
  <c r="H232" l="1"/>
  <c r="H231" s="1"/>
  <c r="H230" s="1"/>
  <c r="H229" s="1"/>
  <c r="H228" s="1"/>
  <c r="H267"/>
  <c r="H266" s="1"/>
  <c r="H265" s="1"/>
  <c r="H264" s="1"/>
  <c r="J267"/>
  <c r="J266" s="1"/>
  <c r="J265" s="1"/>
  <c r="J264" s="1"/>
  <c r="K267"/>
  <c r="K266" s="1"/>
  <c r="K265" s="1"/>
  <c r="K264" s="1"/>
  <c r="G267"/>
  <c r="G266" s="1"/>
  <c r="G265" s="1"/>
  <c r="G264" s="1"/>
  <c r="I268"/>
  <c r="I267" s="1"/>
  <c r="I266" s="1"/>
  <c r="I265" s="1"/>
  <c r="I264" s="1"/>
  <c r="J231"/>
  <c r="J230" s="1"/>
  <c r="J229" s="1"/>
  <c r="J228" s="1"/>
  <c r="K231"/>
  <c r="K230" s="1"/>
  <c r="K229" s="1"/>
  <c r="K228" s="1"/>
  <c r="G231"/>
  <c r="G230" s="1"/>
  <c r="G229" s="1"/>
  <c r="G228" s="1"/>
  <c r="I232"/>
  <c r="I231" s="1"/>
  <c r="I230" s="1"/>
  <c r="I229" s="1"/>
  <c r="I228" s="1"/>
  <c r="H151" l="1"/>
  <c r="H150" s="1"/>
  <c r="H149" s="1"/>
  <c r="J151"/>
  <c r="J150" s="1"/>
  <c r="J149" s="1"/>
  <c r="K151"/>
  <c r="K150" s="1"/>
  <c r="K149" s="1"/>
  <c r="G151"/>
  <c r="G150" s="1"/>
  <c r="G149" s="1"/>
  <c r="I152"/>
  <c r="I151" s="1"/>
  <c r="I150" s="1"/>
  <c r="I149" s="1"/>
  <c r="I291"/>
  <c r="H290"/>
  <c r="H289" s="1"/>
  <c r="H288" s="1"/>
  <c r="H287" s="1"/>
  <c r="H284"/>
  <c r="H283" s="1"/>
  <c r="H285"/>
  <c r="H281"/>
  <c r="H280" s="1"/>
  <c r="I277"/>
  <c r="H276"/>
  <c r="H275" s="1"/>
  <c r="H274" s="1"/>
  <c r="H272"/>
  <c r="H271" s="1"/>
  <c r="H270" s="1"/>
  <c r="I261"/>
  <c r="H260"/>
  <c r="H259" s="1"/>
  <c r="H258" s="1"/>
  <c r="H257" s="1"/>
  <c r="I256"/>
  <c r="H255"/>
  <c r="H254" s="1"/>
  <c r="H253" s="1"/>
  <c r="H252" s="1"/>
  <c r="I251"/>
  <c r="H250"/>
  <c r="H249" s="1"/>
  <c r="H248" s="1"/>
  <c r="H247" s="1"/>
  <c r="H244"/>
  <c r="H243" s="1"/>
  <c r="H245"/>
  <c r="H241"/>
  <c r="H240" s="1"/>
  <c r="H239" s="1"/>
  <c r="I237"/>
  <c r="H236"/>
  <c r="H235" s="1"/>
  <c r="H234" s="1"/>
  <c r="H233" s="1"/>
  <c r="H225"/>
  <c r="H224" s="1"/>
  <c r="H226"/>
  <c r="H221"/>
  <c r="H220" s="1"/>
  <c r="H222"/>
  <c r="H213"/>
  <c r="I212"/>
  <c r="H211"/>
  <c r="H210" s="1"/>
  <c r="H209" s="1"/>
  <c r="H208" s="1"/>
  <c r="H207" s="1"/>
  <c r="I206"/>
  <c r="H205"/>
  <c r="H204" s="1"/>
  <c r="H203" s="1"/>
  <c r="H202" s="1"/>
  <c r="I201"/>
  <c r="H200"/>
  <c r="H199" s="1"/>
  <c r="H198" s="1"/>
  <c r="I195"/>
  <c r="H194"/>
  <c r="H193" s="1"/>
  <c r="I192"/>
  <c r="H191"/>
  <c r="H190" s="1"/>
  <c r="I184"/>
  <c r="H183"/>
  <c r="H182" s="1"/>
  <c r="H181" s="1"/>
  <c r="H180" s="1"/>
  <c r="H179" s="1"/>
  <c r="H172"/>
  <c r="H171" s="1"/>
  <c r="H170" s="1"/>
  <c r="I169"/>
  <c r="H166"/>
  <c r="H168"/>
  <c r="H167" s="1"/>
  <c r="I165"/>
  <c r="H162"/>
  <c r="H164"/>
  <c r="H163" s="1"/>
  <c r="I161"/>
  <c r="I160"/>
  <c r="H158"/>
  <c r="H157" s="1"/>
  <c r="I144"/>
  <c r="H143"/>
  <c r="H142" s="1"/>
  <c r="H141" s="1"/>
  <c r="I139"/>
  <c r="H138"/>
  <c r="H137" s="1"/>
  <c r="H136" s="1"/>
  <c r="H129"/>
  <c r="H128" s="1"/>
  <c r="H127" s="1"/>
  <c r="H126" s="1"/>
  <c r="I125"/>
  <c r="H124"/>
  <c r="H123" s="1"/>
  <c r="H122" s="1"/>
  <c r="H121" s="1"/>
  <c r="I115"/>
  <c r="H114"/>
  <c r="H113" s="1"/>
  <c r="H112" s="1"/>
  <c r="H111" s="1"/>
  <c r="I108"/>
  <c r="H107"/>
  <c r="H106" s="1"/>
  <c r="H105" s="1"/>
  <c r="H104" s="1"/>
  <c r="H103" s="1"/>
  <c r="H102" s="1"/>
  <c r="I100"/>
  <c r="H99"/>
  <c r="H98" s="1"/>
  <c r="I97"/>
  <c r="H96"/>
  <c r="H95" s="1"/>
  <c r="I91"/>
  <c r="H90"/>
  <c r="H89" s="1"/>
  <c r="H88" s="1"/>
  <c r="I82"/>
  <c r="H81"/>
  <c r="H80" s="1"/>
  <c r="H79" s="1"/>
  <c r="H78" s="1"/>
  <c r="H77" s="1"/>
  <c r="H76" s="1"/>
  <c r="H75" s="1"/>
  <c r="I74"/>
  <c r="H73"/>
  <c r="H72" s="1"/>
  <c r="H71" s="1"/>
  <c r="I70"/>
  <c r="H69"/>
  <c r="H68" s="1"/>
  <c r="H67" s="1"/>
  <c r="I62"/>
  <c r="H61"/>
  <c r="H60" s="1"/>
  <c r="H59" s="1"/>
  <c r="H58" s="1"/>
  <c r="H57" s="1"/>
  <c r="H56" s="1"/>
  <c r="H55" s="1"/>
  <c r="I53"/>
  <c r="H52"/>
  <c r="H51" s="1"/>
  <c r="H50" s="1"/>
  <c r="I45"/>
  <c r="H44"/>
  <c r="H43" s="1"/>
  <c r="H42" s="1"/>
  <c r="I40"/>
  <c r="H39"/>
  <c r="H38" s="1"/>
  <c r="H37" s="1"/>
  <c r="H36" s="1"/>
  <c r="H35" s="1"/>
  <c r="H34" s="1"/>
  <c r="H30"/>
  <c r="H29" s="1"/>
  <c r="H27"/>
  <c r="H26" s="1"/>
  <c r="I22"/>
  <c r="H21"/>
  <c r="H20" s="1"/>
  <c r="H19" s="1"/>
  <c r="H18" s="1"/>
  <c r="H17" s="1"/>
  <c r="H110" l="1"/>
  <c r="H109" s="1"/>
  <c r="H41"/>
  <c r="H33" s="1"/>
  <c r="H32" s="1"/>
  <c r="H140"/>
  <c r="H132"/>
  <c r="H131" s="1"/>
  <c r="H279"/>
  <c r="H278" s="1"/>
  <c r="H269"/>
  <c r="H238"/>
  <c r="H219"/>
  <c r="H196"/>
  <c r="H197"/>
  <c r="H189"/>
  <c r="H188" s="1"/>
  <c r="H94"/>
  <c r="H93" s="1"/>
  <c r="H92" s="1"/>
  <c r="H87"/>
  <c r="H86" s="1"/>
  <c r="H85"/>
  <c r="H84" s="1"/>
  <c r="H66"/>
  <c r="H65" s="1"/>
  <c r="H64" s="1"/>
  <c r="H63" s="1"/>
  <c r="H54" s="1"/>
  <c r="H25"/>
  <c r="H24" s="1"/>
  <c r="H23" s="1"/>
  <c r="H16" s="1"/>
  <c r="G290"/>
  <c r="G289" s="1"/>
  <c r="G288" s="1"/>
  <c r="G287" s="1"/>
  <c r="G286"/>
  <c r="G285" s="1"/>
  <c r="G282"/>
  <c r="I282" s="1"/>
  <c r="G276"/>
  <c r="G275" s="1"/>
  <c r="G274" s="1"/>
  <c r="G273"/>
  <c r="I273" s="1"/>
  <c r="G260"/>
  <c r="G259" s="1"/>
  <c r="G258" s="1"/>
  <c r="G257" s="1"/>
  <c r="G255"/>
  <c r="G254" s="1"/>
  <c r="G253" s="1"/>
  <c r="G252" s="1"/>
  <c r="G250"/>
  <c r="G249" s="1"/>
  <c r="G248" s="1"/>
  <c r="G247" s="1"/>
  <c r="G246"/>
  <c r="I246" s="1"/>
  <c r="G245"/>
  <c r="G242"/>
  <c r="I242" s="1"/>
  <c r="G241"/>
  <c r="G240" s="1"/>
  <c r="G239" s="1"/>
  <c r="G236"/>
  <c r="G235" s="1"/>
  <c r="G234" s="1"/>
  <c r="G233" s="1"/>
  <c r="G227"/>
  <c r="G226" s="1"/>
  <c r="G223"/>
  <c r="G222" s="1"/>
  <c r="G213"/>
  <c r="G211"/>
  <c r="G210" s="1"/>
  <c r="G209" s="1"/>
  <c r="G208" s="1"/>
  <c r="G207" s="1"/>
  <c r="G205"/>
  <c r="G204" s="1"/>
  <c r="G203" s="1"/>
  <c r="G202" s="1"/>
  <c r="G200"/>
  <c r="G199" s="1"/>
  <c r="G198" s="1"/>
  <c r="G197" s="1"/>
  <c r="G194"/>
  <c r="G193" s="1"/>
  <c r="G191"/>
  <c r="G190" s="1"/>
  <c r="G183"/>
  <c r="G182" s="1"/>
  <c r="G181" s="1"/>
  <c r="G180" s="1"/>
  <c r="G179" s="1"/>
  <c r="G173"/>
  <c r="I173" s="1"/>
  <c r="G172"/>
  <c r="G171" s="1"/>
  <c r="G170" s="1"/>
  <c r="G168"/>
  <c r="G167" s="1"/>
  <c r="G166"/>
  <c r="G164"/>
  <c r="G163" s="1"/>
  <c r="G162"/>
  <c r="G159"/>
  <c r="G158" s="1"/>
  <c r="G157" s="1"/>
  <c r="G155"/>
  <c r="G154" s="1"/>
  <c r="G153" s="1"/>
  <c r="G143"/>
  <c r="G142" s="1"/>
  <c r="G141" s="1"/>
  <c r="G138"/>
  <c r="G137" s="1"/>
  <c r="G136" s="1"/>
  <c r="G130"/>
  <c r="I130" s="1"/>
  <c r="G129"/>
  <c r="G128" s="1"/>
  <c r="G127" s="1"/>
  <c r="G126" s="1"/>
  <c r="G124"/>
  <c r="G123" s="1"/>
  <c r="G122" s="1"/>
  <c r="G121" s="1"/>
  <c r="G114"/>
  <c r="G113" s="1"/>
  <c r="G112" s="1"/>
  <c r="G111" s="1"/>
  <c r="G107"/>
  <c r="G106" s="1"/>
  <c r="G105" s="1"/>
  <c r="G104" s="1"/>
  <c r="G103" s="1"/>
  <c r="G102" s="1"/>
  <c r="G99"/>
  <c r="G98" s="1"/>
  <c r="G96"/>
  <c r="G95" s="1"/>
  <c r="G90"/>
  <c r="G89" s="1"/>
  <c r="G88" s="1"/>
  <c r="G81"/>
  <c r="G80" s="1"/>
  <c r="G79" s="1"/>
  <c r="G78" s="1"/>
  <c r="G77" s="1"/>
  <c r="G76" s="1"/>
  <c r="G75" s="1"/>
  <c r="G73"/>
  <c r="G72" s="1"/>
  <c r="G71" s="1"/>
  <c r="G69"/>
  <c r="G68" s="1"/>
  <c r="G67" s="1"/>
  <c r="G61"/>
  <c r="G60" s="1"/>
  <c r="G59" s="1"/>
  <c r="G58" s="1"/>
  <c r="G57" s="1"/>
  <c r="G56" s="1"/>
  <c r="G55" s="1"/>
  <c r="G52"/>
  <c r="G51" s="1"/>
  <c r="G50" s="1"/>
  <c r="G44"/>
  <c r="G43" s="1"/>
  <c r="G42" s="1"/>
  <c r="G39"/>
  <c r="G38" s="1"/>
  <c r="G37" s="1"/>
  <c r="G36" s="1"/>
  <c r="G35" s="1"/>
  <c r="G34" s="1"/>
  <c r="G31"/>
  <c r="G28"/>
  <c r="I28" s="1"/>
  <c r="G21"/>
  <c r="G20" s="1"/>
  <c r="G19" s="1"/>
  <c r="G18" s="1"/>
  <c r="G17" s="1"/>
  <c r="G110" l="1"/>
  <c r="G109" s="1"/>
  <c r="G41"/>
  <c r="G33" s="1"/>
  <c r="G32" s="1"/>
  <c r="G140"/>
  <c r="G132"/>
  <c r="G131" s="1"/>
  <c r="G281"/>
  <c r="G280" s="1"/>
  <c r="H218"/>
  <c r="H217" s="1"/>
  <c r="H263"/>
  <c r="H262" s="1"/>
  <c r="H187"/>
  <c r="H186" s="1"/>
  <c r="H185" s="1"/>
  <c r="H178" s="1"/>
  <c r="G30"/>
  <c r="G29" s="1"/>
  <c r="I31"/>
  <c r="G225"/>
  <c r="G224" s="1"/>
  <c r="I227"/>
  <c r="G284"/>
  <c r="G283" s="1"/>
  <c r="I286"/>
  <c r="G27"/>
  <c r="G26" s="1"/>
  <c r="G221"/>
  <c r="G220" s="1"/>
  <c r="I223"/>
  <c r="G244"/>
  <c r="G243" s="1"/>
  <c r="G238" s="1"/>
  <c r="G272"/>
  <c r="G271" s="1"/>
  <c r="G270" s="1"/>
  <c r="G269" s="1"/>
  <c r="H101"/>
  <c r="H83" s="1"/>
  <c r="G189"/>
  <c r="G187" s="1"/>
  <c r="G186" s="1"/>
  <c r="G94"/>
  <c r="G93" s="1"/>
  <c r="G92" s="1"/>
  <c r="G66"/>
  <c r="G65" s="1"/>
  <c r="G64" s="1"/>
  <c r="G63" s="1"/>
  <c r="G54" s="1"/>
  <c r="G87"/>
  <c r="G86" s="1"/>
  <c r="G85"/>
  <c r="G84" s="1"/>
  <c r="G196"/>
  <c r="G279" l="1"/>
  <c r="G25"/>
  <c r="G24" s="1"/>
  <c r="G23" s="1"/>
  <c r="G16" s="1"/>
  <c r="G219"/>
  <c r="G218" s="1"/>
  <c r="G217" s="1"/>
  <c r="H216"/>
  <c r="H215" s="1"/>
  <c r="G278"/>
  <c r="G263" s="1"/>
  <c r="G101"/>
  <c r="G83" s="1"/>
  <c r="G188"/>
  <c r="G185"/>
  <c r="G178" s="1"/>
  <c r="H15"/>
  <c r="G262" l="1"/>
  <c r="G216" s="1"/>
  <c r="G215" s="1"/>
  <c r="H14"/>
  <c r="G15"/>
  <c r="G14" l="1"/>
  <c r="K227"/>
  <c r="J227"/>
  <c r="K282" l="1"/>
  <c r="J282"/>
  <c r="K286"/>
  <c r="J286"/>
  <c r="K242"/>
  <c r="J242"/>
  <c r="K223"/>
  <c r="J223"/>
  <c r="K246"/>
  <c r="J246"/>
  <c r="L215"/>
  <c r="K115" l="1"/>
  <c r="J115"/>
  <c r="K173" l="1"/>
  <c r="J173"/>
  <c r="J138" l="1"/>
  <c r="J137" s="1"/>
  <c r="J136" s="1"/>
  <c r="K138"/>
  <c r="K137" s="1"/>
  <c r="K136" s="1"/>
  <c r="I138"/>
  <c r="I137" s="1"/>
  <c r="I136" s="1"/>
  <c r="I132" s="1"/>
  <c r="J132" l="1"/>
  <c r="J131" s="1"/>
  <c r="K132"/>
  <c r="K131" s="1"/>
  <c r="I131"/>
  <c r="J39" l="1"/>
  <c r="J38" s="1"/>
  <c r="J37" s="1"/>
  <c r="J36" s="1"/>
  <c r="J35" s="1"/>
  <c r="J34" s="1"/>
  <c r="K39"/>
  <c r="K38" s="1"/>
  <c r="K37" s="1"/>
  <c r="K36" s="1"/>
  <c r="K35" s="1"/>
  <c r="K34" s="1"/>
  <c r="I39"/>
  <c r="I38" s="1"/>
  <c r="I37" s="1"/>
  <c r="I36" s="1"/>
  <c r="I35" s="1"/>
  <c r="I34" s="1"/>
  <c r="J260" l="1"/>
  <c r="K260"/>
  <c r="I260"/>
  <c r="I259" s="1"/>
  <c r="I258" s="1"/>
  <c r="I257" s="1"/>
  <c r="J259" l="1"/>
  <c r="K259"/>
  <c r="K258" l="1"/>
  <c r="J258"/>
  <c r="K257" l="1"/>
  <c r="J257"/>
  <c r="K31" l="1"/>
  <c r="J31"/>
  <c r="J166" l="1"/>
  <c r="K166"/>
  <c r="K255"/>
  <c r="J255"/>
  <c r="I255"/>
  <c r="I254" s="1"/>
  <c r="I253" s="1"/>
  <c r="I252" s="1"/>
  <c r="K236"/>
  <c r="J236"/>
  <c r="I236"/>
  <c r="I235" s="1"/>
  <c r="I234" s="1"/>
  <c r="I233" s="1"/>
  <c r="K290"/>
  <c r="J290"/>
  <c r="I290"/>
  <c r="I289" s="1"/>
  <c r="I288" s="1"/>
  <c r="I287" s="1"/>
  <c r="K276"/>
  <c r="J276"/>
  <c r="I276"/>
  <c r="I275" s="1"/>
  <c r="I274" s="1"/>
  <c r="K164"/>
  <c r="J164"/>
  <c r="I164"/>
  <c r="I163" s="1"/>
  <c r="K162"/>
  <c r="J162"/>
  <c r="I162"/>
  <c r="I166"/>
  <c r="K124"/>
  <c r="J124"/>
  <c r="I124"/>
  <c r="I123" s="1"/>
  <c r="I122" s="1"/>
  <c r="I121" s="1"/>
  <c r="J123" l="1"/>
  <c r="K123"/>
  <c r="J163"/>
  <c r="K275"/>
  <c r="J289"/>
  <c r="K235"/>
  <c r="J254"/>
  <c r="K163"/>
  <c r="J275"/>
  <c r="K289"/>
  <c r="J235"/>
  <c r="K254"/>
  <c r="J285"/>
  <c r="J284"/>
  <c r="J281"/>
  <c r="J272"/>
  <c r="J250"/>
  <c r="J245"/>
  <c r="J244"/>
  <c r="J241"/>
  <c r="J226"/>
  <c r="J225"/>
  <c r="J222"/>
  <c r="J221"/>
  <c r="J213"/>
  <c r="J211"/>
  <c r="J205"/>
  <c r="J200"/>
  <c r="J194"/>
  <c r="J191"/>
  <c r="J183"/>
  <c r="J172"/>
  <c r="J168"/>
  <c r="J159"/>
  <c r="J155"/>
  <c r="J143"/>
  <c r="J129"/>
  <c r="J114"/>
  <c r="J107"/>
  <c r="J99"/>
  <c r="J96"/>
  <c r="J90"/>
  <c r="I90"/>
  <c r="I89" s="1"/>
  <c r="I96"/>
  <c r="I95" s="1"/>
  <c r="I99"/>
  <c r="I98" s="1"/>
  <c r="I107"/>
  <c r="I106" s="1"/>
  <c r="I105" s="1"/>
  <c r="I104" s="1"/>
  <c r="I103" s="1"/>
  <c r="I102" s="1"/>
  <c r="I114"/>
  <c r="I113" s="1"/>
  <c r="I112" s="1"/>
  <c r="I111" s="1"/>
  <c r="I129"/>
  <c r="I128" s="1"/>
  <c r="I127" s="1"/>
  <c r="I126" s="1"/>
  <c r="I143"/>
  <c r="I142" s="1"/>
  <c r="I141" s="1"/>
  <c r="I155"/>
  <c r="I154" s="1"/>
  <c r="I153" s="1"/>
  <c r="I159"/>
  <c r="I158" s="1"/>
  <c r="I157" s="1"/>
  <c r="I168"/>
  <c r="I167" s="1"/>
  <c r="I172"/>
  <c r="I171" s="1"/>
  <c r="I170" s="1"/>
  <c r="I183"/>
  <c r="I182" s="1"/>
  <c r="I181" s="1"/>
  <c r="I180" s="1"/>
  <c r="I179" s="1"/>
  <c r="I191"/>
  <c r="I190" s="1"/>
  <c r="I194"/>
  <c r="I193" s="1"/>
  <c r="I200"/>
  <c r="I199" s="1"/>
  <c r="I198" s="1"/>
  <c r="I197" s="1"/>
  <c r="I205"/>
  <c r="I204" s="1"/>
  <c r="I203" s="1"/>
  <c r="I211"/>
  <c r="I210" s="1"/>
  <c r="I209" s="1"/>
  <c r="I208" s="1"/>
  <c r="I207" s="1"/>
  <c r="I213"/>
  <c r="I221"/>
  <c r="I220" s="1"/>
  <c r="I222"/>
  <c r="I225"/>
  <c r="I224" s="1"/>
  <c r="I226"/>
  <c r="I241"/>
  <c r="I240" s="1"/>
  <c r="I239" s="1"/>
  <c r="I244"/>
  <c r="I243" s="1"/>
  <c r="I245"/>
  <c r="I250"/>
  <c r="I249" s="1"/>
  <c r="I248" s="1"/>
  <c r="I247" s="1"/>
  <c r="I272"/>
  <c r="I271" s="1"/>
  <c r="I270" s="1"/>
  <c r="I269" s="1"/>
  <c r="I281"/>
  <c r="I280" s="1"/>
  <c r="I284"/>
  <c r="I283" s="1"/>
  <c r="I285"/>
  <c r="J81"/>
  <c r="J73"/>
  <c r="J69"/>
  <c r="J61"/>
  <c r="J52"/>
  <c r="J44"/>
  <c r="J30"/>
  <c r="J27"/>
  <c r="J21"/>
  <c r="I110" l="1"/>
  <c r="I109" s="1"/>
  <c r="I140"/>
  <c r="J43"/>
  <c r="J60"/>
  <c r="J20"/>
  <c r="J29"/>
  <c r="J51"/>
  <c r="J68"/>
  <c r="J80"/>
  <c r="J89"/>
  <c r="J98"/>
  <c r="J113"/>
  <c r="J142"/>
  <c r="J158"/>
  <c r="J171"/>
  <c r="J190"/>
  <c r="J210"/>
  <c r="J220"/>
  <c r="J224"/>
  <c r="J243"/>
  <c r="J249"/>
  <c r="J279"/>
  <c r="J253"/>
  <c r="K234"/>
  <c r="K233" s="1"/>
  <c r="J288"/>
  <c r="K274"/>
  <c r="J26"/>
  <c r="J72"/>
  <c r="J95"/>
  <c r="J106"/>
  <c r="J128"/>
  <c r="J154"/>
  <c r="J167"/>
  <c r="J182"/>
  <c r="J193"/>
  <c r="J204"/>
  <c r="J240"/>
  <c r="J271"/>
  <c r="J283"/>
  <c r="K253"/>
  <c r="J234"/>
  <c r="J233" s="1"/>
  <c r="K288"/>
  <c r="J274"/>
  <c r="K122"/>
  <c r="J122"/>
  <c r="J199"/>
  <c r="I279"/>
  <c r="I278" s="1"/>
  <c r="J280"/>
  <c r="I238"/>
  <c r="I219"/>
  <c r="I196"/>
  <c r="I202"/>
  <c r="I189"/>
  <c r="I187" s="1"/>
  <c r="I186" s="1"/>
  <c r="I94"/>
  <c r="I93" s="1"/>
  <c r="I92" s="1"/>
  <c r="I101" l="1"/>
  <c r="I218"/>
  <c r="I217" s="1"/>
  <c r="I263"/>
  <c r="I262" s="1"/>
  <c r="J278"/>
  <c r="J219"/>
  <c r="J25"/>
  <c r="J24" s="1"/>
  <c r="J23" s="1"/>
  <c r="J189"/>
  <c r="J187" s="1"/>
  <c r="J94"/>
  <c r="J93" s="1"/>
  <c r="J105"/>
  <c r="J104" s="1"/>
  <c r="J121"/>
  <c r="K121"/>
  <c r="K287"/>
  <c r="J239"/>
  <c r="J248"/>
  <c r="J209"/>
  <c r="J198"/>
  <c r="K252"/>
  <c r="J270"/>
  <c r="J203"/>
  <c r="J181"/>
  <c r="J153"/>
  <c r="J127"/>
  <c r="J71"/>
  <c r="J287"/>
  <c r="J252"/>
  <c r="J170"/>
  <c r="J157"/>
  <c r="J141"/>
  <c r="J112"/>
  <c r="J88"/>
  <c r="J79"/>
  <c r="J67"/>
  <c r="J50"/>
  <c r="J19"/>
  <c r="J59"/>
  <c r="J42"/>
  <c r="I188"/>
  <c r="I185"/>
  <c r="I178" s="1"/>
  <c r="J140" l="1"/>
  <c r="I216"/>
  <c r="I215" s="1"/>
  <c r="L216" s="1"/>
  <c r="J188"/>
  <c r="J196"/>
  <c r="J197"/>
  <c r="J186"/>
  <c r="J41"/>
  <c r="J33" s="1"/>
  <c r="J58"/>
  <c r="J18"/>
  <c r="J126"/>
  <c r="J180"/>
  <c r="J202"/>
  <c r="J269"/>
  <c r="J263" s="1"/>
  <c r="J208"/>
  <c r="J247"/>
  <c r="J66"/>
  <c r="J78"/>
  <c r="J85"/>
  <c r="J87"/>
  <c r="J111"/>
  <c r="J238"/>
  <c r="J103"/>
  <c r="J92"/>
  <c r="K211"/>
  <c r="J110" l="1"/>
  <c r="J109" s="1"/>
  <c r="J218"/>
  <c r="J185"/>
  <c r="K210"/>
  <c r="J86"/>
  <c r="J77"/>
  <c r="J102"/>
  <c r="J65"/>
  <c r="J207"/>
  <c r="J17"/>
  <c r="J57"/>
  <c r="J84"/>
  <c r="J179"/>
  <c r="K250"/>
  <c r="J101" l="1"/>
  <c r="J32"/>
  <c r="J56"/>
  <c r="J16"/>
  <c r="J262"/>
  <c r="J217"/>
  <c r="K249"/>
  <c r="J64"/>
  <c r="J178"/>
  <c r="J76"/>
  <c r="K209"/>
  <c r="I52"/>
  <c r="K52"/>
  <c r="I51" l="1"/>
  <c r="K208"/>
  <c r="J63"/>
  <c r="J216"/>
  <c r="J83"/>
  <c r="K51"/>
  <c r="J75"/>
  <c r="K248"/>
  <c r="J55"/>
  <c r="K130"/>
  <c r="K50" l="1"/>
  <c r="J54"/>
  <c r="J15" s="1"/>
  <c r="K247"/>
  <c r="J215"/>
  <c r="M216" s="1"/>
  <c r="K207"/>
  <c r="I50"/>
  <c r="K114"/>
  <c r="K113" l="1"/>
  <c r="K172"/>
  <c r="J14" l="1"/>
  <c r="K112"/>
  <c r="K272"/>
  <c r="K271" l="1"/>
  <c r="K111"/>
  <c r="K107"/>
  <c r="K106" l="1"/>
  <c r="K105" s="1"/>
  <c r="K270"/>
  <c r="K104" l="1"/>
  <c r="K269"/>
  <c r="K159"/>
  <c r="K103" l="1"/>
  <c r="K194"/>
  <c r="K191"/>
  <c r="K90"/>
  <c r="I88"/>
  <c r="K27"/>
  <c r="I27"/>
  <c r="K26" l="1"/>
  <c r="I26"/>
  <c r="I87"/>
  <c r="K190"/>
  <c r="K89"/>
  <c r="K193"/>
  <c r="K102"/>
  <c r="I85"/>
  <c r="K189" l="1"/>
  <c r="K188" s="1"/>
  <c r="K88"/>
  <c r="I86"/>
  <c r="I84"/>
  <c r="I81"/>
  <c r="K81"/>
  <c r="K69"/>
  <c r="I69"/>
  <c r="K187" l="1"/>
  <c r="K186" s="1"/>
  <c r="I68"/>
  <c r="K80"/>
  <c r="K68"/>
  <c r="I80"/>
  <c r="K87"/>
  <c r="K85"/>
  <c r="K129"/>
  <c r="K84" l="1"/>
  <c r="K128"/>
  <c r="K86"/>
  <c r="I79"/>
  <c r="K67"/>
  <c r="K79"/>
  <c r="I67"/>
  <c r="K78" l="1"/>
  <c r="I78"/>
  <c r="K127"/>
  <c r="K126" l="1"/>
  <c r="K110" s="1"/>
  <c r="I77"/>
  <c r="K77"/>
  <c r="K30"/>
  <c r="I30"/>
  <c r="K285"/>
  <c r="K284"/>
  <c r="K245"/>
  <c r="K226"/>
  <c r="K283" l="1"/>
  <c r="K76"/>
  <c r="I76"/>
  <c r="I29"/>
  <c r="K29"/>
  <c r="K244"/>
  <c r="K225"/>
  <c r="K243" l="1"/>
  <c r="K109"/>
  <c r="I75"/>
  <c r="K224"/>
  <c r="K25"/>
  <c r="I25"/>
  <c r="K75"/>
  <c r="K143"/>
  <c r="I24" l="1"/>
  <c r="K24"/>
  <c r="K142"/>
  <c r="K281"/>
  <c r="K241"/>
  <c r="K222"/>
  <c r="K221"/>
  <c r="K220" l="1"/>
  <c r="K279"/>
  <c r="K278" s="1"/>
  <c r="K263" s="1"/>
  <c r="K141"/>
  <c r="K23"/>
  <c r="I23"/>
  <c r="K240"/>
  <c r="K280"/>
  <c r="K262" l="1"/>
  <c r="K239"/>
  <c r="K219"/>
  <c r="K213"/>
  <c r="K205"/>
  <c r="K200"/>
  <c r="K183"/>
  <c r="K171"/>
  <c r="K168"/>
  <c r="K158"/>
  <c r="K155"/>
  <c r="K99"/>
  <c r="K96"/>
  <c r="K73"/>
  <c r="I73"/>
  <c r="K61"/>
  <c r="I61"/>
  <c r="K44"/>
  <c r="I44"/>
  <c r="K21"/>
  <c r="I21"/>
  <c r="K20" l="1"/>
  <c r="K19" s="1"/>
  <c r="K60"/>
  <c r="K72"/>
  <c r="K157"/>
  <c r="I20"/>
  <c r="I43"/>
  <c r="I60"/>
  <c r="I72"/>
  <c r="K95"/>
  <c r="K154"/>
  <c r="K167"/>
  <c r="K182"/>
  <c r="K204"/>
  <c r="K238"/>
  <c r="K218" s="1"/>
  <c r="K43"/>
  <c r="K98"/>
  <c r="K170"/>
  <c r="K199"/>
  <c r="I19" l="1"/>
  <c r="K94"/>
  <c r="K93" s="1"/>
  <c r="K198"/>
  <c r="K42"/>
  <c r="K203"/>
  <c r="K181"/>
  <c r="K153"/>
  <c r="K140" s="1"/>
  <c r="I71"/>
  <c r="I59"/>
  <c r="I42"/>
  <c r="I41" s="1"/>
  <c r="K71"/>
  <c r="K59"/>
  <c r="I83"/>
  <c r="K18"/>
  <c r="K196" l="1"/>
  <c r="K185" s="1"/>
  <c r="I18"/>
  <c r="K66"/>
  <c r="K17"/>
  <c r="K58"/>
  <c r="I33"/>
  <c r="I58"/>
  <c r="I66"/>
  <c r="K101"/>
  <c r="K180"/>
  <c r="K202"/>
  <c r="K217"/>
  <c r="K92"/>
  <c r="K41"/>
  <c r="K33" s="1"/>
  <c r="K197"/>
  <c r="I17" l="1"/>
  <c r="K216"/>
  <c r="K179"/>
  <c r="K178" s="1"/>
  <c r="I65"/>
  <c r="I57"/>
  <c r="K57"/>
  <c r="K16"/>
  <c r="K65"/>
  <c r="I16"/>
  <c r="K64" l="1"/>
  <c r="I32"/>
  <c r="K83"/>
  <c r="K32"/>
  <c r="K56"/>
  <c r="I56"/>
  <c r="I64"/>
  <c r="K215"/>
  <c r="N216" s="1"/>
  <c r="I63" l="1"/>
  <c r="I55"/>
  <c r="K55"/>
  <c r="K63"/>
  <c r="K54" l="1"/>
  <c r="K15" s="1"/>
  <c r="I54"/>
  <c r="I15" s="1"/>
  <c r="I14" l="1"/>
  <c r="K14"/>
</calcChain>
</file>

<file path=xl/sharedStrings.xml><?xml version="1.0" encoding="utf-8"?>
<sst xmlns="http://schemas.openxmlformats.org/spreadsheetml/2006/main" count="1311" uniqueCount="251">
  <si>
    <t>Наименование</t>
  </si>
  <si>
    <t xml:space="preserve">КВСР </t>
  </si>
  <si>
    <t>КФСР</t>
  </si>
  <si>
    <t>РЗ</t>
  </si>
  <si>
    <t>ПЗ</t>
  </si>
  <si>
    <t>КЦСР</t>
  </si>
  <si>
    <t>КВР</t>
  </si>
  <si>
    <t/>
  </si>
  <si>
    <t>Общегосударственные вопросы</t>
  </si>
  <si>
    <t>01</t>
  </si>
  <si>
    <t>03</t>
  </si>
  <si>
    <t>04</t>
  </si>
  <si>
    <t>05</t>
  </si>
  <si>
    <t>02</t>
  </si>
  <si>
    <t>В С Е 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</si>
  <si>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</si>
  <si>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</t>
  </si>
  <si>
    <t>Уличное освещение</t>
  </si>
  <si>
    <t>Организация и содержание мест захоронения</t>
  </si>
  <si>
    <t>Коммунальное хозяйство</t>
  </si>
  <si>
    <t>Мероприятия в области коммунального хозяйства</t>
  </si>
  <si>
    <t xml:space="preserve">Культура </t>
  </si>
  <si>
    <t>920</t>
  </si>
  <si>
    <t>09</t>
  </si>
  <si>
    <t>10</t>
  </si>
  <si>
    <t>00</t>
  </si>
  <si>
    <t>Пенсионное обеспечение</t>
  </si>
  <si>
    <t>Другие общегосударственные вопросы</t>
  </si>
  <si>
    <t>13</t>
  </si>
  <si>
    <t>Социальное обеспечение населения</t>
  </si>
  <si>
    <t>Дорожное хозяйство (дорожные фонды)</t>
  </si>
  <si>
    <t>244</t>
  </si>
  <si>
    <t>810</t>
  </si>
  <si>
    <t>312</t>
  </si>
  <si>
    <t>611</t>
  </si>
  <si>
    <t>323</t>
  </si>
  <si>
    <t>Администрация муниципального района «Печора»</t>
  </si>
  <si>
    <t>Непрограммные направления деятельности</t>
  </si>
  <si>
    <t>Руководство и управление в сфере установленных функций представительных органов муниципального образования</t>
  </si>
  <si>
    <t>200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</si>
  <si>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</si>
  <si>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</si>
  <si>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</si>
  <si>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</si>
  <si>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</si>
  <si>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</si>
  <si>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</si>
  <si>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</si>
  <si>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</si>
  <si>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Управление культуры и туризма муниципального района «Печора»</t>
  </si>
  <si>
    <t>956</t>
  </si>
  <si>
    <t>КУЛЬТУРА, КИНЕМАТОГРАФИЯ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</si>
  <si>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</si>
  <si>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</si>
  <si>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</si>
  <si>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</si>
  <si>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300</t>
  </si>
  <si>
    <t>Социальное обеспечение и иные выплаты населению</t>
  </si>
  <si>
    <t>Публичные нормативные социальные выплаты гражданам</t>
  </si>
  <si>
    <t>310</t>
  </si>
  <si>
    <t>320</t>
  </si>
  <si>
    <t>Социальные выплаты гражданам, кроме публичных нормативных социальных выплат</t>
  </si>
  <si>
    <t>Иные пенсии, социальные доплаты к пенсиям</t>
  </si>
  <si>
    <t>Приобретение товаров, работ, услуг в пользу граждан в целях их социального обеспечения</t>
  </si>
  <si>
    <t>Иные закупки товаров, работ и услуг для обеспечения государственных (муниципальных) нужд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</si>
  <si>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</si>
  <si>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Прочие мероприятия по благоустройству поселений</t>
  </si>
  <si>
    <t>Доплаты к пенсиям, дополнительное пенсионное обеспечение</t>
  </si>
  <si>
    <t>Обеспечение первичных мер пожарной безопасности в границах населенных пунктов поселения</t>
  </si>
  <si>
    <t>Оказание муниципальных услуг (выполнение работ) учреждениями культурно-досугового типа</t>
  </si>
  <si>
    <t>Предоставление социальной помощи льготной категории граждан, участникам Великой Отечественной войны</t>
  </si>
  <si>
    <t>Предоставление социальной помощи женщинам, состоящим на учете по беременности и родам</t>
  </si>
  <si>
    <t>620</t>
  </si>
  <si>
    <t>Субсидии автономным учреждениям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</si>
  <si>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</si>
  <si>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</si>
  <si>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Кинематография</t>
  </si>
  <si>
    <t xml:space="preserve">Обеспечение содержания, ремонта и капитального ремонта  улично-дорожной сети  в границах  поселений </t>
  </si>
  <si>
    <t>Подпрограмма "Дорожное хозяйство и транспорт"</t>
  </si>
  <si>
    <t xml:space="preserve">Содержание автомобильных дорог общего пользования местного значения </t>
  </si>
  <si>
    <t>853</t>
  </si>
  <si>
    <t>Уплата иных платежей</t>
  </si>
  <si>
    <t>99 0 00 00000</t>
  </si>
  <si>
    <t>99 0 00 02030</t>
  </si>
  <si>
    <t>99 0 00 15310</t>
  </si>
  <si>
    <t>03 0 00 00000</t>
  </si>
  <si>
    <t>03 3 00 00000</t>
  </si>
  <si>
    <t>99 0 00 25400</t>
  </si>
  <si>
    <t>99 0 00 25500</t>
  </si>
  <si>
    <t>99 0 00 25510</t>
  </si>
  <si>
    <t>99 0 00 25530</t>
  </si>
  <si>
    <t>99 0 00 25540</t>
  </si>
  <si>
    <t>99 0 00 63110</t>
  </si>
  <si>
    <t>05 0 00 00000</t>
  </si>
  <si>
    <t>05 0 11 00000</t>
  </si>
  <si>
    <t>05 0 21 00000</t>
  </si>
  <si>
    <t>811</t>
  </si>
  <si>
    <t>Закупка товаров, работ и услуг для обеспечения государственных (муниципальных) нужд</t>
  </si>
  <si>
    <t>Другие вопросы в области национальной экономики</t>
  </si>
  <si>
    <t>12</t>
  </si>
  <si>
    <t>03 2 00 00000</t>
  </si>
  <si>
    <t>99 0 00 99990</t>
  </si>
  <si>
    <t>08</t>
  </si>
  <si>
    <t>Мероприятия в области пассажирского транспорта</t>
  </si>
  <si>
    <t>Транспорт</t>
  </si>
  <si>
    <t>Прочая закупка товаров, работ и услуг</t>
  </si>
  <si>
    <t>03 3 14 00000</t>
  </si>
  <si>
    <t>Подпрограмма  «Благоустройство дворовых и общественных территорий городского поселения «Печора»</t>
  </si>
  <si>
    <t>Поддержка муниципальных программ формирования современной городской среды</t>
  </si>
  <si>
    <t>Приложение 3</t>
  </si>
  <si>
    <t xml:space="preserve">  к решению Совета городского поселения "Печора" </t>
  </si>
  <si>
    <t xml:space="preserve">Муниципальная программа "Адресная социальная помощь населению городского поселения "Печора" </t>
  </si>
  <si>
    <t>Муниципальная программа "Жилье, жилищно-коммунальное хозяйство и территориальное развитие"</t>
  </si>
  <si>
    <t>03 3 12 S2220</t>
  </si>
  <si>
    <t>12 0 00 00000</t>
  </si>
  <si>
    <t>12 1 00 00000</t>
  </si>
  <si>
    <t>12 1 F2 55550</t>
  </si>
  <si>
    <t>11 0 00 00000</t>
  </si>
  <si>
    <t>11 0 01 00000</t>
  </si>
  <si>
    <t>11 0 02 00000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</si>
  <si>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</si>
  <si>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</si>
  <si>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05 0 11 S2690</t>
  </si>
  <si>
    <t>05 0 21 S2690</t>
  </si>
  <si>
    <t>Субсидии бюджетным учреждениям на иные цели</t>
  </si>
  <si>
    <t>612</t>
  </si>
  <si>
    <t>Укрепление материально-технической базы муниципальных учреждений сферы культуры</t>
  </si>
  <si>
    <t>05 0 13 S2150</t>
  </si>
  <si>
    <t>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</si>
  <si>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03 3 12 00000</t>
  </si>
  <si>
    <t>03 2 25 00000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</si>
  <si>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</si>
  <si>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</si>
  <si>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>99 0 00 02110</t>
  </si>
  <si>
    <t>Реализация государственных функций, связанных с общегосударственным управлением</t>
  </si>
  <si>
    <t>03 1 11 00000</t>
  </si>
  <si>
    <t>Жилищное хозяйство</t>
  </si>
  <si>
    <t>03 1 00 00000</t>
  </si>
  <si>
    <t>Обеспечение мероприятий по капитальному ремонту и ремонту многоквартирных домов</t>
  </si>
  <si>
    <t>10 1 11 00000</t>
  </si>
  <si>
    <t>321</t>
  </si>
  <si>
    <t>Пособия, компенсации и иные социальные выплаты гражданам, кроме публичных нормативных обязательств</t>
  </si>
  <si>
    <t>247</t>
  </si>
  <si>
    <t>Закупка энергетических ресурсов</t>
  </si>
  <si>
    <t>10 4 31 00000</t>
  </si>
  <si>
    <t>Муниципальная  программа "Обеспечение охраны общественного порядка и профилактика правонарушений"</t>
  </si>
  <si>
    <t>10 0 00 00000</t>
  </si>
  <si>
    <t>10 4 00 00000</t>
  </si>
  <si>
    <t>Обеспечение обустройства и содержания технических средств организации дорожного движения улично - дорожной сети</t>
  </si>
  <si>
    <t>622</t>
  </si>
  <si>
    <t>Субсидии автономным учреждениям на иные цели</t>
  </si>
  <si>
    <t>Подпрограмма "Повышение безопасности дорожного движения"</t>
  </si>
  <si>
    <t>10 1 00 00000</t>
  </si>
  <si>
    <t>Подпрограмма "Профилактика преступлений и иных правонарушений"</t>
  </si>
  <si>
    <t>Содействие в организации охраны общественного порядка</t>
  </si>
  <si>
    <t>05 0 13 00000</t>
  </si>
  <si>
    <t xml:space="preserve">Разработка проекта планировки и проекта межевания территории ГП "Печора" </t>
  </si>
  <si>
    <t>Подпрограмма "Улучшение состояния жилищно – коммунального комплекса"</t>
  </si>
  <si>
    <t>Муниципальная программа "Развитие культуры и туризма"</t>
  </si>
  <si>
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</si>
  <si>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>2025 год</t>
  </si>
  <si>
    <t>03 3 14 10000</t>
  </si>
  <si>
    <t>03 3 12 10000</t>
  </si>
  <si>
    <t>03 2 25 10000</t>
  </si>
  <si>
    <t>Разработка проекта планированировки и проекта межевания территории ГП "Печора"</t>
  </si>
  <si>
    <t>03 1 11 10000</t>
  </si>
  <si>
    <t>10 4 31 10000</t>
  </si>
  <si>
    <t>12 1 F2 00000</t>
  </si>
  <si>
    <t>Региональный проект «Формирование комфортной городской среды»</t>
  </si>
  <si>
    <t>10 1 11 10000</t>
  </si>
  <si>
    <t>11 0 01 10000</t>
  </si>
  <si>
    <t>11 0 02 10000</t>
  </si>
  <si>
    <t>Оказание муниципальных услуг (выполнение работ) музеями и библиотеками</t>
  </si>
  <si>
    <t>05 0 11 10000</t>
  </si>
  <si>
    <t>Субсидии на  укрепление материально-технической базы муниципальных учреждений</t>
  </si>
  <si>
    <t>05 0 21 10000</t>
  </si>
  <si>
    <t>12 1 22 00000</t>
  </si>
  <si>
    <t>Реализация проектов инициативного бюджетирования в сфере благоустройства</t>
  </si>
  <si>
    <t>Подпрограмма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</si>
  <si>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12 1 13 S2260</t>
  </si>
  <si>
    <t>12 1 13 00000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</si>
  <si>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</si>
  <si>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99 0 00 17110</t>
  </si>
  <si>
    <t>Создание условий для массового отдыха жителей МО МР "Печора"</t>
  </si>
  <si>
    <t>05 0 23 00000</t>
  </si>
  <si>
    <t>05 0 23 10000</t>
  </si>
  <si>
    <t xml:space="preserve">Обслуживание государственного (муниципального) внутреннего долга
</t>
  </si>
  <si>
    <t>99 0 00 02120</t>
  </si>
  <si>
    <t>Обслуживание муниципального долга</t>
  </si>
  <si>
    <t xml:space="preserve">Обслуживание государственного (муниципального) долга
</t>
  </si>
  <si>
    <t>700</t>
  </si>
  <si>
    <t>730</t>
  </si>
  <si>
    <t xml:space="preserve">Обслуживание муниципального долга
</t>
  </si>
  <si>
    <t>ОБСЛУЖИВАНИЕ ГОСУДАРСТВЕННОГО (МУНИЦИПАЛЬНОГО) ДОЛГА</t>
  </si>
  <si>
    <t>2026 год</t>
  </si>
  <si>
    <t>Ведомственная структура расходов бюджета  муниципального образования городского поселения "Печора" на 2024 год и плановый период 2025 и 2026 годов</t>
  </si>
  <si>
    <t>99 0 00 25520</t>
  </si>
  <si>
    <t>Озеленение</t>
  </si>
  <si>
    <t>05 0 13 S2500</t>
  </si>
  <si>
    <t>Реализация народных проектов в сфере культуры, прошедших отбор в рамках проекта "Народный бюджет"</t>
  </si>
  <si>
    <t>05 0 24 00000</t>
  </si>
  <si>
    <t>05 0 24 10000</t>
  </si>
  <si>
    <t>Поездки творческих коллективов и солистов в целях реализации гастрольно-концертной деятельности, участие в конкурсах различных уровней</t>
  </si>
  <si>
    <t>Региональный проект «Культурная среда»</t>
  </si>
  <si>
    <t>05 0 А1 00000</t>
  </si>
  <si>
    <t>Муниципальная программа «Формирование комфортной городской среды муниципального образования городского поселения «Печора» на 2018-2026 годы</t>
  </si>
  <si>
    <t>Условно утвержденные расходы</t>
  </si>
  <si>
    <t xml:space="preserve">  12 1 22 S2300
</t>
  </si>
  <si>
    <t xml:space="preserve">Реализация народных проектов в сфере благоустройства, прошедших отбор в рамках проекта "Народный бюджет"
</t>
  </si>
  <si>
    <t>05 0 A1 55900</t>
  </si>
  <si>
    <t>99 0 00 25020</t>
  </si>
  <si>
    <t>Создание условий для функционирования муниципальных учреждений (организаций)</t>
  </si>
  <si>
    <t>08 0 00 00000</t>
  </si>
  <si>
    <t>08 2 00 00000</t>
  </si>
  <si>
    <t>Защита населения и территории муниципального района "Печора" от чрезвычайных ситуаций</t>
  </si>
  <si>
    <t>08 2 12 00000</t>
  </si>
  <si>
    <t>Обустройство и ремонт пожарных водоемов</t>
  </si>
  <si>
    <t>08 2 12 74100</t>
  </si>
  <si>
    <t>Софинансирования в полном объеме расходных обязательств органов местного самоуправления в Республике Коми на обеспечение первичных мер пожарной безопасности (обустройство и (или) ремонт пожарных водоемов)</t>
  </si>
  <si>
    <t xml:space="preserve">200 </t>
  </si>
  <si>
    <t>Муниципальная программа "Безопасность жизнедеятельности населения"</t>
  </si>
  <si>
    <t>Муниципальная программа "Строительство и ремонт пешеходных тротуаров на территории городского поселения "Печора"</t>
  </si>
  <si>
    <t>14 0 00 00000</t>
  </si>
  <si>
    <t>Реализация мероприятий по строительству и ремонту пешеходных тротуаров на территории городского поселения "Печора"</t>
  </si>
  <si>
    <t>14 0 11 00000</t>
  </si>
  <si>
    <t>14 0 11 S2530</t>
  </si>
  <si>
    <t>Реализация отдельных мероприятий (проектов) в сфере благоустройства</t>
  </si>
  <si>
    <t>от 22 декабря 2023 года № 5-13/115</t>
  </si>
  <si>
    <t>изменения</t>
  </si>
  <si>
    <t>Субсидии юридическим лицам, индивидуальным предпринимателям, а также физическим лицам - производителям товаров, работ, услуг, на возмещение затрат, связанных с выполнением работ (услуг) в отношении объектов благоустройства, находящихся на территории городского поселения «Печора»</t>
  </si>
  <si>
    <t>99 0 00 25200</t>
  </si>
  <si>
    <t>-38,3</t>
  </si>
  <si>
    <t>-110,6</t>
  </si>
  <si>
    <t>05 0 12 00000</t>
  </si>
  <si>
    <t>05 0 12 10000</t>
  </si>
  <si>
    <t>Укрепление материально-технической базы муниципальных учреждений</t>
  </si>
  <si>
    <t>451,6</t>
  </si>
  <si>
    <t>843,6</t>
  </si>
  <si>
    <t>Сумма (тыс.рублей)</t>
  </si>
  <si>
    <t>14 0 11 10000</t>
  </si>
  <si>
    <t>Строительство и ремонт пешеходных тротуаров на территории городского поселения «Печора»</t>
  </si>
  <si>
    <t>Оплата муниципальными учреждениями расходов по коммунальным услугам</t>
  </si>
  <si>
    <t>99 0 00 25030</t>
  </si>
  <si>
    <t>Иные межбюджетные трансферты, предоставляемые на реализацию мероприятий по решению вопросов местного значения поселений</t>
  </si>
  <si>
    <t>99 0 00 91060</t>
  </si>
  <si>
    <t>99 0 00 15360</t>
  </si>
  <si>
    <t>Реализация мероприятий по благоустройству территории городского поселения «Печора»</t>
  </si>
  <si>
    <t>12 1 15 00000</t>
  </si>
  <si>
    <t>12 1 15 10000</t>
  </si>
  <si>
    <t>Устройство и опашка минерализованных полос</t>
  </si>
  <si>
    <t>от  марта 2024 года №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</si>
</sst>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"/>
    <numFmt numFmtId="166" formatCode="000\ 00\ 00"/>
    <numFmt numFmtId="167" formatCode="#,##0.0"/>
  </numFmts>
  <fonts count="14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DAEEF3"/>
        <bgColor indexed="64"/>
      </patternFill>
    </fill>
    <fill>
      <patternFill patternType="solid">
        <fgColor rgb="FFDAEEF3"/>
        <bgColor indexed="27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49" fontId="8" fillId="0" borderId="5">
      <alignment horizontal="center" vertical="top" shrinkToFit="1"/>
    </xf>
    <xf numFmtId="0" fontId="8" fillId="0" borderId="5">
      <alignment horizontal="left" vertical="top" wrapText="1"/>
    </xf>
  </cellStyleXfs>
  <cellXfs count="1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167" fontId="3" fillId="0" borderId="0" xfId="0" applyNumberFormat="1" applyFont="1"/>
    <xf numFmtId="0" fontId="5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7" fontId="6" fillId="0" borderId="0" xfId="0" applyNumberFormat="1" applyFont="1"/>
    <xf numFmtId="167" fontId="3" fillId="0" borderId="0" xfId="0" applyNumberFormat="1" applyFont="1" applyFill="1"/>
    <xf numFmtId="167" fontId="3" fillId="0" borderId="0" xfId="0" applyNumberFormat="1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right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167" fontId="10" fillId="5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horizontal="justify" vertical="top" wrapText="1"/>
    </xf>
    <xf numFmtId="49" fontId="11" fillId="3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justify" vertical="top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/>
    </xf>
    <xf numFmtId="49" fontId="11" fillId="8" borderId="1" xfId="0" applyNumberFormat="1" applyFont="1" applyFill="1" applyBorder="1" applyAlignment="1">
      <alignment horizontal="center" vertical="center"/>
    </xf>
    <xf numFmtId="167" fontId="11" fillId="8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right" vertical="center"/>
    </xf>
    <xf numFmtId="49" fontId="11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justify" vertical="top" wrapText="1"/>
    </xf>
    <xf numFmtId="49" fontId="12" fillId="6" borderId="1" xfId="0" applyNumberFormat="1" applyFont="1" applyFill="1" applyBorder="1" applyAlignment="1">
      <alignment horizontal="center" vertical="center" wrapText="1"/>
    </xf>
    <xf numFmtId="167" fontId="11" fillId="6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right" vertic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167" fontId="11" fillId="3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justify" vertical="top" wrapText="1"/>
    </xf>
    <xf numFmtId="0" fontId="11" fillId="3" borderId="1" xfId="0" applyNumberFormat="1" applyFont="1" applyFill="1" applyBorder="1" applyAlignment="1">
      <alignment horizontal="justify" vertical="top" wrapText="1"/>
    </xf>
    <xf numFmtId="167" fontId="11" fillId="4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justify" vertical="top" wrapText="1"/>
    </xf>
    <xf numFmtId="49" fontId="11" fillId="10" borderId="1" xfId="0" applyNumberFormat="1" applyFont="1" applyFill="1" applyBorder="1" applyAlignment="1">
      <alignment horizontal="center" vertical="center"/>
    </xf>
    <xf numFmtId="167" fontId="11" fillId="10" borderId="1" xfId="0" applyNumberFormat="1" applyFont="1" applyFill="1" applyBorder="1" applyAlignment="1">
      <alignment horizontal="right" vertical="center"/>
    </xf>
    <xf numFmtId="167" fontId="11" fillId="9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horizontal="left" vertical="center" wrapText="1"/>
    </xf>
    <xf numFmtId="49" fontId="11" fillId="9" borderId="1" xfId="0" applyNumberFormat="1" applyFont="1" applyFill="1" applyBorder="1" applyAlignment="1">
      <alignment horizontal="left" vertical="center" wrapText="1"/>
    </xf>
    <xf numFmtId="0" fontId="13" fillId="0" borderId="5" xfId="10" applyNumberFormat="1" applyFont="1" applyProtection="1">
      <alignment horizontal="left" vertical="top" wrapText="1"/>
    </xf>
    <xf numFmtId="167" fontId="10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1" xfId="0" applyNumberFormat="1" applyFont="1" applyFill="1" applyBorder="1" applyAlignment="1" applyProtection="1">
      <alignment horizontal="left"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left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justify" vertical="center" wrapText="1"/>
    </xf>
    <xf numFmtId="49" fontId="11" fillId="6" borderId="1" xfId="0" applyNumberFormat="1" applyFont="1" applyFill="1" applyBorder="1" applyAlignment="1">
      <alignment horizontal="left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49" fontId="11" fillId="3" borderId="1" xfId="0" applyNumberFormat="1" applyFont="1" applyFill="1" applyBorder="1" applyAlignment="1">
      <alignment horizontal="justify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right" vertical="center" wrapText="1"/>
    </xf>
    <xf numFmtId="164" fontId="11" fillId="9" borderId="1" xfId="0" applyNumberFormat="1" applyFont="1" applyFill="1" applyBorder="1" applyAlignment="1">
      <alignment horizontal="center" vertical="center" wrapText="1"/>
    </xf>
    <xf numFmtId="167" fontId="11" fillId="6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3" fillId="0" borderId="5" xfId="10" applyNumberFormat="1" applyFont="1" applyFill="1" applyProtection="1">
      <alignment horizontal="left" vertical="top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9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10" fillId="0" borderId="2" xfId="0" applyFont="1" applyBorder="1" applyAlignment="1">
      <alignment vertical="center" wrapText="1"/>
    </xf>
    <xf numFmtId="167" fontId="11" fillId="8" borderId="1" xfId="0" applyNumberFormat="1" applyFont="1" applyFill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center" vertical="center" wrapText="1"/>
    </xf>
    <xf numFmtId="167" fontId="11" fillId="9" borderId="1" xfId="0" applyNumberFormat="1" applyFont="1" applyFill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center" vertical="center"/>
    </xf>
    <xf numFmtId="167" fontId="11" fillId="10" borderId="1" xfId="0" applyNumberFormat="1" applyFont="1" applyFill="1" applyBorder="1" applyAlignment="1">
      <alignment horizontal="center" vertical="center"/>
    </xf>
    <xf numFmtId="167" fontId="11" fillId="9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167" fontId="10" fillId="0" borderId="6" xfId="0" applyNumberFormat="1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</cellXfs>
  <cellStyles count="11">
    <cellStyle name="ex76" xfId="9"/>
    <cellStyle name="ex82" xfId="10"/>
    <cellStyle name="ex84" xfId="1"/>
    <cellStyle name="ex85" xfId="2"/>
    <cellStyle name="ex88" xfId="3"/>
    <cellStyle name="ex89" xfId="4"/>
    <cellStyle name="ex92" xfId="5"/>
    <cellStyle name="ex93" xfId="6"/>
    <cellStyle name="ex96" xfId="7"/>
    <cellStyle name="ex97" xfId="8"/>
    <cellStyle name="Обычный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1.xml"/><Relationship Id="rId6" Type="http://schemas.openxmlformats.org/officeDocument/2006/relationships/revisionLog" Target="revisionLog6.xml"/><Relationship Id="rId11" Type="http://schemas.openxmlformats.org/officeDocument/2006/relationships/revisionLog" Target="revisionLog1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1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110.xml"/></Relationships>
</file>

<file path=xl/revisions/revisionHeaders.xml><?xml version="1.0" encoding="utf-8"?>
<headers xmlns="http://schemas.openxmlformats.org/spreadsheetml/2006/main" xmlns:r="http://schemas.openxmlformats.org/officeDocument/2006/relationships" guid="{277411BD-3722-4472-ACA7-18A2DC1C721A}" diskRevisions="1" revisionId="318" version="23">
  <header guid="{74E263D2-E5D7-487A-BDD6-0E5F16EA0730}" dateTime="2024-02-26T12:25:03" maxSheetId="2" userName="Администратор" r:id="rId1">
    <sheetIdMap count="1">
      <sheetId val="1"/>
    </sheetIdMap>
  </header>
  <header guid="{668A25DB-B528-4BB3-A5CB-AD22AA5B26F3}" dateTime="2024-02-26T12:37:48" maxSheetId="2" userName="Администратор" r:id="rId2" minRId="1" maxRId="2">
    <sheetIdMap count="1">
      <sheetId val="1"/>
    </sheetIdMap>
  </header>
  <header guid="{0699717C-CA33-44B3-B043-9C04391E3C75}" dateTime="2024-02-26T12:38:43" maxSheetId="2" userName="Администратор" r:id="rId3" minRId="3" maxRId="38">
    <sheetIdMap count="1">
      <sheetId val="1"/>
    </sheetIdMap>
  </header>
  <header guid="{4F31B28F-F7AA-455D-A961-1886B7EBCFB1}" dateTime="2024-02-26T12:44:24" maxSheetId="2" userName="Администратор" r:id="rId4" minRId="39" maxRId="46">
    <sheetIdMap count="1">
      <sheetId val="1"/>
    </sheetIdMap>
  </header>
  <header guid="{69272BEC-DD2E-459D-9839-365CECAA14B9}" dateTime="2024-02-26T12:59:40" maxSheetId="2" userName="Администратор" r:id="rId5" minRId="47" maxRId="58">
    <sheetIdMap count="1">
      <sheetId val="1"/>
    </sheetIdMap>
  </header>
  <header guid="{58E634AE-D83A-4CBB-ACCB-F52FF1BC8FCC}" dateTime="2024-02-26T13:03:24" maxSheetId="2" userName="Администратор" r:id="rId6" minRId="59">
    <sheetIdMap count="1">
      <sheetId val="1"/>
    </sheetIdMap>
  </header>
  <header guid="{00885522-61B9-4C56-8A4C-3BCBD0F91F7E}" dateTime="2024-02-26T13:19:12" maxSheetId="2" userName="Администратор" r:id="rId7" minRId="63" maxRId="113">
    <sheetIdMap count="1">
      <sheetId val="1"/>
    </sheetIdMap>
  </header>
  <header guid="{B4556441-FF43-442A-A1FD-3AD502746746}" dateTime="2024-02-26T13:26:57" maxSheetId="2" userName="Администратор" r:id="rId8" minRId="117" maxRId="119">
    <sheetIdMap count="1">
      <sheetId val="1"/>
    </sheetIdMap>
  </header>
  <header guid="{6AC71A87-8687-4A32-899B-2440A748BA09}" dateTime="2024-02-26T13:27:13" maxSheetId="2" userName="Администратор" r:id="rId9" minRId="120" maxRId="128">
    <sheetIdMap count="1">
      <sheetId val="1"/>
    </sheetIdMap>
  </header>
  <header guid="{9A045FDA-6F2A-4B34-BD7A-3A2E4D67524E}" dateTime="2024-02-26T13:27:30" maxSheetId="2" userName="Администратор" r:id="rId10" minRId="129" maxRId="180">
    <sheetIdMap count="1">
      <sheetId val="1"/>
    </sheetIdMap>
  </header>
  <header guid="{3028000B-C677-49FA-8D57-F8517E118914}" dateTime="2024-02-26T14:29:26" maxSheetId="2" userName="Администратор" r:id="rId11" minRId="181" maxRId="206">
    <sheetIdMap count="1">
      <sheetId val="1"/>
    </sheetIdMap>
  </header>
  <header guid="{924FA34D-D951-4D8C-84DD-60C59BE72618}" dateTime="2024-02-26T14:31:20" maxSheetId="2" userName="Администратор" r:id="rId12" minRId="210" maxRId="234">
    <sheetIdMap count="1">
      <sheetId val="1"/>
    </sheetIdMap>
  </header>
  <header guid="{B09F5EFA-ED16-463B-8DA2-E048C3B5F570}" dateTime="2024-02-26T14:35:31" maxSheetId="2" userName="Администратор" r:id="rId13" minRId="235" maxRId="236">
    <sheetIdMap count="1">
      <sheetId val="1"/>
    </sheetIdMap>
  </header>
  <header guid="{70051E66-9D49-4336-8B43-BC66DA1FD3A2}" dateTime="2024-02-26T14:37:41" maxSheetId="2" userName="Администратор" r:id="rId14">
    <sheetIdMap count="1">
      <sheetId val="1"/>
    </sheetIdMap>
  </header>
  <header guid="{C47C9BB9-0F3D-4D7C-8B7A-86A74160F69A}" dateTime="2024-02-26T14:42:42" maxSheetId="2" userName="Администратор" r:id="rId15" minRId="237">
    <sheetIdMap count="1">
      <sheetId val="1"/>
    </sheetIdMap>
  </header>
  <header guid="{CFC75B4F-A363-4555-AC0E-E1FCDC230317}" dateTime="2024-02-26T14:49:17" maxSheetId="2" userName="Администратор" r:id="rId16" minRId="238" maxRId="298">
    <sheetIdMap count="1">
      <sheetId val="1"/>
    </sheetIdMap>
  </header>
  <header guid="{E2FBA7CF-EF94-4924-AD0C-3ED5AF0A3652}" dateTime="2024-02-26T14:50:53" maxSheetId="2" userName="Администратор" r:id="rId17" minRId="299" maxRId="302">
    <sheetIdMap count="1">
      <sheetId val="1"/>
    </sheetIdMap>
  </header>
  <header guid="{50321333-E7FB-4377-8833-314508B1C9D0}" dateTime="2024-02-26T14:54:19" maxSheetId="2" userName="Администратор" r:id="rId18" minRId="303" maxRId="305">
    <sheetIdMap count="1">
      <sheetId val="1"/>
    </sheetIdMap>
  </header>
  <header guid="{A869FEB7-4909-4B3F-9713-CC46E8F375DB}" dateTime="2024-02-26T14:54:49" maxSheetId="2" userName="Администратор" r:id="rId19" minRId="306">
    <sheetIdMap count="1">
      <sheetId val="1"/>
    </sheetIdMap>
  </header>
  <header guid="{CC5BB9A6-0397-4582-8139-C44D12627791}" dateTime="2024-02-26T16:32:58" maxSheetId="2" userName="Администратор" r:id="rId20" minRId="307" maxRId="309">
    <sheetIdMap count="1">
      <sheetId val="1"/>
    </sheetIdMap>
  </header>
  <header guid="{5BDE089E-8D10-4361-8863-653852EA42B1}" dateTime="2024-02-26T16:34:44" maxSheetId="2" userName="Администратор" r:id="rId21" minRId="310">
    <sheetIdMap count="1">
      <sheetId val="1"/>
    </sheetIdMap>
  </header>
  <header guid="{B543E516-D409-4A59-9B1E-DB089A2FA680}" dateTime="2024-02-27T17:38:14" maxSheetId="2" userName="Zinovkina" r:id="rId22">
    <sheetIdMap count="1">
      <sheetId val="1"/>
    </sheetIdMap>
  </header>
  <header guid="{277411BD-3722-4472-ACA7-18A2DC1C721A}" dateTime="2024-02-27T17:38:37" maxSheetId="2" userName="Zinovkina" r:id="rId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4CB2AD8A-1395-4EEB-B6E5-ACA1429CF0DB}" action="delete"/>
  <rdn rId="0" localSheetId="1" customView="1" name="Z_4CB2AD8A_1395_4EEB_B6E5_ACA1429CF0DB_.wvu.PrintArea" hidden="1" oldHidden="1">
    <formula>'2024-2026 год'!$A$1:$K$286</formula>
    <oldFormula>'2024-2026 год'!$A$1:$K$286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Cols" hidden="1" oldHidden="1">
    <formula>'2024-2026 год'!$G:$H</formula>
    <oldFormula>'2024-2026 год'!$G:$H</oldFormula>
  </rdn>
  <rdn rId="0" localSheetId="1" customView="1" name="Z_4CB2AD8A_1395_4EEB_B6E5_ACA1429CF0DB_.wvu.FilterData" hidden="1" oldHidden="1">
    <formula>'2024-2026 год'!$A$12:$F$291</formula>
    <oldFormula>'2024-2026 год'!$A$12:$F$291</oldFormula>
  </rdn>
  <rcv guid="{4CB2AD8A-1395-4EEB-B6E5-ACA1429CF0DB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9" sId="1" ref="A165:XFD165" action="insertRow"/>
  <rrc rId="130" sId="1" ref="A165:XFD165" action="insertRow"/>
  <rrc rId="131" sId="1" ref="A165:XFD165" action="insertRow"/>
  <rrc rId="132" sId="1" ref="A165:XFD165" action="insertRow"/>
  <rrc rId="133" sId="1" ref="A165:XFD165" action="insertRow"/>
  <rfmt sheetId="1" sqref="A165" start="0" length="0">
    <dxf>
      <font>
        <sz val="11"/>
        <name val="Times New Roman"/>
        <scheme val="none"/>
      </font>
      <fill>
        <patternFill>
          <bgColor theme="0"/>
        </patternFill>
      </fill>
      <alignment horizontal="left" vertical="center" readingOrder="0"/>
    </dxf>
  </rfmt>
  <rfmt sheetId="1" sqref="B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C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D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E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F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A166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B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C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D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E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F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A167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B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C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D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E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F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A168" start="0" length="0">
    <dxf>
      <font>
        <sz val="11"/>
        <name val="Times New Roman"/>
        <scheme val="none"/>
      </font>
    </dxf>
  </rfmt>
  <rfmt sheetId="1" sqref="B168" start="0" length="0">
    <dxf>
      <font>
        <sz val="11"/>
        <name val="Times New Roman"/>
        <scheme val="none"/>
      </font>
    </dxf>
  </rfmt>
  <rfmt sheetId="1" sqref="C168" start="0" length="0">
    <dxf>
      <font>
        <sz val="11"/>
        <name val="Times New Roman"/>
        <scheme val="none"/>
      </font>
    </dxf>
  </rfmt>
  <rfmt sheetId="1" sqref="D168" start="0" length="0">
    <dxf>
      <font>
        <sz val="11"/>
        <name val="Times New Roman"/>
        <scheme val="none"/>
      </font>
    </dxf>
  </rfmt>
  <rfmt sheetId="1" sqref="E168" start="0" length="0">
    <dxf>
      <font>
        <sz val="11"/>
        <name val="Times New Roman"/>
        <scheme val="none"/>
      </font>
    </dxf>
  </rfmt>
  <rfmt sheetId="1" sqref="F168" start="0" length="0">
    <dxf>
      <font>
        <sz val="11"/>
        <name val="Times New Roman"/>
        <scheme val="none"/>
      </font>
    </dxf>
  </rfmt>
  <rcc rId="134" sId="1" odxf="1" dxf="1">
    <nc r="A165" t="inlineStr">
      <is>
        <t>Иные межбюджетные трансферты, предоставляемые на реализацию мероприятий по решению вопросов местного значения поселений</t>
      </is>
    </nc>
    <ndxf>
      <font>
        <sz val="13"/>
        <name val="Times New Roman"/>
        <scheme val="none"/>
      </font>
      <fill>
        <patternFill patternType="none">
          <bgColor indexed="65"/>
        </patternFill>
      </fill>
      <alignment horizontal="justify" vertical="top" readingOrder="0"/>
    </ndxf>
  </rcc>
  <rcc rId="135" sId="1" odxf="1" dxf="1">
    <nc r="B165">
      <v>920</v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36" sId="1" odxf="1" dxf="1">
    <nc r="C165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37" sId="1" odxf="1" dxf="1">
    <nc r="D165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38" sId="1" odxf="1" dxf="1">
    <nc r="E165" t="inlineStr">
      <is>
        <t>99 0 00 91060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39" sId="1" odxf="1" dxf="1">
    <nc r="F165" t="inlineStr">
      <is>
        <t/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0" sId="1" odxf="1" dxf="1">
    <nc r="A166" t="inlineStr">
      <is>
        <t>Закупка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141" sId="1" odxf="1" dxf="1">
    <nc r="B166">
      <v>920</v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2" sId="1" odxf="1" dxf="1">
    <nc r="C166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3" sId="1" odxf="1" dxf="1">
    <nc r="D166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4" sId="1" odxf="1" dxf="1">
    <nc r="E166" t="inlineStr">
      <is>
        <t>99 0 00 91060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5" sId="1" odxf="1" dxf="1">
    <nc r="F166" t="inlineStr">
      <is>
        <t>200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6" sId="1" odxf="1" dxf="1">
    <nc r="A167" t="inlineStr">
      <is>
        <t>Иные закупки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147" sId="1" odxf="1" dxf="1">
    <nc r="B167">
      <v>920</v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8" sId="1" odxf="1" dxf="1">
    <nc r="C167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9" sId="1" odxf="1" dxf="1">
    <nc r="D167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0" sId="1" odxf="1" dxf="1">
    <nc r="E167" t="inlineStr">
      <is>
        <t>99 0 00 91060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1" sId="1" odxf="1" dxf="1">
    <nc r="F167" t="inlineStr">
      <is>
        <t>240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2" sId="1" odxf="1" dxf="1">
    <nc r="A168" t="inlineStr">
      <is>
        <t>Прочая закупка товаров, работ и услуг</t>
      </is>
    </nc>
    <ndxf>
      <font>
        <sz val="13"/>
        <name val="Times New Roman"/>
        <scheme val="none"/>
      </font>
      <fill>
        <patternFill patternType="none">
          <bgColor indexed="65"/>
        </patternFill>
      </fill>
    </ndxf>
  </rcc>
  <rcc rId="153" sId="1" odxf="1" dxf="1">
    <nc r="B168">
      <v>920</v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4" sId="1" odxf="1" dxf="1">
    <nc r="C168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5" sId="1" odxf="1" dxf="1">
    <nc r="D168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6" sId="1" odxf="1" dxf="1">
    <nc r="E168" t="inlineStr">
      <is>
        <t>99 0 00 91060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7" sId="1" odxf="1" dxf="1">
    <nc r="F168" t="inlineStr">
      <is>
        <t>244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fmt sheetId="1" sqref="A168:F168">
    <dxf>
      <fill>
        <patternFill patternType="solid">
          <bgColor rgb="FFDAEEF3"/>
        </patternFill>
      </fill>
    </dxf>
  </rfmt>
  <rrc rId="158" sId="1" ref="A169:XFD169" action="deleteRow">
    <rfmt sheetId="1" xfDxf="1" sqref="A169:XFD169" start="0" length="0">
      <dxf>
        <font>
          <name val="Times New Roman"/>
          <scheme val="none"/>
        </font>
      </dxf>
    </rfmt>
    <rfmt sheetId="1" sqref="A169" start="0" length="0">
      <dxf>
        <font>
          <sz val="13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L169" start="0" length="0">
      <dxf>
        <numFmt numFmtId="167" formatCode="#,##0.0"/>
      </dxf>
    </rfmt>
    <rfmt sheetId="1" sqref="M169" start="0" length="0">
      <dxf>
        <numFmt numFmtId="167" formatCode="#,##0.0"/>
      </dxf>
    </rfmt>
    <rfmt sheetId="1" sqref="N169" start="0" length="0">
      <dxf>
        <numFmt numFmtId="167" formatCode="#,##0.0"/>
      </dxf>
    </rfmt>
  </rrc>
  <rfmt sheetId="1" sqref="G165:K167">
    <dxf>
      <fill>
        <patternFill patternType="none">
          <bgColor auto="1"/>
        </patternFill>
      </fill>
    </dxf>
  </rfmt>
  <rcc rId="159" sId="1">
    <nc r="I168">
      <f>G168+H168</f>
    </nc>
  </rcc>
  <rcc rId="160" sId="1">
    <nc r="G165">
      <f>G166</f>
    </nc>
  </rcc>
  <rcc rId="161" sId="1">
    <nc r="G166">
      <f>G167</f>
    </nc>
  </rcc>
  <rcc rId="162" sId="1">
    <nc r="G167">
      <f>G168</f>
    </nc>
  </rcc>
  <rcc rId="163" sId="1">
    <nc r="H165">
      <f>H166</f>
    </nc>
  </rcc>
  <rcc rId="164" sId="1">
    <nc r="I165">
      <f>I166</f>
    </nc>
  </rcc>
  <rcc rId="165" sId="1">
    <nc r="J165">
      <f>J166</f>
    </nc>
  </rcc>
  <rcc rId="166" sId="1">
    <nc r="K165">
      <f>K166</f>
    </nc>
  </rcc>
  <rcc rId="167" sId="1">
    <nc r="H166">
      <f>H167</f>
    </nc>
  </rcc>
  <rcc rId="168" sId="1">
    <nc r="I166">
      <f>I167</f>
    </nc>
  </rcc>
  <rcc rId="169" sId="1">
    <nc r="J166">
      <f>J167</f>
    </nc>
  </rcc>
  <rcc rId="170" sId="1">
    <nc r="K166">
      <f>K167</f>
    </nc>
  </rcc>
  <rcc rId="171" sId="1">
    <nc r="H167">
      <f>H168</f>
    </nc>
  </rcc>
  <rcc rId="172" sId="1">
    <nc r="I167">
      <f>I168</f>
    </nc>
  </rcc>
  <rcc rId="173" sId="1">
    <nc r="J167">
      <f>J168</f>
    </nc>
  </rcc>
  <rcc rId="174" sId="1">
    <nc r="K167">
      <f>K168</f>
    </nc>
  </rcc>
  <rcc rId="175" sId="1" numFmtId="4">
    <nc r="H168">
      <v>707.9</v>
    </nc>
  </rcc>
  <rfmt sheetId="1" sqref="C165:F168">
    <dxf>
      <alignment horizontal="center" readingOrder="0"/>
    </dxf>
  </rfmt>
  <rfmt sheetId="1" sqref="C165:F168">
    <dxf>
      <alignment vertical="center" readingOrder="0"/>
    </dxf>
  </rfmt>
  <rcc rId="176" sId="1">
    <oc r="G131">
      <f>G148+G157+G161+G144+G132+G153+G140+G136</f>
    </oc>
    <nc r="G131">
      <f>G148+G157+G161+G144+G132+G153+G140+G136+G165</f>
    </nc>
  </rcc>
  <rcc rId="177" sId="1">
    <oc r="H131">
      <f>H148+H157+H161+H144+H132+H153+H140+H136</f>
    </oc>
    <nc r="H131">
      <f>H148+H157+H161+H144+H132+H153+H140+H136+H165</f>
    </nc>
  </rcc>
  <rcc rId="178" sId="1">
    <oc r="I131">
      <f>I148+I157+I161+I144+I132+I153+I140+I136</f>
    </oc>
    <nc r="I131">
      <f>I148+I157+I161+I144+I132+I153+I140+I136+I165</f>
    </nc>
  </rcc>
  <rcc rId="179" sId="1">
    <oc r="J131">
      <f>J148+J157+J161+J144+J132+J153+J140+J136</f>
    </oc>
    <nc r="J131">
      <f>J148+J157+J161+J144+J132+J153+J140+J136+J165</f>
    </nc>
  </rcc>
  <rcc rId="180" sId="1">
    <oc r="K131">
      <f>K148+K157+K161+K144+K132+K153+K140+K136</f>
    </oc>
    <nc r="K131">
      <f>K148+K157+K161+K144+K132+K153+K140+K136+K165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10.xml><?xml version="1.0" encoding="utf-8"?>
<revisions xmlns="http://schemas.openxmlformats.org/spreadsheetml/2006/main" xmlns:r="http://schemas.openxmlformats.org/officeDocument/2006/relationships">
  <rcv guid="{4CB2AD8A-1395-4EEB-B6E5-ACA1429CF0DB}" action="delete"/>
  <rdn rId="0" localSheetId="1" customView="1" name="Z_4CB2AD8A_1395_4EEB_B6E5_ACA1429CF0DB_.wvu.PrintArea" hidden="1" oldHidden="1">
    <formula>'2024-2026 год'!$A$1:$K$286</formula>
    <oldFormula>'2024-2026 год'!$A$5:$K$286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Cols" hidden="1" oldHidden="1">
    <formula>'2024-2026 год'!$G:$H</formula>
  </rdn>
  <rdn rId="0" localSheetId="1" customView="1" name="Z_4CB2AD8A_1395_4EEB_B6E5_ACA1429CF0DB_.wvu.FilterData" hidden="1" oldHidden="1">
    <formula>'2024-2026 год'!$A$12:$F$291</formula>
    <oldFormula>'2024-2026 год'!$A$12:$F$291</oldFormula>
  </rdn>
  <rcv guid="{4CB2AD8A-1395-4EEB-B6E5-ACA1429CF0DB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" sId="1" numFmtId="4">
    <nc r="H28">
      <v>258</v>
    </nc>
  </rcc>
  <rfmt sheetId="1" sqref="H28">
    <dxf>
      <alignment horizontal="right" readingOrder="0"/>
    </dxf>
  </rfmt>
  <rcc rId="182" sId="1">
    <oc r="H164">
      <f>-5184+2054.1-10016</f>
    </oc>
    <nc r="H164">
      <f>-5184+2054.1-10016+555</f>
    </nc>
  </rcc>
  <rcc rId="183" sId="1" numFmtId="4">
    <nc r="H40">
      <v>0</v>
    </nc>
  </rcc>
  <rrc rId="184" sId="1" ref="A46:XFD46" action="insertRow"/>
  <rrc rId="185" sId="1" ref="A46:XFD46" action="insertRow"/>
  <rrc rId="186" sId="1" ref="A47:XFD47" action="insertRow"/>
  <rrc rId="187" sId="1" ref="A48:XFD48" action="insertRow"/>
  <rcc rId="188" sId="1" odxf="1" dxf="1">
    <nc r="A47" t="inlineStr">
      <is>
        <t>Закупка товаров, работ и услуг для обеспечения государственных (муниципальных) нужд</t>
      </is>
    </nc>
    <odxf>
      <fill>
        <patternFill patternType="solid">
          <bgColor rgb="FFDAEEF3"/>
        </patternFill>
      </fill>
    </odxf>
    <ndxf>
      <fill>
        <patternFill patternType="none">
          <bgColor indexed="65"/>
        </patternFill>
      </fill>
    </ndxf>
  </rcc>
  <rcc rId="189" sId="1" odxf="1" dxf="1" numFmtId="30">
    <nc r="B47">
      <v>920</v>
    </nc>
    <odxf>
      <fill>
        <patternFill>
          <fgColor indexed="27"/>
          <bgColor theme="8" tint="0.79998168889431442"/>
        </patternFill>
      </fill>
    </odxf>
    <ndxf>
      <fill>
        <patternFill>
          <fgColor indexed="64"/>
          <bgColor theme="0"/>
        </patternFill>
      </fill>
    </ndxf>
  </rcc>
  <rcc rId="190" sId="1" odxf="1" dxf="1">
    <nc r="C47" t="inlineStr">
      <is>
        <t>03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191" sId="1" odxf="1" dxf="1">
    <nc r="D47" t="inlineStr">
      <is>
        <t>10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192" sId="1" odxf="1" dxf="1">
    <nc r="E47" t="inlineStr">
      <is>
        <t>99 0 00 15310</t>
      </is>
    </nc>
    <odxf>
      <fill>
        <patternFill patternType="solid">
          <fgColor indexed="27"/>
          <bgColor theme="8" tint="0.79998168889431442"/>
        </patternFill>
      </fill>
      <alignment wrapText="0" readingOrder="0"/>
    </odxf>
    <ndxf>
      <fill>
        <patternFill patternType="none">
          <fgColor indexed="64"/>
          <bgColor indexed="65"/>
        </patternFill>
      </fill>
      <alignment wrapText="1" readingOrder="0"/>
    </ndxf>
  </rcc>
  <rcc rId="193" sId="1" odxf="1" dxf="1">
    <nc r="F47" t="inlineStr">
      <is>
        <t>200</t>
      </is>
    </nc>
    <odxf>
      <fill>
        <patternFill>
          <fgColor indexed="27"/>
          <bgColor theme="8" tint="0.79998168889431442"/>
        </patternFill>
      </fill>
    </odxf>
    <ndxf>
      <fill>
        <patternFill>
          <fgColor indexed="64"/>
          <bgColor theme="0"/>
        </patternFill>
      </fill>
    </ndxf>
  </rcc>
  <rcc rId="194" sId="1" odxf="1" dxf="1">
    <nc r="A48" t="inlineStr">
      <is>
        <t>Иные закупки товаров, работ и услуг для обеспечения государственных (муниципальных) нужд</t>
      </is>
    </nc>
    <odxf>
      <fill>
        <patternFill patternType="solid">
          <bgColor rgb="FFDAEEF3"/>
        </patternFill>
      </fill>
    </odxf>
    <ndxf>
      <fill>
        <patternFill patternType="none">
          <bgColor indexed="65"/>
        </patternFill>
      </fill>
    </ndxf>
  </rcc>
  <rcc rId="195" sId="1" odxf="1" dxf="1" numFmtId="30">
    <nc r="B48">
      <v>920</v>
    </nc>
    <odxf>
      <fill>
        <patternFill>
          <fgColor indexed="27"/>
          <bgColor theme="8" tint="0.79998168889431442"/>
        </patternFill>
      </fill>
    </odxf>
    <ndxf>
      <fill>
        <patternFill>
          <fgColor indexed="64"/>
          <bgColor theme="0"/>
        </patternFill>
      </fill>
    </ndxf>
  </rcc>
  <rcc rId="196" sId="1" odxf="1" dxf="1">
    <nc r="C48" t="inlineStr">
      <is>
        <t>03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197" sId="1" odxf="1" dxf="1">
    <nc r="D48" t="inlineStr">
      <is>
        <t>10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198" sId="1" odxf="1" dxf="1">
    <nc r="E48" t="inlineStr">
      <is>
        <t>99 0 00 15310</t>
      </is>
    </nc>
    <odxf>
      <fill>
        <patternFill patternType="solid">
          <fgColor indexed="27"/>
          <bgColor theme="8" tint="0.79998168889431442"/>
        </patternFill>
      </fill>
      <alignment wrapText="0" readingOrder="0"/>
    </odxf>
    <ndxf>
      <fill>
        <patternFill patternType="none">
          <fgColor indexed="64"/>
          <bgColor indexed="65"/>
        </patternFill>
      </fill>
      <alignment wrapText="1" readingOrder="0"/>
    </ndxf>
  </rcc>
  <rcc rId="199" sId="1" odxf="1" dxf="1">
    <nc r="F48" t="inlineStr">
      <is>
        <t>240</t>
      </is>
    </nc>
    <odxf>
      <fill>
        <patternFill>
          <fgColor indexed="27"/>
          <bgColor theme="8" tint="0.79998168889431442"/>
        </patternFill>
      </fill>
    </odxf>
    <ndxf>
      <fill>
        <patternFill>
          <fgColor indexed="64"/>
          <bgColor theme="0"/>
        </patternFill>
      </fill>
    </ndxf>
  </rcc>
  <rcc rId="200" sId="1">
    <nc r="A49" t="inlineStr">
      <is>
        <t>Прочая закупка товаров, работ и услуг</t>
      </is>
    </nc>
  </rcc>
  <rcc rId="201" sId="1">
    <nc r="B49" t="inlineStr">
      <is>
        <t>920</t>
      </is>
    </nc>
  </rcc>
  <rcc rId="202" sId="1">
    <nc r="C49" t="inlineStr">
      <is>
        <t>03</t>
      </is>
    </nc>
  </rcc>
  <rcc rId="203" sId="1">
    <nc r="D49" t="inlineStr">
      <is>
        <t>10</t>
      </is>
    </nc>
  </rcc>
  <rcc rId="204" sId="1">
    <nc r="E49" t="inlineStr">
      <is>
        <t>99 0 00 15310</t>
      </is>
    </nc>
  </rcc>
  <rcc rId="205" sId="1">
    <nc r="F49" t="inlineStr">
      <is>
        <t>244</t>
      </is>
    </nc>
  </rcc>
  <rfmt sheetId="1" sqref="A46:K46">
    <dxf>
      <fill>
        <patternFill patternType="none">
          <bgColor auto="1"/>
        </patternFill>
      </fill>
    </dxf>
  </rfmt>
  <rcc rId="206" sId="1" xfDxf="1" dxf="1">
    <nc r="A46" t="inlineStr">
      <is>
        <t>Опашка минерализованных полос</t>
      </is>
    </nc>
    <ndxf>
      <font>
        <sz val="13"/>
        <name val="Times New Roman"/>
        <scheme val="none"/>
      </font>
      <alignment horizontal="justify"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v guid="{C0DCEFD6-4378-4196-8A52-BBAE8937CBA3}" action="delete"/>
  <rdn rId="0" localSheetId="1" customView="1" name="Z_C0DCEFD6_4378_4196_8A52_BBAE8937CBA3_.wvu.PrintArea" hidden="1" oldHidden="1">
    <formula>'2024-2026 год'!$A$1:$K$286</formula>
    <oldFormula>'2024-2026 год'!$A$1:$K$286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год'!$A$12:$F$286</formula>
    <oldFormula>'2024-2026 год'!$A$12:$F$286</oldFormula>
  </rdn>
  <rcv guid="{C0DCEFD6-4378-4196-8A52-BBAE8937CBA3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 odxf="1" dxf="1" numFmtId="30">
    <nc r="B46">
      <v>920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1" sId="1" odxf="1" dxf="1">
    <nc r="C46" t="inlineStr">
      <is>
        <t>03</t>
      </is>
    </nc>
    <odxf>
      <fill>
        <patternFill patternType="none">
          <fgColor indexed="64"/>
          <bgColor indexed="65"/>
        </patternFill>
      </fill>
    </odxf>
    <ndxf>
      <fill>
        <patternFill patternType="solid">
          <fgColor indexed="27"/>
          <bgColor theme="0"/>
        </patternFill>
      </fill>
    </ndxf>
  </rcc>
  <rcc rId="212" sId="1" odxf="1" dxf="1">
    <nc r="D46" t="inlineStr">
      <is>
        <t>10</t>
      </is>
    </nc>
    <odxf>
      <fill>
        <patternFill patternType="none">
          <fgColor indexed="64"/>
          <bgColor indexed="65"/>
        </patternFill>
      </fill>
    </odxf>
    <ndxf>
      <fill>
        <patternFill patternType="solid">
          <fgColor indexed="27"/>
          <bgColor theme="0"/>
        </patternFill>
      </fill>
    </ndxf>
  </rcc>
  <rfmt sheetId="1" sqref="E46" start="0" length="0">
    <dxf>
      <alignment wrapText="1" readingOrder="0"/>
    </dxf>
  </rfmt>
  <rfmt sheetId="1" sqref="F46" start="0" length="0">
    <dxf>
      <fill>
        <patternFill patternType="solid">
          <bgColor theme="0"/>
        </patternFill>
      </fill>
    </dxf>
  </rfmt>
  <rfmt sheetId="1" sqref="G47:K48">
    <dxf>
      <fill>
        <patternFill patternType="none">
          <fgColor indexed="64"/>
          <bgColor auto="1"/>
        </patternFill>
      </fill>
    </dxf>
  </rfmt>
  <rcc rId="213" sId="1">
    <nc r="E46" t="inlineStr">
      <is>
        <t>99 0 00 15360</t>
      </is>
    </nc>
  </rcc>
  <rcc rId="214" sId="1">
    <oc r="E47" t="inlineStr">
      <is>
        <t>99 0 00 15310</t>
      </is>
    </oc>
    <nc r="E47" t="inlineStr">
      <is>
        <t>99 0 00 15360</t>
      </is>
    </nc>
  </rcc>
  <rcc rId="215" sId="1">
    <oc r="E48" t="inlineStr">
      <is>
        <t>99 0 00 15310</t>
      </is>
    </oc>
    <nc r="E48" t="inlineStr">
      <is>
        <t>99 0 00 15360</t>
      </is>
    </nc>
  </rcc>
  <rcc rId="216" sId="1">
    <oc r="E49" t="inlineStr">
      <is>
        <t>99 0 00 15310</t>
      </is>
    </oc>
    <nc r="E49" t="inlineStr">
      <is>
        <t>99 0 00 15360</t>
      </is>
    </nc>
  </rcc>
  <rcc rId="217" sId="1">
    <nc r="I49">
      <f>G49+H49</f>
    </nc>
  </rcc>
  <rcc rId="218" sId="1">
    <nc r="G46">
      <f>G47</f>
    </nc>
  </rcc>
  <rcc rId="219" sId="1">
    <nc r="G47">
      <f>G48</f>
    </nc>
  </rcc>
  <rcc rId="220" sId="1">
    <nc r="G48">
      <f>G49</f>
    </nc>
  </rcc>
  <rcc rId="221" sId="1" odxf="1" dxf="1">
    <nc r="H46">
      <f>H47</f>
    </nc>
    <odxf>
      <alignment horizontal="center" readingOrder="0"/>
    </odxf>
    <ndxf>
      <alignment horizontal="right" readingOrder="0"/>
    </ndxf>
  </rcc>
  <rcc rId="222" sId="1">
    <nc r="I46">
      <f>I47</f>
    </nc>
  </rcc>
  <rcc rId="223" sId="1">
    <nc r="J46">
      <f>J47</f>
    </nc>
  </rcc>
  <rcc rId="224" sId="1">
    <nc r="K46">
      <f>K47</f>
    </nc>
  </rcc>
  <rcc rId="225" sId="1" odxf="1" dxf="1">
    <nc r="H47">
      <f>H48</f>
    </nc>
    <odxf>
      <alignment horizontal="center" readingOrder="0"/>
    </odxf>
    <ndxf>
      <alignment horizontal="right" readingOrder="0"/>
    </ndxf>
  </rcc>
  <rcc rId="226" sId="1">
    <nc r="I47">
      <f>I48</f>
    </nc>
  </rcc>
  <rcc rId="227" sId="1">
    <nc r="J47">
      <f>J48</f>
    </nc>
  </rcc>
  <rcc rId="228" sId="1">
    <nc r="K47">
      <f>K48</f>
    </nc>
  </rcc>
  <rcc rId="229" sId="1" odxf="1" dxf="1">
    <nc r="H48">
      <f>H49</f>
    </nc>
    <odxf>
      <alignment horizontal="center" readingOrder="0"/>
    </odxf>
    <ndxf>
      <alignment horizontal="right" readingOrder="0"/>
    </ndxf>
  </rcc>
  <rcc rId="230" sId="1">
    <nc r="I48">
      <f>I49</f>
    </nc>
  </rcc>
  <rcc rId="231" sId="1">
    <nc r="J48">
      <f>J49</f>
    </nc>
  </rcc>
  <rcc rId="232" sId="1">
    <nc r="K48">
      <f>K49</f>
    </nc>
  </rcc>
  <rcc rId="233" sId="1" numFmtId="4">
    <nc r="H49">
      <v>100</v>
    </nc>
  </rcc>
  <rfmt sheetId="1" sqref="H49">
    <dxf>
      <alignment horizontal="right" readingOrder="0"/>
    </dxf>
  </rfmt>
  <rcc rId="234" sId="1">
    <oc r="G41">
      <f>G42+G50</f>
    </oc>
    <nc r="G41">
      <f>G42+G50+G46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" sId="1">
    <oc r="H41">
      <f>H42+H50</f>
    </oc>
    <nc r="H41">
      <f>H42+H50+H46</f>
    </nc>
  </rcc>
  <rcc rId="236" sId="1">
    <oc r="I41">
      <f>I42+I50</f>
    </oc>
    <nc r="I41">
      <f>I42+I50+I46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40">
    <dxf>
      <alignment horizontal="right" readingOrder="0"/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" sId="1" numFmtId="4">
    <oc r="H256" t="inlineStr">
      <is>
        <t>6631,6</t>
      </is>
    </oc>
    <nc r="H256">
      <v>6631.6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" sId="1">
    <oc r="H168">
      <f>-5184+2054.1-10016+555</f>
    </oc>
    <nc r="H168">
      <f>-5184+1062.4-10016+555</f>
    </nc>
  </rcc>
  <rrc rId="239" sId="1" ref="A116:XFD116" action="insertRow"/>
  <rrc rId="240" sId="1" ref="A116:XFD116" action="insertRow"/>
  <rrc rId="241" sId="1" ref="A116:XFD116" action="insertRow"/>
  <rrc rId="242" sId="1" ref="A116:XFD116" action="insertRow"/>
  <rfmt sheetId="1" sqref="A116:K118">
    <dxf>
      <fill>
        <patternFill patternType="none">
          <bgColor auto="1"/>
        </patternFill>
      </fill>
    </dxf>
  </rfmt>
  <rrc rId="243" sId="1" ref="A117:XFD117" action="insertRow"/>
  <rfmt sheetId="1" sqref="A116" start="0" length="0">
    <dxf>
      <font>
        <sz val="11"/>
        <name val="Times New Roman"/>
        <scheme val="none"/>
      </font>
    </dxf>
  </rfmt>
  <rfmt sheetId="1" sqref="B116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116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D116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E116" start="0" length="0">
    <dxf>
      <font>
        <sz val="11"/>
        <name val="Times New Roman"/>
        <scheme val="none"/>
      </font>
    </dxf>
  </rfmt>
  <rfmt sheetId="1" sqref="F116" start="0" length="0">
    <dxf>
      <font>
        <sz val="11"/>
        <name val="Times New Roman"/>
        <scheme val="none"/>
      </font>
    </dxf>
  </rfmt>
  <rfmt sheetId="1" sqref="A117" start="0" length="0">
    <dxf>
      <font>
        <sz val="11"/>
        <name val="Times New Roman"/>
        <scheme val="none"/>
      </font>
    </dxf>
  </rfmt>
  <rfmt sheetId="1" sqref="B117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117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D117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E117" start="0" length="0">
    <dxf>
      <font>
        <sz val="11"/>
        <name val="Times New Roman"/>
        <scheme val="none"/>
      </font>
    </dxf>
  </rfmt>
  <rfmt sheetId="1" sqref="F117" start="0" length="0">
    <dxf>
      <font>
        <sz val="11"/>
        <name val="Times New Roman"/>
        <scheme val="none"/>
      </font>
    </dxf>
  </rfmt>
  <rfmt sheetId="1" sqref="A118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18" start="0" length="0">
    <dxf>
      <font>
        <sz val="11"/>
        <name val="Times New Roman"/>
        <scheme val="none"/>
      </font>
    </dxf>
  </rfmt>
  <rfmt sheetId="1" sqref="C118" start="0" length="0">
    <dxf>
      <font>
        <sz val="11"/>
        <name val="Times New Roman"/>
        <scheme val="none"/>
      </font>
    </dxf>
  </rfmt>
  <rfmt sheetId="1" sqref="D118" start="0" length="0">
    <dxf>
      <font>
        <sz val="11"/>
        <name val="Times New Roman"/>
        <scheme val="none"/>
      </font>
    </dxf>
  </rfmt>
  <rfmt sheetId="1" sqref="E118" start="0" length="0">
    <dxf>
      <font>
        <sz val="11"/>
        <name val="Times New Roman"/>
        <scheme val="none"/>
      </font>
    </dxf>
  </rfmt>
  <rfmt sheetId="1" sqref="F118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19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19" start="0" length="0">
    <dxf>
      <font>
        <sz val="11"/>
        <name val="Times New Roman"/>
        <scheme val="none"/>
      </font>
    </dxf>
  </rfmt>
  <rfmt sheetId="1" sqref="C119" start="0" length="0">
    <dxf>
      <font>
        <sz val="11"/>
        <name val="Times New Roman"/>
        <scheme val="none"/>
      </font>
    </dxf>
  </rfmt>
  <rfmt sheetId="1" sqref="D119" start="0" length="0">
    <dxf>
      <font>
        <sz val="11"/>
        <name val="Times New Roman"/>
        <scheme val="none"/>
      </font>
    </dxf>
  </rfmt>
  <rfmt sheetId="1" sqref="E119" start="0" length="0">
    <dxf>
      <font>
        <sz val="11"/>
        <name val="Times New Roman"/>
        <scheme val="none"/>
      </font>
    </dxf>
  </rfmt>
  <rfmt sheetId="1" sqref="F119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20" start="0" length="0">
    <dxf>
      <font>
        <sz val="11"/>
        <name val="Times New Roman"/>
        <scheme val="none"/>
      </font>
    </dxf>
  </rfmt>
  <rfmt sheetId="1" sqref="B120" start="0" length="0">
    <dxf>
      <font>
        <sz val="11"/>
        <name val="Times New Roman"/>
        <scheme val="none"/>
      </font>
    </dxf>
  </rfmt>
  <rfmt sheetId="1" sqref="C120" start="0" length="0">
    <dxf>
      <font>
        <sz val="11"/>
        <name val="Times New Roman"/>
        <scheme val="none"/>
      </font>
    </dxf>
  </rfmt>
  <rfmt sheetId="1" sqref="D120" start="0" length="0">
    <dxf>
      <font>
        <sz val="11"/>
        <name val="Times New Roman"/>
        <scheme val="none"/>
      </font>
    </dxf>
  </rfmt>
  <rfmt sheetId="1" sqref="E120" start="0" length="0">
    <dxf>
      <font>
        <sz val="11"/>
        <name val="Times New Roman"/>
        <scheme val="none"/>
      </font>
      <fill>
        <patternFill>
          <bgColor rgb="FFDAEEF3"/>
        </patternFill>
      </fill>
    </dxf>
  </rfmt>
  <rfmt sheetId="1" sqref="F120" start="0" length="0">
    <dxf>
      <font>
        <sz val="11"/>
        <name val="Times New Roman"/>
        <scheme val="none"/>
      </font>
    </dxf>
  </rfmt>
  <rcc rId="244" sId="1" odxf="1" dxf="1">
    <nc r="A116" t="inlineStr">
      <is>
        <t>Реализация мероприятий по благоустройству территории городского поселения «Печора»</t>
      </is>
    </nc>
    <ndxf>
      <font>
        <sz val="13"/>
        <name val="Times New Roman"/>
        <scheme val="none"/>
      </font>
      <numFmt numFmtId="0" formatCode="General"/>
      <alignment horizontal="justify" vertical="top" readingOrder="0"/>
    </ndxf>
  </rcc>
  <rcc rId="245" sId="1" odxf="1" dxf="1">
    <nc r="B116" t="inlineStr">
      <is>
        <t>920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46" sId="1" odxf="1" dxf="1">
    <nc r="C116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47" sId="1" odxf="1" dxf="1">
    <nc r="D116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48" sId="1" odxf="1" dxf="1">
    <nc r="E116" t="inlineStr">
      <is>
        <t>12 1 15 00000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fmt sheetId="1" sqref="F116" start="0" length="0">
    <dxf>
      <font>
        <sz val="13"/>
        <name val="Times New Roman"/>
        <scheme val="none"/>
      </font>
      <numFmt numFmtId="0" formatCode="General"/>
      <alignment horizontal="justify" vertical="top" wrapText="1" readingOrder="0"/>
    </dxf>
  </rfmt>
  <rcc rId="249" sId="1" odxf="1" dxf="1">
    <nc r="A117" t="inlineStr">
      <is>
        <t>Реализация мероприятий по благоустройству территории городского поселения «Печора»</t>
      </is>
    </nc>
    <ndxf>
      <font>
        <sz val="13"/>
        <name val="Times New Roman"/>
        <scheme val="none"/>
      </font>
      <numFmt numFmtId="0" formatCode="General"/>
      <alignment horizontal="justify" vertical="top" readingOrder="0"/>
    </ndxf>
  </rcc>
  <rcc rId="250" sId="1" odxf="1" dxf="1">
    <nc r="B117" t="inlineStr">
      <is>
        <t>920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51" sId="1" odxf="1" dxf="1">
    <nc r="C117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52" sId="1" odxf="1" dxf="1">
    <nc r="D117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53" sId="1" odxf="1" dxf="1">
    <nc r="E117" t="inlineStr">
      <is>
        <t>12 1 15 10000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fmt sheetId="1" sqref="F117" start="0" length="0">
    <dxf>
      <font>
        <sz val="13"/>
        <name val="Times New Roman"/>
        <scheme val="none"/>
      </font>
      <numFmt numFmtId="0" formatCode="General"/>
      <alignment horizontal="justify" vertical="top" wrapText="1" readingOrder="0"/>
    </dxf>
  </rfmt>
  <rcc rId="254" sId="1" odxf="1" dxf="1">
    <nc r="A118" t="inlineStr">
      <is>
        <t>Закупка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255" sId="1" odxf="1" dxf="1">
    <nc r="B118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56" sId="1" odxf="1" dxf="1">
    <nc r="C118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57" sId="1" odxf="1" dxf="1">
    <nc r="D118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58" sId="1" odxf="1" dxf="1">
    <nc r="E118" t="inlineStr">
      <is>
        <t>12 1 15 10000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59" sId="1" odxf="1" dxf="1">
    <nc r="F118" t="inlineStr">
      <is>
        <t>200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60" sId="1" odxf="1" dxf="1">
    <nc r="A119" t="inlineStr">
      <is>
        <t>Иные закупки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261" sId="1" odxf="1" dxf="1">
    <nc r="B119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62" sId="1" odxf="1" dxf="1">
    <nc r="C119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63" sId="1" odxf="1" dxf="1">
    <nc r="D119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64" sId="1" odxf="1" dxf="1">
    <nc r="E119" t="inlineStr">
      <is>
        <t>12 1 15 10000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65" sId="1" odxf="1" dxf="1">
    <nc r="F119" t="inlineStr">
      <is>
        <t>240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66" sId="1" odxf="1" dxf="1">
    <nc r="A120" t="inlineStr">
      <is>
        <t>Прочая закупка товаров, работ и услуг</t>
      </is>
    </nc>
    <ndxf>
      <font>
        <sz val="13"/>
        <name val="Times New Roman"/>
        <scheme val="none"/>
      </font>
    </ndxf>
  </rcc>
  <rcc rId="267" sId="1" odxf="1" dxf="1">
    <nc r="B120" t="inlineStr">
      <is>
        <t>920</t>
      </is>
    </nc>
    <ndxf>
      <font>
        <sz val="13"/>
        <name val="Times New Roman"/>
        <scheme val="none"/>
      </font>
      <alignment horizontal="left" wrapText="1" readingOrder="0"/>
    </ndxf>
  </rcc>
  <rcc rId="268" sId="1" odxf="1" dxf="1">
    <nc r="C120" t="inlineStr">
      <is>
        <t>05</t>
      </is>
    </nc>
    <ndxf>
      <font>
        <sz val="13"/>
        <name val="Times New Roman"/>
        <scheme val="none"/>
      </font>
      <alignment horizontal="left" wrapText="1" readingOrder="0"/>
    </ndxf>
  </rcc>
  <rcc rId="269" sId="1" odxf="1" dxf="1">
    <nc r="D120" t="inlineStr">
      <is>
        <t>03</t>
      </is>
    </nc>
    <ndxf>
      <font>
        <sz val="13"/>
        <name val="Times New Roman"/>
        <scheme val="none"/>
      </font>
      <alignment horizontal="left" wrapText="1" readingOrder="0"/>
    </ndxf>
  </rcc>
  <rcc rId="270" sId="1" odxf="1" dxf="1">
    <nc r="E120" t="inlineStr">
      <is>
        <t>12 1 15 10000</t>
      </is>
    </nc>
    <ndxf>
      <font>
        <sz val="13"/>
        <name val="Times New Roman"/>
        <scheme val="none"/>
      </font>
      <alignment horizontal="left" wrapText="1" readingOrder="0"/>
    </ndxf>
  </rcc>
  <rcc rId="271" sId="1" odxf="1" dxf="1">
    <nc r="F120" t="inlineStr">
      <is>
        <t>244</t>
      </is>
    </nc>
    <ndxf>
      <font>
        <sz val="13"/>
        <name val="Times New Roman"/>
        <scheme val="none"/>
      </font>
      <alignment horizontal="left" wrapText="1" readingOrder="0"/>
    </ndxf>
  </rcc>
  <rfmt sheetId="1" sqref="B116:F120">
    <dxf>
      <alignment horizontal="center" readingOrder="0"/>
    </dxf>
  </rfmt>
  <rcc rId="272" sId="1">
    <nc r="I120">
      <f>G120+H120</f>
    </nc>
  </rcc>
  <rcc rId="273" sId="1">
    <nc r="G116">
      <f>G117</f>
    </nc>
  </rcc>
  <rcc rId="274" sId="1">
    <nc r="G117">
      <f>G118</f>
    </nc>
  </rcc>
  <rcc rId="275" sId="1">
    <nc r="G118">
      <f>G119</f>
    </nc>
  </rcc>
  <rcc rId="276" sId="1">
    <nc r="G119">
      <f>G120</f>
    </nc>
  </rcc>
  <rcc rId="277" sId="1" odxf="1" dxf="1">
    <nc r="H116">
      <f>H117</f>
    </nc>
    <odxf>
      <alignment horizontal="center" readingOrder="0"/>
    </odxf>
    <ndxf>
      <alignment horizontal="right" readingOrder="0"/>
    </ndxf>
  </rcc>
  <rcc rId="278" sId="1">
    <nc r="I116">
      <f>I117</f>
    </nc>
  </rcc>
  <rcc rId="279" sId="1">
    <nc r="J116">
      <f>J117</f>
    </nc>
  </rcc>
  <rcc rId="280" sId="1">
    <nc r="K116">
      <f>K117</f>
    </nc>
  </rcc>
  <rcc rId="281" sId="1" odxf="1" dxf="1">
    <nc r="H117">
      <f>H118</f>
    </nc>
    <odxf>
      <alignment horizontal="center" readingOrder="0"/>
    </odxf>
    <ndxf>
      <alignment horizontal="right" readingOrder="0"/>
    </ndxf>
  </rcc>
  <rcc rId="282" sId="1">
    <nc r="I117">
      <f>I118</f>
    </nc>
  </rcc>
  <rcc rId="283" sId="1">
    <nc r="J117">
      <f>J118</f>
    </nc>
  </rcc>
  <rcc rId="284" sId="1">
    <nc r="K117">
      <f>K118</f>
    </nc>
  </rcc>
  <rcc rId="285" sId="1" odxf="1" dxf="1">
    <nc r="H118">
      <f>H119</f>
    </nc>
    <odxf>
      <alignment horizontal="center" readingOrder="0"/>
    </odxf>
    <ndxf>
      <alignment horizontal="right" readingOrder="0"/>
    </ndxf>
  </rcc>
  <rcc rId="286" sId="1">
    <nc r="I118">
      <f>I119</f>
    </nc>
  </rcc>
  <rcc rId="287" sId="1">
    <nc r="J118">
      <f>J119</f>
    </nc>
  </rcc>
  <rcc rId="288" sId="1">
    <nc r="K118">
      <f>K119</f>
    </nc>
  </rcc>
  <rcc rId="289" sId="1" odxf="1" dxf="1">
    <nc r="H119">
      <f>H120</f>
    </nc>
    <odxf>
      <alignment horizontal="center" readingOrder="0"/>
    </odxf>
    <ndxf>
      <alignment horizontal="right" readingOrder="0"/>
    </ndxf>
  </rcc>
  <rcc rId="290" sId="1">
    <nc r="I119">
      <f>I120</f>
    </nc>
  </rcc>
  <rcc rId="291" sId="1">
    <nc r="J119">
      <f>J120</f>
    </nc>
  </rcc>
  <rcc rId="292" sId="1">
    <nc r="K119">
      <f>K120</f>
    </nc>
  </rcc>
  <rcc rId="293" sId="1" numFmtId="4">
    <nc r="H120">
      <v>991.7</v>
    </nc>
  </rcc>
  <rfmt sheetId="1" sqref="H120">
    <dxf>
      <alignment horizontal="right" readingOrder="0"/>
    </dxf>
  </rfmt>
  <rcc rId="294" sId="1">
    <oc r="G110">
      <f>G121+G126+G111</f>
    </oc>
    <nc r="G110">
      <f>G121+G126+G111+G116</f>
    </nc>
  </rcc>
  <rcc rId="295" sId="1">
    <oc r="H110">
      <f>H121+H126+H111</f>
    </oc>
    <nc r="H110">
      <f>H121+H126+H111+H116</f>
    </nc>
  </rcc>
  <rcc rId="296" sId="1">
    <oc r="I110">
      <f>I121+I126+I111</f>
    </oc>
    <nc r="I110">
      <f>I121+I126+I111+I116</f>
    </nc>
  </rcc>
  <rcc rId="297" sId="1">
    <oc r="J110">
      <f>J121+J126+J111</f>
    </oc>
    <nc r="J110">
      <f>J121+J126+J111+J116</f>
    </nc>
  </rcc>
  <rcc rId="298" sId="1">
    <oc r="K110">
      <f>K121+K126+K111</f>
    </oc>
    <nc r="K110">
      <f>K121+K126+K111+K116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9" sId="1" numFmtId="4">
    <nc r="G49">
      <v>0</v>
    </nc>
  </rcc>
  <rcc rId="300" sId="1" numFmtId="4">
    <nc r="J49">
      <v>0</v>
    </nc>
  </rcc>
  <rcc rId="301" sId="1" numFmtId="4">
    <nc r="K49">
      <v>0</v>
    </nc>
  </rcc>
  <rcc rId="302" sId="1" numFmtId="4">
    <nc r="H31">
      <v>0</v>
    </nc>
  </rcc>
  <rfmt sheetId="1" sqref="H31">
    <dxf>
      <alignment horizontal="right" readingOrder="0"/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45">
    <dxf>
      <alignment horizontal="right" readingOrder="0"/>
    </dxf>
  </rfmt>
  <rcc rId="303" sId="1" numFmtId="4">
    <oc r="H22">
      <v>0</v>
    </oc>
    <nc r="H22"/>
  </rcc>
  <rcc rId="304" sId="1" numFmtId="4">
    <oc r="H31">
      <v>0</v>
    </oc>
    <nc r="H31"/>
  </rcc>
  <rcc rId="305" sId="1" numFmtId="4">
    <oc r="H40">
      <v>0</v>
    </oc>
    <nc r="H40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" sId="1">
    <oc r="A46" t="inlineStr">
      <is>
        <t>Опашка минерализованных полос</t>
      </is>
    </oc>
    <nc r="A46" t="inlineStr">
      <is>
        <t>Устройство и опашка минерализованных полос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4:H271">
    <dxf>
      <numFmt numFmtId="167" formatCode="#,##0.0"/>
    </dxf>
  </rfmt>
  <rcc rId="1" sId="1" numFmtId="4">
    <oc r="H132" t="inlineStr">
      <is>
        <t>-1373,0</t>
      </is>
    </oc>
    <nc r="H132">
      <v>-1373</v>
    </nc>
  </rcc>
  <rcc rId="2" sId="1" numFmtId="4">
    <oc r="H136" t="inlineStr">
      <is>
        <t>6557,0</t>
      </is>
    </oc>
    <nc r="H136">
      <v>6557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1" numFmtId="4">
    <nc r="G120">
      <v>0</v>
    </nc>
  </rcc>
  <rcc rId="308" sId="1" numFmtId="4">
    <nc r="J120">
      <v>0</v>
    </nc>
  </rcc>
  <rcc rId="309" sId="1" numFmtId="4">
    <nc r="K120">
      <v>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0" sId="1">
    <oc r="F3" t="inlineStr">
      <is>
        <t>от  февраля 2024 года №</t>
      </is>
    </oc>
    <nc r="F3" t="inlineStr">
      <is>
        <t>от  марта 2024 года №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" sId="1" ref="A124:XFD124" action="insertRow"/>
  <rrc rId="4" sId="1" ref="A124:XFD124" action="insertRow"/>
  <rrc rId="5" sId="1" ref="A124:XFD124" action="insertRow"/>
  <rcc rId="6" sId="1">
    <nc r="A124" t="inlineStr">
      <is>
        <t>Реализация мероприятий по строительству и ремонту пешеходных тротуаров на территории городского поселения "Печора"</t>
      </is>
    </nc>
  </rcc>
  <rcc rId="7" sId="1">
    <nc r="B124" t="inlineStr">
      <is>
        <t>920</t>
      </is>
    </nc>
  </rcc>
  <rcc rId="8" sId="1">
    <nc r="C124" t="inlineStr">
      <is>
        <t>05</t>
      </is>
    </nc>
  </rcc>
  <rcc rId="9" sId="1">
    <nc r="D124" t="inlineStr">
      <is>
        <t>03</t>
      </is>
    </nc>
  </rcc>
  <rcc rId="10" sId="1">
    <nc r="E124" t="inlineStr">
      <is>
        <t>14 0 11 10000</t>
      </is>
    </nc>
  </rcc>
  <rcc rId="11" sId="1">
    <nc r="A125" t="inlineStr">
      <is>
        <t>Иные закупки товаров, работ и услуг для обеспечения государственных (муниципальных) нужд</t>
      </is>
    </nc>
  </rcc>
  <rcc rId="12" sId="1" odxf="1" dxf="1">
    <nc r="A126" t="inlineStr">
      <is>
        <t>Прочая закупка товаров, работ и услуг</t>
      </is>
    </nc>
    <odxf>
      <numFmt numFmtId="0" formatCode="General"/>
      <fill>
        <patternFill patternType="none">
          <bgColor indexed="65"/>
        </patternFill>
      </fill>
      <alignment horizontal="justify" vertical="top" readingOrder="0"/>
    </odxf>
    <ndxf>
      <numFmt numFmtId="30" formatCode="@"/>
      <fill>
        <patternFill patternType="solid">
          <bgColor rgb="FFDAEEF3"/>
        </patternFill>
      </fill>
      <alignment horizontal="left" vertical="center" readingOrder="0"/>
    </ndxf>
  </rcc>
  <rcc rId="13" sId="1" odxf="1" dxf="1">
    <nc r="F125" t="inlineStr">
      <is>
        <t>240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4" sId="1" odxf="1" dxf="1">
    <nc r="F126" t="inlineStr">
      <is>
        <t>244</t>
      </is>
    </nc>
    <odxf>
      <fill>
        <patternFill>
          <bgColor theme="0"/>
        </patternFill>
      </fill>
    </odxf>
    <ndxf>
      <fill>
        <patternFill>
          <bgColor rgb="FFDAEEF3"/>
        </patternFill>
      </fill>
    </ndxf>
  </rcc>
  <rcc rId="15" sId="1">
    <nc r="B125" t="inlineStr">
      <is>
        <t>920</t>
      </is>
    </nc>
  </rcc>
  <rcc rId="16" sId="1">
    <nc r="C125" t="inlineStr">
      <is>
        <t>05</t>
      </is>
    </nc>
  </rcc>
  <rcc rId="17" sId="1">
    <nc r="D125" t="inlineStr">
      <is>
        <t>03</t>
      </is>
    </nc>
  </rcc>
  <rcc rId="18" sId="1">
    <nc r="E125" t="inlineStr">
      <is>
        <t>14 0 11 10000</t>
      </is>
    </nc>
  </rcc>
  <rcc rId="19" sId="1">
    <nc r="B126" t="inlineStr">
      <is>
        <t>920</t>
      </is>
    </nc>
  </rcc>
  <rcc rId="20" sId="1">
    <nc r="C126" t="inlineStr">
      <is>
        <t>05</t>
      </is>
    </nc>
  </rcc>
  <rcc rId="21" sId="1">
    <nc r="D126" t="inlineStr">
      <is>
        <t>03</t>
      </is>
    </nc>
  </rcc>
  <rcc rId="22" sId="1">
    <nc r="E126" t="inlineStr">
      <is>
        <t>14 0 11 10000</t>
      </is>
    </nc>
  </rcc>
  <rfmt sheetId="1" sqref="A126:K126">
    <dxf>
      <fill>
        <patternFill>
          <bgColor rgb="FFDAEEF3"/>
        </patternFill>
      </fill>
    </dxf>
  </rfmt>
  <rcc rId="23" sId="1">
    <nc r="G124">
      <f>G125</f>
    </nc>
  </rcc>
  <rcc rId="24" sId="1">
    <nc r="G125">
      <f>G126</f>
    </nc>
  </rcc>
  <rcc rId="25" sId="1">
    <nc r="H124">
      <f>H125</f>
    </nc>
  </rcc>
  <rcc rId="26" sId="1">
    <nc r="I124">
      <f>I125</f>
    </nc>
  </rcc>
  <rcc rId="27" sId="1">
    <nc r="J124">
      <f>J125</f>
    </nc>
  </rcc>
  <rcc rId="28" sId="1">
    <nc r="K124">
      <f>K125</f>
    </nc>
  </rcc>
  <rcc rId="29" sId="1">
    <nc r="H125">
      <f>H126</f>
    </nc>
  </rcc>
  <rcc rId="30" sId="1">
    <nc r="I125">
      <f>I126</f>
    </nc>
  </rcc>
  <rcc rId="31" sId="1">
    <nc r="J125">
      <f>J126</f>
    </nc>
  </rcc>
  <rcc rId="32" sId="1">
    <nc r="K125">
      <f>K126</f>
    </nc>
  </rcc>
  <rcc rId="33" sId="1" numFmtId="4">
    <nc r="I126">
      <v>9257.4</v>
    </nc>
  </rcc>
  <rcc rId="34" sId="1">
    <oc r="G123">
      <f>G127</f>
    </oc>
    <nc r="G123">
      <f>G127+G124</f>
    </nc>
  </rcc>
  <rcc rId="35" sId="1">
    <oc r="H123">
      <f>H127</f>
    </oc>
    <nc r="H123">
      <f>H127+H124</f>
    </nc>
  </rcc>
  <rcc rId="36" sId="1">
    <oc r="I123">
      <f>I127</f>
    </oc>
    <nc r="I123">
      <f>I127+I124</f>
    </nc>
  </rcc>
  <rcc rId="37" sId="1">
    <oc r="J123">
      <f>J127</f>
    </oc>
    <nc r="J123">
      <f>J127+J124</f>
    </nc>
  </rcc>
  <rcc rId="38" sId="1">
    <oc r="K123">
      <f>K127</f>
    </oc>
    <nc r="K123">
      <f>K127+K124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1" numFmtId="4">
    <oc r="H160" t="inlineStr">
      <is>
        <t>-5184,0</t>
      </is>
    </oc>
    <nc r="H160">
      <v>-5184</v>
    </nc>
  </rcc>
  <rcc rId="40" sId="1" numFmtId="4">
    <nc r="J215">
      <v>0</v>
    </nc>
  </rcc>
  <rcc rId="41" sId="1" numFmtId="4">
    <nc r="K215">
      <v>0</v>
    </nc>
  </rcc>
  <rcc rId="42" sId="1" numFmtId="4">
    <nc r="G215">
      <v>0</v>
    </nc>
  </rcc>
  <rcc rId="43" sId="1" numFmtId="4">
    <nc r="G251">
      <v>0</v>
    </nc>
  </rcc>
  <rcc rId="44" sId="1" numFmtId="4">
    <nc r="J251">
      <v>0</v>
    </nc>
  </rcc>
  <rcc rId="45" sId="1" numFmtId="4">
    <nc r="K251">
      <v>0</v>
    </nc>
  </rcc>
  <rcc rId="46" sId="1" numFmtId="4">
    <oc r="H265" t="inlineStr">
      <is>
        <t>1480,0</t>
      </is>
    </oc>
    <nc r="H265">
      <v>1480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" sId="1" numFmtId="4">
    <nc r="H143">
      <v>1274.9000000000001</v>
    </nc>
  </rcc>
  <rcc rId="48" sId="1" odxf="1" dxf="1">
    <nc r="H140">
      <f>H141</f>
    </nc>
    <odxf>
      <fill>
        <patternFill patternType="solid">
          <fgColor indexed="27"/>
          <bgColor theme="0"/>
        </patternFill>
      </fill>
      <alignment horizontal="center" readingOrder="0"/>
    </odxf>
    <ndxf>
      <fill>
        <patternFill patternType="none">
          <fgColor indexed="64"/>
          <bgColor indexed="65"/>
        </patternFill>
      </fill>
      <alignment horizontal="right" readingOrder="0"/>
    </ndxf>
  </rcc>
  <rcc rId="49" sId="1" odxf="1" dxf="1">
    <nc r="H141">
      <f>H142</f>
    </nc>
    <odxf>
      <fill>
        <patternFill patternType="solid">
          <bgColor theme="0"/>
        </patternFill>
      </fill>
      <alignment horizontal="center" readingOrder="0"/>
    </odxf>
    <ndxf>
      <fill>
        <patternFill patternType="none">
          <bgColor indexed="65"/>
        </patternFill>
      </fill>
      <alignment horizontal="right" readingOrder="0"/>
    </ndxf>
  </rcc>
  <rcc rId="50" sId="1" odxf="1" dxf="1">
    <nc r="H142">
      <f>H143</f>
    </nc>
    <odxf>
      <fill>
        <patternFill patternType="solid">
          <bgColor theme="0"/>
        </patternFill>
      </fill>
      <alignment horizontal="center" readingOrder="0"/>
    </odxf>
    <ndxf>
      <fill>
        <patternFill patternType="none">
          <bgColor indexed="65"/>
        </patternFill>
      </fill>
      <alignment horizontal="right" readingOrder="0"/>
    </ndxf>
  </rcc>
  <rfmt sheetId="1" sqref="H143">
    <dxf>
      <alignment horizontal="right" readingOrder="0"/>
    </dxf>
  </rfmt>
  <rcc rId="51" sId="1">
    <oc r="I143">
      <v>68839.100000000006</v>
    </oc>
    <nc r="I143">
      <f>G143+H143</f>
    </nc>
  </rcc>
  <rcc rId="52" sId="1">
    <oc r="H146">
      <f>H148+H147</f>
    </oc>
    <nc r="H146">
      <f>H148+H147</f>
    </nc>
  </rcc>
  <rcc rId="53" sId="1" numFmtId="4">
    <nc r="H167">
      <v>31.7</v>
    </nc>
  </rcc>
  <rfmt sheetId="1" sqref="H167">
    <dxf>
      <alignment horizontal="right" readingOrder="0"/>
    </dxf>
  </rfmt>
  <rcc rId="54" sId="1" numFmtId="4">
    <oc r="I126">
      <v>9257.4</v>
    </oc>
    <nc r="I126">
      <f>G126+H126</f>
    </nc>
  </rcc>
  <rcc rId="55" sId="1" numFmtId="4">
    <nc r="H126">
      <v>9257.4</v>
    </nc>
  </rcc>
  <rcc rId="56" sId="1" numFmtId="4">
    <nc r="H152">
      <v>-2500</v>
    </nc>
  </rcc>
  <rfmt sheetId="1" sqref="H152">
    <dxf>
      <alignment horizontal="right" readingOrder="0"/>
    </dxf>
  </rfmt>
  <rcc rId="57" sId="1" numFmtId="4">
    <oc r="H139">
      <v>6557</v>
    </oc>
    <nc r="H139">
      <f>6557+12516</f>
    </nc>
  </rcc>
  <rcc rId="58" sId="1">
    <oc r="H160" t="inlineStr">
      <is>
        <t>-5184,0</t>
      </is>
    </oc>
    <nc r="H160">
      <f>-5184+2054.1-10016</f>
    </nc>
  </rcc>
  <rcft rId="39" sheetId="1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" sId="1" xfDxf="1" dxf="1">
    <oc r="A124" t="inlineStr">
      <is>
        <t>Реализация мероприятий по строительству и ремонту пешеходных тротуаров на территории городского поселения "Печора"</t>
      </is>
    </oc>
    <nc r="A124" t="inlineStr">
      <is>
        <t>Строительство и ремонт пешеходных тротуаров на территории городского поселения «Печора»</t>
      </is>
    </nc>
    <ndxf>
      <font>
        <sz val="13"/>
        <name val="Times New Roman"/>
        <scheme val="none"/>
      </font>
      <alignment horizontal="justify"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v guid="{C0DCEFD6-4378-4196-8A52-BBAE8937CBA3}" action="delete"/>
  <rdn rId="0" localSheetId="1" customView="1" name="Z_C0DCEFD6_4378_4196_8A52_BBAE8937CBA3_.wvu.PrintArea" hidden="1" oldHidden="1">
    <formula>'2024-2026 год'!$A$1:$K$274</formula>
    <oldFormula>'2024-2026 год'!$A$1:$K$274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год'!$A$12:$F$274</formula>
    <oldFormula>'2024-2026 год'!$A$12:$F$274</oldFormula>
  </rdn>
  <rcv guid="{C0DCEFD6-4378-4196-8A52-BBAE8937CBA3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" sId="1" numFmtId="4">
    <oc r="H126">
      <v>9257.4</v>
    </oc>
    <nc r="H126">
      <v>9299.4</v>
    </nc>
  </rcc>
  <rrc rId="64" sId="1" ref="A136:XFD136" action="insertRow"/>
  <rrc rId="65" sId="1" ref="A136:XFD136" action="insertRow"/>
  <rrc rId="66" sId="1" ref="A136:XFD136" action="insertRow"/>
  <rrc rId="67" sId="1" ref="A136:XFD136" action="insertRow"/>
  <rfmt sheetId="1" sqref="A136:K138">
    <dxf>
      <fill>
        <patternFill patternType="none">
          <bgColor auto="1"/>
        </patternFill>
      </fill>
    </dxf>
  </rfmt>
  <rfmt sheetId="1" sqref="A136" start="0" length="0">
    <dxf>
      <numFmt numFmtId="0" formatCode="General"/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A137" start="0" length="0">
    <dxf>
      <numFmt numFmtId="0" formatCode="General"/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A138" start="0" length="0">
    <dxf>
      <numFmt numFmtId="0" formatCode="General"/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6" start="0" length="0">
    <dxf>
      <numFmt numFmtId="167" formatCode="#,##0.0"/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7" start="0" length="0">
    <dxf>
      <numFmt numFmtId="167" formatCode="#,##0.0"/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8" start="0" length="0">
    <dxf>
      <numFmt numFmtId="167" formatCode="#,##0.0"/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9" start="0" length="0">
    <dxf>
      <numFmt numFmtId="167" formatCode="#,##0.0"/>
      <fill>
        <patternFill patternType="none">
          <bgColor indexed="65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9">
    <dxf>
      <fill>
        <patternFill patternType="solid">
          <bgColor rgb="FFDAEEF3"/>
        </patternFill>
      </fill>
    </dxf>
  </rfmt>
  <rcc rId="68" sId="1" numFmtId="30">
    <nc r="B136">
      <v>920</v>
    </nc>
  </rcc>
  <rcc rId="69" sId="1">
    <nc r="C136" t="inlineStr">
      <is>
        <t>05</t>
      </is>
    </nc>
  </rcc>
  <rcc rId="70" sId="1">
    <nc r="D136" t="inlineStr">
      <is>
        <t>03</t>
      </is>
    </nc>
  </rcc>
  <rcc rId="71" sId="1" numFmtId="30">
    <oc r="B133">
      <v>920</v>
    </oc>
    <nc r="B133" t="inlineStr">
      <is>
        <t>920</t>
      </is>
    </nc>
  </rcc>
  <rcc rId="72" sId="1">
    <nc r="B137" t="inlineStr">
      <is>
        <t>920</t>
      </is>
    </nc>
  </rcc>
  <rcc rId="73" sId="1">
    <nc r="C137" t="inlineStr">
      <is>
        <t>05</t>
      </is>
    </nc>
  </rcc>
  <rcc rId="74" sId="1">
    <nc r="D137" t="inlineStr">
      <is>
        <t>03</t>
      </is>
    </nc>
  </rcc>
  <rcc rId="75" sId="1" odxf="1" dxf="1">
    <nc r="F137" t="inlineStr">
      <is>
        <t>600</t>
      </is>
    </nc>
    <ndxf>
      <numFmt numFmtId="30" formatCode="@"/>
      <alignment horizontal="center" readingOrder="0"/>
    </ndxf>
  </rcc>
  <rcc rId="76" sId="1" numFmtId="30">
    <nc r="B138">
      <v>920</v>
    </nc>
  </rcc>
  <rcc rId="77" sId="1">
    <nc r="C138" t="inlineStr">
      <is>
        <t>05</t>
      </is>
    </nc>
  </rcc>
  <rcc rId="78" sId="1">
    <nc r="D138" t="inlineStr">
      <is>
        <t>03</t>
      </is>
    </nc>
  </rcc>
  <rcc rId="79" sId="1" odxf="1" dxf="1">
    <nc r="F138" t="inlineStr">
      <is>
        <t>610</t>
      </is>
    </nc>
    <ndxf>
      <numFmt numFmtId="30" formatCode="@"/>
      <alignment horizontal="center" readingOrder="0"/>
    </ndxf>
  </rcc>
  <rcc rId="80" sId="1">
    <nc r="B139" t="inlineStr">
      <is>
        <t>920</t>
      </is>
    </nc>
  </rcc>
  <rcc rId="81" sId="1">
    <nc r="C139" t="inlineStr">
      <is>
        <t>05</t>
      </is>
    </nc>
  </rcc>
  <rcc rId="82" sId="1">
    <nc r="D139" t="inlineStr">
      <is>
        <t>03</t>
      </is>
    </nc>
  </rcc>
  <rcc rId="83" sId="1" odxf="1" dxf="1">
    <nc r="F139" t="inlineStr">
      <is>
        <t>612</t>
      </is>
    </nc>
    <ndxf>
      <numFmt numFmtId="30" formatCode="@"/>
      <alignment horizontal="center" readingOrder="0"/>
    </ndxf>
  </rcc>
  <rfmt sheetId="1" sqref="A136" start="0" length="0">
    <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dxf>
  </rfmt>
  <rcc rId="84" sId="1" xfDxf="1" dxf="1">
    <nc r="A136" t="inlineStr">
      <is>
        <t>Оплата муниципальными учреждениями расходов по коммунальным услугам</t>
      </is>
    </nc>
    <ndxf>
      <font>
        <sz val="13"/>
        <name val="Times New Roman"/>
        <scheme val="none"/>
      </font>
    </ndxf>
  </rcc>
  <rfmt sheetId="1" sqref="A136">
    <dxf>
      <alignment wrapText="1" readingOrder="0"/>
    </dxf>
  </rfmt>
  <rcc rId="85" sId="1">
    <nc r="A137" t="inlineStr">
      <is>
        <t>Предоставление субсидий бюджетным, автономным учреждениям и иным некоммерческим организациям</t>
      </is>
    </nc>
  </rcc>
  <rcc rId="86" sId="1">
    <nc r="A138" t="inlineStr">
      <is>
        <t>Субсидии бюджетным учреждениям</t>
      </is>
    </nc>
  </rcc>
  <rcc rId="87" sId="1" odxf="1" dxf="1">
    <nc r="A139" t="inlineStr">
      <is>
        <t>Субсидии бюджетным учреждениям на иные цели</t>
      </is>
    </nc>
    <odxf>
      <border outline="0">
        <left/>
        <right/>
        <top/>
        <bottom/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88" sId="1">
    <nc r="G136">
      <f>G137</f>
    </nc>
  </rcc>
  <rcc rId="89" sId="1">
    <nc r="G137">
      <f>G138</f>
    </nc>
  </rcc>
  <rcc rId="90" sId="1">
    <nc r="G138">
      <f>G139</f>
    </nc>
  </rcc>
  <rcc rId="91" sId="1">
    <nc r="H136">
      <f>H137</f>
    </nc>
  </rcc>
  <rcc rId="92" sId="1">
    <nc r="I136">
      <f>I137</f>
    </nc>
  </rcc>
  <rcc rId="93" sId="1">
    <nc r="J136">
      <f>J137</f>
    </nc>
  </rcc>
  <rcc rId="94" sId="1">
    <nc r="K136">
      <f>K137</f>
    </nc>
  </rcc>
  <rcc rId="95" sId="1">
    <nc r="H137">
      <f>H138</f>
    </nc>
  </rcc>
  <rcc rId="96" sId="1">
    <nc r="I137">
      <f>I138</f>
    </nc>
  </rcc>
  <rcc rId="97" sId="1">
    <nc r="J137">
      <f>J138</f>
    </nc>
  </rcc>
  <rcc rId="98" sId="1">
    <nc r="K137">
      <f>K138</f>
    </nc>
  </rcc>
  <rcc rId="99" sId="1">
    <nc r="H138">
      <f>H139</f>
    </nc>
  </rcc>
  <rcc rId="100" sId="1">
    <nc r="I138">
      <f>I139</f>
    </nc>
  </rcc>
  <rcc rId="101" sId="1">
    <nc r="J138">
      <f>J139</f>
    </nc>
  </rcc>
  <rcc rId="102" sId="1">
    <nc r="K138">
      <f>K139</f>
    </nc>
  </rcc>
  <rcc rId="103" sId="1">
    <oc r="G131">
      <f>G148+G157+G161+G144+G132+G153+G140</f>
    </oc>
    <nc r="G131">
      <f>G148+G157+G161+G144+G132+G153+G140+G136</f>
    </nc>
  </rcc>
  <rcc rId="104" sId="1">
    <oc r="H131">
      <f>H148+H157+H161+H144+H132+H153+H140</f>
    </oc>
    <nc r="H131">
      <f>H148+H157+H161+H144+H132+H153+H140+H136</f>
    </nc>
  </rcc>
  <rcc rId="105" sId="1">
    <oc r="I131">
      <f>I148+I157+I161+I144+I132+I153+I140</f>
    </oc>
    <nc r="I131">
      <f>I148+I157+I161+I144+I132+I153+I140+I136</f>
    </nc>
  </rcc>
  <rcc rId="106" sId="1">
    <oc r="J131">
      <f>J148+J157+J161+J144+J132+J153</f>
    </oc>
    <nc r="J131">
      <f>J148+J157+J161+J144+J132+J153+J140+J136</f>
    </nc>
  </rcc>
  <rcc rId="107" sId="1">
    <oc r="K131">
      <f>K148+K157+K161+K144+K132+K153</f>
    </oc>
    <nc r="K131">
      <f>K148+K157+K161+K144+K132+K153+K140+K136</f>
    </nc>
  </rcc>
  <rcc rId="108" sId="1">
    <nc r="I139">
      <f>G139+H139</f>
    </nc>
  </rcc>
  <rcc rId="109" sId="1" numFmtId="4">
    <nc r="H139">
      <v>723.2</v>
    </nc>
  </rcc>
  <rcc rId="110" sId="1">
    <nc r="E139" t="inlineStr">
      <is>
        <t>99 0 00 25030</t>
      </is>
    </nc>
  </rcc>
  <rcc rId="111" sId="1">
    <nc r="E138" t="inlineStr">
      <is>
        <t>99 0 00 25030</t>
      </is>
    </nc>
  </rcc>
  <rcc rId="112" sId="1">
    <nc r="E136" t="inlineStr">
      <is>
        <t>99 0 00 25030</t>
      </is>
    </nc>
  </rcc>
  <rcc rId="113" sId="1">
    <nc r="E137" t="inlineStr">
      <is>
        <t>99 0 00 25030</t>
      </is>
    </nc>
  </rcc>
  <rcv guid="{C0DCEFD6-4378-4196-8A52-BBAE8937CBA3}" action="delete"/>
  <rdn rId="0" localSheetId="1" customView="1" name="Z_C0DCEFD6_4378_4196_8A52_BBAE8937CBA3_.wvu.PrintArea" hidden="1" oldHidden="1">
    <formula>'2024-2026 год'!$A$1:$K$278</formula>
    <oldFormula>'2024-2026 год'!$A$1:$K$278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год'!$A$12:$F$278</formula>
    <oldFormula>'2024-2026 год'!$A$12:$F$278</oldFormula>
  </rdn>
  <rcv guid="{C0DCEFD6-4378-4196-8A52-BBAE8937CBA3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" sId="1" numFmtId="4">
    <nc r="G126">
      <v>0</v>
    </nc>
  </rcc>
  <rcc rId="118" sId="1" numFmtId="4">
    <nc r="J126">
      <v>0</v>
    </nc>
  </rcc>
  <rcc rId="119" sId="1" numFmtId="4">
    <nc r="K126">
      <v>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4">
    <nc r="G139">
      <v>0</v>
    </nc>
  </rcc>
  <rcc rId="121" sId="1" numFmtId="4">
    <nc r="J139">
      <v>0</v>
    </nc>
  </rcc>
  <rcc rId="122" sId="1" numFmtId="4">
    <nc r="K139">
      <v>0</v>
    </nc>
  </rcc>
  <rcc rId="123" sId="1" numFmtId="4">
    <nc r="G143">
      <v>0</v>
    </nc>
  </rcc>
  <rcc rId="124" sId="1" numFmtId="4">
    <nc r="J143">
      <v>0</v>
    </nc>
  </rcc>
  <rcc rId="125" sId="1" numFmtId="4">
    <nc r="K143">
      <v>0</v>
    </nc>
  </rcc>
  <rcc rId="126" sId="1">
    <nc r="B143" t="inlineStr">
      <is>
        <t>920</t>
      </is>
    </nc>
  </rcc>
  <rcc rId="127" sId="1">
    <nc r="C143" t="inlineStr">
      <is>
        <t>05</t>
      </is>
    </nc>
  </rcc>
  <rcc rId="128" sId="1">
    <nc r="D143" t="inlineStr">
      <is>
        <t>03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Q291"/>
  <sheetViews>
    <sheetView showGridLines="0" tabSelected="1" showRuler="0" view="pageBreakPreview" zoomScale="90" zoomScaleNormal="100" zoomScaleSheetLayoutView="90" workbookViewId="0">
      <selection activeCell="L8" sqref="L8"/>
    </sheetView>
  </sheetViews>
  <sheetFormatPr defaultColWidth="9.140625" defaultRowHeight="12.75"/>
  <cols>
    <col min="1" max="1" width="63.85546875" style="1" customWidth="1"/>
    <col min="2" max="2" width="8.140625" style="1" customWidth="1"/>
    <col min="3" max="3" width="6.140625" style="1" customWidth="1"/>
    <col min="4" max="4" width="5.85546875" style="1" customWidth="1"/>
    <col min="5" max="5" width="18.42578125" style="1" customWidth="1"/>
    <col min="6" max="6" width="6.42578125" style="1" customWidth="1"/>
    <col min="7" max="7" width="16.28515625" style="1" hidden="1" customWidth="1"/>
    <col min="8" max="8" width="13.5703125" style="1" hidden="1" customWidth="1"/>
    <col min="9" max="9" width="14.7109375" style="1" customWidth="1"/>
    <col min="10" max="10" width="14.85546875" style="1" customWidth="1"/>
    <col min="11" max="11" width="14.5703125" style="1" customWidth="1"/>
    <col min="12" max="12" width="11.7109375" style="1" customWidth="1"/>
    <col min="13" max="14" width="9.140625" style="1"/>
    <col min="15" max="15" width="11.28515625" style="1" customWidth="1"/>
    <col min="16" max="16" width="11.85546875" style="1" customWidth="1"/>
    <col min="17" max="17" width="13.28515625" style="1" customWidth="1"/>
    <col min="18" max="16384" width="9.140625" style="1"/>
  </cols>
  <sheetData>
    <row r="1" spans="1:14" ht="18.75">
      <c r="D1" s="113" t="s">
        <v>109</v>
      </c>
      <c r="E1" s="113"/>
      <c r="F1" s="113"/>
      <c r="G1" s="113"/>
      <c r="H1" s="113"/>
      <c r="I1" s="113"/>
      <c r="J1" s="113"/>
      <c r="K1" s="113"/>
    </row>
    <row r="2" spans="1:14" ht="18.75">
      <c r="D2" s="14"/>
      <c r="E2" s="113" t="s">
        <v>110</v>
      </c>
      <c r="F2" s="113"/>
      <c r="G2" s="113"/>
      <c r="H2" s="113"/>
      <c r="I2" s="113"/>
      <c r="J2" s="113"/>
      <c r="K2" s="113"/>
    </row>
    <row r="3" spans="1:14" ht="18.75">
      <c r="D3" s="102"/>
      <c r="E3" s="102"/>
      <c r="F3" s="113" t="s">
        <v>250</v>
      </c>
      <c r="G3" s="113"/>
      <c r="H3" s="113"/>
      <c r="I3" s="113"/>
      <c r="J3" s="113"/>
      <c r="K3" s="113"/>
    </row>
    <row r="4" spans="1:14" ht="18.75">
      <c r="D4" s="102"/>
      <c r="E4" s="102"/>
      <c r="F4" s="102"/>
      <c r="G4" s="102"/>
      <c r="H4" s="102"/>
      <c r="I4" s="102"/>
      <c r="J4" s="102"/>
      <c r="K4" s="102"/>
    </row>
    <row r="5" spans="1:14" ht="18.75">
      <c r="D5" s="113" t="s">
        <v>109</v>
      </c>
      <c r="E5" s="113"/>
      <c r="F5" s="113"/>
      <c r="G5" s="113"/>
      <c r="H5" s="113"/>
      <c r="I5" s="113"/>
      <c r="J5" s="113"/>
      <c r="K5" s="113"/>
    </row>
    <row r="6" spans="1:14" ht="18.75">
      <c r="A6" s="3"/>
      <c r="B6" s="2"/>
      <c r="C6" s="4"/>
      <c r="D6" s="14"/>
      <c r="E6" s="113" t="s">
        <v>110</v>
      </c>
      <c r="F6" s="113"/>
      <c r="G6" s="113"/>
      <c r="H6" s="113"/>
      <c r="I6" s="113"/>
      <c r="J6" s="113"/>
      <c r="K6" s="113"/>
      <c r="N6" s="13"/>
    </row>
    <row r="7" spans="1:14" ht="18.75">
      <c r="A7" s="9"/>
      <c r="B7" s="2"/>
      <c r="C7" s="4"/>
      <c r="D7" s="15"/>
      <c r="E7" s="15"/>
      <c r="F7" s="113" t="s">
        <v>227</v>
      </c>
      <c r="G7" s="113"/>
      <c r="H7" s="113"/>
      <c r="I7" s="113"/>
      <c r="J7" s="113"/>
      <c r="K7" s="113"/>
    </row>
    <row r="8" spans="1:14" ht="19.5" customHeight="1">
      <c r="A8" s="9"/>
      <c r="B8" s="2"/>
      <c r="C8" s="4"/>
      <c r="D8" s="8"/>
      <c r="E8" s="8"/>
      <c r="F8" s="8"/>
      <c r="G8" s="8"/>
      <c r="H8" s="8"/>
      <c r="I8" s="8"/>
      <c r="J8" s="8"/>
      <c r="K8" s="8"/>
    </row>
    <row r="9" spans="1:14" ht="42" customHeight="1">
      <c r="A9" s="114" t="s">
        <v>195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</row>
    <row r="10" spans="1:14" ht="24" customHeight="1">
      <c r="A10" s="9"/>
      <c r="B10" s="9"/>
      <c r="C10" s="9"/>
      <c r="D10" s="9"/>
      <c r="E10" s="9"/>
      <c r="F10" s="9"/>
      <c r="G10" s="9"/>
      <c r="H10" s="9"/>
    </row>
    <row r="11" spans="1:14" ht="16.5" customHeight="1">
      <c r="A11" s="117" t="s">
        <v>0</v>
      </c>
      <c r="B11" s="117" t="s">
        <v>1</v>
      </c>
      <c r="C11" s="118" t="s">
        <v>2</v>
      </c>
      <c r="D11" s="118"/>
      <c r="E11" s="117" t="s">
        <v>5</v>
      </c>
      <c r="F11" s="117" t="s">
        <v>6</v>
      </c>
      <c r="G11" s="115" t="s">
        <v>238</v>
      </c>
      <c r="H11" s="116"/>
      <c r="I11" s="116"/>
      <c r="J11" s="116"/>
      <c r="K11" s="116"/>
    </row>
    <row r="12" spans="1:14" ht="33" customHeight="1">
      <c r="A12" s="117"/>
      <c r="B12" s="117"/>
      <c r="C12" s="16" t="s">
        <v>3</v>
      </c>
      <c r="D12" s="16" t="s">
        <v>4</v>
      </c>
      <c r="E12" s="117"/>
      <c r="F12" s="117"/>
      <c r="G12" s="17" t="s">
        <v>132</v>
      </c>
      <c r="H12" s="103" t="s">
        <v>228</v>
      </c>
      <c r="I12" s="17" t="s">
        <v>132</v>
      </c>
      <c r="J12" s="17" t="s">
        <v>160</v>
      </c>
      <c r="K12" s="17" t="s">
        <v>194</v>
      </c>
    </row>
    <row r="13" spans="1:14" ht="16.5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</row>
    <row r="14" spans="1:14" ht="16.5">
      <c r="A14" s="16" t="s">
        <v>14</v>
      </c>
      <c r="B14" s="16"/>
      <c r="C14" s="16"/>
      <c r="D14" s="16"/>
      <c r="E14" s="16"/>
      <c r="F14" s="16"/>
      <c r="G14" s="20">
        <f>G15+G215</f>
        <v>255947.2</v>
      </c>
      <c r="H14" s="20">
        <f>H15+H215</f>
        <v>24590</v>
      </c>
      <c r="I14" s="20">
        <f>I15+I215</f>
        <v>280537.19999999995</v>
      </c>
      <c r="J14" s="20">
        <f>J15+J215</f>
        <v>219807.00000000003</v>
      </c>
      <c r="K14" s="20">
        <f>K15+K215</f>
        <v>225661.2</v>
      </c>
      <c r="L14" s="5"/>
      <c r="M14" s="5"/>
      <c r="N14" s="5"/>
    </row>
    <row r="15" spans="1:14" ht="16.5">
      <c r="A15" s="21" t="s">
        <v>36</v>
      </c>
      <c r="B15" s="22">
        <v>920</v>
      </c>
      <c r="C15" s="22" t="s">
        <v>7</v>
      </c>
      <c r="D15" s="22" t="s">
        <v>7</v>
      </c>
      <c r="E15" s="22" t="s">
        <v>7</v>
      </c>
      <c r="F15" s="22" t="s">
        <v>7</v>
      </c>
      <c r="G15" s="23">
        <f>G16+G32+G54+G83+G178+G207+G213</f>
        <v>192178.6</v>
      </c>
      <c r="H15" s="23">
        <f>H16+H32+H54+H83+H178+H207+H213</f>
        <v>15004.199999999999</v>
      </c>
      <c r="I15" s="23">
        <f>I16+I32+I54+I83+I178+I207+I213</f>
        <v>207182.8</v>
      </c>
      <c r="J15" s="23">
        <f>J16+J32+J54+J83+J178+J207+J213</f>
        <v>158115.60000000003</v>
      </c>
      <c r="K15" s="23">
        <f>K16+K32+K54+K83+K178+K207+K213</f>
        <v>163905.30000000002</v>
      </c>
      <c r="L15" s="5"/>
      <c r="M15" s="5"/>
      <c r="N15" s="5"/>
    </row>
    <row r="16" spans="1:14" ht="16.5">
      <c r="A16" s="24" t="s">
        <v>8</v>
      </c>
      <c r="B16" s="25">
        <v>920</v>
      </c>
      <c r="C16" s="25" t="s">
        <v>9</v>
      </c>
      <c r="D16" s="25" t="s">
        <v>25</v>
      </c>
      <c r="E16" s="25" t="s">
        <v>7</v>
      </c>
      <c r="F16" s="25" t="s">
        <v>7</v>
      </c>
      <c r="G16" s="26">
        <f>G17+G23</f>
        <v>3709.2</v>
      </c>
      <c r="H16" s="26">
        <f>H17+H23</f>
        <v>258</v>
      </c>
      <c r="I16" s="26">
        <f>I17+I23</f>
        <v>3967.2</v>
      </c>
      <c r="J16" s="26">
        <f t="shared" ref="J16:K16" si="0">J17+J23</f>
        <v>2541</v>
      </c>
      <c r="K16" s="26">
        <f t="shared" si="0"/>
        <v>2506</v>
      </c>
      <c r="L16" s="5"/>
      <c r="M16" s="5"/>
      <c r="N16" s="5"/>
    </row>
    <row r="17" spans="1:14" s="6" customFormat="1" ht="49.5">
      <c r="A17" s="27" t="s">
        <v>15</v>
      </c>
      <c r="B17" s="28" t="s">
        <v>22</v>
      </c>
      <c r="C17" s="29">
        <v>1</v>
      </c>
      <c r="D17" s="29">
        <v>3</v>
      </c>
      <c r="E17" s="30"/>
      <c r="F17" s="31" t="s">
        <v>7</v>
      </c>
      <c r="G17" s="32">
        <f t="shared" ref="G17:K18" si="1">G18</f>
        <v>528</v>
      </c>
      <c r="H17" s="32">
        <f t="shared" si="1"/>
        <v>0</v>
      </c>
      <c r="I17" s="32">
        <f t="shared" si="1"/>
        <v>528</v>
      </c>
      <c r="J17" s="32">
        <f t="shared" si="1"/>
        <v>496</v>
      </c>
      <c r="K17" s="32">
        <f t="shared" si="1"/>
        <v>460</v>
      </c>
      <c r="L17" s="10"/>
      <c r="M17" s="5"/>
      <c r="N17" s="5"/>
    </row>
    <row r="18" spans="1:14" ht="16.5">
      <c r="A18" s="33" t="s">
        <v>37</v>
      </c>
      <c r="B18" s="28" t="s">
        <v>22</v>
      </c>
      <c r="C18" s="29">
        <v>1</v>
      </c>
      <c r="D18" s="29">
        <v>3</v>
      </c>
      <c r="E18" s="34" t="s">
        <v>82</v>
      </c>
      <c r="F18" s="28" t="s">
        <v>7</v>
      </c>
      <c r="G18" s="32">
        <f t="shared" si="1"/>
        <v>528</v>
      </c>
      <c r="H18" s="32">
        <f t="shared" si="1"/>
        <v>0</v>
      </c>
      <c r="I18" s="32">
        <f t="shared" si="1"/>
        <v>528</v>
      </c>
      <c r="J18" s="32">
        <f t="shared" si="1"/>
        <v>496</v>
      </c>
      <c r="K18" s="32">
        <f t="shared" si="1"/>
        <v>460</v>
      </c>
      <c r="L18" s="5"/>
      <c r="M18" s="5"/>
      <c r="N18" s="5"/>
    </row>
    <row r="19" spans="1:14" ht="33">
      <c r="A19" s="35" t="s">
        <v>38</v>
      </c>
      <c r="B19" s="28" t="s">
        <v>22</v>
      </c>
      <c r="C19" s="29">
        <v>1</v>
      </c>
      <c r="D19" s="29">
        <v>3</v>
      </c>
      <c r="E19" s="34" t="s">
        <v>83</v>
      </c>
      <c r="F19" s="28"/>
      <c r="G19" s="32">
        <f t="shared" ref="G19:K20" si="2">G20</f>
        <v>528</v>
      </c>
      <c r="H19" s="32">
        <f t="shared" si="2"/>
        <v>0</v>
      </c>
      <c r="I19" s="32">
        <f t="shared" si="2"/>
        <v>528</v>
      </c>
      <c r="J19" s="32">
        <f t="shared" si="2"/>
        <v>496</v>
      </c>
      <c r="K19" s="32">
        <f t="shared" si="2"/>
        <v>460</v>
      </c>
      <c r="L19" s="5"/>
      <c r="M19" s="5"/>
      <c r="N19" s="5"/>
    </row>
    <row r="20" spans="1:14" ht="33">
      <c r="A20" s="36" t="s">
        <v>97</v>
      </c>
      <c r="B20" s="28" t="s">
        <v>22</v>
      </c>
      <c r="C20" s="29">
        <v>1</v>
      </c>
      <c r="D20" s="29">
        <v>3</v>
      </c>
      <c r="E20" s="34" t="s">
        <v>83</v>
      </c>
      <c r="F20" s="37" t="s">
        <v>39</v>
      </c>
      <c r="G20" s="32">
        <f t="shared" si="2"/>
        <v>528</v>
      </c>
      <c r="H20" s="32">
        <f t="shared" si="2"/>
        <v>0</v>
      </c>
      <c r="I20" s="32">
        <f t="shared" si="2"/>
        <v>528</v>
      </c>
      <c r="J20" s="32">
        <f t="shared" si="2"/>
        <v>496</v>
      </c>
      <c r="K20" s="32">
        <f t="shared" si="2"/>
        <v>460</v>
      </c>
      <c r="L20" s="5"/>
      <c r="M20" s="5"/>
      <c r="N20" s="5"/>
    </row>
    <row r="21" spans="1:14" ht="33">
      <c r="A21" s="36" t="s">
        <v>64</v>
      </c>
      <c r="B21" s="28" t="s">
        <v>22</v>
      </c>
      <c r="C21" s="29">
        <v>1</v>
      </c>
      <c r="D21" s="29">
        <v>3</v>
      </c>
      <c r="E21" s="34" t="s">
        <v>83</v>
      </c>
      <c r="F21" s="37" t="s">
        <v>40</v>
      </c>
      <c r="G21" s="32">
        <f>G22</f>
        <v>528</v>
      </c>
      <c r="H21" s="32">
        <f>H22</f>
        <v>0</v>
      </c>
      <c r="I21" s="32">
        <f>I22</f>
        <v>528</v>
      </c>
      <c r="J21" s="32">
        <f>J22</f>
        <v>496</v>
      </c>
      <c r="K21" s="32">
        <f>K22</f>
        <v>460</v>
      </c>
      <c r="L21" s="5"/>
      <c r="M21" s="5"/>
      <c r="N21" s="5"/>
    </row>
    <row r="22" spans="1:14" ht="16.5">
      <c r="A22" s="38" t="s">
        <v>105</v>
      </c>
      <c r="B22" s="39" t="s">
        <v>22</v>
      </c>
      <c r="C22" s="40" t="s">
        <v>9</v>
      </c>
      <c r="D22" s="40" t="s">
        <v>10</v>
      </c>
      <c r="E22" s="40" t="s">
        <v>83</v>
      </c>
      <c r="F22" s="41" t="s">
        <v>31</v>
      </c>
      <c r="G22" s="42">
        <v>528</v>
      </c>
      <c r="H22" s="42"/>
      <c r="I22" s="42">
        <f>G22+H22</f>
        <v>528</v>
      </c>
      <c r="J22" s="42">
        <v>496</v>
      </c>
      <c r="K22" s="42">
        <v>460</v>
      </c>
      <c r="L22" s="5"/>
      <c r="M22" s="5"/>
      <c r="N22" s="5"/>
    </row>
    <row r="23" spans="1:14" ht="16.5">
      <c r="A23" s="27" t="s">
        <v>27</v>
      </c>
      <c r="B23" s="43" t="s">
        <v>22</v>
      </c>
      <c r="C23" s="43" t="s">
        <v>9</v>
      </c>
      <c r="D23" s="43" t="s">
        <v>28</v>
      </c>
      <c r="E23" s="43"/>
      <c r="F23" s="43"/>
      <c r="G23" s="44">
        <f>G24</f>
        <v>3181.2</v>
      </c>
      <c r="H23" s="44">
        <f>H24</f>
        <v>258</v>
      </c>
      <c r="I23" s="44">
        <f>I24</f>
        <v>3439.2</v>
      </c>
      <c r="J23" s="44">
        <f t="shared" ref="J23:K23" si="3">J24</f>
        <v>2045</v>
      </c>
      <c r="K23" s="44">
        <f t="shared" si="3"/>
        <v>2046</v>
      </c>
      <c r="L23" s="5"/>
      <c r="M23" s="5"/>
      <c r="N23" s="5"/>
    </row>
    <row r="24" spans="1:14" ht="16.5">
      <c r="A24" s="33" t="s">
        <v>37</v>
      </c>
      <c r="B24" s="43" t="s">
        <v>22</v>
      </c>
      <c r="C24" s="45" t="s">
        <v>9</v>
      </c>
      <c r="D24" s="45" t="s">
        <v>28</v>
      </c>
      <c r="E24" s="34" t="s">
        <v>82</v>
      </c>
      <c r="F24" s="34"/>
      <c r="G24" s="46">
        <f t="shared" ref="G24:K24" si="4">G25</f>
        <v>3181.2</v>
      </c>
      <c r="H24" s="46">
        <f t="shared" si="4"/>
        <v>258</v>
      </c>
      <c r="I24" s="46">
        <f t="shared" si="4"/>
        <v>3439.2</v>
      </c>
      <c r="J24" s="46">
        <f t="shared" si="4"/>
        <v>2045</v>
      </c>
      <c r="K24" s="46">
        <f t="shared" si="4"/>
        <v>2046</v>
      </c>
      <c r="L24" s="5"/>
      <c r="M24" s="5"/>
      <c r="N24" s="5"/>
    </row>
    <row r="25" spans="1:14" ht="33">
      <c r="A25" s="33" t="s">
        <v>134</v>
      </c>
      <c r="B25" s="43" t="s">
        <v>22</v>
      </c>
      <c r="C25" s="45" t="s">
        <v>9</v>
      </c>
      <c r="D25" s="45" t="s">
        <v>28</v>
      </c>
      <c r="E25" s="37" t="s">
        <v>133</v>
      </c>
      <c r="F25" s="34"/>
      <c r="G25" s="46">
        <f t="shared" ref="G25:H25" si="5">G26+G29</f>
        <v>3181.2</v>
      </c>
      <c r="H25" s="46">
        <f t="shared" si="5"/>
        <v>258</v>
      </c>
      <c r="I25" s="46">
        <f t="shared" ref="I25:K25" si="6">I26+I29</f>
        <v>3439.2</v>
      </c>
      <c r="J25" s="46">
        <f t="shared" si="6"/>
        <v>2045</v>
      </c>
      <c r="K25" s="46">
        <f t="shared" si="6"/>
        <v>2046</v>
      </c>
      <c r="L25" s="5"/>
      <c r="M25" s="5"/>
      <c r="N25" s="5"/>
    </row>
    <row r="26" spans="1:14" ht="33">
      <c r="A26" s="36" t="s">
        <v>97</v>
      </c>
      <c r="B26" s="28" t="s">
        <v>22</v>
      </c>
      <c r="C26" s="29">
        <v>1</v>
      </c>
      <c r="D26" s="29">
        <v>13</v>
      </c>
      <c r="E26" s="37" t="s">
        <v>133</v>
      </c>
      <c r="F26" s="37" t="s">
        <v>39</v>
      </c>
      <c r="G26" s="32">
        <f t="shared" ref="G26:K26" si="7">G27</f>
        <v>665</v>
      </c>
      <c r="H26" s="32">
        <f t="shared" si="7"/>
        <v>258</v>
      </c>
      <c r="I26" s="32">
        <f t="shared" si="7"/>
        <v>923</v>
      </c>
      <c r="J26" s="32">
        <f t="shared" si="7"/>
        <v>0</v>
      </c>
      <c r="K26" s="32">
        <f t="shared" si="7"/>
        <v>0</v>
      </c>
      <c r="L26" s="5"/>
      <c r="M26" s="5"/>
      <c r="N26" s="5"/>
    </row>
    <row r="27" spans="1:14" ht="33">
      <c r="A27" s="36" t="s">
        <v>64</v>
      </c>
      <c r="B27" s="28" t="s">
        <v>22</v>
      </c>
      <c r="C27" s="29">
        <v>1</v>
      </c>
      <c r="D27" s="29">
        <v>13</v>
      </c>
      <c r="E27" s="37" t="s">
        <v>133</v>
      </c>
      <c r="F27" s="37" t="s">
        <v>40</v>
      </c>
      <c r="G27" s="32">
        <f>G28</f>
        <v>665</v>
      </c>
      <c r="H27" s="32">
        <f>H28</f>
        <v>258</v>
      </c>
      <c r="I27" s="32">
        <f>I28</f>
        <v>923</v>
      </c>
      <c r="J27" s="32">
        <f>J28</f>
        <v>0</v>
      </c>
      <c r="K27" s="32">
        <f>K28</f>
        <v>0</v>
      </c>
      <c r="L27" s="5"/>
      <c r="M27" s="5"/>
      <c r="N27" s="5"/>
    </row>
    <row r="28" spans="1:14" ht="16.5">
      <c r="A28" s="38" t="s">
        <v>105</v>
      </c>
      <c r="B28" s="39" t="s">
        <v>22</v>
      </c>
      <c r="C28" s="40" t="s">
        <v>9</v>
      </c>
      <c r="D28" s="40" t="s">
        <v>28</v>
      </c>
      <c r="E28" s="47" t="s">
        <v>133</v>
      </c>
      <c r="F28" s="41" t="s">
        <v>31</v>
      </c>
      <c r="G28" s="42">
        <f>500+165</f>
        <v>665</v>
      </c>
      <c r="H28" s="42">
        <v>258</v>
      </c>
      <c r="I28" s="42">
        <f>G28+H28</f>
        <v>923</v>
      </c>
      <c r="J28" s="42">
        <v>0</v>
      </c>
      <c r="K28" s="42">
        <v>0</v>
      </c>
      <c r="L28" s="5"/>
      <c r="M28" s="5"/>
      <c r="N28" s="5"/>
    </row>
    <row r="29" spans="1:14" ht="16.5">
      <c r="A29" s="36" t="s">
        <v>41</v>
      </c>
      <c r="B29" s="43" t="s">
        <v>22</v>
      </c>
      <c r="C29" s="45" t="s">
        <v>9</v>
      </c>
      <c r="D29" s="45" t="s">
        <v>28</v>
      </c>
      <c r="E29" s="37" t="s">
        <v>133</v>
      </c>
      <c r="F29" s="34" t="s">
        <v>42</v>
      </c>
      <c r="G29" s="46">
        <f>G30</f>
        <v>2516.1999999999998</v>
      </c>
      <c r="H29" s="46">
        <f>H30</f>
        <v>0</v>
      </c>
      <c r="I29" s="46">
        <f>I30</f>
        <v>2516.1999999999998</v>
      </c>
      <c r="J29" s="46">
        <f t="shared" ref="J29:K29" si="8">J30</f>
        <v>2045</v>
      </c>
      <c r="K29" s="46">
        <f t="shared" si="8"/>
        <v>2046</v>
      </c>
      <c r="L29" s="5"/>
      <c r="M29" s="5"/>
      <c r="N29" s="5"/>
    </row>
    <row r="30" spans="1:14" ht="16.5">
      <c r="A30" s="36" t="s">
        <v>43</v>
      </c>
      <c r="B30" s="43" t="s">
        <v>22</v>
      </c>
      <c r="C30" s="45" t="s">
        <v>9</v>
      </c>
      <c r="D30" s="45" t="s">
        <v>28</v>
      </c>
      <c r="E30" s="37" t="s">
        <v>133</v>
      </c>
      <c r="F30" s="34" t="s">
        <v>44</v>
      </c>
      <c r="G30" s="46">
        <f t="shared" ref="G30:K30" si="9">G31</f>
        <v>2516.1999999999998</v>
      </c>
      <c r="H30" s="46">
        <f t="shared" si="9"/>
        <v>0</v>
      </c>
      <c r="I30" s="46">
        <f t="shared" si="9"/>
        <v>2516.1999999999998</v>
      </c>
      <c r="J30" s="46">
        <f t="shared" si="9"/>
        <v>2045</v>
      </c>
      <c r="K30" s="46">
        <f t="shared" si="9"/>
        <v>2046</v>
      </c>
      <c r="L30" s="5"/>
      <c r="M30" s="5"/>
      <c r="N30" s="5"/>
    </row>
    <row r="31" spans="1:14" ht="16.5">
      <c r="A31" s="48" t="s">
        <v>81</v>
      </c>
      <c r="B31" s="40" t="s">
        <v>22</v>
      </c>
      <c r="C31" s="49" t="s">
        <v>9</v>
      </c>
      <c r="D31" s="49" t="s">
        <v>28</v>
      </c>
      <c r="E31" s="47" t="s">
        <v>133</v>
      </c>
      <c r="F31" s="39" t="s">
        <v>80</v>
      </c>
      <c r="G31" s="50">
        <f>2681.2-165</f>
        <v>2516.1999999999998</v>
      </c>
      <c r="H31" s="93"/>
      <c r="I31" s="50">
        <f>G31+H31</f>
        <v>2516.1999999999998</v>
      </c>
      <c r="J31" s="50">
        <f>45+2000</f>
        <v>2045</v>
      </c>
      <c r="K31" s="50">
        <f>46+2000</f>
        <v>2046</v>
      </c>
      <c r="L31" s="5"/>
      <c r="M31" s="5"/>
      <c r="N31" s="5"/>
    </row>
    <row r="32" spans="1:14" ht="33">
      <c r="A32" s="51" t="s">
        <v>45</v>
      </c>
      <c r="B32" s="52" t="s">
        <v>22</v>
      </c>
      <c r="C32" s="52" t="s">
        <v>10</v>
      </c>
      <c r="D32" s="52" t="s">
        <v>25</v>
      </c>
      <c r="E32" s="52"/>
      <c r="F32" s="52"/>
      <c r="G32" s="53">
        <f t="shared" ref="G32:K32" si="10">G33</f>
        <v>1660</v>
      </c>
      <c r="H32" s="53">
        <f t="shared" si="10"/>
        <v>100</v>
      </c>
      <c r="I32" s="53">
        <f t="shared" si="10"/>
        <v>1760</v>
      </c>
      <c r="J32" s="53">
        <f t="shared" si="10"/>
        <v>2010</v>
      </c>
      <c r="K32" s="53">
        <f t="shared" si="10"/>
        <v>2610</v>
      </c>
      <c r="L32" s="5"/>
      <c r="M32" s="5"/>
      <c r="N32" s="5"/>
    </row>
    <row r="33" spans="1:14" ht="49.5">
      <c r="A33" s="27" t="s">
        <v>131</v>
      </c>
      <c r="B33" s="43" t="s">
        <v>22</v>
      </c>
      <c r="C33" s="43" t="s">
        <v>10</v>
      </c>
      <c r="D33" s="43" t="s">
        <v>24</v>
      </c>
      <c r="E33" s="43"/>
      <c r="F33" s="43"/>
      <c r="G33" s="44">
        <f>G41+G34</f>
        <v>1660</v>
      </c>
      <c r="H33" s="44">
        <f>H41+H34</f>
        <v>100</v>
      </c>
      <c r="I33" s="44">
        <f>I41+I34</f>
        <v>1760</v>
      </c>
      <c r="J33" s="44">
        <f t="shared" ref="J33:K33" si="11">J41+J34</f>
        <v>2010</v>
      </c>
      <c r="K33" s="44">
        <f t="shared" si="11"/>
        <v>2610</v>
      </c>
      <c r="L33" s="5"/>
      <c r="M33" s="5"/>
      <c r="N33" s="5"/>
    </row>
    <row r="34" spans="1:14" ht="33">
      <c r="A34" s="27" t="s">
        <v>220</v>
      </c>
      <c r="B34" s="43" t="s">
        <v>22</v>
      </c>
      <c r="C34" s="43" t="s">
        <v>10</v>
      </c>
      <c r="D34" s="43" t="s">
        <v>24</v>
      </c>
      <c r="E34" s="43" t="s">
        <v>212</v>
      </c>
      <c r="F34" s="43"/>
      <c r="G34" s="44">
        <f t="shared" ref="G34:I39" si="12">G35</f>
        <v>0</v>
      </c>
      <c r="H34" s="44">
        <f t="shared" si="12"/>
        <v>0</v>
      </c>
      <c r="I34" s="44">
        <f t="shared" si="12"/>
        <v>0</v>
      </c>
      <c r="J34" s="44">
        <f t="shared" ref="J34:K39" si="13">J35</f>
        <v>0</v>
      </c>
      <c r="K34" s="44">
        <f t="shared" si="13"/>
        <v>600</v>
      </c>
      <c r="L34" s="5"/>
      <c r="M34" s="5"/>
      <c r="N34" s="5"/>
    </row>
    <row r="35" spans="1:14" ht="33">
      <c r="A35" s="27" t="s">
        <v>214</v>
      </c>
      <c r="B35" s="43" t="s">
        <v>22</v>
      </c>
      <c r="C35" s="43" t="s">
        <v>10</v>
      </c>
      <c r="D35" s="43" t="s">
        <v>24</v>
      </c>
      <c r="E35" s="43" t="s">
        <v>213</v>
      </c>
      <c r="F35" s="43"/>
      <c r="G35" s="44">
        <f t="shared" si="12"/>
        <v>0</v>
      </c>
      <c r="H35" s="44">
        <f t="shared" si="12"/>
        <v>0</v>
      </c>
      <c r="I35" s="44">
        <f t="shared" si="12"/>
        <v>0</v>
      </c>
      <c r="J35" s="44">
        <f t="shared" si="13"/>
        <v>0</v>
      </c>
      <c r="K35" s="44">
        <f t="shared" si="13"/>
        <v>600</v>
      </c>
      <c r="L35" s="5"/>
      <c r="M35" s="5"/>
      <c r="N35" s="5"/>
    </row>
    <row r="36" spans="1:14" ht="16.5">
      <c r="A36" s="27" t="s">
        <v>216</v>
      </c>
      <c r="B36" s="43" t="s">
        <v>22</v>
      </c>
      <c r="C36" s="43" t="s">
        <v>10</v>
      </c>
      <c r="D36" s="43" t="s">
        <v>24</v>
      </c>
      <c r="E36" s="43" t="s">
        <v>215</v>
      </c>
      <c r="F36" s="43"/>
      <c r="G36" s="44">
        <f t="shared" si="12"/>
        <v>0</v>
      </c>
      <c r="H36" s="44">
        <f t="shared" si="12"/>
        <v>0</v>
      </c>
      <c r="I36" s="44">
        <f t="shared" si="12"/>
        <v>0</v>
      </c>
      <c r="J36" s="44">
        <f t="shared" si="13"/>
        <v>0</v>
      </c>
      <c r="K36" s="44">
        <f t="shared" si="13"/>
        <v>600</v>
      </c>
      <c r="L36" s="5"/>
      <c r="M36" s="5"/>
      <c r="N36" s="5"/>
    </row>
    <row r="37" spans="1:14" ht="82.5">
      <c r="A37" s="27" t="s">
        <v>218</v>
      </c>
      <c r="B37" s="43" t="s">
        <v>22</v>
      </c>
      <c r="C37" s="43" t="s">
        <v>10</v>
      </c>
      <c r="D37" s="43" t="s">
        <v>24</v>
      </c>
      <c r="E37" s="43" t="s">
        <v>217</v>
      </c>
      <c r="F37" s="43"/>
      <c r="G37" s="44">
        <f t="shared" si="12"/>
        <v>0</v>
      </c>
      <c r="H37" s="44">
        <f t="shared" si="12"/>
        <v>0</v>
      </c>
      <c r="I37" s="44">
        <f t="shared" si="12"/>
        <v>0</v>
      </c>
      <c r="J37" s="44">
        <f t="shared" si="13"/>
        <v>0</v>
      </c>
      <c r="K37" s="44">
        <f t="shared" si="13"/>
        <v>600</v>
      </c>
      <c r="L37" s="5"/>
      <c r="M37" s="5"/>
      <c r="N37" s="5"/>
    </row>
    <row r="38" spans="1:14" ht="33">
      <c r="A38" s="36" t="s">
        <v>97</v>
      </c>
      <c r="B38" s="43" t="s">
        <v>22</v>
      </c>
      <c r="C38" s="43" t="s">
        <v>10</v>
      </c>
      <c r="D38" s="43" t="s">
        <v>24</v>
      </c>
      <c r="E38" s="43" t="s">
        <v>217</v>
      </c>
      <c r="F38" s="43" t="s">
        <v>219</v>
      </c>
      <c r="G38" s="44">
        <f t="shared" si="12"/>
        <v>0</v>
      </c>
      <c r="H38" s="44">
        <f t="shared" si="12"/>
        <v>0</v>
      </c>
      <c r="I38" s="44">
        <f t="shared" si="12"/>
        <v>0</v>
      </c>
      <c r="J38" s="44">
        <f t="shared" si="13"/>
        <v>0</v>
      </c>
      <c r="K38" s="44">
        <f t="shared" si="13"/>
        <v>600</v>
      </c>
      <c r="L38" s="5"/>
      <c r="M38" s="5"/>
      <c r="N38" s="5"/>
    </row>
    <row r="39" spans="1:14" ht="33">
      <c r="A39" s="36" t="s">
        <v>64</v>
      </c>
      <c r="B39" s="43" t="s">
        <v>22</v>
      </c>
      <c r="C39" s="43" t="s">
        <v>10</v>
      </c>
      <c r="D39" s="43" t="s">
        <v>24</v>
      </c>
      <c r="E39" s="43" t="s">
        <v>217</v>
      </c>
      <c r="F39" s="43" t="s">
        <v>40</v>
      </c>
      <c r="G39" s="44">
        <f t="shared" si="12"/>
        <v>0</v>
      </c>
      <c r="H39" s="44">
        <f t="shared" si="12"/>
        <v>0</v>
      </c>
      <c r="I39" s="44">
        <f t="shared" si="12"/>
        <v>0</v>
      </c>
      <c r="J39" s="44">
        <f t="shared" si="13"/>
        <v>0</v>
      </c>
      <c r="K39" s="44">
        <f t="shared" si="13"/>
        <v>600</v>
      </c>
      <c r="L39" s="5"/>
      <c r="M39" s="5"/>
      <c r="N39" s="5"/>
    </row>
    <row r="40" spans="1:14" ht="16.5">
      <c r="A40" s="48" t="s">
        <v>105</v>
      </c>
      <c r="B40" s="47" t="s">
        <v>22</v>
      </c>
      <c r="C40" s="47" t="s">
        <v>10</v>
      </c>
      <c r="D40" s="47" t="s">
        <v>24</v>
      </c>
      <c r="E40" s="47" t="s">
        <v>217</v>
      </c>
      <c r="F40" s="47" t="s">
        <v>31</v>
      </c>
      <c r="G40" s="64">
        <v>0</v>
      </c>
      <c r="H40" s="64"/>
      <c r="I40" s="64">
        <f>G40+H40</f>
        <v>0</v>
      </c>
      <c r="J40" s="64">
        <v>0</v>
      </c>
      <c r="K40" s="64">
        <v>600</v>
      </c>
      <c r="L40" s="5"/>
      <c r="M40" s="5"/>
      <c r="N40" s="5"/>
    </row>
    <row r="41" spans="1:14" ht="16.5">
      <c r="A41" s="33" t="s">
        <v>37</v>
      </c>
      <c r="B41" s="43" t="s">
        <v>22</v>
      </c>
      <c r="C41" s="43" t="s">
        <v>10</v>
      </c>
      <c r="D41" s="45" t="s">
        <v>24</v>
      </c>
      <c r="E41" s="34" t="s">
        <v>82</v>
      </c>
      <c r="F41" s="34"/>
      <c r="G41" s="46">
        <f>G42+G50+G46</f>
        <v>1660</v>
      </c>
      <c r="H41" s="46">
        <f t="shared" ref="H41:I41" si="14">H42+H50+H46</f>
        <v>100</v>
      </c>
      <c r="I41" s="46">
        <f t="shared" si="14"/>
        <v>1760</v>
      </c>
      <c r="J41" s="46">
        <f t="shared" ref="J41:K41" si="15">J42+J50</f>
        <v>2010</v>
      </c>
      <c r="K41" s="46">
        <f t="shared" si="15"/>
        <v>2010</v>
      </c>
      <c r="L41" s="5"/>
      <c r="M41" s="5"/>
      <c r="N41" s="5"/>
    </row>
    <row r="42" spans="1:14" ht="33">
      <c r="A42" s="54" t="s">
        <v>68</v>
      </c>
      <c r="B42" s="55" t="s">
        <v>22</v>
      </c>
      <c r="C42" s="55" t="s">
        <v>10</v>
      </c>
      <c r="D42" s="55" t="s">
        <v>24</v>
      </c>
      <c r="E42" s="34" t="s">
        <v>84</v>
      </c>
      <c r="F42" s="55"/>
      <c r="G42" s="44">
        <f t="shared" ref="G42:K44" si="16">G43</f>
        <v>660</v>
      </c>
      <c r="H42" s="44">
        <f t="shared" si="16"/>
        <v>0</v>
      </c>
      <c r="I42" s="44">
        <f t="shared" si="16"/>
        <v>660</v>
      </c>
      <c r="J42" s="44">
        <f t="shared" si="16"/>
        <v>1010</v>
      </c>
      <c r="K42" s="44">
        <f t="shared" si="16"/>
        <v>1010</v>
      </c>
      <c r="L42" s="5"/>
      <c r="M42" s="5"/>
      <c r="N42" s="5"/>
    </row>
    <row r="43" spans="1:14" ht="33">
      <c r="A43" s="36" t="s">
        <v>97</v>
      </c>
      <c r="B43" s="37">
        <v>920</v>
      </c>
      <c r="C43" s="55" t="s">
        <v>10</v>
      </c>
      <c r="D43" s="55" t="s">
        <v>24</v>
      </c>
      <c r="E43" s="34" t="s">
        <v>84</v>
      </c>
      <c r="F43" s="37" t="s">
        <v>39</v>
      </c>
      <c r="G43" s="44">
        <f t="shared" si="16"/>
        <v>660</v>
      </c>
      <c r="H43" s="44">
        <f t="shared" si="16"/>
        <v>0</v>
      </c>
      <c r="I43" s="44">
        <f t="shared" si="16"/>
        <v>660</v>
      </c>
      <c r="J43" s="44">
        <f t="shared" si="16"/>
        <v>1010</v>
      </c>
      <c r="K43" s="44">
        <f t="shared" si="16"/>
        <v>1010</v>
      </c>
      <c r="L43" s="5"/>
      <c r="M43" s="5"/>
      <c r="N43" s="5"/>
    </row>
    <row r="44" spans="1:14" ht="33">
      <c r="A44" s="36" t="s">
        <v>64</v>
      </c>
      <c r="B44" s="37">
        <v>920</v>
      </c>
      <c r="C44" s="55" t="s">
        <v>10</v>
      </c>
      <c r="D44" s="55" t="s">
        <v>24</v>
      </c>
      <c r="E44" s="34" t="s">
        <v>84</v>
      </c>
      <c r="F44" s="37" t="s">
        <v>40</v>
      </c>
      <c r="G44" s="44">
        <f t="shared" si="16"/>
        <v>660</v>
      </c>
      <c r="H44" s="44">
        <f t="shared" si="16"/>
        <v>0</v>
      </c>
      <c r="I44" s="44">
        <f t="shared" si="16"/>
        <v>660</v>
      </c>
      <c r="J44" s="44">
        <f t="shared" si="16"/>
        <v>1010</v>
      </c>
      <c r="K44" s="44">
        <f t="shared" si="16"/>
        <v>1010</v>
      </c>
      <c r="L44" s="5"/>
      <c r="M44" s="5"/>
      <c r="N44" s="5"/>
    </row>
    <row r="45" spans="1:14" ht="16.5">
      <c r="A45" s="48" t="s">
        <v>105</v>
      </c>
      <c r="B45" s="41" t="s">
        <v>22</v>
      </c>
      <c r="C45" s="41" t="s">
        <v>10</v>
      </c>
      <c r="D45" s="41" t="s">
        <v>24</v>
      </c>
      <c r="E45" s="41" t="s">
        <v>84</v>
      </c>
      <c r="F45" s="41" t="s">
        <v>31</v>
      </c>
      <c r="G45" s="42">
        <v>660</v>
      </c>
      <c r="H45" s="42"/>
      <c r="I45" s="42">
        <f>G45+H45</f>
        <v>660</v>
      </c>
      <c r="J45" s="42">
        <v>1010</v>
      </c>
      <c r="K45" s="42">
        <v>1010</v>
      </c>
      <c r="L45" s="5"/>
      <c r="M45" s="5"/>
      <c r="N45" s="5"/>
    </row>
    <row r="46" spans="1:14" ht="16.5">
      <c r="A46" s="36" t="s">
        <v>249</v>
      </c>
      <c r="B46" s="37">
        <v>920</v>
      </c>
      <c r="C46" s="55" t="s">
        <v>10</v>
      </c>
      <c r="D46" s="55" t="s">
        <v>24</v>
      </c>
      <c r="E46" s="34" t="s">
        <v>245</v>
      </c>
      <c r="F46" s="37"/>
      <c r="G46" s="44">
        <f>G47</f>
        <v>0</v>
      </c>
      <c r="H46" s="44">
        <f t="shared" ref="H46:K48" si="17">H47</f>
        <v>100</v>
      </c>
      <c r="I46" s="44">
        <f t="shared" si="17"/>
        <v>100</v>
      </c>
      <c r="J46" s="44">
        <f t="shared" si="17"/>
        <v>0</v>
      </c>
      <c r="K46" s="44">
        <f t="shared" si="17"/>
        <v>0</v>
      </c>
      <c r="L46" s="5"/>
      <c r="M46" s="5"/>
      <c r="N46" s="5"/>
    </row>
    <row r="47" spans="1:14" ht="33">
      <c r="A47" s="36" t="s">
        <v>97</v>
      </c>
      <c r="B47" s="37">
        <v>920</v>
      </c>
      <c r="C47" s="55" t="s">
        <v>10</v>
      </c>
      <c r="D47" s="55" t="s">
        <v>24</v>
      </c>
      <c r="E47" s="34" t="s">
        <v>245</v>
      </c>
      <c r="F47" s="37" t="s">
        <v>39</v>
      </c>
      <c r="G47" s="44">
        <f>G48</f>
        <v>0</v>
      </c>
      <c r="H47" s="44">
        <f t="shared" si="17"/>
        <v>100</v>
      </c>
      <c r="I47" s="44">
        <f t="shared" si="17"/>
        <v>100</v>
      </c>
      <c r="J47" s="44">
        <f t="shared" si="17"/>
        <v>0</v>
      </c>
      <c r="K47" s="44">
        <f t="shared" si="17"/>
        <v>0</v>
      </c>
      <c r="L47" s="5"/>
      <c r="M47" s="5"/>
      <c r="N47" s="5"/>
    </row>
    <row r="48" spans="1:14" ht="33">
      <c r="A48" s="36" t="s">
        <v>64</v>
      </c>
      <c r="B48" s="37">
        <v>920</v>
      </c>
      <c r="C48" s="55" t="s">
        <v>10</v>
      </c>
      <c r="D48" s="55" t="s">
        <v>24</v>
      </c>
      <c r="E48" s="34" t="s">
        <v>245</v>
      </c>
      <c r="F48" s="37" t="s">
        <v>40</v>
      </c>
      <c r="G48" s="44">
        <f>G49</f>
        <v>0</v>
      </c>
      <c r="H48" s="44">
        <f t="shared" si="17"/>
        <v>100</v>
      </c>
      <c r="I48" s="44">
        <f t="shared" si="17"/>
        <v>100</v>
      </c>
      <c r="J48" s="44">
        <f t="shared" si="17"/>
        <v>0</v>
      </c>
      <c r="K48" s="44">
        <f t="shared" si="17"/>
        <v>0</v>
      </c>
      <c r="L48" s="5"/>
      <c r="M48" s="5"/>
      <c r="N48" s="5"/>
    </row>
    <row r="49" spans="1:14" ht="16.5">
      <c r="A49" s="48" t="s">
        <v>105</v>
      </c>
      <c r="B49" s="41" t="s">
        <v>22</v>
      </c>
      <c r="C49" s="41" t="s">
        <v>10</v>
      </c>
      <c r="D49" s="41" t="s">
        <v>24</v>
      </c>
      <c r="E49" s="41" t="s">
        <v>245</v>
      </c>
      <c r="F49" s="41" t="s">
        <v>31</v>
      </c>
      <c r="G49" s="42">
        <v>0</v>
      </c>
      <c r="H49" s="42">
        <v>100</v>
      </c>
      <c r="I49" s="42">
        <f>G49+H49</f>
        <v>100</v>
      </c>
      <c r="J49" s="42">
        <v>0</v>
      </c>
      <c r="K49" s="42">
        <v>0</v>
      </c>
      <c r="L49" s="5"/>
      <c r="M49" s="5"/>
      <c r="N49" s="5"/>
    </row>
    <row r="50" spans="1:14" ht="49.5">
      <c r="A50" s="54" t="s">
        <v>181</v>
      </c>
      <c r="B50" s="55" t="s">
        <v>22</v>
      </c>
      <c r="C50" s="55" t="s">
        <v>10</v>
      </c>
      <c r="D50" s="55" t="s">
        <v>24</v>
      </c>
      <c r="E50" s="34" t="s">
        <v>182</v>
      </c>
      <c r="F50" s="55"/>
      <c r="G50" s="44">
        <f t="shared" ref="G50:K52" si="18">G51</f>
        <v>1000</v>
      </c>
      <c r="H50" s="44">
        <f t="shared" si="18"/>
        <v>0</v>
      </c>
      <c r="I50" s="44">
        <f t="shared" si="18"/>
        <v>1000</v>
      </c>
      <c r="J50" s="44">
        <f t="shared" si="18"/>
        <v>1000</v>
      </c>
      <c r="K50" s="44">
        <f t="shared" si="18"/>
        <v>1000</v>
      </c>
      <c r="L50" s="5"/>
      <c r="M50" s="5"/>
      <c r="N50" s="5"/>
    </row>
    <row r="51" spans="1:14" ht="33">
      <c r="A51" s="36" t="s">
        <v>97</v>
      </c>
      <c r="B51" s="37">
        <v>920</v>
      </c>
      <c r="C51" s="55" t="s">
        <v>10</v>
      </c>
      <c r="D51" s="55" t="s">
        <v>24</v>
      </c>
      <c r="E51" s="34" t="s">
        <v>182</v>
      </c>
      <c r="F51" s="37" t="s">
        <v>39</v>
      </c>
      <c r="G51" s="44">
        <f t="shared" si="18"/>
        <v>1000</v>
      </c>
      <c r="H51" s="44">
        <f t="shared" si="18"/>
        <v>0</v>
      </c>
      <c r="I51" s="44">
        <f t="shared" si="18"/>
        <v>1000</v>
      </c>
      <c r="J51" s="44">
        <f t="shared" si="18"/>
        <v>1000</v>
      </c>
      <c r="K51" s="44">
        <f t="shared" si="18"/>
        <v>1000</v>
      </c>
      <c r="L51" s="5"/>
      <c r="M51" s="5"/>
      <c r="N51" s="5"/>
    </row>
    <row r="52" spans="1:14" ht="33">
      <c r="A52" s="36" t="s">
        <v>64</v>
      </c>
      <c r="B52" s="37">
        <v>920</v>
      </c>
      <c r="C52" s="55" t="s">
        <v>10</v>
      </c>
      <c r="D52" s="55" t="s">
        <v>24</v>
      </c>
      <c r="E52" s="34" t="s">
        <v>182</v>
      </c>
      <c r="F52" s="37" t="s">
        <v>40</v>
      </c>
      <c r="G52" s="44">
        <f t="shared" si="18"/>
        <v>1000</v>
      </c>
      <c r="H52" s="44">
        <f t="shared" si="18"/>
        <v>0</v>
      </c>
      <c r="I52" s="44">
        <f t="shared" si="18"/>
        <v>1000</v>
      </c>
      <c r="J52" s="44">
        <f t="shared" si="18"/>
        <v>1000</v>
      </c>
      <c r="K52" s="44">
        <f t="shared" si="18"/>
        <v>1000</v>
      </c>
      <c r="L52" s="5"/>
      <c r="M52" s="5"/>
      <c r="N52" s="5"/>
    </row>
    <row r="53" spans="1:14" ht="16.5">
      <c r="A53" s="38" t="s">
        <v>105</v>
      </c>
      <c r="B53" s="41" t="s">
        <v>22</v>
      </c>
      <c r="C53" s="41" t="s">
        <v>10</v>
      </c>
      <c r="D53" s="41" t="s">
        <v>24</v>
      </c>
      <c r="E53" s="41" t="s">
        <v>182</v>
      </c>
      <c r="F53" s="41" t="s">
        <v>31</v>
      </c>
      <c r="G53" s="42">
        <v>1000</v>
      </c>
      <c r="H53" s="104"/>
      <c r="I53" s="42">
        <f>G53+H53</f>
        <v>1000</v>
      </c>
      <c r="J53" s="42">
        <v>1000</v>
      </c>
      <c r="K53" s="42">
        <v>1000</v>
      </c>
      <c r="L53" s="5"/>
      <c r="M53" s="5"/>
      <c r="N53" s="5"/>
    </row>
    <row r="54" spans="1:14" ht="16.5">
      <c r="A54" s="51" t="s">
        <v>46</v>
      </c>
      <c r="B54" s="52">
        <v>920</v>
      </c>
      <c r="C54" s="52" t="s">
        <v>11</v>
      </c>
      <c r="D54" s="52" t="s">
        <v>25</v>
      </c>
      <c r="E54" s="52"/>
      <c r="F54" s="52"/>
      <c r="G54" s="53">
        <f>G55+G63+G75</f>
        <v>5157.8999999999996</v>
      </c>
      <c r="H54" s="53">
        <f>H55+H63+H75</f>
        <v>0</v>
      </c>
      <c r="I54" s="53">
        <f>I55+I63+I75</f>
        <v>5157.8999999999996</v>
      </c>
      <c r="J54" s="53">
        <f>J55+J63+J75</f>
        <v>5248.2</v>
      </c>
      <c r="K54" s="53">
        <f>K55+K63+K75</f>
        <v>5446.1</v>
      </c>
      <c r="L54" s="5"/>
      <c r="M54" s="5"/>
      <c r="N54" s="5"/>
    </row>
    <row r="55" spans="1:14" ht="16.5">
      <c r="A55" s="56" t="s">
        <v>104</v>
      </c>
      <c r="B55" s="37" t="s">
        <v>22</v>
      </c>
      <c r="C55" s="37" t="s">
        <v>11</v>
      </c>
      <c r="D55" s="37" t="s">
        <v>102</v>
      </c>
      <c r="E55" s="37"/>
      <c r="F55" s="37"/>
      <c r="G55" s="44">
        <f t="shared" ref="G55:K61" si="19">G56</f>
        <v>300</v>
      </c>
      <c r="H55" s="44">
        <f t="shared" si="19"/>
        <v>0</v>
      </c>
      <c r="I55" s="44">
        <f t="shared" si="19"/>
        <v>300</v>
      </c>
      <c r="J55" s="44">
        <f t="shared" si="19"/>
        <v>300</v>
      </c>
      <c r="K55" s="44">
        <f t="shared" si="19"/>
        <v>300</v>
      </c>
      <c r="L55" s="5"/>
      <c r="M55" s="5"/>
      <c r="N55" s="5"/>
    </row>
    <row r="56" spans="1:14" ht="33">
      <c r="A56" s="56" t="s">
        <v>112</v>
      </c>
      <c r="B56" s="37" t="s">
        <v>22</v>
      </c>
      <c r="C56" s="37" t="s">
        <v>11</v>
      </c>
      <c r="D56" s="37" t="s">
        <v>102</v>
      </c>
      <c r="E56" s="37" t="s">
        <v>85</v>
      </c>
      <c r="F56" s="37"/>
      <c r="G56" s="44">
        <f t="shared" si="19"/>
        <v>300</v>
      </c>
      <c r="H56" s="44">
        <f t="shared" si="19"/>
        <v>0</v>
      </c>
      <c r="I56" s="44">
        <f t="shared" si="19"/>
        <v>300</v>
      </c>
      <c r="J56" s="44">
        <f t="shared" si="19"/>
        <v>300</v>
      </c>
      <c r="K56" s="44">
        <f t="shared" si="19"/>
        <v>300</v>
      </c>
      <c r="L56" s="5"/>
      <c r="M56" s="5"/>
      <c r="N56" s="5"/>
    </row>
    <row r="57" spans="1:14" ht="16.5">
      <c r="A57" s="56" t="s">
        <v>78</v>
      </c>
      <c r="B57" s="37">
        <v>920</v>
      </c>
      <c r="C57" s="37" t="s">
        <v>11</v>
      </c>
      <c r="D57" s="37" t="s">
        <v>102</v>
      </c>
      <c r="E57" s="37" t="s">
        <v>86</v>
      </c>
      <c r="F57" s="37"/>
      <c r="G57" s="44">
        <f t="shared" si="19"/>
        <v>300</v>
      </c>
      <c r="H57" s="44">
        <f t="shared" si="19"/>
        <v>0</v>
      </c>
      <c r="I57" s="44">
        <f t="shared" si="19"/>
        <v>300</v>
      </c>
      <c r="J57" s="44">
        <f t="shared" si="19"/>
        <v>300</v>
      </c>
      <c r="K57" s="44">
        <f t="shared" si="19"/>
        <v>300</v>
      </c>
      <c r="L57" s="5"/>
      <c r="M57" s="5"/>
      <c r="N57" s="5"/>
    </row>
    <row r="58" spans="1:14" ht="16.5">
      <c r="A58" s="56" t="s">
        <v>103</v>
      </c>
      <c r="B58" s="37">
        <v>920</v>
      </c>
      <c r="C58" s="37" t="s">
        <v>11</v>
      </c>
      <c r="D58" s="37" t="s">
        <v>102</v>
      </c>
      <c r="E58" s="37" t="s">
        <v>106</v>
      </c>
      <c r="F58" s="37"/>
      <c r="G58" s="44">
        <f t="shared" si="19"/>
        <v>300</v>
      </c>
      <c r="H58" s="44">
        <f t="shared" si="19"/>
        <v>0</v>
      </c>
      <c r="I58" s="44">
        <f t="shared" si="19"/>
        <v>300</v>
      </c>
      <c r="J58" s="44">
        <f t="shared" si="19"/>
        <v>300</v>
      </c>
      <c r="K58" s="44">
        <f t="shared" si="19"/>
        <v>300</v>
      </c>
      <c r="L58" s="5"/>
      <c r="M58" s="5"/>
      <c r="N58" s="5"/>
    </row>
    <row r="59" spans="1:14" ht="16.5">
      <c r="A59" s="56" t="s">
        <v>103</v>
      </c>
      <c r="B59" s="37">
        <v>920</v>
      </c>
      <c r="C59" s="37" t="s">
        <v>11</v>
      </c>
      <c r="D59" s="37" t="s">
        <v>102</v>
      </c>
      <c r="E59" s="37" t="s">
        <v>161</v>
      </c>
      <c r="F59" s="37"/>
      <c r="G59" s="44">
        <f t="shared" si="19"/>
        <v>300</v>
      </c>
      <c r="H59" s="44">
        <f t="shared" si="19"/>
        <v>0</v>
      </c>
      <c r="I59" s="44">
        <f t="shared" si="19"/>
        <v>300</v>
      </c>
      <c r="J59" s="44">
        <f t="shared" si="19"/>
        <v>300</v>
      </c>
      <c r="K59" s="44">
        <f t="shared" si="19"/>
        <v>300</v>
      </c>
      <c r="L59" s="5"/>
      <c r="M59" s="5"/>
      <c r="N59" s="5"/>
    </row>
    <row r="60" spans="1:14" ht="33">
      <c r="A60" s="36" t="s">
        <v>97</v>
      </c>
      <c r="B60" s="37">
        <v>920</v>
      </c>
      <c r="C60" s="37" t="s">
        <v>11</v>
      </c>
      <c r="D60" s="37" t="s">
        <v>102</v>
      </c>
      <c r="E60" s="37" t="s">
        <v>161</v>
      </c>
      <c r="F60" s="37" t="s">
        <v>39</v>
      </c>
      <c r="G60" s="57">
        <f t="shared" si="19"/>
        <v>300</v>
      </c>
      <c r="H60" s="57">
        <f t="shared" si="19"/>
        <v>0</v>
      </c>
      <c r="I60" s="57">
        <f t="shared" si="19"/>
        <v>300</v>
      </c>
      <c r="J60" s="57">
        <f t="shared" si="19"/>
        <v>300</v>
      </c>
      <c r="K60" s="57">
        <f t="shared" si="19"/>
        <v>300</v>
      </c>
      <c r="L60" s="5"/>
      <c r="M60" s="5"/>
      <c r="N60" s="5"/>
    </row>
    <row r="61" spans="1:14" ht="33">
      <c r="A61" s="58" t="s">
        <v>64</v>
      </c>
      <c r="B61" s="37">
        <v>920</v>
      </c>
      <c r="C61" s="37" t="s">
        <v>11</v>
      </c>
      <c r="D61" s="37" t="s">
        <v>102</v>
      </c>
      <c r="E61" s="37" t="s">
        <v>161</v>
      </c>
      <c r="F61" s="37" t="s">
        <v>40</v>
      </c>
      <c r="G61" s="57">
        <f t="shared" si="19"/>
        <v>300</v>
      </c>
      <c r="H61" s="57">
        <f t="shared" si="19"/>
        <v>0</v>
      </c>
      <c r="I61" s="57">
        <f t="shared" si="19"/>
        <v>300</v>
      </c>
      <c r="J61" s="57">
        <f t="shared" si="19"/>
        <v>300</v>
      </c>
      <c r="K61" s="57">
        <f t="shared" si="19"/>
        <v>300</v>
      </c>
      <c r="L61" s="5"/>
      <c r="M61" s="5"/>
      <c r="N61" s="5"/>
    </row>
    <row r="62" spans="1:14" ht="16.5">
      <c r="A62" s="38" t="s">
        <v>105</v>
      </c>
      <c r="B62" s="40">
        <v>920</v>
      </c>
      <c r="C62" s="40" t="s">
        <v>11</v>
      </c>
      <c r="D62" s="47" t="s">
        <v>102</v>
      </c>
      <c r="E62" s="47" t="s">
        <v>161</v>
      </c>
      <c r="F62" s="40" t="s">
        <v>31</v>
      </c>
      <c r="G62" s="50">
        <v>300</v>
      </c>
      <c r="H62" s="107"/>
      <c r="I62" s="50">
        <f>G62+H62</f>
        <v>300</v>
      </c>
      <c r="J62" s="50">
        <v>300</v>
      </c>
      <c r="K62" s="50">
        <v>300</v>
      </c>
      <c r="L62" s="5"/>
      <c r="M62" s="5"/>
      <c r="N62" s="5"/>
    </row>
    <row r="63" spans="1:14" ht="16.5">
      <c r="A63" s="56" t="s">
        <v>30</v>
      </c>
      <c r="B63" s="37">
        <v>920</v>
      </c>
      <c r="C63" s="37" t="s">
        <v>11</v>
      </c>
      <c r="D63" s="37" t="s">
        <v>23</v>
      </c>
      <c r="E63" s="37"/>
      <c r="F63" s="37"/>
      <c r="G63" s="44">
        <f t="shared" ref="G63:I64" si="20">G64</f>
        <v>4757.8999999999996</v>
      </c>
      <c r="H63" s="44">
        <f t="shared" si="20"/>
        <v>0</v>
      </c>
      <c r="I63" s="44">
        <f t="shared" si="20"/>
        <v>4757.8999999999996</v>
      </c>
      <c r="J63" s="44">
        <f t="shared" ref="J63:K63" si="21">J64</f>
        <v>4948.2</v>
      </c>
      <c r="K63" s="44">
        <f t="shared" si="21"/>
        <v>5146.1000000000004</v>
      </c>
      <c r="L63" s="5"/>
      <c r="M63" s="5"/>
      <c r="N63" s="5"/>
    </row>
    <row r="64" spans="1:14" ht="33">
      <c r="A64" s="56" t="s">
        <v>112</v>
      </c>
      <c r="B64" s="37">
        <v>920</v>
      </c>
      <c r="C64" s="37" t="s">
        <v>11</v>
      </c>
      <c r="D64" s="37" t="s">
        <v>23</v>
      </c>
      <c r="E64" s="37" t="s">
        <v>85</v>
      </c>
      <c r="F64" s="37"/>
      <c r="G64" s="44">
        <f t="shared" si="20"/>
        <v>4757.8999999999996</v>
      </c>
      <c r="H64" s="44">
        <f t="shared" si="20"/>
        <v>0</v>
      </c>
      <c r="I64" s="44">
        <f t="shared" si="20"/>
        <v>4757.8999999999996</v>
      </c>
      <c r="J64" s="44">
        <f>J65</f>
        <v>4948.2</v>
      </c>
      <c r="K64" s="44">
        <f t="shared" ref="K64:K65" si="22">K65</f>
        <v>5146.1000000000004</v>
      </c>
      <c r="L64" s="5"/>
      <c r="M64" s="5"/>
      <c r="N64" s="5"/>
    </row>
    <row r="65" spans="1:14" ht="16.5">
      <c r="A65" s="56" t="s">
        <v>78</v>
      </c>
      <c r="B65" s="37">
        <v>920</v>
      </c>
      <c r="C65" s="37" t="s">
        <v>11</v>
      </c>
      <c r="D65" s="37" t="s">
        <v>23</v>
      </c>
      <c r="E65" s="37" t="s">
        <v>86</v>
      </c>
      <c r="F65" s="37"/>
      <c r="G65" s="44">
        <f t="shared" ref="G65:J65" si="23">G66</f>
        <v>4757.8999999999996</v>
      </c>
      <c r="H65" s="44">
        <f t="shared" si="23"/>
        <v>0</v>
      </c>
      <c r="I65" s="44">
        <f t="shared" si="23"/>
        <v>4757.8999999999996</v>
      </c>
      <c r="J65" s="44">
        <f t="shared" si="23"/>
        <v>4948.2</v>
      </c>
      <c r="K65" s="44">
        <f t="shared" si="22"/>
        <v>5146.1000000000004</v>
      </c>
      <c r="L65" s="5"/>
      <c r="M65" s="5"/>
      <c r="N65" s="5"/>
    </row>
    <row r="66" spans="1:14" ht="33">
      <c r="A66" s="56" t="s">
        <v>79</v>
      </c>
      <c r="B66" s="37">
        <v>920</v>
      </c>
      <c r="C66" s="37" t="s">
        <v>11</v>
      </c>
      <c r="D66" s="37" t="s">
        <v>23</v>
      </c>
      <c r="E66" s="37" t="s">
        <v>129</v>
      </c>
      <c r="F66" s="37"/>
      <c r="G66" s="44">
        <f t="shared" ref="G66:H66" si="24">G67+G71</f>
        <v>4757.8999999999996</v>
      </c>
      <c r="H66" s="44">
        <f t="shared" si="24"/>
        <v>0</v>
      </c>
      <c r="I66" s="44">
        <f t="shared" ref="I66:K66" si="25">I67+I71</f>
        <v>4757.8999999999996</v>
      </c>
      <c r="J66" s="44">
        <f t="shared" si="25"/>
        <v>4948.2</v>
      </c>
      <c r="K66" s="44">
        <f t="shared" si="25"/>
        <v>5146.1000000000004</v>
      </c>
      <c r="L66" s="5"/>
      <c r="M66" s="5"/>
      <c r="N66" s="5"/>
    </row>
    <row r="67" spans="1:14" ht="33">
      <c r="A67" s="56" t="s">
        <v>79</v>
      </c>
      <c r="B67" s="37">
        <v>920</v>
      </c>
      <c r="C67" s="37" t="s">
        <v>11</v>
      </c>
      <c r="D67" s="37" t="s">
        <v>23</v>
      </c>
      <c r="E67" s="37" t="s">
        <v>162</v>
      </c>
      <c r="F67" s="37"/>
      <c r="G67" s="44">
        <f t="shared" ref="G67:K67" si="26">G68</f>
        <v>3593.1</v>
      </c>
      <c r="H67" s="44">
        <f t="shared" si="26"/>
        <v>0</v>
      </c>
      <c r="I67" s="44">
        <f t="shared" si="26"/>
        <v>3593.1</v>
      </c>
      <c r="J67" s="44">
        <f t="shared" si="26"/>
        <v>3783.4</v>
      </c>
      <c r="K67" s="44">
        <f t="shared" si="26"/>
        <v>3981.3</v>
      </c>
      <c r="L67" s="5"/>
      <c r="M67" s="5"/>
      <c r="N67" s="5"/>
    </row>
    <row r="68" spans="1:14" ht="33">
      <c r="A68" s="36" t="s">
        <v>97</v>
      </c>
      <c r="B68" s="37">
        <v>920</v>
      </c>
      <c r="C68" s="37" t="s">
        <v>11</v>
      </c>
      <c r="D68" s="37" t="s">
        <v>23</v>
      </c>
      <c r="E68" s="37" t="s">
        <v>162</v>
      </c>
      <c r="F68" s="37" t="s">
        <v>39</v>
      </c>
      <c r="G68" s="57">
        <f t="shared" ref="G68:K69" si="27">G69</f>
        <v>3593.1</v>
      </c>
      <c r="H68" s="57">
        <f t="shared" si="27"/>
        <v>0</v>
      </c>
      <c r="I68" s="57">
        <f t="shared" si="27"/>
        <v>3593.1</v>
      </c>
      <c r="J68" s="57">
        <f t="shared" si="27"/>
        <v>3783.4</v>
      </c>
      <c r="K68" s="57">
        <f t="shared" si="27"/>
        <v>3981.3</v>
      </c>
      <c r="L68" s="5"/>
      <c r="M68" s="5"/>
      <c r="N68" s="5"/>
    </row>
    <row r="69" spans="1:14" ht="33">
      <c r="A69" s="58" t="s">
        <v>64</v>
      </c>
      <c r="B69" s="37">
        <v>920</v>
      </c>
      <c r="C69" s="37" t="s">
        <v>11</v>
      </c>
      <c r="D69" s="37" t="s">
        <v>23</v>
      </c>
      <c r="E69" s="37" t="s">
        <v>162</v>
      </c>
      <c r="F69" s="37" t="s">
        <v>40</v>
      </c>
      <c r="G69" s="57">
        <f t="shared" si="27"/>
        <v>3593.1</v>
      </c>
      <c r="H69" s="57">
        <f t="shared" si="27"/>
        <v>0</v>
      </c>
      <c r="I69" s="57">
        <f t="shared" si="27"/>
        <v>3593.1</v>
      </c>
      <c r="J69" s="57">
        <f t="shared" si="27"/>
        <v>3783.4</v>
      </c>
      <c r="K69" s="57">
        <f t="shared" si="27"/>
        <v>3981.3</v>
      </c>
      <c r="L69" s="5"/>
      <c r="M69" s="5"/>
      <c r="N69" s="5"/>
    </row>
    <row r="70" spans="1:14" ht="16.5">
      <c r="A70" s="38" t="s">
        <v>105</v>
      </c>
      <c r="B70" s="40">
        <v>920</v>
      </c>
      <c r="C70" s="40" t="s">
        <v>11</v>
      </c>
      <c r="D70" s="40" t="s">
        <v>23</v>
      </c>
      <c r="E70" s="40" t="s">
        <v>162</v>
      </c>
      <c r="F70" s="40" t="s">
        <v>31</v>
      </c>
      <c r="G70" s="50">
        <v>3593.1</v>
      </c>
      <c r="H70" s="107"/>
      <c r="I70" s="50">
        <f>G70+H70</f>
        <v>3593.1</v>
      </c>
      <c r="J70" s="50">
        <v>3783.4</v>
      </c>
      <c r="K70" s="50">
        <v>3981.3</v>
      </c>
      <c r="L70" s="5"/>
      <c r="M70" s="5"/>
      <c r="N70" s="5"/>
    </row>
    <row r="71" spans="1:14" ht="33">
      <c r="A71" s="56" t="s">
        <v>79</v>
      </c>
      <c r="B71" s="37">
        <v>920</v>
      </c>
      <c r="C71" s="37" t="s">
        <v>11</v>
      </c>
      <c r="D71" s="37" t="s">
        <v>23</v>
      </c>
      <c r="E71" s="37" t="s">
        <v>113</v>
      </c>
      <c r="F71" s="37"/>
      <c r="G71" s="44">
        <f t="shared" ref="G71:K73" si="28">G72</f>
        <v>1164.8</v>
      </c>
      <c r="H71" s="44">
        <f t="shared" si="28"/>
        <v>0</v>
      </c>
      <c r="I71" s="44">
        <f t="shared" si="28"/>
        <v>1164.8</v>
      </c>
      <c r="J71" s="44">
        <f t="shared" si="28"/>
        <v>1164.8</v>
      </c>
      <c r="K71" s="44">
        <f t="shared" si="28"/>
        <v>1164.8</v>
      </c>
      <c r="L71" s="5"/>
      <c r="M71" s="5"/>
      <c r="N71" s="5"/>
    </row>
    <row r="72" spans="1:14" s="7" customFormat="1" ht="33">
      <c r="A72" s="36" t="s">
        <v>97</v>
      </c>
      <c r="B72" s="37">
        <v>920</v>
      </c>
      <c r="C72" s="37" t="s">
        <v>11</v>
      </c>
      <c r="D72" s="37" t="s">
        <v>23</v>
      </c>
      <c r="E72" s="37" t="s">
        <v>113</v>
      </c>
      <c r="F72" s="37" t="s">
        <v>39</v>
      </c>
      <c r="G72" s="57">
        <f t="shared" si="28"/>
        <v>1164.8</v>
      </c>
      <c r="H72" s="57">
        <f t="shared" si="28"/>
        <v>0</v>
      </c>
      <c r="I72" s="57">
        <f t="shared" si="28"/>
        <v>1164.8</v>
      </c>
      <c r="J72" s="57">
        <f t="shared" si="28"/>
        <v>1164.8</v>
      </c>
      <c r="K72" s="57">
        <f t="shared" si="28"/>
        <v>1164.8</v>
      </c>
      <c r="L72" s="11"/>
      <c r="M72" s="5"/>
      <c r="N72" s="5"/>
    </row>
    <row r="73" spans="1:14" s="7" customFormat="1" ht="33">
      <c r="A73" s="58" t="s">
        <v>64</v>
      </c>
      <c r="B73" s="37">
        <v>920</v>
      </c>
      <c r="C73" s="37" t="s">
        <v>11</v>
      </c>
      <c r="D73" s="37" t="s">
        <v>23</v>
      </c>
      <c r="E73" s="37" t="s">
        <v>113</v>
      </c>
      <c r="F73" s="37" t="s">
        <v>40</v>
      </c>
      <c r="G73" s="57">
        <f t="shared" si="28"/>
        <v>1164.8</v>
      </c>
      <c r="H73" s="57">
        <f t="shared" si="28"/>
        <v>0</v>
      </c>
      <c r="I73" s="57">
        <f t="shared" si="28"/>
        <v>1164.8</v>
      </c>
      <c r="J73" s="57">
        <f t="shared" si="28"/>
        <v>1164.8</v>
      </c>
      <c r="K73" s="57">
        <f t="shared" si="28"/>
        <v>1164.8</v>
      </c>
      <c r="L73" s="11"/>
      <c r="M73" s="5"/>
      <c r="N73" s="5"/>
    </row>
    <row r="74" spans="1:14" s="7" customFormat="1" ht="16.5">
      <c r="A74" s="38" t="s">
        <v>105</v>
      </c>
      <c r="B74" s="40">
        <v>920</v>
      </c>
      <c r="C74" s="40" t="s">
        <v>11</v>
      </c>
      <c r="D74" s="40" t="s">
        <v>23</v>
      </c>
      <c r="E74" s="40" t="s">
        <v>113</v>
      </c>
      <c r="F74" s="40" t="s">
        <v>31</v>
      </c>
      <c r="G74" s="50">
        <v>1164.8</v>
      </c>
      <c r="H74" s="107"/>
      <c r="I74" s="50">
        <f>G74+H74</f>
        <v>1164.8</v>
      </c>
      <c r="J74" s="50">
        <v>1164.8</v>
      </c>
      <c r="K74" s="50">
        <v>1164.8</v>
      </c>
      <c r="L74" s="11"/>
      <c r="M74" s="5"/>
      <c r="N74" s="5"/>
    </row>
    <row r="75" spans="1:14" ht="16.5">
      <c r="A75" s="59" t="s">
        <v>98</v>
      </c>
      <c r="B75" s="37" t="s">
        <v>22</v>
      </c>
      <c r="C75" s="37" t="s">
        <v>11</v>
      </c>
      <c r="D75" s="37" t="s">
        <v>99</v>
      </c>
      <c r="E75" s="37"/>
      <c r="F75" s="55"/>
      <c r="G75" s="60">
        <f t="shared" ref="G75:J76" si="29">G76</f>
        <v>100</v>
      </c>
      <c r="H75" s="60">
        <f t="shared" si="29"/>
        <v>0</v>
      </c>
      <c r="I75" s="60">
        <f t="shared" si="29"/>
        <v>100</v>
      </c>
      <c r="J75" s="60">
        <f t="shared" si="29"/>
        <v>0</v>
      </c>
      <c r="K75" s="60">
        <f t="shared" ref="G75:K77" si="30">K76</f>
        <v>0</v>
      </c>
      <c r="L75" s="5"/>
      <c r="M75" s="5"/>
      <c r="N75" s="5"/>
    </row>
    <row r="76" spans="1:14" ht="33">
      <c r="A76" s="59" t="s">
        <v>112</v>
      </c>
      <c r="B76" s="37" t="s">
        <v>22</v>
      </c>
      <c r="C76" s="37" t="s">
        <v>11</v>
      </c>
      <c r="D76" s="37" t="s">
        <v>99</v>
      </c>
      <c r="E76" s="37" t="s">
        <v>85</v>
      </c>
      <c r="F76" s="55"/>
      <c r="G76" s="60">
        <f t="shared" si="29"/>
        <v>100</v>
      </c>
      <c r="H76" s="60">
        <f t="shared" si="29"/>
        <v>0</v>
      </c>
      <c r="I76" s="60">
        <f t="shared" si="29"/>
        <v>100</v>
      </c>
      <c r="J76" s="60">
        <f t="shared" si="29"/>
        <v>0</v>
      </c>
      <c r="K76" s="60">
        <f t="shared" si="30"/>
        <v>0</v>
      </c>
      <c r="L76" s="5"/>
      <c r="M76" s="5"/>
      <c r="N76" s="5"/>
    </row>
    <row r="77" spans="1:14" ht="66">
      <c r="A77" s="59" t="s">
        <v>178</v>
      </c>
      <c r="B77" s="37">
        <v>920</v>
      </c>
      <c r="C77" s="37" t="s">
        <v>11</v>
      </c>
      <c r="D77" s="37" t="s">
        <v>99</v>
      </c>
      <c r="E77" s="37" t="s">
        <v>100</v>
      </c>
      <c r="F77" s="55"/>
      <c r="G77" s="60">
        <f t="shared" si="30"/>
        <v>100</v>
      </c>
      <c r="H77" s="60">
        <f t="shared" si="30"/>
        <v>0</v>
      </c>
      <c r="I77" s="60">
        <f t="shared" si="30"/>
        <v>100</v>
      </c>
      <c r="J77" s="60">
        <f t="shared" si="30"/>
        <v>0</v>
      </c>
      <c r="K77" s="60">
        <f t="shared" si="30"/>
        <v>0</v>
      </c>
      <c r="L77" s="5"/>
      <c r="M77" s="5"/>
      <c r="N77" s="5"/>
    </row>
    <row r="78" spans="1:14" ht="33">
      <c r="A78" s="61" t="s">
        <v>164</v>
      </c>
      <c r="B78" s="37" t="s">
        <v>22</v>
      </c>
      <c r="C78" s="37" t="s">
        <v>11</v>
      </c>
      <c r="D78" s="37" t="s">
        <v>99</v>
      </c>
      <c r="E78" s="37" t="s">
        <v>130</v>
      </c>
      <c r="F78" s="37"/>
      <c r="G78" s="60">
        <f t="shared" ref="G78:K79" si="31">G79</f>
        <v>100</v>
      </c>
      <c r="H78" s="60">
        <f t="shared" si="31"/>
        <v>0</v>
      </c>
      <c r="I78" s="60">
        <f t="shared" si="31"/>
        <v>100</v>
      </c>
      <c r="J78" s="60">
        <f t="shared" si="31"/>
        <v>0</v>
      </c>
      <c r="K78" s="60">
        <f t="shared" si="31"/>
        <v>0</v>
      </c>
      <c r="L78" s="5"/>
      <c r="M78" s="5"/>
      <c r="N78" s="5"/>
    </row>
    <row r="79" spans="1:14" ht="33">
      <c r="A79" s="61" t="s">
        <v>156</v>
      </c>
      <c r="B79" s="37" t="s">
        <v>22</v>
      </c>
      <c r="C79" s="37" t="s">
        <v>11</v>
      </c>
      <c r="D79" s="37" t="s">
        <v>99</v>
      </c>
      <c r="E79" s="37" t="s">
        <v>163</v>
      </c>
      <c r="F79" s="37"/>
      <c r="G79" s="60">
        <f t="shared" si="31"/>
        <v>100</v>
      </c>
      <c r="H79" s="60">
        <f t="shared" si="31"/>
        <v>0</v>
      </c>
      <c r="I79" s="60">
        <f t="shared" si="31"/>
        <v>100</v>
      </c>
      <c r="J79" s="60">
        <f t="shared" si="31"/>
        <v>0</v>
      </c>
      <c r="K79" s="60">
        <f t="shared" si="31"/>
        <v>0</v>
      </c>
      <c r="L79" s="5"/>
      <c r="M79" s="5"/>
      <c r="N79" s="5"/>
    </row>
    <row r="80" spans="1:14" ht="33">
      <c r="A80" s="61" t="s">
        <v>97</v>
      </c>
      <c r="B80" s="37" t="s">
        <v>22</v>
      </c>
      <c r="C80" s="37" t="s">
        <v>11</v>
      </c>
      <c r="D80" s="37" t="s">
        <v>99</v>
      </c>
      <c r="E80" s="37" t="s">
        <v>163</v>
      </c>
      <c r="F80" s="37" t="s">
        <v>39</v>
      </c>
      <c r="G80" s="60">
        <f t="shared" ref="G80:K80" si="32">G81</f>
        <v>100</v>
      </c>
      <c r="H80" s="60">
        <f t="shared" si="32"/>
        <v>0</v>
      </c>
      <c r="I80" s="60">
        <f t="shared" si="32"/>
        <v>100</v>
      </c>
      <c r="J80" s="60">
        <f t="shared" si="32"/>
        <v>0</v>
      </c>
      <c r="K80" s="60">
        <f t="shared" si="32"/>
        <v>0</v>
      </c>
      <c r="L80" s="5"/>
      <c r="M80" s="5"/>
      <c r="N80" s="5"/>
    </row>
    <row r="81" spans="1:14" ht="33">
      <c r="A81" s="61" t="s">
        <v>64</v>
      </c>
      <c r="B81" s="37" t="s">
        <v>22</v>
      </c>
      <c r="C81" s="37" t="s">
        <v>11</v>
      </c>
      <c r="D81" s="37" t="s">
        <v>99</v>
      </c>
      <c r="E81" s="37" t="s">
        <v>163</v>
      </c>
      <c r="F81" s="37" t="s">
        <v>40</v>
      </c>
      <c r="G81" s="60">
        <f t="shared" ref="G81:K81" si="33">G82</f>
        <v>100</v>
      </c>
      <c r="H81" s="60">
        <f t="shared" si="33"/>
        <v>0</v>
      </c>
      <c r="I81" s="60">
        <f t="shared" si="33"/>
        <v>100</v>
      </c>
      <c r="J81" s="60">
        <f t="shared" si="33"/>
        <v>0</v>
      </c>
      <c r="K81" s="60">
        <f t="shared" si="33"/>
        <v>0</v>
      </c>
      <c r="L81" s="5"/>
      <c r="M81" s="5"/>
      <c r="N81" s="5"/>
    </row>
    <row r="82" spans="1:14" ht="16.5">
      <c r="A82" s="48" t="s">
        <v>105</v>
      </c>
      <c r="B82" s="47" t="s">
        <v>22</v>
      </c>
      <c r="C82" s="47" t="s">
        <v>11</v>
      </c>
      <c r="D82" s="47" t="s">
        <v>99</v>
      </c>
      <c r="E82" s="47" t="s">
        <v>163</v>
      </c>
      <c r="F82" s="62" t="s">
        <v>31</v>
      </c>
      <c r="G82" s="63">
        <v>100</v>
      </c>
      <c r="H82" s="108"/>
      <c r="I82" s="63">
        <f>G82+H82</f>
        <v>100</v>
      </c>
      <c r="J82" s="63">
        <v>0</v>
      </c>
      <c r="K82" s="63">
        <v>0</v>
      </c>
      <c r="L82" s="5"/>
      <c r="M82" s="5"/>
      <c r="N82" s="5"/>
    </row>
    <row r="83" spans="1:14" ht="16.5">
      <c r="A83" s="51" t="s">
        <v>47</v>
      </c>
      <c r="B83" s="52">
        <v>920</v>
      </c>
      <c r="C83" s="52" t="s">
        <v>12</v>
      </c>
      <c r="D83" s="52" t="s">
        <v>25</v>
      </c>
      <c r="E83" s="52"/>
      <c r="F83" s="52" t="s">
        <v>7</v>
      </c>
      <c r="G83" s="26">
        <f>G92+G101+G84</f>
        <v>180574</v>
      </c>
      <c r="H83" s="26">
        <f>H92+H101+H84</f>
        <v>14614.499999999998</v>
      </c>
      <c r="I83" s="26">
        <f>I92+I101+I84</f>
        <v>195188.49999999997</v>
      </c>
      <c r="J83" s="26">
        <f>J92+J101+J84</f>
        <v>142572.70000000001</v>
      </c>
      <c r="K83" s="26">
        <f t="shared" ref="K83" si="34">K92+K101+K84</f>
        <v>142672.20000000001</v>
      </c>
      <c r="L83" s="5"/>
      <c r="M83" s="5"/>
      <c r="N83" s="5"/>
    </row>
    <row r="84" spans="1:14" ht="16.5">
      <c r="A84" s="56" t="s">
        <v>136</v>
      </c>
      <c r="B84" s="37">
        <v>920</v>
      </c>
      <c r="C84" s="37" t="s">
        <v>12</v>
      </c>
      <c r="D84" s="37" t="s">
        <v>9</v>
      </c>
      <c r="E84" s="37"/>
      <c r="F84" s="37"/>
      <c r="G84" s="44">
        <f t="shared" ref="G84:K88" si="35">G85</f>
        <v>170.8</v>
      </c>
      <c r="H84" s="44">
        <f t="shared" si="35"/>
        <v>0</v>
      </c>
      <c r="I84" s="44">
        <f t="shared" si="35"/>
        <v>170.8</v>
      </c>
      <c r="J84" s="44">
        <f t="shared" si="35"/>
        <v>183.9</v>
      </c>
      <c r="K84" s="44">
        <f t="shared" si="35"/>
        <v>193.2</v>
      </c>
      <c r="L84" s="5"/>
      <c r="M84" s="5"/>
      <c r="N84" s="5"/>
    </row>
    <row r="85" spans="1:14" ht="33">
      <c r="A85" s="33" t="s">
        <v>112</v>
      </c>
      <c r="B85" s="37">
        <v>920</v>
      </c>
      <c r="C85" s="37" t="s">
        <v>12</v>
      </c>
      <c r="D85" s="37" t="s">
        <v>9</v>
      </c>
      <c r="E85" s="34" t="s">
        <v>85</v>
      </c>
      <c r="F85" s="37"/>
      <c r="G85" s="44">
        <f>G88</f>
        <v>170.8</v>
      </c>
      <c r="H85" s="44">
        <f>H88</f>
        <v>0</v>
      </c>
      <c r="I85" s="44">
        <f>I88</f>
        <v>170.8</v>
      </c>
      <c r="J85" s="44">
        <f>J88</f>
        <v>183.9</v>
      </c>
      <c r="K85" s="44">
        <f>K88</f>
        <v>193.2</v>
      </c>
      <c r="L85" s="5"/>
      <c r="M85" s="5"/>
      <c r="N85" s="5"/>
    </row>
    <row r="86" spans="1:14" ht="33">
      <c r="A86" s="33" t="s">
        <v>157</v>
      </c>
      <c r="B86" s="37" t="s">
        <v>22</v>
      </c>
      <c r="C86" s="37" t="s">
        <v>12</v>
      </c>
      <c r="D86" s="37" t="s">
        <v>9</v>
      </c>
      <c r="E86" s="34" t="s">
        <v>137</v>
      </c>
      <c r="F86" s="37"/>
      <c r="G86" s="44">
        <f t="shared" ref="G86:K86" si="36">G87</f>
        <v>170.8</v>
      </c>
      <c r="H86" s="44">
        <f t="shared" si="36"/>
        <v>0</v>
      </c>
      <c r="I86" s="44">
        <f t="shared" si="36"/>
        <v>170.8</v>
      </c>
      <c r="J86" s="44">
        <f t="shared" si="36"/>
        <v>183.9</v>
      </c>
      <c r="K86" s="44">
        <f t="shared" si="36"/>
        <v>193.2</v>
      </c>
      <c r="L86" s="5"/>
      <c r="M86" s="5"/>
      <c r="N86" s="5"/>
    </row>
    <row r="87" spans="1:14" ht="33">
      <c r="A87" s="33" t="s">
        <v>138</v>
      </c>
      <c r="B87" s="37" t="s">
        <v>22</v>
      </c>
      <c r="C87" s="37" t="s">
        <v>12</v>
      </c>
      <c r="D87" s="37" t="s">
        <v>9</v>
      </c>
      <c r="E87" s="37" t="s">
        <v>135</v>
      </c>
      <c r="F87" s="37"/>
      <c r="G87" s="44">
        <f t="shared" ref="G87:K87" si="37">G88</f>
        <v>170.8</v>
      </c>
      <c r="H87" s="44">
        <f t="shared" si="37"/>
        <v>0</v>
      </c>
      <c r="I87" s="44">
        <f t="shared" si="37"/>
        <v>170.8</v>
      </c>
      <c r="J87" s="44">
        <f t="shared" si="37"/>
        <v>183.9</v>
      </c>
      <c r="K87" s="44">
        <f t="shared" si="37"/>
        <v>193.2</v>
      </c>
      <c r="L87" s="5"/>
      <c r="M87" s="5"/>
      <c r="N87" s="5"/>
    </row>
    <row r="88" spans="1:14" ht="33">
      <c r="A88" s="56" t="s">
        <v>138</v>
      </c>
      <c r="B88" s="37" t="s">
        <v>22</v>
      </c>
      <c r="C88" s="37" t="s">
        <v>12</v>
      </c>
      <c r="D88" s="37" t="s">
        <v>9</v>
      </c>
      <c r="E88" s="37" t="s">
        <v>165</v>
      </c>
      <c r="F88" s="37"/>
      <c r="G88" s="57">
        <f t="shared" si="35"/>
        <v>170.8</v>
      </c>
      <c r="H88" s="57">
        <f t="shared" si="35"/>
        <v>0</v>
      </c>
      <c r="I88" s="57">
        <f t="shared" si="35"/>
        <v>170.8</v>
      </c>
      <c r="J88" s="57">
        <f t="shared" si="35"/>
        <v>183.9</v>
      </c>
      <c r="K88" s="57">
        <f t="shared" si="35"/>
        <v>193.2</v>
      </c>
      <c r="L88" s="5"/>
      <c r="M88" s="5"/>
      <c r="N88" s="5"/>
    </row>
    <row r="89" spans="1:14" ht="33">
      <c r="A89" s="36" t="s">
        <v>97</v>
      </c>
      <c r="B89" s="37">
        <v>920</v>
      </c>
      <c r="C89" s="37" t="s">
        <v>12</v>
      </c>
      <c r="D89" s="37" t="s">
        <v>9</v>
      </c>
      <c r="E89" s="37" t="s">
        <v>165</v>
      </c>
      <c r="F89" s="37" t="s">
        <v>39</v>
      </c>
      <c r="G89" s="57">
        <f t="shared" ref="G89:K90" si="38">G90</f>
        <v>170.8</v>
      </c>
      <c r="H89" s="57">
        <f t="shared" si="38"/>
        <v>0</v>
      </c>
      <c r="I89" s="57">
        <f t="shared" si="38"/>
        <v>170.8</v>
      </c>
      <c r="J89" s="57">
        <f t="shared" si="38"/>
        <v>183.9</v>
      </c>
      <c r="K89" s="57">
        <f t="shared" si="38"/>
        <v>193.2</v>
      </c>
      <c r="L89" s="5"/>
      <c r="M89" s="5"/>
      <c r="N89" s="5"/>
    </row>
    <row r="90" spans="1:14" ht="33">
      <c r="A90" s="36" t="s">
        <v>64</v>
      </c>
      <c r="B90" s="37">
        <v>920</v>
      </c>
      <c r="C90" s="37" t="s">
        <v>12</v>
      </c>
      <c r="D90" s="37" t="s">
        <v>9</v>
      </c>
      <c r="E90" s="37" t="s">
        <v>165</v>
      </c>
      <c r="F90" s="37" t="s">
        <v>40</v>
      </c>
      <c r="G90" s="57">
        <f t="shared" si="38"/>
        <v>170.8</v>
      </c>
      <c r="H90" s="57">
        <f t="shared" si="38"/>
        <v>0</v>
      </c>
      <c r="I90" s="57">
        <f t="shared" si="38"/>
        <v>170.8</v>
      </c>
      <c r="J90" s="57">
        <f t="shared" si="38"/>
        <v>183.9</v>
      </c>
      <c r="K90" s="57">
        <f t="shared" si="38"/>
        <v>193.2</v>
      </c>
      <c r="L90" s="5"/>
      <c r="M90" s="5"/>
      <c r="N90" s="5"/>
    </row>
    <row r="91" spans="1:14" ht="16.5">
      <c r="A91" s="38" t="s">
        <v>105</v>
      </c>
      <c r="B91" s="40" t="s">
        <v>22</v>
      </c>
      <c r="C91" s="40" t="s">
        <v>12</v>
      </c>
      <c r="D91" s="40" t="s">
        <v>9</v>
      </c>
      <c r="E91" s="40" t="s">
        <v>165</v>
      </c>
      <c r="F91" s="40" t="s">
        <v>31</v>
      </c>
      <c r="G91" s="50">
        <v>170.8</v>
      </c>
      <c r="H91" s="107"/>
      <c r="I91" s="50">
        <f>G91+H91</f>
        <v>170.8</v>
      </c>
      <c r="J91" s="50">
        <v>183.9</v>
      </c>
      <c r="K91" s="50">
        <v>193.2</v>
      </c>
      <c r="L91" s="5"/>
      <c r="M91" s="5"/>
      <c r="N91" s="5"/>
    </row>
    <row r="92" spans="1:14" ht="16.5">
      <c r="A92" s="56" t="s">
        <v>19</v>
      </c>
      <c r="B92" s="37">
        <v>920</v>
      </c>
      <c r="C92" s="37" t="s">
        <v>12</v>
      </c>
      <c r="D92" s="37" t="s">
        <v>13</v>
      </c>
      <c r="E92" s="37"/>
      <c r="F92" s="37"/>
      <c r="G92" s="44">
        <f t="shared" ref="G92:K93" si="39">G93</f>
        <v>600</v>
      </c>
      <c r="H92" s="44">
        <f t="shared" si="39"/>
        <v>0</v>
      </c>
      <c r="I92" s="44">
        <f t="shared" si="39"/>
        <v>600</v>
      </c>
      <c r="J92" s="44">
        <f t="shared" si="39"/>
        <v>600</v>
      </c>
      <c r="K92" s="44">
        <f t="shared" si="39"/>
        <v>600</v>
      </c>
      <c r="L92" s="5"/>
      <c r="M92" s="5"/>
      <c r="N92" s="5"/>
    </row>
    <row r="93" spans="1:14" ht="16.5">
      <c r="A93" s="33" t="s">
        <v>37</v>
      </c>
      <c r="B93" s="37">
        <v>920</v>
      </c>
      <c r="C93" s="37" t="s">
        <v>12</v>
      </c>
      <c r="D93" s="37" t="s">
        <v>13</v>
      </c>
      <c r="E93" s="34" t="s">
        <v>82</v>
      </c>
      <c r="F93" s="37"/>
      <c r="G93" s="44">
        <f t="shared" si="39"/>
        <v>600</v>
      </c>
      <c r="H93" s="44">
        <f t="shared" si="39"/>
        <v>0</v>
      </c>
      <c r="I93" s="44">
        <f t="shared" si="39"/>
        <v>600</v>
      </c>
      <c r="J93" s="44">
        <f t="shared" si="39"/>
        <v>600</v>
      </c>
      <c r="K93" s="44">
        <f t="shared" si="39"/>
        <v>600</v>
      </c>
      <c r="L93" s="5"/>
      <c r="M93" s="5"/>
      <c r="N93" s="5"/>
    </row>
    <row r="94" spans="1:14" ht="16.5">
      <c r="A94" s="56" t="s">
        <v>20</v>
      </c>
      <c r="B94" s="37" t="s">
        <v>22</v>
      </c>
      <c r="C94" s="37" t="s">
        <v>12</v>
      </c>
      <c r="D94" s="37" t="s">
        <v>13</v>
      </c>
      <c r="E94" s="37" t="s">
        <v>87</v>
      </c>
      <c r="F94" s="37"/>
      <c r="G94" s="57">
        <f t="shared" ref="G94:H94" si="40">G95+G98</f>
        <v>600</v>
      </c>
      <c r="H94" s="57">
        <f t="shared" si="40"/>
        <v>0</v>
      </c>
      <c r="I94" s="57">
        <f t="shared" ref="I94:K94" si="41">I95+I98</f>
        <v>600</v>
      </c>
      <c r="J94" s="57">
        <f t="shared" si="41"/>
        <v>600</v>
      </c>
      <c r="K94" s="57">
        <f t="shared" si="41"/>
        <v>600</v>
      </c>
      <c r="L94" s="5"/>
      <c r="M94" s="5"/>
      <c r="N94" s="5"/>
    </row>
    <row r="95" spans="1:14" ht="33">
      <c r="A95" s="36" t="s">
        <v>97</v>
      </c>
      <c r="B95" s="37">
        <v>920</v>
      </c>
      <c r="C95" s="37" t="s">
        <v>12</v>
      </c>
      <c r="D95" s="37" t="s">
        <v>13</v>
      </c>
      <c r="E95" s="37" t="s">
        <v>87</v>
      </c>
      <c r="F95" s="37" t="s">
        <v>39</v>
      </c>
      <c r="G95" s="57">
        <f t="shared" ref="G95:K96" si="42">G96</f>
        <v>100</v>
      </c>
      <c r="H95" s="57">
        <f t="shared" si="42"/>
        <v>0</v>
      </c>
      <c r="I95" s="57">
        <f t="shared" si="42"/>
        <v>100</v>
      </c>
      <c r="J95" s="57">
        <f t="shared" si="42"/>
        <v>100</v>
      </c>
      <c r="K95" s="57">
        <f t="shared" si="42"/>
        <v>100</v>
      </c>
      <c r="L95" s="5"/>
      <c r="M95" s="5"/>
      <c r="N95" s="5"/>
    </row>
    <row r="96" spans="1:14" ht="33">
      <c r="A96" s="36" t="s">
        <v>64</v>
      </c>
      <c r="B96" s="37">
        <v>920</v>
      </c>
      <c r="C96" s="37" t="s">
        <v>12</v>
      </c>
      <c r="D96" s="37" t="s">
        <v>13</v>
      </c>
      <c r="E96" s="37" t="s">
        <v>87</v>
      </c>
      <c r="F96" s="37" t="s">
        <v>40</v>
      </c>
      <c r="G96" s="57">
        <f t="shared" si="42"/>
        <v>100</v>
      </c>
      <c r="H96" s="57">
        <f t="shared" si="42"/>
        <v>0</v>
      </c>
      <c r="I96" s="57">
        <f t="shared" si="42"/>
        <v>100</v>
      </c>
      <c r="J96" s="57">
        <f t="shared" si="42"/>
        <v>100</v>
      </c>
      <c r="K96" s="57">
        <f t="shared" si="42"/>
        <v>100</v>
      </c>
      <c r="L96" s="5"/>
      <c r="M96" s="5"/>
      <c r="N96" s="5"/>
    </row>
    <row r="97" spans="1:14" ht="16.5">
      <c r="A97" s="38" t="s">
        <v>105</v>
      </c>
      <c r="B97" s="40" t="s">
        <v>22</v>
      </c>
      <c r="C97" s="40" t="s">
        <v>12</v>
      </c>
      <c r="D97" s="40" t="s">
        <v>13</v>
      </c>
      <c r="E97" s="40" t="s">
        <v>87</v>
      </c>
      <c r="F97" s="40" t="s">
        <v>31</v>
      </c>
      <c r="G97" s="50">
        <v>100</v>
      </c>
      <c r="H97" s="107"/>
      <c r="I97" s="50">
        <f>G97+H97</f>
        <v>100</v>
      </c>
      <c r="J97" s="50">
        <v>100</v>
      </c>
      <c r="K97" s="50">
        <v>100</v>
      </c>
      <c r="L97" s="5"/>
      <c r="M97" s="5"/>
      <c r="N97" s="5"/>
    </row>
    <row r="98" spans="1:14" ht="16.5">
      <c r="A98" s="100" t="s">
        <v>41</v>
      </c>
      <c r="B98" s="43" t="s">
        <v>22</v>
      </c>
      <c r="C98" s="43" t="s">
        <v>12</v>
      </c>
      <c r="D98" s="43" t="s">
        <v>13</v>
      </c>
      <c r="E98" s="43" t="s">
        <v>87</v>
      </c>
      <c r="F98" s="43" t="s">
        <v>42</v>
      </c>
      <c r="G98" s="44">
        <f t="shared" ref="G98:K99" si="43">G99</f>
        <v>500</v>
      </c>
      <c r="H98" s="44">
        <f t="shared" si="43"/>
        <v>0</v>
      </c>
      <c r="I98" s="44">
        <f t="shared" si="43"/>
        <v>500</v>
      </c>
      <c r="J98" s="44">
        <f t="shared" si="43"/>
        <v>500</v>
      </c>
      <c r="K98" s="44">
        <f t="shared" si="43"/>
        <v>500</v>
      </c>
      <c r="L98" s="5"/>
      <c r="M98" s="5"/>
      <c r="N98" s="5"/>
    </row>
    <row r="99" spans="1:14" ht="66">
      <c r="A99" s="65" t="s">
        <v>120</v>
      </c>
      <c r="B99" s="37" t="s">
        <v>22</v>
      </c>
      <c r="C99" s="37" t="s">
        <v>12</v>
      </c>
      <c r="D99" s="37" t="s">
        <v>13</v>
      </c>
      <c r="E99" s="37" t="s">
        <v>87</v>
      </c>
      <c r="F99" s="37" t="s">
        <v>32</v>
      </c>
      <c r="G99" s="57">
        <f t="shared" si="43"/>
        <v>500</v>
      </c>
      <c r="H99" s="57">
        <f t="shared" si="43"/>
        <v>0</v>
      </c>
      <c r="I99" s="57">
        <f t="shared" si="43"/>
        <v>500</v>
      </c>
      <c r="J99" s="57">
        <f t="shared" si="43"/>
        <v>500</v>
      </c>
      <c r="K99" s="57">
        <f t="shared" si="43"/>
        <v>500</v>
      </c>
      <c r="L99" s="5"/>
      <c r="M99" s="5"/>
      <c r="N99" s="5"/>
    </row>
    <row r="100" spans="1:14" ht="66">
      <c r="A100" s="66" t="s">
        <v>121</v>
      </c>
      <c r="B100" s="40" t="s">
        <v>22</v>
      </c>
      <c r="C100" s="40" t="s">
        <v>12</v>
      </c>
      <c r="D100" s="40" t="s">
        <v>13</v>
      </c>
      <c r="E100" s="40" t="s">
        <v>87</v>
      </c>
      <c r="F100" s="40" t="s">
        <v>96</v>
      </c>
      <c r="G100" s="50">
        <v>500</v>
      </c>
      <c r="H100" s="107"/>
      <c r="I100" s="50">
        <f>G100+H100</f>
        <v>500</v>
      </c>
      <c r="J100" s="50">
        <v>500</v>
      </c>
      <c r="K100" s="50">
        <v>500</v>
      </c>
      <c r="L100" s="5"/>
      <c r="M100" s="5"/>
      <c r="N100" s="5"/>
    </row>
    <row r="101" spans="1:14" ht="16.5">
      <c r="A101" s="67" t="s">
        <v>16</v>
      </c>
      <c r="B101" s="37">
        <v>920</v>
      </c>
      <c r="C101" s="37" t="s">
        <v>12</v>
      </c>
      <c r="D101" s="37" t="s">
        <v>10</v>
      </c>
      <c r="E101" s="37"/>
      <c r="F101" s="37" t="s">
        <v>7</v>
      </c>
      <c r="G101" s="46">
        <f>G140+G109+G102+G131</f>
        <v>179803.2</v>
      </c>
      <c r="H101" s="46">
        <f t="shared" ref="H101:I101" si="44">H140+H109+H102+H131</f>
        <v>14614.499999999998</v>
      </c>
      <c r="I101" s="46">
        <f t="shared" si="44"/>
        <v>194417.69999999998</v>
      </c>
      <c r="J101" s="46">
        <f t="shared" ref="J101:K101" si="45">J140+J109+J102+J131</f>
        <v>141788.80000000002</v>
      </c>
      <c r="K101" s="46">
        <f t="shared" si="45"/>
        <v>141879</v>
      </c>
      <c r="L101" s="5"/>
      <c r="M101" s="5"/>
      <c r="N101" s="5"/>
    </row>
    <row r="102" spans="1:14" ht="33">
      <c r="A102" s="36" t="s">
        <v>145</v>
      </c>
      <c r="B102" s="43" t="s">
        <v>22</v>
      </c>
      <c r="C102" s="43" t="s">
        <v>12</v>
      </c>
      <c r="D102" s="43" t="s">
        <v>10</v>
      </c>
      <c r="E102" s="43" t="s">
        <v>146</v>
      </c>
      <c r="F102" s="43"/>
      <c r="G102" s="44">
        <f>G103</f>
        <v>500</v>
      </c>
      <c r="H102" s="44">
        <f>H103</f>
        <v>0</v>
      </c>
      <c r="I102" s="44">
        <f>I103</f>
        <v>500</v>
      </c>
      <c r="J102" s="44">
        <f>J103</f>
        <v>1200</v>
      </c>
      <c r="K102" s="44">
        <f>K103</f>
        <v>400</v>
      </c>
      <c r="L102" s="5"/>
      <c r="M102" s="5"/>
      <c r="N102" s="5"/>
    </row>
    <row r="103" spans="1:14" ht="33">
      <c r="A103" s="36" t="s">
        <v>151</v>
      </c>
      <c r="B103" s="43" t="s">
        <v>22</v>
      </c>
      <c r="C103" s="43" t="s">
        <v>12</v>
      </c>
      <c r="D103" s="43" t="s">
        <v>10</v>
      </c>
      <c r="E103" s="43" t="s">
        <v>147</v>
      </c>
      <c r="F103" s="43"/>
      <c r="G103" s="44">
        <f t="shared" ref="G103:K107" si="46">G104</f>
        <v>500</v>
      </c>
      <c r="H103" s="44">
        <f t="shared" si="46"/>
        <v>0</v>
      </c>
      <c r="I103" s="44">
        <f t="shared" si="46"/>
        <v>500</v>
      </c>
      <c r="J103" s="44">
        <f t="shared" si="46"/>
        <v>1200</v>
      </c>
      <c r="K103" s="44">
        <f t="shared" si="46"/>
        <v>400</v>
      </c>
      <c r="L103" s="5"/>
      <c r="M103" s="5"/>
      <c r="N103" s="5"/>
    </row>
    <row r="104" spans="1:14" ht="49.5">
      <c r="A104" s="36" t="s">
        <v>148</v>
      </c>
      <c r="B104" s="43" t="s">
        <v>22</v>
      </c>
      <c r="C104" s="43" t="s">
        <v>12</v>
      </c>
      <c r="D104" s="43" t="s">
        <v>10</v>
      </c>
      <c r="E104" s="43" t="s">
        <v>144</v>
      </c>
      <c r="F104" s="43"/>
      <c r="G104" s="44">
        <f t="shared" si="46"/>
        <v>500</v>
      </c>
      <c r="H104" s="44">
        <f t="shared" si="46"/>
        <v>0</v>
      </c>
      <c r="I104" s="44">
        <f t="shared" si="46"/>
        <v>500</v>
      </c>
      <c r="J104" s="44">
        <f t="shared" si="46"/>
        <v>1200</v>
      </c>
      <c r="K104" s="44">
        <f t="shared" si="46"/>
        <v>400</v>
      </c>
      <c r="L104" s="5"/>
      <c r="M104" s="5"/>
      <c r="N104" s="5"/>
    </row>
    <row r="105" spans="1:14" ht="49.5">
      <c r="A105" s="36" t="s">
        <v>148</v>
      </c>
      <c r="B105" s="37">
        <v>920</v>
      </c>
      <c r="C105" s="37" t="s">
        <v>12</v>
      </c>
      <c r="D105" s="37" t="s">
        <v>10</v>
      </c>
      <c r="E105" s="37" t="s">
        <v>166</v>
      </c>
      <c r="F105" s="43"/>
      <c r="G105" s="44">
        <f t="shared" si="46"/>
        <v>500</v>
      </c>
      <c r="H105" s="44">
        <f t="shared" si="46"/>
        <v>0</v>
      </c>
      <c r="I105" s="44">
        <f t="shared" si="46"/>
        <v>500</v>
      </c>
      <c r="J105" s="44">
        <f t="shared" si="46"/>
        <v>1200</v>
      </c>
      <c r="K105" s="44">
        <f t="shared" si="46"/>
        <v>400</v>
      </c>
      <c r="L105" s="5"/>
      <c r="M105" s="5"/>
      <c r="N105" s="5"/>
    </row>
    <row r="106" spans="1:14" ht="33">
      <c r="A106" s="36" t="s">
        <v>97</v>
      </c>
      <c r="B106" s="37">
        <v>920</v>
      </c>
      <c r="C106" s="37" t="s">
        <v>12</v>
      </c>
      <c r="D106" s="37" t="s">
        <v>10</v>
      </c>
      <c r="E106" s="37" t="s">
        <v>166</v>
      </c>
      <c r="F106" s="37" t="s">
        <v>39</v>
      </c>
      <c r="G106" s="44">
        <f t="shared" si="46"/>
        <v>500</v>
      </c>
      <c r="H106" s="44">
        <f t="shared" si="46"/>
        <v>0</v>
      </c>
      <c r="I106" s="44">
        <f t="shared" si="46"/>
        <v>500</v>
      </c>
      <c r="J106" s="44">
        <f t="shared" si="46"/>
        <v>1200</v>
      </c>
      <c r="K106" s="44">
        <f t="shared" si="46"/>
        <v>400</v>
      </c>
      <c r="L106" s="5"/>
      <c r="M106" s="5"/>
      <c r="N106" s="5"/>
    </row>
    <row r="107" spans="1:14" ht="33">
      <c r="A107" s="36" t="s">
        <v>64</v>
      </c>
      <c r="B107" s="37">
        <v>920</v>
      </c>
      <c r="C107" s="37" t="s">
        <v>12</v>
      </c>
      <c r="D107" s="37" t="s">
        <v>10</v>
      </c>
      <c r="E107" s="37" t="s">
        <v>166</v>
      </c>
      <c r="F107" s="37" t="s">
        <v>40</v>
      </c>
      <c r="G107" s="44">
        <f t="shared" si="46"/>
        <v>500</v>
      </c>
      <c r="H107" s="44">
        <f t="shared" si="46"/>
        <v>0</v>
      </c>
      <c r="I107" s="44">
        <f t="shared" si="46"/>
        <v>500</v>
      </c>
      <c r="J107" s="44">
        <f t="shared" si="46"/>
        <v>1200</v>
      </c>
      <c r="K107" s="44">
        <f t="shared" si="46"/>
        <v>400</v>
      </c>
      <c r="L107" s="5"/>
      <c r="M107" s="5"/>
      <c r="N107" s="5"/>
    </row>
    <row r="108" spans="1:14" ht="16.5">
      <c r="A108" s="38" t="s">
        <v>105</v>
      </c>
      <c r="B108" s="40" t="s">
        <v>22</v>
      </c>
      <c r="C108" s="40" t="s">
        <v>12</v>
      </c>
      <c r="D108" s="40" t="s">
        <v>10</v>
      </c>
      <c r="E108" s="40" t="s">
        <v>166</v>
      </c>
      <c r="F108" s="41" t="s">
        <v>31</v>
      </c>
      <c r="G108" s="42">
        <v>500</v>
      </c>
      <c r="H108" s="104"/>
      <c r="I108" s="42">
        <f>G108+H108</f>
        <v>500</v>
      </c>
      <c r="J108" s="42">
        <v>1200</v>
      </c>
      <c r="K108" s="42">
        <v>400</v>
      </c>
      <c r="L108" s="5"/>
      <c r="M108" s="5"/>
      <c r="N108" s="5"/>
    </row>
    <row r="109" spans="1:14" ht="49.5">
      <c r="A109" s="67" t="s">
        <v>205</v>
      </c>
      <c r="B109" s="37" t="s">
        <v>22</v>
      </c>
      <c r="C109" s="37" t="s">
        <v>12</v>
      </c>
      <c r="D109" s="37" t="s">
        <v>10</v>
      </c>
      <c r="E109" s="37" t="s">
        <v>114</v>
      </c>
      <c r="F109" s="37"/>
      <c r="G109" s="46">
        <f t="shared" ref="G109:K109" si="47">G110</f>
        <v>13629.1</v>
      </c>
      <c r="H109" s="46">
        <f t="shared" si="47"/>
        <v>991.7</v>
      </c>
      <c r="I109" s="46">
        <f t="shared" si="47"/>
        <v>14620.800000000001</v>
      </c>
      <c r="J109" s="46">
        <f t="shared" si="47"/>
        <v>6914.7</v>
      </c>
      <c r="K109" s="46">
        <f t="shared" si="47"/>
        <v>6914.7</v>
      </c>
      <c r="L109" s="5"/>
      <c r="M109" s="5"/>
      <c r="N109" s="5"/>
    </row>
    <row r="110" spans="1:14" ht="33">
      <c r="A110" s="67" t="s">
        <v>107</v>
      </c>
      <c r="B110" s="37" t="s">
        <v>22</v>
      </c>
      <c r="C110" s="37" t="s">
        <v>12</v>
      </c>
      <c r="D110" s="37" t="s">
        <v>10</v>
      </c>
      <c r="E110" s="37" t="s">
        <v>115</v>
      </c>
      <c r="F110" s="37"/>
      <c r="G110" s="46">
        <f>G121+G126+G111+G116</f>
        <v>13629.1</v>
      </c>
      <c r="H110" s="46">
        <f t="shared" ref="H110:K110" si="48">H121+H126+H111+H116</f>
        <v>991.7</v>
      </c>
      <c r="I110" s="46">
        <f t="shared" si="48"/>
        <v>14620.800000000001</v>
      </c>
      <c r="J110" s="46">
        <f t="shared" si="48"/>
        <v>6914.7</v>
      </c>
      <c r="K110" s="46">
        <f t="shared" si="48"/>
        <v>6914.7</v>
      </c>
      <c r="L110" s="5"/>
      <c r="M110" s="5"/>
      <c r="N110" s="5"/>
    </row>
    <row r="111" spans="1:14" ht="33">
      <c r="A111" s="33" t="s">
        <v>168</v>
      </c>
      <c r="B111" s="43" t="s">
        <v>22</v>
      </c>
      <c r="C111" s="43" t="s">
        <v>12</v>
      </c>
      <c r="D111" s="43" t="s">
        <v>10</v>
      </c>
      <c r="E111" s="43" t="s">
        <v>180</v>
      </c>
      <c r="F111" s="37"/>
      <c r="G111" s="44">
        <f>G112</f>
        <v>0</v>
      </c>
      <c r="H111" s="44">
        <f>H112</f>
        <v>0</v>
      </c>
      <c r="I111" s="44">
        <f>I112</f>
        <v>0</v>
      </c>
      <c r="J111" s="44">
        <f>J112</f>
        <v>6914.7</v>
      </c>
      <c r="K111" s="44">
        <f>K112</f>
        <v>6914.7</v>
      </c>
      <c r="L111" s="5"/>
      <c r="M111" s="5"/>
      <c r="N111" s="5"/>
    </row>
    <row r="112" spans="1:14" ht="33">
      <c r="A112" s="33" t="s">
        <v>108</v>
      </c>
      <c r="B112" s="43" t="s">
        <v>22</v>
      </c>
      <c r="C112" s="43" t="s">
        <v>12</v>
      </c>
      <c r="D112" s="43" t="s">
        <v>10</v>
      </c>
      <c r="E112" s="43" t="s">
        <v>179</v>
      </c>
      <c r="F112" s="37"/>
      <c r="G112" s="44">
        <f t="shared" ref="G112:J113" si="49">G113</f>
        <v>0</v>
      </c>
      <c r="H112" s="44">
        <f t="shared" si="49"/>
        <v>0</v>
      </c>
      <c r="I112" s="44">
        <f t="shared" si="49"/>
        <v>0</v>
      </c>
      <c r="J112" s="44">
        <f t="shared" si="49"/>
        <v>6914.7</v>
      </c>
      <c r="K112" s="44">
        <f t="shared" ref="K112" si="50">K113</f>
        <v>6914.7</v>
      </c>
      <c r="L112" s="5"/>
      <c r="M112" s="5"/>
      <c r="N112" s="5"/>
    </row>
    <row r="113" spans="1:14" ht="33">
      <c r="A113" s="36" t="s">
        <v>97</v>
      </c>
      <c r="B113" s="43" t="s">
        <v>22</v>
      </c>
      <c r="C113" s="43" t="s">
        <v>12</v>
      </c>
      <c r="D113" s="43" t="s">
        <v>10</v>
      </c>
      <c r="E113" s="43" t="s">
        <v>179</v>
      </c>
      <c r="F113" s="37" t="s">
        <v>39</v>
      </c>
      <c r="G113" s="44">
        <f t="shared" si="49"/>
        <v>0</v>
      </c>
      <c r="H113" s="44">
        <f t="shared" si="49"/>
        <v>0</v>
      </c>
      <c r="I113" s="44">
        <f t="shared" si="49"/>
        <v>0</v>
      </c>
      <c r="J113" s="44">
        <f t="shared" si="49"/>
        <v>6914.7</v>
      </c>
      <c r="K113" s="44">
        <f t="shared" ref="G113:K114" si="51">K114</f>
        <v>6914.7</v>
      </c>
      <c r="L113" s="5"/>
      <c r="M113" s="5"/>
      <c r="N113" s="5"/>
    </row>
    <row r="114" spans="1:14" ht="33">
      <c r="A114" s="36" t="s">
        <v>64</v>
      </c>
      <c r="B114" s="43" t="s">
        <v>22</v>
      </c>
      <c r="C114" s="43" t="s">
        <v>12</v>
      </c>
      <c r="D114" s="43" t="s">
        <v>10</v>
      </c>
      <c r="E114" s="43" t="s">
        <v>179</v>
      </c>
      <c r="F114" s="37" t="s">
        <v>40</v>
      </c>
      <c r="G114" s="44">
        <f t="shared" si="51"/>
        <v>0</v>
      </c>
      <c r="H114" s="44">
        <f t="shared" si="51"/>
        <v>0</v>
      </c>
      <c r="I114" s="44">
        <f t="shared" si="51"/>
        <v>0</v>
      </c>
      <c r="J114" s="44">
        <f t="shared" si="51"/>
        <v>6914.7</v>
      </c>
      <c r="K114" s="44">
        <f t="shared" si="51"/>
        <v>6914.7</v>
      </c>
      <c r="L114" s="5"/>
      <c r="M114" s="5"/>
      <c r="N114" s="5"/>
    </row>
    <row r="115" spans="1:14" ht="16.5">
      <c r="A115" s="68" t="s">
        <v>105</v>
      </c>
      <c r="B115" s="47" t="s">
        <v>22</v>
      </c>
      <c r="C115" s="47" t="s">
        <v>12</v>
      </c>
      <c r="D115" s="47" t="s">
        <v>10</v>
      </c>
      <c r="E115" s="40" t="s">
        <v>179</v>
      </c>
      <c r="F115" s="47" t="s">
        <v>31</v>
      </c>
      <c r="G115" s="64">
        <v>0</v>
      </c>
      <c r="H115" s="106"/>
      <c r="I115" s="64">
        <f>G115+H115</f>
        <v>0</v>
      </c>
      <c r="J115" s="64">
        <f>6901.2+12.2+1.3</f>
        <v>6914.7</v>
      </c>
      <c r="K115" s="64">
        <f>6901.2+12.2+1.3</f>
        <v>6914.7</v>
      </c>
      <c r="L115" s="5"/>
      <c r="M115" s="5"/>
      <c r="N115" s="5"/>
    </row>
    <row r="116" spans="1:14" ht="33">
      <c r="A116" s="36" t="s">
        <v>246</v>
      </c>
      <c r="B116" s="110" t="s">
        <v>22</v>
      </c>
      <c r="C116" s="110" t="s">
        <v>12</v>
      </c>
      <c r="D116" s="110" t="s">
        <v>10</v>
      </c>
      <c r="E116" s="110" t="s">
        <v>247</v>
      </c>
      <c r="F116" s="110"/>
      <c r="G116" s="44">
        <f>G117</f>
        <v>0</v>
      </c>
      <c r="H116" s="44">
        <f t="shared" ref="H116:K119" si="52">H117</f>
        <v>991.7</v>
      </c>
      <c r="I116" s="44">
        <f t="shared" si="52"/>
        <v>991.7</v>
      </c>
      <c r="J116" s="44">
        <f t="shared" si="52"/>
        <v>0</v>
      </c>
      <c r="K116" s="44">
        <f t="shared" si="52"/>
        <v>0</v>
      </c>
      <c r="L116" s="5"/>
      <c r="M116" s="5"/>
      <c r="N116" s="5"/>
    </row>
    <row r="117" spans="1:14" ht="33">
      <c r="A117" s="36" t="s">
        <v>246</v>
      </c>
      <c r="B117" s="110" t="s">
        <v>22</v>
      </c>
      <c r="C117" s="110" t="s">
        <v>12</v>
      </c>
      <c r="D117" s="110" t="s">
        <v>10</v>
      </c>
      <c r="E117" s="110" t="s">
        <v>248</v>
      </c>
      <c r="F117" s="110"/>
      <c r="G117" s="44">
        <f>G118</f>
        <v>0</v>
      </c>
      <c r="H117" s="44">
        <f t="shared" si="52"/>
        <v>991.7</v>
      </c>
      <c r="I117" s="44">
        <f t="shared" si="52"/>
        <v>991.7</v>
      </c>
      <c r="J117" s="44">
        <f t="shared" si="52"/>
        <v>0</v>
      </c>
      <c r="K117" s="44">
        <f t="shared" si="52"/>
        <v>0</v>
      </c>
      <c r="L117" s="5"/>
      <c r="M117" s="5"/>
      <c r="N117" s="5"/>
    </row>
    <row r="118" spans="1:14" ht="33">
      <c r="A118" s="36" t="s">
        <v>97</v>
      </c>
      <c r="B118" s="110" t="s">
        <v>22</v>
      </c>
      <c r="C118" s="110" t="s">
        <v>12</v>
      </c>
      <c r="D118" s="110" t="s">
        <v>10</v>
      </c>
      <c r="E118" s="110" t="s">
        <v>248</v>
      </c>
      <c r="F118" s="110" t="s">
        <v>39</v>
      </c>
      <c r="G118" s="44">
        <f>G119</f>
        <v>0</v>
      </c>
      <c r="H118" s="44">
        <f t="shared" si="52"/>
        <v>991.7</v>
      </c>
      <c r="I118" s="44">
        <f t="shared" si="52"/>
        <v>991.7</v>
      </c>
      <c r="J118" s="44">
        <f t="shared" si="52"/>
        <v>0</v>
      </c>
      <c r="K118" s="44">
        <f t="shared" si="52"/>
        <v>0</v>
      </c>
      <c r="L118" s="5"/>
      <c r="M118" s="5"/>
      <c r="N118" s="5"/>
    </row>
    <row r="119" spans="1:14" ht="33">
      <c r="A119" s="36" t="s">
        <v>64</v>
      </c>
      <c r="B119" s="110" t="s">
        <v>22</v>
      </c>
      <c r="C119" s="110" t="s">
        <v>12</v>
      </c>
      <c r="D119" s="110" t="s">
        <v>10</v>
      </c>
      <c r="E119" s="110" t="s">
        <v>248</v>
      </c>
      <c r="F119" s="110" t="s">
        <v>40</v>
      </c>
      <c r="G119" s="44">
        <f>G120</f>
        <v>0</v>
      </c>
      <c r="H119" s="44">
        <f t="shared" si="52"/>
        <v>991.7</v>
      </c>
      <c r="I119" s="44">
        <f t="shared" si="52"/>
        <v>991.7</v>
      </c>
      <c r="J119" s="44">
        <f t="shared" si="52"/>
        <v>0</v>
      </c>
      <c r="K119" s="44">
        <f t="shared" si="52"/>
        <v>0</v>
      </c>
      <c r="L119" s="5"/>
      <c r="M119" s="5"/>
      <c r="N119" s="5"/>
    </row>
    <row r="120" spans="1:14" ht="16.5">
      <c r="A120" s="68" t="s">
        <v>105</v>
      </c>
      <c r="B120" s="99" t="s">
        <v>22</v>
      </c>
      <c r="C120" s="99" t="s">
        <v>12</v>
      </c>
      <c r="D120" s="99" t="s">
        <v>10</v>
      </c>
      <c r="E120" s="99" t="s">
        <v>248</v>
      </c>
      <c r="F120" s="99" t="s">
        <v>31</v>
      </c>
      <c r="G120" s="64">
        <v>0</v>
      </c>
      <c r="H120" s="64">
        <v>991.7</v>
      </c>
      <c r="I120" s="64">
        <f>G120+H120</f>
        <v>991.7</v>
      </c>
      <c r="J120" s="64">
        <v>0</v>
      </c>
      <c r="K120" s="64">
        <v>0</v>
      </c>
      <c r="L120" s="5"/>
      <c r="M120" s="5"/>
      <c r="N120" s="5"/>
    </row>
    <row r="121" spans="1:14" ht="33">
      <c r="A121" s="33" t="s">
        <v>177</v>
      </c>
      <c r="B121" s="43" t="s">
        <v>22</v>
      </c>
      <c r="C121" s="43" t="s">
        <v>12</v>
      </c>
      <c r="D121" s="43" t="s">
        <v>10</v>
      </c>
      <c r="E121" s="43" t="s">
        <v>176</v>
      </c>
      <c r="F121" s="43"/>
      <c r="G121" s="44">
        <f t="shared" ref="G121:I123" si="53">G122</f>
        <v>319.10000000000002</v>
      </c>
      <c r="H121" s="44">
        <f t="shared" si="53"/>
        <v>0</v>
      </c>
      <c r="I121" s="44">
        <f t="shared" si="53"/>
        <v>319.10000000000002</v>
      </c>
      <c r="J121" s="44">
        <f t="shared" ref="J121:K121" si="54">J122</f>
        <v>0</v>
      </c>
      <c r="K121" s="44">
        <f t="shared" si="54"/>
        <v>0</v>
      </c>
      <c r="L121" s="5"/>
      <c r="M121" s="5"/>
      <c r="N121" s="5"/>
    </row>
    <row r="122" spans="1:14" ht="49.5">
      <c r="A122" s="95" t="s">
        <v>208</v>
      </c>
      <c r="B122" s="43" t="s">
        <v>22</v>
      </c>
      <c r="C122" s="43" t="s">
        <v>12</v>
      </c>
      <c r="D122" s="43" t="s">
        <v>10</v>
      </c>
      <c r="E122" s="43" t="s">
        <v>207</v>
      </c>
      <c r="F122" s="43"/>
      <c r="G122" s="44">
        <f t="shared" si="53"/>
        <v>319.10000000000002</v>
      </c>
      <c r="H122" s="44">
        <f t="shared" si="53"/>
        <v>0</v>
      </c>
      <c r="I122" s="44">
        <f t="shared" si="53"/>
        <v>319.10000000000002</v>
      </c>
      <c r="J122" s="44">
        <f t="shared" ref="J122:K122" si="55">J123</f>
        <v>0</v>
      </c>
      <c r="K122" s="44">
        <f t="shared" si="55"/>
        <v>0</v>
      </c>
      <c r="L122" s="5"/>
      <c r="M122" s="5"/>
      <c r="N122" s="5"/>
    </row>
    <row r="123" spans="1:14" ht="33">
      <c r="A123" s="36" t="s">
        <v>97</v>
      </c>
      <c r="B123" s="43" t="s">
        <v>22</v>
      </c>
      <c r="C123" s="43" t="s">
        <v>12</v>
      </c>
      <c r="D123" s="43" t="s">
        <v>10</v>
      </c>
      <c r="E123" s="43" t="s">
        <v>207</v>
      </c>
      <c r="F123" s="43" t="s">
        <v>39</v>
      </c>
      <c r="G123" s="44">
        <f t="shared" si="53"/>
        <v>319.10000000000002</v>
      </c>
      <c r="H123" s="44">
        <f t="shared" si="53"/>
        <v>0</v>
      </c>
      <c r="I123" s="44">
        <f t="shared" si="53"/>
        <v>319.10000000000002</v>
      </c>
      <c r="J123" s="44">
        <f t="shared" ref="J123:K123" si="56">-J124</f>
        <v>0</v>
      </c>
      <c r="K123" s="44">
        <f t="shared" si="56"/>
        <v>0</v>
      </c>
      <c r="L123" s="5"/>
      <c r="M123" s="5"/>
      <c r="N123" s="5"/>
    </row>
    <row r="124" spans="1:14" ht="33">
      <c r="A124" s="36" t="s">
        <v>64</v>
      </c>
      <c r="B124" s="43" t="s">
        <v>22</v>
      </c>
      <c r="C124" s="43" t="s">
        <v>12</v>
      </c>
      <c r="D124" s="43" t="s">
        <v>10</v>
      </c>
      <c r="E124" s="43" t="s">
        <v>207</v>
      </c>
      <c r="F124" s="43" t="s">
        <v>40</v>
      </c>
      <c r="G124" s="44">
        <f t="shared" ref="G124:K124" si="57">G125</f>
        <v>319.10000000000002</v>
      </c>
      <c r="H124" s="44">
        <f t="shared" si="57"/>
        <v>0</v>
      </c>
      <c r="I124" s="44">
        <f t="shared" si="57"/>
        <v>319.10000000000002</v>
      </c>
      <c r="J124" s="44">
        <f t="shared" si="57"/>
        <v>0</v>
      </c>
      <c r="K124" s="44">
        <f t="shared" si="57"/>
        <v>0</v>
      </c>
      <c r="L124" s="5"/>
      <c r="M124" s="5"/>
      <c r="N124" s="5"/>
    </row>
    <row r="125" spans="1:14" ht="16.5">
      <c r="A125" s="68" t="s">
        <v>105</v>
      </c>
      <c r="B125" s="47" t="s">
        <v>22</v>
      </c>
      <c r="C125" s="47" t="s">
        <v>12</v>
      </c>
      <c r="D125" s="47" t="s">
        <v>10</v>
      </c>
      <c r="E125" s="40" t="s">
        <v>207</v>
      </c>
      <c r="F125" s="47" t="s">
        <v>31</v>
      </c>
      <c r="G125" s="64">
        <v>319.10000000000002</v>
      </c>
      <c r="H125" s="106"/>
      <c r="I125" s="64">
        <f>G125+H125</f>
        <v>319.10000000000002</v>
      </c>
      <c r="J125" s="64">
        <v>0</v>
      </c>
      <c r="K125" s="64">
        <v>0</v>
      </c>
      <c r="L125" s="5"/>
      <c r="M125" s="5"/>
      <c r="N125" s="5"/>
    </row>
    <row r="126" spans="1:14" ht="33">
      <c r="A126" s="33" t="s">
        <v>168</v>
      </c>
      <c r="B126" s="43" t="s">
        <v>22</v>
      </c>
      <c r="C126" s="43" t="s">
        <v>12</v>
      </c>
      <c r="D126" s="43" t="s">
        <v>10</v>
      </c>
      <c r="E126" s="43" t="s">
        <v>167</v>
      </c>
      <c r="F126" s="37"/>
      <c r="G126" s="44">
        <f t="shared" ref="G126:K126" si="58">G127</f>
        <v>13310</v>
      </c>
      <c r="H126" s="44">
        <f t="shared" si="58"/>
        <v>0</v>
      </c>
      <c r="I126" s="44">
        <f t="shared" si="58"/>
        <v>13310</v>
      </c>
      <c r="J126" s="44">
        <f t="shared" si="58"/>
        <v>0</v>
      </c>
      <c r="K126" s="44">
        <f t="shared" si="58"/>
        <v>0</v>
      </c>
      <c r="L126" s="5"/>
      <c r="M126" s="5"/>
      <c r="N126" s="5"/>
    </row>
    <row r="127" spans="1:14" ht="33">
      <c r="A127" s="33" t="s">
        <v>108</v>
      </c>
      <c r="B127" s="43" t="s">
        <v>22</v>
      </c>
      <c r="C127" s="43" t="s">
        <v>12</v>
      </c>
      <c r="D127" s="43" t="s">
        <v>10</v>
      </c>
      <c r="E127" s="43" t="s">
        <v>116</v>
      </c>
      <c r="F127" s="37"/>
      <c r="G127" s="44">
        <f t="shared" ref="G127:K127" si="59">G128</f>
        <v>13310</v>
      </c>
      <c r="H127" s="44">
        <f t="shared" si="59"/>
        <v>0</v>
      </c>
      <c r="I127" s="44">
        <f t="shared" si="59"/>
        <v>13310</v>
      </c>
      <c r="J127" s="44">
        <f t="shared" si="59"/>
        <v>0</v>
      </c>
      <c r="K127" s="44">
        <f t="shared" si="59"/>
        <v>0</v>
      </c>
      <c r="L127" s="5"/>
      <c r="M127" s="5"/>
      <c r="N127" s="5"/>
    </row>
    <row r="128" spans="1:14" ht="33">
      <c r="A128" s="36" t="s">
        <v>97</v>
      </c>
      <c r="B128" s="43" t="s">
        <v>22</v>
      </c>
      <c r="C128" s="43" t="s">
        <v>12</v>
      </c>
      <c r="D128" s="43" t="s">
        <v>10</v>
      </c>
      <c r="E128" s="43" t="s">
        <v>116</v>
      </c>
      <c r="F128" s="37" t="s">
        <v>39</v>
      </c>
      <c r="G128" s="44">
        <f t="shared" ref="G128:K128" si="60">G129</f>
        <v>13310</v>
      </c>
      <c r="H128" s="44">
        <f t="shared" si="60"/>
        <v>0</v>
      </c>
      <c r="I128" s="44">
        <f t="shared" si="60"/>
        <v>13310</v>
      </c>
      <c r="J128" s="44">
        <f t="shared" si="60"/>
        <v>0</v>
      </c>
      <c r="K128" s="44">
        <f t="shared" si="60"/>
        <v>0</v>
      </c>
      <c r="L128" s="5"/>
      <c r="M128" s="5"/>
      <c r="N128" s="5"/>
    </row>
    <row r="129" spans="1:14" ht="33">
      <c r="A129" s="36" t="s">
        <v>64</v>
      </c>
      <c r="B129" s="43" t="s">
        <v>22</v>
      </c>
      <c r="C129" s="43" t="s">
        <v>12</v>
      </c>
      <c r="D129" s="43" t="s">
        <v>10</v>
      </c>
      <c r="E129" s="43" t="s">
        <v>116</v>
      </c>
      <c r="F129" s="37" t="s">
        <v>40</v>
      </c>
      <c r="G129" s="44">
        <f>G130</f>
        <v>13310</v>
      </c>
      <c r="H129" s="44">
        <f>H130</f>
        <v>0</v>
      </c>
      <c r="I129" s="44">
        <f>I130</f>
        <v>13310</v>
      </c>
      <c r="J129" s="44">
        <f>J130</f>
        <v>0</v>
      </c>
      <c r="K129" s="44">
        <f>K130</f>
        <v>0</v>
      </c>
      <c r="L129" s="5"/>
      <c r="M129" s="5"/>
      <c r="N129" s="5"/>
    </row>
    <row r="130" spans="1:14" ht="16.5">
      <c r="A130" s="68" t="s">
        <v>105</v>
      </c>
      <c r="B130" s="47" t="s">
        <v>22</v>
      </c>
      <c r="C130" s="47" t="s">
        <v>12</v>
      </c>
      <c r="D130" s="47" t="s">
        <v>10</v>
      </c>
      <c r="E130" s="40" t="s">
        <v>116</v>
      </c>
      <c r="F130" s="47" t="s">
        <v>31</v>
      </c>
      <c r="G130" s="64">
        <f>15247.5-1742.5-1.3-193.7</f>
        <v>13310</v>
      </c>
      <c r="H130" s="106"/>
      <c r="I130" s="64">
        <f>G130+H130</f>
        <v>13310</v>
      </c>
      <c r="J130" s="64">
        <v>0</v>
      </c>
      <c r="K130" s="64">
        <f>13188.4-13188.4</f>
        <v>0</v>
      </c>
      <c r="L130" s="5"/>
      <c r="M130" s="5"/>
      <c r="N130" s="5"/>
    </row>
    <row r="131" spans="1:14" ht="49.5">
      <c r="A131" s="36" t="s">
        <v>221</v>
      </c>
      <c r="B131" s="43" t="s">
        <v>22</v>
      </c>
      <c r="C131" s="43" t="s">
        <v>12</v>
      </c>
      <c r="D131" s="43" t="s">
        <v>10</v>
      </c>
      <c r="E131" s="43" t="s">
        <v>222</v>
      </c>
      <c r="F131" s="37"/>
      <c r="G131" s="44">
        <f t="shared" ref="G131:K138" si="61">G132</f>
        <v>30303</v>
      </c>
      <c r="H131" s="44">
        <f t="shared" si="61"/>
        <v>9299.4</v>
      </c>
      <c r="I131" s="44">
        <f t="shared" si="61"/>
        <v>39602.400000000001</v>
      </c>
      <c r="J131" s="44">
        <f t="shared" si="61"/>
        <v>0</v>
      </c>
      <c r="K131" s="44">
        <f t="shared" si="61"/>
        <v>0</v>
      </c>
      <c r="L131" s="5"/>
      <c r="M131" s="5"/>
      <c r="N131" s="5"/>
    </row>
    <row r="132" spans="1:14" ht="49.5">
      <c r="A132" s="36" t="s">
        <v>223</v>
      </c>
      <c r="B132" s="43" t="s">
        <v>22</v>
      </c>
      <c r="C132" s="43" t="s">
        <v>12</v>
      </c>
      <c r="D132" s="43" t="s">
        <v>10</v>
      </c>
      <c r="E132" s="43" t="s">
        <v>224</v>
      </c>
      <c r="F132" s="37"/>
      <c r="G132" s="44">
        <f>G136+G133</f>
        <v>30303</v>
      </c>
      <c r="H132" s="44">
        <f t="shared" ref="H132:K132" si="62">H136+H133</f>
        <v>9299.4</v>
      </c>
      <c r="I132" s="44">
        <f t="shared" si="62"/>
        <v>39602.400000000001</v>
      </c>
      <c r="J132" s="44">
        <f t="shared" si="62"/>
        <v>0</v>
      </c>
      <c r="K132" s="44">
        <f t="shared" si="62"/>
        <v>0</v>
      </c>
      <c r="L132" s="5"/>
      <c r="M132" s="5"/>
      <c r="N132" s="5"/>
    </row>
    <row r="133" spans="1:14" ht="39.75" customHeight="1">
      <c r="A133" s="36" t="s">
        <v>240</v>
      </c>
      <c r="B133" s="43" t="s">
        <v>22</v>
      </c>
      <c r="C133" s="43" t="s">
        <v>12</v>
      </c>
      <c r="D133" s="43" t="s">
        <v>10</v>
      </c>
      <c r="E133" s="43" t="s">
        <v>239</v>
      </c>
      <c r="F133" s="37"/>
      <c r="G133" s="44">
        <f>G134</f>
        <v>0</v>
      </c>
      <c r="H133" s="44">
        <f t="shared" ref="H133:K134" si="63">H134</f>
        <v>9299.4</v>
      </c>
      <c r="I133" s="44">
        <f t="shared" si="63"/>
        <v>9299.4</v>
      </c>
      <c r="J133" s="44">
        <f t="shared" si="63"/>
        <v>0</v>
      </c>
      <c r="K133" s="44">
        <f t="shared" si="63"/>
        <v>0</v>
      </c>
      <c r="L133" s="5"/>
      <c r="M133" s="5"/>
      <c r="N133" s="5"/>
    </row>
    <row r="134" spans="1:14" ht="33">
      <c r="A134" s="36" t="s">
        <v>64</v>
      </c>
      <c r="B134" s="43" t="s">
        <v>22</v>
      </c>
      <c r="C134" s="43" t="s">
        <v>12</v>
      </c>
      <c r="D134" s="43" t="s">
        <v>10</v>
      </c>
      <c r="E134" s="43" t="s">
        <v>239</v>
      </c>
      <c r="F134" s="43" t="s">
        <v>40</v>
      </c>
      <c r="G134" s="44">
        <f>G135</f>
        <v>0</v>
      </c>
      <c r="H134" s="44">
        <f t="shared" si="63"/>
        <v>9299.4</v>
      </c>
      <c r="I134" s="44">
        <f t="shared" si="63"/>
        <v>9299.4</v>
      </c>
      <c r="J134" s="44">
        <f t="shared" si="63"/>
        <v>0</v>
      </c>
      <c r="K134" s="44">
        <f t="shared" si="63"/>
        <v>0</v>
      </c>
      <c r="L134" s="5"/>
      <c r="M134" s="5"/>
      <c r="N134" s="5"/>
    </row>
    <row r="135" spans="1:14" ht="16.5">
      <c r="A135" s="68" t="s">
        <v>105</v>
      </c>
      <c r="B135" s="47" t="s">
        <v>22</v>
      </c>
      <c r="C135" s="47" t="s">
        <v>12</v>
      </c>
      <c r="D135" s="47" t="s">
        <v>10</v>
      </c>
      <c r="E135" s="47" t="s">
        <v>239</v>
      </c>
      <c r="F135" s="47" t="s">
        <v>31</v>
      </c>
      <c r="G135" s="64">
        <v>0</v>
      </c>
      <c r="H135" s="64">
        <v>9299.4</v>
      </c>
      <c r="I135" s="64">
        <f>G135+H135</f>
        <v>9299.4</v>
      </c>
      <c r="J135" s="64">
        <v>0</v>
      </c>
      <c r="K135" s="64">
        <v>0</v>
      </c>
      <c r="L135" s="5"/>
      <c r="M135" s="5"/>
      <c r="N135" s="5"/>
    </row>
    <row r="136" spans="1:14" ht="33.75" customHeight="1">
      <c r="A136" s="36" t="s">
        <v>226</v>
      </c>
      <c r="B136" s="43" t="s">
        <v>22</v>
      </c>
      <c r="C136" s="43" t="s">
        <v>12</v>
      </c>
      <c r="D136" s="43" t="s">
        <v>10</v>
      </c>
      <c r="E136" s="43" t="s">
        <v>225</v>
      </c>
      <c r="F136" s="37"/>
      <c r="G136" s="44">
        <f t="shared" si="61"/>
        <v>30303</v>
      </c>
      <c r="H136" s="44">
        <f t="shared" si="61"/>
        <v>0</v>
      </c>
      <c r="I136" s="44">
        <f t="shared" si="61"/>
        <v>30303</v>
      </c>
      <c r="J136" s="44">
        <f t="shared" si="61"/>
        <v>0</v>
      </c>
      <c r="K136" s="44">
        <f t="shared" si="61"/>
        <v>0</v>
      </c>
      <c r="L136" s="5"/>
      <c r="M136" s="5"/>
      <c r="N136" s="5"/>
    </row>
    <row r="137" spans="1:14" ht="33">
      <c r="A137" s="36" t="s">
        <v>97</v>
      </c>
      <c r="B137" s="43" t="s">
        <v>22</v>
      </c>
      <c r="C137" s="43" t="s">
        <v>12</v>
      </c>
      <c r="D137" s="43" t="s">
        <v>10</v>
      </c>
      <c r="E137" s="43" t="s">
        <v>225</v>
      </c>
      <c r="F137" s="37" t="s">
        <v>39</v>
      </c>
      <c r="G137" s="44">
        <f t="shared" si="61"/>
        <v>30303</v>
      </c>
      <c r="H137" s="44">
        <f t="shared" si="61"/>
        <v>0</v>
      </c>
      <c r="I137" s="44">
        <f t="shared" si="61"/>
        <v>30303</v>
      </c>
      <c r="J137" s="44">
        <f t="shared" si="61"/>
        <v>0</v>
      </c>
      <c r="K137" s="44">
        <f t="shared" si="61"/>
        <v>0</v>
      </c>
      <c r="L137" s="5"/>
      <c r="M137" s="5"/>
      <c r="N137" s="5"/>
    </row>
    <row r="138" spans="1:14" ht="33">
      <c r="A138" s="36" t="s">
        <v>64</v>
      </c>
      <c r="B138" s="43" t="s">
        <v>22</v>
      </c>
      <c r="C138" s="43" t="s">
        <v>12</v>
      </c>
      <c r="D138" s="43" t="s">
        <v>10</v>
      </c>
      <c r="E138" s="43" t="s">
        <v>225</v>
      </c>
      <c r="F138" s="37" t="s">
        <v>40</v>
      </c>
      <c r="G138" s="44">
        <f t="shared" si="61"/>
        <v>30303</v>
      </c>
      <c r="H138" s="44">
        <f t="shared" si="61"/>
        <v>0</v>
      </c>
      <c r="I138" s="44">
        <f t="shared" si="61"/>
        <v>30303</v>
      </c>
      <c r="J138" s="44">
        <f t="shared" si="61"/>
        <v>0</v>
      </c>
      <c r="K138" s="44">
        <f t="shared" si="61"/>
        <v>0</v>
      </c>
      <c r="L138" s="5"/>
      <c r="M138" s="5"/>
      <c r="N138" s="5"/>
    </row>
    <row r="139" spans="1:14" ht="16.5">
      <c r="A139" s="48" t="s">
        <v>105</v>
      </c>
      <c r="B139" s="47" t="s">
        <v>22</v>
      </c>
      <c r="C139" s="47" t="s">
        <v>12</v>
      </c>
      <c r="D139" s="47" t="s">
        <v>10</v>
      </c>
      <c r="E139" s="47" t="s">
        <v>225</v>
      </c>
      <c r="F139" s="47" t="s">
        <v>31</v>
      </c>
      <c r="G139" s="64">
        <v>30303</v>
      </c>
      <c r="H139" s="106"/>
      <c r="I139" s="64">
        <f>G139+H139</f>
        <v>30303</v>
      </c>
      <c r="J139" s="64">
        <v>0</v>
      </c>
      <c r="K139" s="64">
        <v>0</v>
      </c>
      <c r="L139" s="5"/>
      <c r="M139" s="5"/>
      <c r="N139" s="5"/>
    </row>
    <row r="140" spans="1:14" ht="16.5">
      <c r="A140" s="33" t="s">
        <v>37</v>
      </c>
      <c r="B140" s="37">
        <v>920</v>
      </c>
      <c r="C140" s="37" t="s">
        <v>12</v>
      </c>
      <c r="D140" s="37" t="s">
        <v>10</v>
      </c>
      <c r="E140" s="34" t="s">
        <v>82</v>
      </c>
      <c r="F140" s="37"/>
      <c r="G140" s="46">
        <f>G157+G166+G170+G153+G141+G162+G149+G145+G174</f>
        <v>135371.1</v>
      </c>
      <c r="H140" s="46">
        <f t="shared" ref="H140:K140" si="64">H157+H166+H170+H153+H141+H162+H149+H145+H174</f>
        <v>4323.3999999999987</v>
      </c>
      <c r="I140" s="46">
        <f t="shared" si="64"/>
        <v>139694.5</v>
      </c>
      <c r="J140" s="46">
        <f t="shared" si="64"/>
        <v>133674.1</v>
      </c>
      <c r="K140" s="46">
        <f t="shared" si="64"/>
        <v>134564.29999999999</v>
      </c>
      <c r="L140" s="5"/>
      <c r="M140" s="5"/>
      <c r="N140" s="5"/>
    </row>
    <row r="141" spans="1:14" ht="33">
      <c r="A141" s="33" t="s">
        <v>211</v>
      </c>
      <c r="B141" s="43">
        <v>920</v>
      </c>
      <c r="C141" s="43" t="s">
        <v>12</v>
      </c>
      <c r="D141" s="43" t="s">
        <v>10</v>
      </c>
      <c r="E141" s="43" t="s">
        <v>210</v>
      </c>
      <c r="F141" s="43"/>
      <c r="G141" s="44">
        <f t="shared" ref="G141:K143" si="65">G142</f>
        <v>4635.2</v>
      </c>
      <c r="H141" s="44">
        <f t="shared" si="65"/>
        <v>-1373</v>
      </c>
      <c r="I141" s="44">
        <f t="shared" si="65"/>
        <v>3262.2</v>
      </c>
      <c r="J141" s="44">
        <f t="shared" si="65"/>
        <v>0</v>
      </c>
      <c r="K141" s="44">
        <f t="shared" si="65"/>
        <v>0</v>
      </c>
      <c r="L141" s="5"/>
      <c r="M141" s="5"/>
      <c r="N141" s="5"/>
    </row>
    <row r="142" spans="1:14" ht="33">
      <c r="A142" s="36" t="s">
        <v>52</v>
      </c>
      <c r="B142" s="43" t="s">
        <v>22</v>
      </c>
      <c r="C142" s="43" t="s">
        <v>12</v>
      </c>
      <c r="D142" s="43" t="s">
        <v>10</v>
      </c>
      <c r="E142" s="43" t="s">
        <v>210</v>
      </c>
      <c r="F142" s="43" t="s">
        <v>53</v>
      </c>
      <c r="G142" s="44">
        <f t="shared" si="65"/>
        <v>4635.2</v>
      </c>
      <c r="H142" s="44">
        <f t="shared" si="65"/>
        <v>-1373</v>
      </c>
      <c r="I142" s="44">
        <f t="shared" si="65"/>
        <v>3262.2</v>
      </c>
      <c r="J142" s="44">
        <f t="shared" si="65"/>
        <v>0</v>
      </c>
      <c r="K142" s="44">
        <f t="shared" si="65"/>
        <v>0</v>
      </c>
      <c r="L142" s="5"/>
      <c r="M142" s="5"/>
      <c r="N142" s="5"/>
    </row>
    <row r="143" spans="1:14" ht="16.5">
      <c r="A143" s="36" t="s">
        <v>54</v>
      </c>
      <c r="B143" s="43">
        <v>920</v>
      </c>
      <c r="C143" s="43" t="s">
        <v>12</v>
      </c>
      <c r="D143" s="43" t="s">
        <v>10</v>
      </c>
      <c r="E143" s="43" t="s">
        <v>210</v>
      </c>
      <c r="F143" s="43" t="s">
        <v>55</v>
      </c>
      <c r="G143" s="44">
        <f t="shared" si="65"/>
        <v>4635.2</v>
      </c>
      <c r="H143" s="44">
        <f t="shared" si="65"/>
        <v>-1373</v>
      </c>
      <c r="I143" s="44">
        <f t="shared" si="65"/>
        <v>3262.2</v>
      </c>
      <c r="J143" s="44">
        <f t="shared" si="65"/>
        <v>0</v>
      </c>
      <c r="K143" s="44">
        <f t="shared" si="65"/>
        <v>0</v>
      </c>
      <c r="L143" s="5"/>
      <c r="M143" s="5"/>
      <c r="N143" s="5"/>
    </row>
    <row r="144" spans="1:14" ht="16.5">
      <c r="A144" s="68" t="s">
        <v>124</v>
      </c>
      <c r="B144" s="47" t="s">
        <v>22</v>
      </c>
      <c r="C144" s="47" t="s">
        <v>12</v>
      </c>
      <c r="D144" s="47" t="s">
        <v>10</v>
      </c>
      <c r="E144" s="47" t="s">
        <v>210</v>
      </c>
      <c r="F144" s="47" t="s">
        <v>125</v>
      </c>
      <c r="G144" s="64">
        <v>4635.2</v>
      </c>
      <c r="H144" s="64">
        <v>-1373</v>
      </c>
      <c r="I144" s="64">
        <f>G144+H144</f>
        <v>3262.2</v>
      </c>
      <c r="J144" s="64">
        <v>0</v>
      </c>
      <c r="K144" s="64">
        <v>0</v>
      </c>
      <c r="L144" s="5"/>
      <c r="M144" s="5"/>
      <c r="N144" s="5"/>
    </row>
    <row r="145" spans="1:14" ht="33.75" customHeight="1">
      <c r="A145" s="101" t="s">
        <v>241</v>
      </c>
      <c r="B145" s="43">
        <v>920</v>
      </c>
      <c r="C145" s="43" t="s">
        <v>12</v>
      </c>
      <c r="D145" s="43" t="s">
        <v>10</v>
      </c>
      <c r="E145" s="43" t="s">
        <v>242</v>
      </c>
      <c r="F145" s="44"/>
      <c r="G145" s="44">
        <f>G146</f>
        <v>0</v>
      </c>
      <c r="H145" s="44">
        <f t="shared" ref="H145:K147" si="66">H146</f>
        <v>723.2</v>
      </c>
      <c r="I145" s="44">
        <f t="shared" si="66"/>
        <v>723.2</v>
      </c>
      <c r="J145" s="44">
        <f t="shared" si="66"/>
        <v>0</v>
      </c>
      <c r="K145" s="44">
        <f t="shared" si="66"/>
        <v>0</v>
      </c>
      <c r="L145" s="5"/>
      <c r="M145" s="5"/>
      <c r="N145" s="5"/>
    </row>
    <row r="146" spans="1:14" ht="33">
      <c r="A146" s="36" t="s">
        <v>52</v>
      </c>
      <c r="B146" s="43" t="s">
        <v>22</v>
      </c>
      <c r="C146" s="43" t="s">
        <v>12</v>
      </c>
      <c r="D146" s="43" t="s">
        <v>10</v>
      </c>
      <c r="E146" s="43" t="s">
        <v>242</v>
      </c>
      <c r="F146" s="43" t="s">
        <v>53</v>
      </c>
      <c r="G146" s="44">
        <f>G147</f>
        <v>0</v>
      </c>
      <c r="H146" s="44">
        <f t="shared" si="66"/>
        <v>723.2</v>
      </c>
      <c r="I146" s="44">
        <f t="shared" si="66"/>
        <v>723.2</v>
      </c>
      <c r="J146" s="44">
        <f t="shared" si="66"/>
        <v>0</v>
      </c>
      <c r="K146" s="44">
        <f t="shared" si="66"/>
        <v>0</v>
      </c>
      <c r="L146" s="5"/>
      <c r="M146" s="5"/>
      <c r="N146" s="5"/>
    </row>
    <row r="147" spans="1:14" ht="16.5">
      <c r="A147" s="36" t="s">
        <v>54</v>
      </c>
      <c r="B147" s="43">
        <v>920</v>
      </c>
      <c r="C147" s="43" t="s">
        <v>12</v>
      </c>
      <c r="D147" s="43" t="s">
        <v>10</v>
      </c>
      <c r="E147" s="43" t="s">
        <v>242</v>
      </c>
      <c r="F147" s="43" t="s">
        <v>55</v>
      </c>
      <c r="G147" s="44">
        <f>G148</f>
        <v>0</v>
      </c>
      <c r="H147" s="44">
        <f t="shared" si="66"/>
        <v>723.2</v>
      </c>
      <c r="I147" s="44">
        <f t="shared" si="66"/>
        <v>723.2</v>
      </c>
      <c r="J147" s="44">
        <f t="shared" si="66"/>
        <v>0</v>
      </c>
      <c r="K147" s="44">
        <f t="shared" si="66"/>
        <v>0</v>
      </c>
      <c r="L147" s="5"/>
      <c r="M147" s="5"/>
      <c r="N147" s="5"/>
    </row>
    <row r="148" spans="1:14" ht="16.5">
      <c r="A148" s="68" t="s">
        <v>124</v>
      </c>
      <c r="B148" s="47" t="s">
        <v>22</v>
      </c>
      <c r="C148" s="47" t="s">
        <v>12</v>
      </c>
      <c r="D148" s="47" t="s">
        <v>10</v>
      </c>
      <c r="E148" s="47" t="s">
        <v>242</v>
      </c>
      <c r="F148" s="47" t="s">
        <v>125</v>
      </c>
      <c r="G148" s="64">
        <v>0</v>
      </c>
      <c r="H148" s="64">
        <v>723.2</v>
      </c>
      <c r="I148" s="64">
        <f>G148+H148</f>
        <v>723.2</v>
      </c>
      <c r="J148" s="64">
        <v>0</v>
      </c>
      <c r="K148" s="64">
        <v>0</v>
      </c>
      <c r="L148" s="5"/>
      <c r="M148" s="5"/>
      <c r="N148" s="5"/>
    </row>
    <row r="149" spans="1:14" ht="103.5" customHeight="1">
      <c r="A149" s="101" t="s">
        <v>229</v>
      </c>
      <c r="B149" s="43" t="s">
        <v>22</v>
      </c>
      <c r="C149" s="43" t="s">
        <v>12</v>
      </c>
      <c r="D149" s="43" t="s">
        <v>10</v>
      </c>
      <c r="E149" s="43" t="s">
        <v>230</v>
      </c>
      <c r="G149" s="44">
        <f>G150</f>
        <v>0</v>
      </c>
      <c r="H149" s="44">
        <f t="shared" ref="H149:K151" si="67">H150</f>
        <v>19073</v>
      </c>
      <c r="I149" s="44">
        <f t="shared" si="67"/>
        <v>19073</v>
      </c>
      <c r="J149" s="44">
        <f t="shared" si="67"/>
        <v>0</v>
      </c>
      <c r="K149" s="44">
        <f t="shared" si="67"/>
        <v>0</v>
      </c>
      <c r="L149" s="5"/>
      <c r="M149" s="5"/>
      <c r="N149" s="5"/>
    </row>
    <row r="150" spans="1:14" ht="33">
      <c r="A150" s="36" t="s">
        <v>52</v>
      </c>
      <c r="B150" s="43" t="s">
        <v>22</v>
      </c>
      <c r="C150" s="43" t="s">
        <v>12</v>
      </c>
      <c r="D150" s="43" t="s">
        <v>10</v>
      </c>
      <c r="E150" s="43" t="s">
        <v>230</v>
      </c>
      <c r="F150" s="43" t="s">
        <v>53</v>
      </c>
      <c r="G150" s="44">
        <f>G151</f>
        <v>0</v>
      </c>
      <c r="H150" s="44">
        <f t="shared" si="67"/>
        <v>19073</v>
      </c>
      <c r="I150" s="44">
        <f t="shared" si="67"/>
        <v>19073</v>
      </c>
      <c r="J150" s="44">
        <f t="shared" si="67"/>
        <v>0</v>
      </c>
      <c r="K150" s="44">
        <f t="shared" si="67"/>
        <v>0</v>
      </c>
      <c r="L150" s="5"/>
      <c r="M150" s="5"/>
      <c r="N150" s="5"/>
    </row>
    <row r="151" spans="1:14" ht="16.5">
      <c r="A151" s="36" t="s">
        <v>54</v>
      </c>
      <c r="B151" s="43" t="s">
        <v>22</v>
      </c>
      <c r="C151" s="43" t="s">
        <v>12</v>
      </c>
      <c r="D151" s="43" t="s">
        <v>10</v>
      </c>
      <c r="E151" s="43" t="s">
        <v>230</v>
      </c>
      <c r="F151" s="43" t="s">
        <v>55</v>
      </c>
      <c r="G151" s="44">
        <f>G152</f>
        <v>0</v>
      </c>
      <c r="H151" s="44">
        <f t="shared" si="67"/>
        <v>19073</v>
      </c>
      <c r="I151" s="44">
        <f t="shared" si="67"/>
        <v>19073</v>
      </c>
      <c r="J151" s="44">
        <f t="shared" si="67"/>
        <v>0</v>
      </c>
      <c r="K151" s="44">
        <f t="shared" si="67"/>
        <v>0</v>
      </c>
      <c r="L151" s="5"/>
      <c r="M151" s="5"/>
      <c r="N151" s="5"/>
    </row>
    <row r="152" spans="1:14" ht="16.5">
      <c r="A152" s="68" t="s">
        <v>124</v>
      </c>
      <c r="B152" s="47" t="s">
        <v>22</v>
      </c>
      <c r="C152" s="47" t="s">
        <v>12</v>
      </c>
      <c r="D152" s="47" t="s">
        <v>10</v>
      </c>
      <c r="E152" s="47" t="s">
        <v>230</v>
      </c>
      <c r="F152" s="47" t="s">
        <v>125</v>
      </c>
      <c r="G152" s="64">
        <v>0</v>
      </c>
      <c r="H152" s="64">
        <f>6557+12516</f>
        <v>19073</v>
      </c>
      <c r="I152" s="64">
        <f>G152+H152</f>
        <v>19073</v>
      </c>
      <c r="J152" s="64">
        <v>0</v>
      </c>
      <c r="K152" s="64">
        <v>0</v>
      </c>
      <c r="L152" s="5"/>
      <c r="M152" s="5"/>
      <c r="N152" s="5"/>
    </row>
    <row r="153" spans="1:14" ht="33">
      <c r="A153" s="56" t="s">
        <v>77</v>
      </c>
      <c r="B153" s="37" t="s">
        <v>22</v>
      </c>
      <c r="C153" s="37" t="s">
        <v>12</v>
      </c>
      <c r="D153" s="37" t="s">
        <v>10</v>
      </c>
      <c r="E153" s="37" t="s">
        <v>88</v>
      </c>
      <c r="F153" s="55"/>
      <c r="G153" s="44">
        <f t="shared" ref="G153:K155" si="68">G154</f>
        <v>68839.100000000006</v>
      </c>
      <c r="H153" s="44">
        <f t="shared" si="68"/>
        <v>1274.9000000000001</v>
      </c>
      <c r="I153" s="44">
        <f t="shared" si="68"/>
        <v>70114</v>
      </c>
      <c r="J153" s="44">
        <f t="shared" si="68"/>
        <v>67400.600000000006</v>
      </c>
      <c r="K153" s="44">
        <f t="shared" si="68"/>
        <v>67800</v>
      </c>
      <c r="L153" s="5"/>
      <c r="M153" s="5"/>
      <c r="N153" s="5"/>
    </row>
    <row r="154" spans="1:14" ht="33">
      <c r="A154" s="36" t="s">
        <v>97</v>
      </c>
      <c r="B154" s="37">
        <v>920</v>
      </c>
      <c r="C154" s="37" t="s">
        <v>12</v>
      </c>
      <c r="D154" s="37" t="s">
        <v>10</v>
      </c>
      <c r="E154" s="37" t="s">
        <v>88</v>
      </c>
      <c r="F154" s="37" t="s">
        <v>39</v>
      </c>
      <c r="G154" s="44">
        <f t="shared" si="68"/>
        <v>68839.100000000006</v>
      </c>
      <c r="H154" s="44">
        <f t="shared" si="68"/>
        <v>1274.9000000000001</v>
      </c>
      <c r="I154" s="44">
        <f t="shared" si="68"/>
        <v>70114</v>
      </c>
      <c r="J154" s="44">
        <f t="shared" si="68"/>
        <v>67400.600000000006</v>
      </c>
      <c r="K154" s="44">
        <f t="shared" si="68"/>
        <v>67800</v>
      </c>
      <c r="L154" s="5"/>
      <c r="M154" s="5"/>
      <c r="N154" s="5"/>
    </row>
    <row r="155" spans="1:14" ht="33">
      <c r="A155" s="36" t="s">
        <v>64</v>
      </c>
      <c r="B155" s="37">
        <v>920</v>
      </c>
      <c r="C155" s="37" t="s">
        <v>12</v>
      </c>
      <c r="D155" s="37" t="s">
        <v>10</v>
      </c>
      <c r="E155" s="37" t="s">
        <v>88</v>
      </c>
      <c r="F155" s="37" t="s">
        <v>40</v>
      </c>
      <c r="G155" s="44">
        <f t="shared" si="68"/>
        <v>68839.100000000006</v>
      </c>
      <c r="H155" s="44">
        <f t="shared" si="68"/>
        <v>1274.9000000000001</v>
      </c>
      <c r="I155" s="44">
        <f t="shared" si="68"/>
        <v>70114</v>
      </c>
      <c r="J155" s="44">
        <f t="shared" si="68"/>
        <v>67400.600000000006</v>
      </c>
      <c r="K155" s="44">
        <f t="shared" si="68"/>
        <v>67800</v>
      </c>
      <c r="L155" s="5"/>
      <c r="M155" s="5"/>
      <c r="N155" s="5"/>
    </row>
    <row r="156" spans="1:14" ht="16.5">
      <c r="A156" s="38" t="s">
        <v>105</v>
      </c>
      <c r="B156" s="40" t="s">
        <v>22</v>
      </c>
      <c r="C156" s="40" t="s">
        <v>12</v>
      </c>
      <c r="D156" s="40" t="s">
        <v>10</v>
      </c>
      <c r="E156" s="40" t="s">
        <v>88</v>
      </c>
      <c r="F156" s="41" t="s">
        <v>31</v>
      </c>
      <c r="G156" s="42">
        <v>68839.100000000006</v>
      </c>
      <c r="H156" s="42">
        <v>1274.9000000000001</v>
      </c>
      <c r="I156" s="42">
        <f>G156+H156</f>
        <v>70114</v>
      </c>
      <c r="J156" s="42">
        <v>67400.600000000006</v>
      </c>
      <c r="K156" s="42">
        <v>67800</v>
      </c>
      <c r="L156" s="5"/>
      <c r="M156" s="5"/>
      <c r="N156" s="5"/>
    </row>
    <row r="157" spans="1:14" ht="16.5">
      <c r="A157" s="56" t="s">
        <v>17</v>
      </c>
      <c r="B157" s="37">
        <v>920</v>
      </c>
      <c r="C157" s="37" t="s">
        <v>12</v>
      </c>
      <c r="D157" s="37" t="s">
        <v>10</v>
      </c>
      <c r="E157" s="37" t="s">
        <v>89</v>
      </c>
      <c r="F157" s="37" t="s">
        <v>7</v>
      </c>
      <c r="G157" s="44">
        <f t="shared" ref="G157:K158" si="69">G158</f>
        <v>27431.5</v>
      </c>
      <c r="H157" s="44">
        <f t="shared" si="69"/>
        <v>0</v>
      </c>
      <c r="I157" s="44">
        <f t="shared" si="69"/>
        <v>27431.5</v>
      </c>
      <c r="J157" s="44">
        <f t="shared" si="69"/>
        <v>27446.5</v>
      </c>
      <c r="K157" s="44">
        <f t="shared" si="69"/>
        <v>27446.5</v>
      </c>
      <c r="L157" s="5"/>
      <c r="M157" s="5"/>
      <c r="N157" s="5"/>
    </row>
    <row r="158" spans="1:14" ht="33">
      <c r="A158" s="36" t="s">
        <v>97</v>
      </c>
      <c r="B158" s="37">
        <v>920</v>
      </c>
      <c r="C158" s="37" t="s">
        <v>12</v>
      </c>
      <c r="D158" s="37" t="s">
        <v>10</v>
      </c>
      <c r="E158" s="37" t="s">
        <v>89</v>
      </c>
      <c r="F158" s="37" t="s">
        <v>39</v>
      </c>
      <c r="G158" s="44">
        <f t="shared" si="69"/>
        <v>27431.5</v>
      </c>
      <c r="H158" s="44">
        <f t="shared" si="69"/>
        <v>0</v>
      </c>
      <c r="I158" s="44">
        <f t="shared" si="69"/>
        <v>27431.5</v>
      </c>
      <c r="J158" s="44">
        <f t="shared" si="69"/>
        <v>27446.5</v>
      </c>
      <c r="K158" s="44">
        <f t="shared" si="69"/>
        <v>27446.5</v>
      </c>
      <c r="L158" s="5"/>
      <c r="M158" s="5"/>
      <c r="N158" s="5"/>
    </row>
    <row r="159" spans="1:14" ht="33">
      <c r="A159" s="36" t="s">
        <v>64</v>
      </c>
      <c r="B159" s="37">
        <v>920</v>
      </c>
      <c r="C159" s="37" t="s">
        <v>12</v>
      </c>
      <c r="D159" s="37" t="s">
        <v>10</v>
      </c>
      <c r="E159" s="37" t="s">
        <v>89</v>
      </c>
      <c r="F159" s="37" t="s">
        <v>40</v>
      </c>
      <c r="G159" s="44">
        <f t="shared" ref="G159" si="70">G161+G160</f>
        <v>27431.5</v>
      </c>
      <c r="H159" s="44">
        <f>H161+H160</f>
        <v>0</v>
      </c>
      <c r="I159" s="44">
        <f t="shared" ref="I159:K159" si="71">I161+I160</f>
        <v>27431.5</v>
      </c>
      <c r="J159" s="44">
        <f t="shared" si="71"/>
        <v>27446.5</v>
      </c>
      <c r="K159" s="44">
        <f t="shared" si="71"/>
        <v>27446.5</v>
      </c>
      <c r="L159" s="5"/>
      <c r="M159" s="5"/>
      <c r="N159" s="5"/>
    </row>
    <row r="160" spans="1:14" ht="16.5">
      <c r="A160" s="38" t="s">
        <v>105</v>
      </c>
      <c r="B160" s="41" t="s">
        <v>22</v>
      </c>
      <c r="C160" s="41" t="s">
        <v>12</v>
      </c>
      <c r="D160" s="41" t="s">
        <v>10</v>
      </c>
      <c r="E160" s="41" t="s">
        <v>89</v>
      </c>
      <c r="F160" s="41" t="s">
        <v>31</v>
      </c>
      <c r="G160" s="42">
        <v>1501.5</v>
      </c>
      <c r="H160" s="104"/>
      <c r="I160" s="42">
        <f>G160+H160</f>
        <v>1501.5</v>
      </c>
      <c r="J160" s="42">
        <v>1516.5</v>
      </c>
      <c r="K160" s="42">
        <v>1516.5</v>
      </c>
      <c r="L160" s="5"/>
      <c r="M160" s="5"/>
      <c r="N160" s="5"/>
    </row>
    <row r="161" spans="1:14" ht="16.5">
      <c r="A161" s="38" t="s">
        <v>143</v>
      </c>
      <c r="B161" s="41" t="s">
        <v>22</v>
      </c>
      <c r="C161" s="41" t="s">
        <v>12</v>
      </c>
      <c r="D161" s="41" t="s">
        <v>10</v>
      </c>
      <c r="E161" s="41" t="s">
        <v>89</v>
      </c>
      <c r="F161" s="41" t="s">
        <v>142</v>
      </c>
      <c r="G161" s="42">
        <v>25930</v>
      </c>
      <c r="H161" s="104"/>
      <c r="I161" s="42">
        <f>G161+H161</f>
        <v>25930</v>
      </c>
      <c r="J161" s="42">
        <v>25930</v>
      </c>
      <c r="K161" s="42">
        <v>25930</v>
      </c>
      <c r="L161" s="5"/>
      <c r="M161" s="5"/>
      <c r="N161" s="5"/>
    </row>
    <row r="162" spans="1:14" ht="16.5">
      <c r="A162" s="69" t="s">
        <v>197</v>
      </c>
      <c r="B162" s="37">
        <v>920</v>
      </c>
      <c r="C162" s="37" t="s">
        <v>12</v>
      </c>
      <c r="D162" s="37" t="s">
        <v>10</v>
      </c>
      <c r="E162" s="37" t="s">
        <v>196</v>
      </c>
      <c r="F162" s="37" t="s">
        <v>7</v>
      </c>
      <c r="G162" s="46">
        <f t="shared" ref="G162:H162" si="72">G165</f>
        <v>2500</v>
      </c>
      <c r="H162" s="46">
        <f t="shared" si="72"/>
        <v>-2500</v>
      </c>
      <c r="I162" s="46">
        <f t="shared" ref="I162:K162" si="73">I165</f>
        <v>0</v>
      </c>
      <c r="J162" s="46">
        <f t="shared" si="73"/>
        <v>2500</v>
      </c>
      <c r="K162" s="46">
        <f t="shared" si="73"/>
        <v>2500</v>
      </c>
      <c r="L162" s="5"/>
      <c r="M162" s="5"/>
      <c r="N162" s="5"/>
    </row>
    <row r="163" spans="1:14" ht="33">
      <c r="A163" s="36" t="s">
        <v>97</v>
      </c>
      <c r="B163" s="37">
        <v>920</v>
      </c>
      <c r="C163" s="37" t="s">
        <v>12</v>
      </c>
      <c r="D163" s="37" t="s">
        <v>10</v>
      </c>
      <c r="E163" s="37" t="s">
        <v>196</v>
      </c>
      <c r="F163" s="37" t="s">
        <v>39</v>
      </c>
      <c r="G163" s="46">
        <f t="shared" ref="G163:K164" si="74">G164</f>
        <v>2500</v>
      </c>
      <c r="H163" s="46">
        <f t="shared" si="74"/>
        <v>-2500</v>
      </c>
      <c r="I163" s="46">
        <f t="shared" si="74"/>
        <v>0</v>
      </c>
      <c r="J163" s="46">
        <f t="shared" si="74"/>
        <v>2500</v>
      </c>
      <c r="K163" s="46">
        <f t="shared" si="74"/>
        <v>2500</v>
      </c>
      <c r="L163" s="5"/>
      <c r="M163" s="5"/>
      <c r="N163" s="5"/>
    </row>
    <row r="164" spans="1:14" ht="33">
      <c r="A164" s="36" t="s">
        <v>64</v>
      </c>
      <c r="B164" s="37">
        <v>920</v>
      </c>
      <c r="C164" s="37" t="s">
        <v>12</v>
      </c>
      <c r="D164" s="37" t="s">
        <v>10</v>
      </c>
      <c r="E164" s="37" t="s">
        <v>196</v>
      </c>
      <c r="F164" s="37" t="s">
        <v>40</v>
      </c>
      <c r="G164" s="46">
        <f t="shared" si="74"/>
        <v>2500</v>
      </c>
      <c r="H164" s="46">
        <f t="shared" si="74"/>
        <v>-2500</v>
      </c>
      <c r="I164" s="46">
        <f t="shared" si="74"/>
        <v>0</v>
      </c>
      <c r="J164" s="46">
        <f t="shared" si="74"/>
        <v>2500</v>
      </c>
      <c r="K164" s="46">
        <f t="shared" si="74"/>
        <v>2500</v>
      </c>
      <c r="L164" s="5"/>
      <c r="M164" s="5"/>
      <c r="N164" s="5"/>
    </row>
    <row r="165" spans="1:14" ht="16.5">
      <c r="A165" s="38" t="s">
        <v>105</v>
      </c>
      <c r="B165" s="40">
        <v>920</v>
      </c>
      <c r="C165" s="40" t="s">
        <v>12</v>
      </c>
      <c r="D165" s="40" t="s">
        <v>10</v>
      </c>
      <c r="E165" s="40" t="s">
        <v>196</v>
      </c>
      <c r="F165" s="40" t="s">
        <v>31</v>
      </c>
      <c r="G165" s="50">
        <v>2500</v>
      </c>
      <c r="H165" s="50">
        <v>-2500</v>
      </c>
      <c r="I165" s="50">
        <f>G165+H165</f>
        <v>0</v>
      </c>
      <c r="J165" s="50">
        <v>2500</v>
      </c>
      <c r="K165" s="50">
        <v>2500</v>
      </c>
      <c r="L165" s="5"/>
      <c r="M165" s="5"/>
      <c r="N165" s="5"/>
    </row>
    <row r="166" spans="1:14" ht="16.5">
      <c r="A166" s="56" t="s">
        <v>18</v>
      </c>
      <c r="B166" s="37">
        <v>920</v>
      </c>
      <c r="C166" s="37" t="s">
        <v>12</v>
      </c>
      <c r="D166" s="37" t="s">
        <v>10</v>
      </c>
      <c r="E166" s="37" t="s">
        <v>90</v>
      </c>
      <c r="F166" s="37" t="s">
        <v>7</v>
      </c>
      <c r="G166" s="46">
        <f t="shared" ref="G166:H166" si="75">G169</f>
        <v>6475</v>
      </c>
      <c r="H166" s="46">
        <f t="shared" si="75"/>
        <v>0</v>
      </c>
      <c r="I166" s="46">
        <f t="shared" ref="I166:K166" si="76">I169</f>
        <v>6475</v>
      </c>
      <c r="J166" s="46">
        <f t="shared" si="76"/>
        <v>2100</v>
      </c>
      <c r="K166" s="46">
        <f t="shared" si="76"/>
        <v>2100</v>
      </c>
      <c r="L166" s="5"/>
      <c r="M166" s="5"/>
      <c r="N166" s="5"/>
    </row>
    <row r="167" spans="1:14" ht="33">
      <c r="A167" s="36" t="s">
        <v>97</v>
      </c>
      <c r="B167" s="37">
        <v>920</v>
      </c>
      <c r="C167" s="37" t="s">
        <v>12</v>
      </c>
      <c r="D167" s="37" t="s">
        <v>10</v>
      </c>
      <c r="E167" s="37" t="s">
        <v>90</v>
      </c>
      <c r="F167" s="37" t="s">
        <v>39</v>
      </c>
      <c r="G167" s="46">
        <f t="shared" ref="G167:K168" si="77">G168</f>
        <v>6475</v>
      </c>
      <c r="H167" s="46">
        <f t="shared" si="77"/>
        <v>0</v>
      </c>
      <c r="I167" s="46">
        <f t="shared" si="77"/>
        <v>6475</v>
      </c>
      <c r="J167" s="46">
        <f t="shared" si="77"/>
        <v>2100</v>
      </c>
      <c r="K167" s="46">
        <f t="shared" si="77"/>
        <v>2100</v>
      </c>
      <c r="L167" s="5"/>
      <c r="M167" s="5"/>
      <c r="N167" s="5"/>
    </row>
    <row r="168" spans="1:14" ht="33">
      <c r="A168" s="36" t="s">
        <v>64</v>
      </c>
      <c r="B168" s="37">
        <v>920</v>
      </c>
      <c r="C168" s="37" t="s">
        <v>12</v>
      </c>
      <c r="D168" s="37" t="s">
        <v>10</v>
      </c>
      <c r="E168" s="37" t="s">
        <v>90</v>
      </c>
      <c r="F168" s="37" t="s">
        <v>40</v>
      </c>
      <c r="G168" s="46">
        <f t="shared" si="77"/>
        <v>6475</v>
      </c>
      <c r="H168" s="46">
        <f t="shared" si="77"/>
        <v>0</v>
      </c>
      <c r="I168" s="46">
        <f t="shared" si="77"/>
        <v>6475</v>
      </c>
      <c r="J168" s="46">
        <f t="shared" si="77"/>
        <v>2100</v>
      </c>
      <c r="K168" s="46">
        <f t="shared" si="77"/>
        <v>2100</v>
      </c>
      <c r="L168" s="5"/>
      <c r="M168" s="5"/>
      <c r="N168" s="5"/>
    </row>
    <row r="169" spans="1:14" ht="16.5">
      <c r="A169" s="38" t="s">
        <v>105</v>
      </c>
      <c r="B169" s="40">
        <v>920</v>
      </c>
      <c r="C169" s="40" t="s">
        <v>12</v>
      </c>
      <c r="D169" s="40" t="s">
        <v>10</v>
      </c>
      <c r="E169" s="40" t="s">
        <v>90</v>
      </c>
      <c r="F169" s="40" t="s">
        <v>31</v>
      </c>
      <c r="G169" s="50">
        <v>6475</v>
      </c>
      <c r="H169" s="107"/>
      <c r="I169" s="50">
        <f>G169+H169</f>
        <v>6475</v>
      </c>
      <c r="J169" s="50">
        <v>2100</v>
      </c>
      <c r="K169" s="50">
        <v>2100</v>
      </c>
      <c r="L169" s="5"/>
      <c r="M169" s="5"/>
      <c r="N169" s="5"/>
    </row>
    <row r="170" spans="1:14" ht="16.5">
      <c r="A170" s="56" t="s">
        <v>66</v>
      </c>
      <c r="B170" s="37">
        <v>920</v>
      </c>
      <c r="C170" s="37" t="s">
        <v>12</v>
      </c>
      <c r="D170" s="37" t="s">
        <v>10</v>
      </c>
      <c r="E170" s="37" t="s">
        <v>91</v>
      </c>
      <c r="F170" s="37" t="s">
        <v>7</v>
      </c>
      <c r="G170" s="46">
        <f t="shared" ref="G170:K170" si="78">G171</f>
        <v>25490.3</v>
      </c>
      <c r="H170" s="46">
        <f t="shared" si="78"/>
        <v>-13582.6</v>
      </c>
      <c r="I170" s="46">
        <f t="shared" si="78"/>
        <v>11907.699999999999</v>
      </c>
      <c r="J170" s="46">
        <f t="shared" si="78"/>
        <v>34227</v>
      </c>
      <c r="K170" s="46">
        <f t="shared" si="78"/>
        <v>34717.799999999996</v>
      </c>
      <c r="L170" s="5"/>
      <c r="M170" s="5"/>
      <c r="N170" s="5"/>
    </row>
    <row r="171" spans="1:14" ht="33">
      <c r="A171" s="36" t="s">
        <v>97</v>
      </c>
      <c r="B171" s="37">
        <v>920</v>
      </c>
      <c r="C171" s="37" t="s">
        <v>12</v>
      </c>
      <c r="D171" s="37" t="s">
        <v>10</v>
      </c>
      <c r="E171" s="37" t="s">
        <v>91</v>
      </c>
      <c r="F171" s="37" t="s">
        <v>39</v>
      </c>
      <c r="G171" s="46">
        <f t="shared" ref="G171:K171" si="79">G172</f>
        <v>25490.3</v>
      </c>
      <c r="H171" s="46">
        <f t="shared" si="79"/>
        <v>-13582.6</v>
      </c>
      <c r="I171" s="46">
        <f t="shared" si="79"/>
        <v>11907.699999999999</v>
      </c>
      <c r="J171" s="46">
        <f t="shared" si="79"/>
        <v>34227</v>
      </c>
      <c r="K171" s="46">
        <f t="shared" si="79"/>
        <v>34717.799999999996</v>
      </c>
      <c r="L171" s="5"/>
      <c r="M171" s="5"/>
      <c r="N171" s="5"/>
    </row>
    <row r="172" spans="1:14" ht="33">
      <c r="A172" s="36" t="s">
        <v>64</v>
      </c>
      <c r="B172" s="37">
        <v>920</v>
      </c>
      <c r="C172" s="37" t="s">
        <v>12</v>
      </c>
      <c r="D172" s="37" t="s">
        <v>10</v>
      </c>
      <c r="E172" s="37" t="s">
        <v>91</v>
      </c>
      <c r="F172" s="37" t="s">
        <v>40</v>
      </c>
      <c r="G172" s="46">
        <f>G173</f>
        <v>25490.3</v>
      </c>
      <c r="H172" s="46">
        <f>H173</f>
        <v>-13582.6</v>
      </c>
      <c r="I172" s="46">
        <f>I173</f>
        <v>11907.699999999999</v>
      </c>
      <c r="J172" s="46">
        <f>J173</f>
        <v>34227</v>
      </c>
      <c r="K172" s="46">
        <f>K173</f>
        <v>34717.799999999996</v>
      </c>
      <c r="L172" s="5"/>
      <c r="M172" s="5"/>
      <c r="N172" s="5"/>
    </row>
    <row r="173" spans="1:14" ht="16.5">
      <c r="A173" s="38" t="s">
        <v>105</v>
      </c>
      <c r="B173" s="40">
        <v>920</v>
      </c>
      <c r="C173" s="40" t="s">
        <v>12</v>
      </c>
      <c r="D173" s="40" t="s">
        <v>10</v>
      </c>
      <c r="E173" s="40" t="s">
        <v>91</v>
      </c>
      <c r="F173" s="40" t="s">
        <v>31</v>
      </c>
      <c r="G173" s="50">
        <f>25599.6-303+193.7</f>
        <v>25490.3</v>
      </c>
      <c r="H173" s="50">
        <f>-5184+1062.4-10016+555</f>
        <v>-13582.6</v>
      </c>
      <c r="I173" s="50">
        <f>G173+H173</f>
        <v>11907.699999999999</v>
      </c>
      <c r="J173" s="50">
        <f>34228.3-1.3</f>
        <v>34227</v>
      </c>
      <c r="K173" s="50">
        <f>34719.1-1.3</f>
        <v>34717.799999999996</v>
      </c>
      <c r="L173" s="5"/>
      <c r="M173" s="5"/>
      <c r="N173" s="5"/>
    </row>
    <row r="174" spans="1:14" ht="49.5">
      <c r="A174" s="36" t="s">
        <v>243</v>
      </c>
      <c r="B174" s="36">
        <v>920</v>
      </c>
      <c r="C174" s="111" t="s">
        <v>12</v>
      </c>
      <c r="D174" s="111" t="s">
        <v>10</v>
      </c>
      <c r="E174" s="111" t="s">
        <v>244</v>
      </c>
      <c r="F174" s="111" t="s">
        <v>7</v>
      </c>
      <c r="G174" s="44">
        <f>G175</f>
        <v>0</v>
      </c>
      <c r="H174" s="44">
        <f t="shared" ref="H174:K176" si="80">H175</f>
        <v>707.9</v>
      </c>
      <c r="I174" s="44">
        <f t="shared" si="80"/>
        <v>707.9</v>
      </c>
      <c r="J174" s="44">
        <f t="shared" si="80"/>
        <v>0</v>
      </c>
      <c r="K174" s="44">
        <f t="shared" si="80"/>
        <v>0</v>
      </c>
      <c r="L174" s="5"/>
      <c r="M174" s="5"/>
      <c r="N174" s="5"/>
    </row>
    <row r="175" spans="1:14" ht="33">
      <c r="A175" s="36" t="s">
        <v>97</v>
      </c>
      <c r="B175" s="36">
        <v>920</v>
      </c>
      <c r="C175" s="111" t="s">
        <v>12</v>
      </c>
      <c r="D175" s="111" t="s">
        <v>10</v>
      </c>
      <c r="E175" s="111" t="s">
        <v>244</v>
      </c>
      <c r="F175" s="111" t="s">
        <v>39</v>
      </c>
      <c r="G175" s="44">
        <f>G176</f>
        <v>0</v>
      </c>
      <c r="H175" s="44">
        <f t="shared" si="80"/>
        <v>707.9</v>
      </c>
      <c r="I175" s="44">
        <f t="shared" si="80"/>
        <v>707.9</v>
      </c>
      <c r="J175" s="44">
        <f t="shared" si="80"/>
        <v>0</v>
      </c>
      <c r="K175" s="44">
        <f t="shared" si="80"/>
        <v>0</v>
      </c>
      <c r="L175" s="5"/>
      <c r="M175" s="5"/>
      <c r="N175" s="5"/>
    </row>
    <row r="176" spans="1:14" ht="33">
      <c r="A176" s="36" t="s">
        <v>64</v>
      </c>
      <c r="B176" s="36">
        <v>920</v>
      </c>
      <c r="C176" s="111" t="s">
        <v>12</v>
      </c>
      <c r="D176" s="111" t="s">
        <v>10</v>
      </c>
      <c r="E176" s="111" t="s">
        <v>244</v>
      </c>
      <c r="F176" s="111" t="s">
        <v>40</v>
      </c>
      <c r="G176" s="44">
        <f>G177</f>
        <v>0</v>
      </c>
      <c r="H176" s="44">
        <f t="shared" si="80"/>
        <v>707.9</v>
      </c>
      <c r="I176" s="44">
        <f t="shared" si="80"/>
        <v>707.9</v>
      </c>
      <c r="J176" s="44">
        <f t="shared" si="80"/>
        <v>0</v>
      </c>
      <c r="K176" s="44">
        <f t="shared" si="80"/>
        <v>0</v>
      </c>
      <c r="L176" s="5"/>
      <c r="M176" s="5"/>
      <c r="N176" s="5"/>
    </row>
    <row r="177" spans="1:14" ht="16.5">
      <c r="A177" s="48" t="s">
        <v>105</v>
      </c>
      <c r="B177" s="48">
        <v>920</v>
      </c>
      <c r="C177" s="112" t="s">
        <v>12</v>
      </c>
      <c r="D177" s="112" t="s">
        <v>10</v>
      </c>
      <c r="E177" s="112" t="s">
        <v>244</v>
      </c>
      <c r="F177" s="112" t="s">
        <v>31</v>
      </c>
      <c r="G177" s="50"/>
      <c r="H177" s="50">
        <v>707.9</v>
      </c>
      <c r="I177" s="50">
        <f>G177+H177</f>
        <v>707.9</v>
      </c>
      <c r="J177" s="50"/>
      <c r="K177" s="50"/>
      <c r="L177" s="5"/>
      <c r="M177" s="5"/>
      <c r="N177" s="5"/>
    </row>
    <row r="178" spans="1:14" ht="16.5">
      <c r="A178" s="51" t="s">
        <v>48</v>
      </c>
      <c r="B178" s="52" t="s">
        <v>22</v>
      </c>
      <c r="C178" s="52" t="s">
        <v>24</v>
      </c>
      <c r="D178" s="52" t="s">
        <v>25</v>
      </c>
      <c r="E178" s="52"/>
      <c r="F178" s="52" t="s">
        <v>7</v>
      </c>
      <c r="G178" s="70">
        <f t="shared" ref="G178:H178" si="81">G179+G185</f>
        <v>1061.5</v>
      </c>
      <c r="H178" s="70">
        <f t="shared" si="81"/>
        <v>31.7</v>
      </c>
      <c r="I178" s="70">
        <f t="shared" ref="I178:K178" si="82">I179+I185</f>
        <v>1093.2</v>
      </c>
      <c r="J178" s="70">
        <f t="shared" si="82"/>
        <v>1079.0999999999999</v>
      </c>
      <c r="K178" s="70">
        <f t="shared" si="82"/>
        <v>1079.0999999999999</v>
      </c>
      <c r="L178" s="5"/>
      <c r="M178" s="5"/>
      <c r="N178" s="5"/>
    </row>
    <row r="179" spans="1:14" ht="16.5">
      <c r="A179" s="56" t="s">
        <v>26</v>
      </c>
      <c r="B179" s="37" t="s">
        <v>22</v>
      </c>
      <c r="C179" s="37" t="s">
        <v>24</v>
      </c>
      <c r="D179" s="37" t="s">
        <v>9</v>
      </c>
      <c r="E179" s="37"/>
      <c r="F179" s="37"/>
      <c r="G179" s="46">
        <f t="shared" ref="G179:K183" si="83">G180</f>
        <v>591.5</v>
      </c>
      <c r="H179" s="46">
        <f t="shared" si="83"/>
        <v>31.7</v>
      </c>
      <c r="I179" s="46">
        <f t="shared" si="83"/>
        <v>623.20000000000005</v>
      </c>
      <c r="J179" s="46">
        <f t="shared" si="83"/>
        <v>609.1</v>
      </c>
      <c r="K179" s="46">
        <f t="shared" si="83"/>
        <v>609.1</v>
      </c>
      <c r="L179" s="5"/>
      <c r="M179" s="5"/>
      <c r="N179" s="5"/>
    </row>
    <row r="180" spans="1:14" ht="16.5">
      <c r="A180" s="33" t="s">
        <v>37</v>
      </c>
      <c r="B180" s="37">
        <v>920</v>
      </c>
      <c r="C180" s="37" t="s">
        <v>24</v>
      </c>
      <c r="D180" s="37" t="s">
        <v>9</v>
      </c>
      <c r="E180" s="34" t="s">
        <v>82</v>
      </c>
      <c r="F180" s="37"/>
      <c r="G180" s="46">
        <f t="shared" si="83"/>
        <v>591.5</v>
      </c>
      <c r="H180" s="46">
        <f t="shared" si="83"/>
        <v>31.7</v>
      </c>
      <c r="I180" s="46">
        <f t="shared" si="83"/>
        <v>623.20000000000005</v>
      </c>
      <c r="J180" s="46">
        <f t="shared" si="83"/>
        <v>609.1</v>
      </c>
      <c r="K180" s="46">
        <f t="shared" si="83"/>
        <v>609.1</v>
      </c>
      <c r="L180" s="5"/>
      <c r="M180" s="5"/>
      <c r="N180" s="5"/>
    </row>
    <row r="181" spans="1:14" ht="33">
      <c r="A181" s="71" t="s">
        <v>67</v>
      </c>
      <c r="B181" s="37" t="s">
        <v>22</v>
      </c>
      <c r="C181" s="37" t="s">
        <v>24</v>
      </c>
      <c r="D181" s="37" t="s">
        <v>9</v>
      </c>
      <c r="E181" s="34" t="s">
        <v>92</v>
      </c>
      <c r="F181" s="37"/>
      <c r="G181" s="46">
        <f t="shared" si="83"/>
        <v>591.5</v>
      </c>
      <c r="H181" s="46">
        <f t="shared" si="83"/>
        <v>31.7</v>
      </c>
      <c r="I181" s="46">
        <f t="shared" si="83"/>
        <v>623.20000000000005</v>
      </c>
      <c r="J181" s="46">
        <f t="shared" si="83"/>
        <v>609.1</v>
      </c>
      <c r="K181" s="46">
        <f t="shared" si="83"/>
        <v>609.1</v>
      </c>
      <c r="L181" s="5"/>
      <c r="M181" s="5"/>
      <c r="N181" s="5"/>
    </row>
    <row r="182" spans="1:14" ht="16.5">
      <c r="A182" s="72" t="s">
        <v>57</v>
      </c>
      <c r="B182" s="37" t="s">
        <v>22</v>
      </c>
      <c r="C182" s="37" t="s">
        <v>24</v>
      </c>
      <c r="D182" s="37" t="s">
        <v>9</v>
      </c>
      <c r="E182" s="34" t="s">
        <v>92</v>
      </c>
      <c r="F182" s="37" t="s">
        <v>56</v>
      </c>
      <c r="G182" s="46">
        <f t="shared" si="83"/>
        <v>591.5</v>
      </c>
      <c r="H182" s="46">
        <f t="shared" si="83"/>
        <v>31.7</v>
      </c>
      <c r="I182" s="46">
        <f t="shared" si="83"/>
        <v>623.20000000000005</v>
      </c>
      <c r="J182" s="46">
        <f t="shared" si="83"/>
        <v>609.1</v>
      </c>
      <c r="K182" s="46">
        <f t="shared" si="83"/>
        <v>609.1</v>
      </c>
      <c r="L182" s="5"/>
      <c r="M182" s="5"/>
      <c r="N182" s="5"/>
    </row>
    <row r="183" spans="1:14" ht="16.5">
      <c r="A183" s="73" t="s">
        <v>58</v>
      </c>
      <c r="B183" s="37" t="s">
        <v>22</v>
      </c>
      <c r="C183" s="37" t="s">
        <v>24</v>
      </c>
      <c r="D183" s="37" t="s">
        <v>9</v>
      </c>
      <c r="E183" s="34" t="s">
        <v>92</v>
      </c>
      <c r="F183" s="37" t="s">
        <v>59</v>
      </c>
      <c r="G183" s="46">
        <f t="shared" si="83"/>
        <v>591.5</v>
      </c>
      <c r="H183" s="46">
        <f t="shared" si="83"/>
        <v>31.7</v>
      </c>
      <c r="I183" s="46">
        <f t="shared" si="83"/>
        <v>623.20000000000005</v>
      </c>
      <c r="J183" s="46">
        <f t="shared" si="83"/>
        <v>609.1</v>
      </c>
      <c r="K183" s="46">
        <f t="shared" si="83"/>
        <v>609.1</v>
      </c>
      <c r="L183" s="5"/>
      <c r="M183" s="5"/>
      <c r="N183" s="5"/>
    </row>
    <row r="184" spans="1:14" ht="16.5">
      <c r="A184" s="38" t="s">
        <v>62</v>
      </c>
      <c r="B184" s="40" t="s">
        <v>22</v>
      </c>
      <c r="C184" s="40" t="s">
        <v>24</v>
      </c>
      <c r="D184" s="40" t="s">
        <v>9</v>
      </c>
      <c r="E184" s="40" t="s">
        <v>92</v>
      </c>
      <c r="F184" s="40" t="s">
        <v>33</v>
      </c>
      <c r="G184" s="50">
        <v>591.5</v>
      </c>
      <c r="H184" s="50">
        <v>31.7</v>
      </c>
      <c r="I184" s="50">
        <f>G184+H184</f>
        <v>623.20000000000005</v>
      </c>
      <c r="J184" s="50">
        <v>609.1</v>
      </c>
      <c r="K184" s="50">
        <v>609.1</v>
      </c>
      <c r="L184" s="5"/>
      <c r="M184" s="5"/>
      <c r="N184" s="5"/>
    </row>
    <row r="185" spans="1:14" ht="16.5">
      <c r="A185" s="56" t="s">
        <v>29</v>
      </c>
      <c r="B185" s="37" t="s">
        <v>22</v>
      </c>
      <c r="C185" s="37" t="s">
        <v>24</v>
      </c>
      <c r="D185" s="37" t="s">
        <v>10</v>
      </c>
      <c r="E185" s="37"/>
      <c r="F185" s="37"/>
      <c r="G185" s="57">
        <f t="shared" ref="G185:H185" si="84">G186+G196</f>
        <v>470</v>
      </c>
      <c r="H185" s="57">
        <f t="shared" si="84"/>
        <v>0</v>
      </c>
      <c r="I185" s="57">
        <f t="shared" ref="I185:K185" si="85">I186+I196</f>
        <v>470</v>
      </c>
      <c r="J185" s="57">
        <f t="shared" si="85"/>
        <v>470</v>
      </c>
      <c r="K185" s="57">
        <f t="shared" si="85"/>
        <v>470</v>
      </c>
      <c r="L185" s="5"/>
      <c r="M185" s="5"/>
      <c r="N185" s="5"/>
    </row>
    <row r="186" spans="1:14" ht="33">
      <c r="A186" s="36" t="s">
        <v>145</v>
      </c>
      <c r="B186" s="43" t="s">
        <v>22</v>
      </c>
      <c r="C186" s="43" t="s">
        <v>24</v>
      </c>
      <c r="D186" s="43" t="s">
        <v>10</v>
      </c>
      <c r="E186" s="43" t="s">
        <v>146</v>
      </c>
      <c r="F186" s="37"/>
      <c r="G186" s="57">
        <f t="shared" ref="G186:K186" si="86">G187</f>
        <v>60</v>
      </c>
      <c r="H186" s="57">
        <f t="shared" si="86"/>
        <v>0</v>
      </c>
      <c r="I186" s="57">
        <f t="shared" si="86"/>
        <v>60</v>
      </c>
      <c r="J186" s="57">
        <f t="shared" si="86"/>
        <v>60</v>
      </c>
      <c r="K186" s="57">
        <f t="shared" si="86"/>
        <v>60</v>
      </c>
      <c r="L186" s="5"/>
      <c r="M186" s="5"/>
      <c r="N186" s="5"/>
    </row>
    <row r="187" spans="1:14" ht="33">
      <c r="A187" s="36" t="s">
        <v>153</v>
      </c>
      <c r="B187" s="37" t="s">
        <v>22</v>
      </c>
      <c r="C187" s="37" t="s">
        <v>24</v>
      </c>
      <c r="D187" s="37" t="s">
        <v>10</v>
      </c>
      <c r="E187" s="37" t="s">
        <v>152</v>
      </c>
      <c r="F187" s="37"/>
      <c r="G187" s="57">
        <f t="shared" ref="G187:H187" si="87">G189</f>
        <v>60</v>
      </c>
      <c r="H187" s="57">
        <f t="shared" si="87"/>
        <v>0</v>
      </c>
      <c r="I187" s="57">
        <f t="shared" ref="I187:K187" si="88">I189</f>
        <v>60</v>
      </c>
      <c r="J187" s="57">
        <f t="shared" si="88"/>
        <v>60</v>
      </c>
      <c r="K187" s="57">
        <f t="shared" si="88"/>
        <v>60</v>
      </c>
      <c r="L187" s="5"/>
      <c r="M187" s="5"/>
      <c r="N187" s="5"/>
    </row>
    <row r="188" spans="1:14" ht="16.5">
      <c r="A188" s="56" t="s">
        <v>154</v>
      </c>
      <c r="B188" s="37" t="s">
        <v>22</v>
      </c>
      <c r="C188" s="37" t="s">
        <v>24</v>
      </c>
      <c r="D188" s="37" t="s">
        <v>10</v>
      </c>
      <c r="E188" s="37" t="s">
        <v>139</v>
      </c>
      <c r="F188" s="37"/>
      <c r="G188" s="57">
        <f t="shared" ref="G188:K188" si="89">G189</f>
        <v>60</v>
      </c>
      <c r="H188" s="57">
        <f t="shared" si="89"/>
        <v>0</v>
      </c>
      <c r="I188" s="57">
        <f t="shared" si="89"/>
        <v>60</v>
      </c>
      <c r="J188" s="57">
        <f t="shared" si="89"/>
        <v>60</v>
      </c>
      <c r="K188" s="57">
        <f t="shared" si="89"/>
        <v>60</v>
      </c>
      <c r="L188" s="5"/>
      <c r="M188" s="5"/>
      <c r="N188" s="5"/>
    </row>
    <row r="189" spans="1:14" ht="16.5">
      <c r="A189" s="56" t="s">
        <v>154</v>
      </c>
      <c r="B189" s="37" t="s">
        <v>22</v>
      </c>
      <c r="C189" s="37" t="s">
        <v>24</v>
      </c>
      <c r="D189" s="37" t="s">
        <v>10</v>
      </c>
      <c r="E189" s="37" t="s">
        <v>169</v>
      </c>
      <c r="F189" s="37"/>
      <c r="G189" s="57">
        <f t="shared" ref="G189:H189" si="90">G190+G193</f>
        <v>60</v>
      </c>
      <c r="H189" s="57">
        <f t="shared" si="90"/>
        <v>0</v>
      </c>
      <c r="I189" s="57">
        <f t="shared" ref="I189:K189" si="91">I190+I193</f>
        <v>60</v>
      </c>
      <c r="J189" s="57">
        <f t="shared" si="91"/>
        <v>60</v>
      </c>
      <c r="K189" s="57">
        <f t="shared" si="91"/>
        <v>60</v>
      </c>
      <c r="L189" s="5"/>
      <c r="M189" s="5"/>
      <c r="N189" s="5"/>
    </row>
    <row r="190" spans="1:14" ht="33">
      <c r="A190" s="36" t="s">
        <v>97</v>
      </c>
      <c r="B190" s="37">
        <v>920</v>
      </c>
      <c r="C190" s="37" t="s">
        <v>24</v>
      </c>
      <c r="D190" s="37" t="s">
        <v>10</v>
      </c>
      <c r="E190" s="37" t="s">
        <v>169</v>
      </c>
      <c r="F190" s="37" t="s">
        <v>39</v>
      </c>
      <c r="G190" s="46">
        <f t="shared" ref="G190:K191" si="92">G191</f>
        <v>10</v>
      </c>
      <c r="H190" s="46">
        <f t="shared" si="92"/>
        <v>0</v>
      </c>
      <c r="I190" s="46">
        <f t="shared" si="92"/>
        <v>10</v>
      </c>
      <c r="J190" s="46">
        <f t="shared" si="92"/>
        <v>10</v>
      </c>
      <c r="K190" s="46">
        <f t="shared" si="92"/>
        <v>10</v>
      </c>
      <c r="L190" s="5"/>
      <c r="M190" s="5"/>
      <c r="N190" s="5"/>
    </row>
    <row r="191" spans="1:14" ht="33">
      <c r="A191" s="36" t="s">
        <v>64</v>
      </c>
      <c r="B191" s="37">
        <v>920</v>
      </c>
      <c r="C191" s="37" t="s">
        <v>24</v>
      </c>
      <c r="D191" s="37" t="s">
        <v>10</v>
      </c>
      <c r="E191" s="37" t="s">
        <v>169</v>
      </c>
      <c r="F191" s="37" t="s">
        <v>40</v>
      </c>
      <c r="G191" s="46">
        <f t="shared" si="92"/>
        <v>10</v>
      </c>
      <c r="H191" s="46">
        <f t="shared" si="92"/>
        <v>0</v>
      </c>
      <c r="I191" s="46">
        <f t="shared" si="92"/>
        <v>10</v>
      </c>
      <c r="J191" s="46">
        <f t="shared" si="92"/>
        <v>10</v>
      </c>
      <c r="K191" s="46">
        <f t="shared" si="92"/>
        <v>10</v>
      </c>
      <c r="L191" s="5"/>
      <c r="M191" s="5"/>
      <c r="N191" s="5"/>
    </row>
    <row r="192" spans="1:14" ht="16.5">
      <c r="A192" s="38" t="s">
        <v>105</v>
      </c>
      <c r="B192" s="40">
        <v>920</v>
      </c>
      <c r="C192" s="40" t="s">
        <v>24</v>
      </c>
      <c r="D192" s="40" t="s">
        <v>10</v>
      </c>
      <c r="E192" s="47" t="s">
        <v>169</v>
      </c>
      <c r="F192" s="40" t="s">
        <v>31</v>
      </c>
      <c r="G192" s="50">
        <v>10</v>
      </c>
      <c r="H192" s="107"/>
      <c r="I192" s="50">
        <f>G192+H192</f>
        <v>10</v>
      </c>
      <c r="J192" s="50">
        <v>10</v>
      </c>
      <c r="K192" s="50">
        <v>10</v>
      </c>
      <c r="L192" s="5"/>
      <c r="M192" s="5"/>
      <c r="N192" s="5"/>
    </row>
    <row r="193" spans="1:14" ht="16.5">
      <c r="A193" s="72" t="s">
        <v>57</v>
      </c>
      <c r="B193" s="37" t="s">
        <v>22</v>
      </c>
      <c r="C193" s="37" t="s">
        <v>24</v>
      </c>
      <c r="D193" s="37" t="s">
        <v>10</v>
      </c>
      <c r="E193" s="37" t="s">
        <v>169</v>
      </c>
      <c r="F193" s="37" t="s">
        <v>56</v>
      </c>
      <c r="G193" s="57">
        <f t="shared" ref="G193:K194" si="93">G194</f>
        <v>50</v>
      </c>
      <c r="H193" s="57">
        <f t="shared" si="93"/>
        <v>0</v>
      </c>
      <c r="I193" s="57">
        <f t="shared" si="93"/>
        <v>50</v>
      </c>
      <c r="J193" s="57">
        <f t="shared" si="93"/>
        <v>50</v>
      </c>
      <c r="K193" s="57">
        <f t="shared" si="93"/>
        <v>50</v>
      </c>
      <c r="L193" s="5"/>
      <c r="M193" s="5"/>
      <c r="N193" s="5"/>
    </row>
    <row r="194" spans="1:14" ht="33">
      <c r="A194" s="74" t="s">
        <v>61</v>
      </c>
      <c r="B194" s="37" t="s">
        <v>22</v>
      </c>
      <c r="C194" s="37" t="s">
        <v>24</v>
      </c>
      <c r="D194" s="37" t="s">
        <v>10</v>
      </c>
      <c r="E194" s="37" t="s">
        <v>169</v>
      </c>
      <c r="F194" s="37" t="s">
        <v>60</v>
      </c>
      <c r="G194" s="57">
        <f t="shared" si="93"/>
        <v>50</v>
      </c>
      <c r="H194" s="57">
        <f t="shared" si="93"/>
        <v>0</v>
      </c>
      <c r="I194" s="57">
        <f t="shared" si="93"/>
        <v>50</v>
      </c>
      <c r="J194" s="57">
        <f t="shared" si="93"/>
        <v>50</v>
      </c>
      <c r="K194" s="57">
        <f t="shared" si="93"/>
        <v>50</v>
      </c>
      <c r="L194" s="5"/>
      <c r="M194" s="5"/>
      <c r="N194" s="5"/>
    </row>
    <row r="195" spans="1:14" ht="33">
      <c r="A195" s="38" t="s">
        <v>141</v>
      </c>
      <c r="B195" s="40" t="s">
        <v>22</v>
      </c>
      <c r="C195" s="40" t="s">
        <v>24</v>
      </c>
      <c r="D195" s="40" t="s">
        <v>10</v>
      </c>
      <c r="E195" s="47" t="s">
        <v>169</v>
      </c>
      <c r="F195" s="40" t="s">
        <v>140</v>
      </c>
      <c r="G195" s="50">
        <v>50</v>
      </c>
      <c r="H195" s="107"/>
      <c r="I195" s="50">
        <f>G195+H195</f>
        <v>50</v>
      </c>
      <c r="J195" s="50">
        <v>50</v>
      </c>
      <c r="K195" s="50">
        <v>50</v>
      </c>
      <c r="L195" s="5"/>
      <c r="M195" s="5"/>
      <c r="N195" s="5"/>
    </row>
    <row r="196" spans="1:14" ht="33">
      <c r="A196" s="33" t="s">
        <v>111</v>
      </c>
      <c r="B196" s="37">
        <v>920</v>
      </c>
      <c r="C196" s="37" t="s">
        <v>24</v>
      </c>
      <c r="D196" s="37" t="s">
        <v>10</v>
      </c>
      <c r="E196" s="34" t="s">
        <v>117</v>
      </c>
      <c r="F196" s="37"/>
      <c r="G196" s="57">
        <f t="shared" ref="G196:H196" si="94">G198+G203</f>
        <v>410</v>
      </c>
      <c r="H196" s="57">
        <f t="shared" si="94"/>
        <v>0</v>
      </c>
      <c r="I196" s="57">
        <f t="shared" ref="I196:K196" si="95">I198+I203</f>
        <v>410</v>
      </c>
      <c r="J196" s="57">
        <f t="shared" si="95"/>
        <v>410</v>
      </c>
      <c r="K196" s="57">
        <f t="shared" si="95"/>
        <v>410</v>
      </c>
      <c r="L196" s="5"/>
      <c r="M196" s="5"/>
      <c r="N196" s="5"/>
    </row>
    <row r="197" spans="1:14" ht="33">
      <c r="A197" s="33" t="s">
        <v>70</v>
      </c>
      <c r="B197" s="37" t="s">
        <v>22</v>
      </c>
      <c r="C197" s="37" t="s">
        <v>24</v>
      </c>
      <c r="D197" s="37" t="s">
        <v>10</v>
      </c>
      <c r="E197" s="75" t="s">
        <v>118</v>
      </c>
      <c r="F197" s="37"/>
      <c r="G197" s="57">
        <f t="shared" ref="G197:K197" si="96">G198</f>
        <v>360</v>
      </c>
      <c r="H197" s="57">
        <f t="shared" si="96"/>
        <v>0</v>
      </c>
      <c r="I197" s="57">
        <f t="shared" si="96"/>
        <v>360</v>
      </c>
      <c r="J197" s="57">
        <f t="shared" si="96"/>
        <v>360</v>
      </c>
      <c r="K197" s="57">
        <f t="shared" si="96"/>
        <v>360</v>
      </c>
      <c r="L197" s="5"/>
      <c r="M197" s="5"/>
      <c r="N197" s="5"/>
    </row>
    <row r="198" spans="1:14" ht="33">
      <c r="A198" s="33" t="s">
        <v>70</v>
      </c>
      <c r="B198" s="37" t="s">
        <v>22</v>
      </c>
      <c r="C198" s="37" t="s">
        <v>24</v>
      </c>
      <c r="D198" s="37" t="s">
        <v>10</v>
      </c>
      <c r="E198" s="75" t="s">
        <v>170</v>
      </c>
      <c r="F198" s="37"/>
      <c r="G198" s="57">
        <f t="shared" ref="G198:K205" si="97">G199</f>
        <v>360</v>
      </c>
      <c r="H198" s="57">
        <f t="shared" si="97"/>
        <v>0</v>
      </c>
      <c r="I198" s="57">
        <f t="shared" si="97"/>
        <v>360</v>
      </c>
      <c r="J198" s="57">
        <f t="shared" si="97"/>
        <v>360</v>
      </c>
      <c r="K198" s="57">
        <f t="shared" si="97"/>
        <v>360</v>
      </c>
      <c r="L198" s="5"/>
      <c r="M198" s="5"/>
      <c r="N198" s="5"/>
    </row>
    <row r="199" spans="1:14" ht="16.5">
      <c r="A199" s="72" t="s">
        <v>57</v>
      </c>
      <c r="B199" s="37" t="s">
        <v>22</v>
      </c>
      <c r="C199" s="37" t="s">
        <v>24</v>
      </c>
      <c r="D199" s="37" t="s">
        <v>10</v>
      </c>
      <c r="E199" s="75" t="s">
        <v>170</v>
      </c>
      <c r="F199" s="37" t="s">
        <v>56</v>
      </c>
      <c r="G199" s="57">
        <f t="shared" si="97"/>
        <v>360</v>
      </c>
      <c r="H199" s="57">
        <f t="shared" si="97"/>
        <v>0</v>
      </c>
      <c r="I199" s="57">
        <f t="shared" si="97"/>
        <v>360</v>
      </c>
      <c r="J199" s="57">
        <f t="shared" si="97"/>
        <v>360</v>
      </c>
      <c r="K199" s="57">
        <f t="shared" si="97"/>
        <v>360</v>
      </c>
      <c r="L199" s="5"/>
      <c r="M199" s="5"/>
      <c r="N199" s="5"/>
    </row>
    <row r="200" spans="1:14" ht="33">
      <c r="A200" s="74" t="s">
        <v>61</v>
      </c>
      <c r="B200" s="37" t="s">
        <v>22</v>
      </c>
      <c r="C200" s="37" t="s">
        <v>24</v>
      </c>
      <c r="D200" s="37" t="s">
        <v>10</v>
      </c>
      <c r="E200" s="75" t="s">
        <v>170</v>
      </c>
      <c r="F200" s="37" t="s">
        <v>60</v>
      </c>
      <c r="G200" s="57">
        <f t="shared" si="97"/>
        <v>360</v>
      </c>
      <c r="H200" s="57">
        <f t="shared" si="97"/>
        <v>0</v>
      </c>
      <c r="I200" s="57">
        <f t="shared" si="97"/>
        <v>360</v>
      </c>
      <c r="J200" s="57">
        <f t="shared" si="97"/>
        <v>360</v>
      </c>
      <c r="K200" s="57">
        <f t="shared" si="97"/>
        <v>360</v>
      </c>
      <c r="L200" s="5"/>
      <c r="M200" s="5"/>
      <c r="N200" s="5"/>
    </row>
    <row r="201" spans="1:14" ht="33">
      <c r="A201" s="38" t="s">
        <v>63</v>
      </c>
      <c r="B201" s="40" t="s">
        <v>22</v>
      </c>
      <c r="C201" s="40" t="s">
        <v>24</v>
      </c>
      <c r="D201" s="40" t="s">
        <v>10</v>
      </c>
      <c r="E201" s="39" t="s">
        <v>170</v>
      </c>
      <c r="F201" s="40" t="s">
        <v>35</v>
      </c>
      <c r="G201" s="50">
        <v>360</v>
      </c>
      <c r="H201" s="107"/>
      <c r="I201" s="50">
        <f>G201+H201</f>
        <v>360</v>
      </c>
      <c r="J201" s="50">
        <v>360</v>
      </c>
      <c r="K201" s="50">
        <v>360</v>
      </c>
      <c r="L201" s="5"/>
      <c r="M201" s="5"/>
      <c r="N201" s="5"/>
    </row>
    <row r="202" spans="1:14" ht="33">
      <c r="A202" s="33" t="s">
        <v>71</v>
      </c>
      <c r="B202" s="37" t="s">
        <v>22</v>
      </c>
      <c r="C202" s="37" t="s">
        <v>24</v>
      </c>
      <c r="D202" s="37" t="s">
        <v>10</v>
      </c>
      <c r="E202" s="75" t="s">
        <v>119</v>
      </c>
      <c r="F202" s="37"/>
      <c r="G202" s="57">
        <f t="shared" ref="G202:K203" si="98">G203</f>
        <v>50</v>
      </c>
      <c r="H202" s="57">
        <f t="shared" si="98"/>
        <v>0</v>
      </c>
      <c r="I202" s="57">
        <f t="shared" si="98"/>
        <v>50</v>
      </c>
      <c r="J202" s="57">
        <f t="shared" si="98"/>
        <v>50</v>
      </c>
      <c r="K202" s="57">
        <f t="shared" si="98"/>
        <v>50</v>
      </c>
      <c r="L202" s="5"/>
      <c r="M202" s="5"/>
      <c r="N202" s="5"/>
    </row>
    <row r="203" spans="1:14" ht="33">
      <c r="A203" s="33" t="s">
        <v>71</v>
      </c>
      <c r="B203" s="37" t="s">
        <v>22</v>
      </c>
      <c r="C203" s="37" t="s">
        <v>24</v>
      </c>
      <c r="D203" s="37" t="s">
        <v>10</v>
      </c>
      <c r="E203" s="75" t="s">
        <v>171</v>
      </c>
      <c r="F203" s="37"/>
      <c r="G203" s="57">
        <f t="shared" si="98"/>
        <v>50</v>
      </c>
      <c r="H203" s="57">
        <f t="shared" si="98"/>
        <v>0</v>
      </c>
      <c r="I203" s="57">
        <f t="shared" si="98"/>
        <v>50</v>
      </c>
      <c r="J203" s="57">
        <f t="shared" si="98"/>
        <v>50</v>
      </c>
      <c r="K203" s="57">
        <f t="shared" si="98"/>
        <v>50</v>
      </c>
      <c r="L203" s="5"/>
      <c r="M203" s="5"/>
      <c r="N203" s="5"/>
    </row>
    <row r="204" spans="1:14" ht="16.5">
      <c r="A204" s="72" t="s">
        <v>57</v>
      </c>
      <c r="B204" s="37" t="s">
        <v>22</v>
      </c>
      <c r="C204" s="37" t="s">
        <v>24</v>
      </c>
      <c r="D204" s="37" t="s">
        <v>10</v>
      </c>
      <c r="E204" s="75" t="s">
        <v>171</v>
      </c>
      <c r="F204" s="37" t="s">
        <v>56</v>
      </c>
      <c r="G204" s="57">
        <f t="shared" si="97"/>
        <v>50</v>
      </c>
      <c r="H204" s="57">
        <f t="shared" si="97"/>
        <v>0</v>
      </c>
      <c r="I204" s="57">
        <f t="shared" si="97"/>
        <v>50</v>
      </c>
      <c r="J204" s="57">
        <f t="shared" si="97"/>
        <v>50</v>
      </c>
      <c r="K204" s="57">
        <f t="shared" si="97"/>
        <v>50</v>
      </c>
      <c r="L204" s="5"/>
      <c r="M204" s="5"/>
      <c r="N204" s="5"/>
    </row>
    <row r="205" spans="1:14" ht="33">
      <c r="A205" s="74" t="s">
        <v>61</v>
      </c>
      <c r="B205" s="37" t="s">
        <v>22</v>
      </c>
      <c r="C205" s="37" t="s">
        <v>24</v>
      </c>
      <c r="D205" s="37" t="s">
        <v>10</v>
      </c>
      <c r="E205" s="75" t="s">
        <v>171</v>
      </c>
      <c r="F205" s="37" t="s">
        <v>60</v>
      </c>
      <c r="G205" s="57">
        <f t="shared" si="97"/>
        <v>50</v>
      </c>
      <c r="H205" s="57">
        <f t="shared" si="97"/>
        <v>0</v>
      </c>
      <c r="I205" s="57">
        <f t="shared" si="97"/>
        <v>50</v>
      </c>
      <c r="J205" s="57">
        <f t="shared" si="97"/>
        <v>50</v>
      </c>
      <c r="K205" s="57">
        <f t="shared" si="97"/>
        <v>50</v>
      </c>
      <c r="L205" s="5"/>
      <c r="M205" s="5"/>
      <c r="N205" s="5"/>
    </row>
    <row r="206" spans="1:14" ht="33">
      <c r="A206" s="38" t="s">
        <v>63</v>
      </c>
      <c r="B206" s="40" t="s">
        <v>22</v>
      </c>
      <c r="C206" s="40" t="s">
        <v>24</v>
      </c>
      <c r="D206" s="40" t="s">
        <v>10</v>
      </c>
      <c r="E206" s="39" t="s">
        <v>171</v>
      </c>
      <c r="F206" s="40" t="s">
        <v>35</v>
      </c>
      <c r="G206" s="50">
        <v>50</v>
      </c>
      <c r="H206" s="107"/>
      <c r="I206" s="50">
        <f>G206+H206</f>
        <v>50</v>
      </c>
      <c r="J206" s="50">
        <v>50</v>
      </c>
      <c r="K206" s="50">
        <v>50</v>
      </c>
      <c r="L206" s="5"/>
      <c r="M206" s="5"/>
      <c r="N206" s="5"/>
    </row>
    <row r="207" spans="1:14" ht="33">
      <c r="A207" s="51" t="s">
        <v>193</v>
      </c>
      <c r="B207" s="52" t="s">
        <v>22</v>
      </c>
      <c r="C207" s="52" t="s">
        <v>28</v>
      </c>
      <c r="D207" s="52" t="s">
        <v>25</v>
      </c>
      <c r="E207" s="52"/>
      <c r="F207" s="52"/>
      <c r="G207" s="70">
        <f t="shared" ref="G207:K207" si="99">G208</f>
        <v>16</v>
      </c>
      <c r="H207" s="70">
        <f t="shared" si="99"/>
        <v>0</v>
      </c>
      <c r="I207" s="70">
        <f t="shared" si="99"/>
        <v>16</v>
      </c>
      <c r="J207" s="70">
        <f t="shared" si="99"/>
        <v>0</v>
      </c>
      <c r="K207" s="70">
        <f t="shared" si="99"/>
        <v>0</v>
      </c>
      <c r="L207" s="5"/>
      <c r="M207" s="5"/>
      <c r="N207" s="5"/>
    </row>
    <row r="208" spans="1:14" ht="34.5" customHeight="1">
      <c r="A208" s="74" t="s">
        <v>186</v>
      </c>
      <c r="B208" s="43" t="s">
        <v>22</v>
      </c>
      <c r="C208" s="43" t="s">
        <v>28</v>
      </c>
      <c r="D208" s="43" t="s">
        <v>9</v>
      </c>
      <c r="E208" s="34"/>
      <c r="F208" s="43"/>
      <c r="G208" s="44">
        <f t="shared" ref="G208:K210" si="100">G209</f>
        <v>16</v>
      </c>
      <c r="H208" s="44">
        <f t="shared" si="100"/>
        <v>0</v>
      </c>
      <c r="I208" s="44">
        <f t="shared" si="100"/>
        <v>16</v>
      </c>
      <c r="J208" s="44">
        <f t="shared" si="100"/>
        <v>0</v>
      </c>
      <c r="K208" s="44">
        <f t="shared" si="100"/>
        <v>0</v>
      </c>
      <c r="L208" s="5"/>
      <c r="M208" s="5"/>
      <c r="N208" s="5"/>
    </row>
    <row r="209" spans="1:17" ht="16.5">
      <c r="A209" s="67" t="s">
        <v>37</v>
      </c>
      <c r="B209" s="43" t="s">
        <v>22</v>
      </c>
      <c r="C209" s="43" t="s">
        <v>28</v>
      </c>
      <c r="D209" s="43" t="s">
        <v>9</v>
      </c>
      <c r="E209" s="34" t="s">
        <v>82</v>
      </c>
      <c r="F209" s="43"/>
      <c r="G209" s="44">
        <f t="shared" si="100"/>
        <v>16</v>
      </c>
      <c r="H209" s="44">
        <f t="shared" si="100"/>
        <v>0</v>
      </c>
      <c r="I209" s="44">
        <f t="shared" si="100"/>
        <v>16</v>
      </c>
      <c r="J209" s="44">
        <f t="shared" si="100"/>
        <v>0</v>
      </c>
      <c r="K209" s="44">
        <f t="shared" si="100"/>
        <v>0</v>
      </c>
      <c r="L209" s="5"/>
      <c r="M209" s="5"/>
      <c r="N209" s="5"/>
    </row>
    <row r="210" spans="1:17" ht="16.5">
      <c r="A210" s="36" t="s">
        <v>188</v>
      </c>
      <c r="B210" s="43" t="s">
        <v>22</v>
      </c>
      <c r="C210" s="43" t="s">
        <v>28</v>
      </c>
      <c r="D210" s="43" t="s">
        <v>9</v>
      </c>
      <c r="E210" s="34" t="s">
        <v>187</v>
      </c>
      <c r="F210" s="43"/>
      <c r="G210" s="44">
        <f t="shared" si="100"/>
        <v>16</v>
      </c>
      <c r="H210" s="44">
        <f t="shared" si="100"/>
        <v>0</v>
      </c>
      <c r="I210" s="44">
        <f t="shared" si="100"/>
        <v>16</v>
      </c>
      <c r="J210" s="44">
        <f t="shared" si="100"/>
        <v>0</v>
      </c>
      <c r="K210" s="44">
        <f t="shared" si="100"/>
        <v>0</v>
      </c>
      <c r="L210" s="5"/>
      <c r="M210" s="5"/>
      <c r="N210" s="5"/>
    </row>
    <row r="211" spans="1:17" ht="24" customHeight="1">
      <c r="A211" s="36" t="s">
        <v>189</v>
      </c>
      <c r="B211" s="43" t="s">
        <v>22</v>
      </c>
      <c r="C211" s="43" t="s">
        <v>28</v>
      </c>
      <c r="D211" s="43" t="s">
        <v>9</v>
      </c>
      <c r="E211" s="34" t="s">
        <v>187</v>
      </c>
      <c r="F211" s="43" t="s">
        <v>190</v>
      </c>
      <c r="G211" s="44">
        <f t="shared" ref="G211:K211" si="101">G212</f>
        <v>16</v>
      </c>
      <c r="H211" s="44">
        <f t="shared" si="101"/>
        <v>0</v>
      </c>
      <c r="I211" s="44">
        <f t="shared" si="101"/>
        <v>16</v>
      </c>
      <c r="J211" s="44">
        <f t="shared" si="101"/>
        <v>0</v>
      </c>
      <c r="K211" s="44">
        <f t="shared" si="101"/>
        <v>0</v>
      </c>
      <c r="L211" s="5"/>
      <c r="M211" s="5"/>
      <c r="N211" s="5"/>
    </row>
    <row r="212" spans="1:17" ht="33">
      <c r="A212" s="38" t="s">
        <v>192</v>
      </c>
      <c r="B212" s="40" t="s">
        <v>22</v>
      </c>
      <c r="C212" s="40" t="s">
        <v>28</v>
      </c>
      <c r="D212" s="40" t="s">
        <v>9</v>
      </c>
      <c r="E212" s="40" t="s">
        <v>187</v>
      </c>
      <c r="F212" s="40" t="s">
        <v>191</v>
      </c>
      <c r="G212" s="50">
        <v>16</v>
      </c>
      <c r="H212" s="107"/>
      <c r="I212" s="50">
        <f>G212+H212</f>
        <v>16</v>
      </c>
      <c r="J212" s="50">
        <v>0</v>
      </c>
      <c r="K212" s="50">
        <v>0</v>
      </c>
      <c r="L212" s="5"/>
      <c r="M212" s="5"/>
      <c r="N212" s="5"/>
    </row>
    <row r="213" spans="1:17" ht="16.5">
      <c r="A213" s="96" t="s">
        <v>37</v>
      </c>
      <c r="B213" s="97" t="s">
        <v>22</v>
      </c>
      <c r="C213" s="98" t="s">
        <v>25</v>
      </c>
      <c r="D213" s="98" t="s">
        <v>25</v>
      </c>
      <c r="E213" s="97" t="s">
        <v>82</v>
      </c>
      <c r="F213" s="97"/>
      <c r="G213" s="53">
        <f t="shared" ref="G213:K213" si="102">G214</f>
        <v>0</v>
      </c>
      <c r="H213" s="53">
        <f t="shared" si="102"/>
        <v>0</v>
      </c>
      <c r="I213" s="53">
        <f t="shared" si="102"/>
        <v>0</v>
      </c>
      <c r="J213" s="53">
        <f t="shared" si="102"/>
        <v>4664.6000000000004</v>
      </c>
      <c r="K213" s="53">
        <f t="shared" si="102"/>
        <v>9591.9</v>
      </c>
      <c r="L213" s="5"/>
      <c r="M213" s="5"/>
      <c r="N213" s="5"/>
    </row>
    <row r="214" spans="1:17" ht="16.5">
      <c r="A214" s="67" t="s">
        <v>206</v>
      </c>
      <c r="B214" s="34" t="s">
        <v>22</v>
      </c>
      <c r="C214" s="43" t="s">
        <v>25</v>
      </c>
      <c r="D214" s="43" t="s">
        <v>25</v>
      </c>
      <c r="E214" s="34" t="s">
        <v>101</v>
      </c>
      <c r="F214" s="34"/>
      <c r="G214" s="44">
        <v>0</v>
      </c>
      <c r="H214" s="44">
        <v>0</v>
      </c>
      <c r="I214" s="44">
        <v>0</v>
      </c>
      <c r="J214" s="44">
        <v>4664.6000000000004</v>
      </c>
      <c r="K214" s="44">
        <v>9591.9</v>
      </c>
      <c r="L214" s="5"/>
      <c r="M214" s="5"/>
      <c r="N214" s="5"/>
    </row>
    <row r="215" spans="1:17" ht="33">
      <c r="A215" s="76" t="s">
        <v>49</v>
      </c>
      <c r="B215" s="77" t="s">
        <v>50</v>
      </c>
      <c r="C215" s="78"/>
      <c r="D215" s="78"/>
      <c r="E215" s="77"/>
      <c r="F215" s="77" t="s">
        <v>7</v>
      </c>
      <c r="G215" s="23">
        <f t="shared" ref="G215:K215" si="103">G216</f>
        <v>63768.599999999991</v>
      </c>
      <c r="H215" s="23">
        <f t="shared" si="103"/>
        <v>9585.8000000000011</v>
      </c>
      <c r="I215" s="23">
        <f t="shared" si="103"/>
        <v>73354.399999999994</v>
      </c>
      <c r="J215" s="23">
        <f t="shared" si="103"/>
        <v>61691.4</v>
      </c>
      <c r="K215" s="23">
        <f t="shared" si="103"/>
        <v>61755.9</v>
      </c>
      <c r="L215" s="5">
        <f>61132.4</f>
        <v>61132.4</v>
      </c>
      <c r="M215" s="5">
        <v>59147</v>
      </c>
      <c r="N215" s="5">
        <v>59211.5</v>
      </c>
    </row>
    <row r="216" spans="1:17" ht="16.5">
      <c r="A216" s="51" t="s">
        <v>51</v>
      </c>
      <c r="B216" s="79">
        <v>956</v>
      </c>
      <c r="C216" s="80">
        <v>8</v>
      </c>
      <c r="D216" s="52" t="s">
        <v>25</v>
      </c>
      <c r="E216" s="81"/>
      <c r="F216" s="79"/>
      <c r="G216" s="20">
        <f>G217+G262</f>
        <v>63768.599999999991</v>
      </c>
      <c r="H216" s="20">
        <f>H217+H262</f>
        <v>9585.8000000000011</v>
      </c>
      <c r="I216" s="20">
        <f>I217+I262</f>
        <v>73354.399999999994</v>
      </c>
      <c r="J216" s="20">
        <f>J217+J262</f>
        <v>61691.4</v>
      </c>
      <c r="K216" s="20">
        <f>K217+K262</f>
        <v>61755.9</v>
      </c>
      <c r="L216" s="5">
        <f>I215-L215</f>
        <v>12221.999999999993</v>
      </c>
      <c r="M216" s="5">
        <f t="shared" ref="M216:N216" si="104">J215-M215</f>
        <v>2544.4000000000015</v>
      </c>
      <c r="N216" s="5">
        <f t="shared" si="104"/>
        <v>2544.4000000000015</v>
      </c>
    </row>
    <row r="217" spans="1:17" ht="16.5">
      <c r="A217" s="56" t="s">
        <v>21</v>
      </c>
      <c r="B217" s="82">
        <v>956</v>
      </c>
      <c r="C217" s="83">
        <v>8</v>
      </c>
      <c r="D217" s="83">
        <v>1</v>
      </c>
      <c r="E217" s="84"/>
      <c r="F217" s="82"/>
      <c r="G217" s="32">
        <f t="shared" ref="G217:K217" si="105">G218</f>
        <v>47982.399999999994</v>
      </c>
      <c r="H217" s="32">
        <f t="shared" si="105"/>
        <v>8105.8000000000011</v>
      </c>
      <c r="I217" s="32">
        <f t="shared" si="105"/>
        <v>56088.19999999999</v>
      </c>
      <c r="J217" s="32">
        <f t="shared" si="105"/>
        <v>46615.4</v>
      </c>
      <c r="K217" s="32">
        <f t="shared" si="105"/>
        <v>46665.8</v>
      </c>
      <c r="L217" s="5"/>
      <c r="M217" s="5"/>
      <c r="N217" s="5"/>
    </row>
    <row r="218" spans="1:17" ht="16.5">
      <c r="A218" s="33" t="s">
        <v>158</v>
      </c>
      <c r="B218" s="34" t="s">
        <v>50</v>
      </c>
      <c r="C218" s="29">
        <v>8</v>
      </c>
      <c r="D218" s="29">
        <v>1</v>
      </c>
      <c r="E218" s="34" t="s">
        <v>93</v>
      </c>
      <c r="F218" s="34"/>
      <c r="G218" s="44">
        <f>G219+G233+G238+G247+G252+G257+G228</f>
        <v>47982.399999999994</v>
      </c>
      <c r="H218" s="44">
        <f t="shared" ref="H218:K218" si="106">H219+H233+H238+H247+H252+H257+H228</f>
        <v>8105.8000000000011</v>
      </c>
      <c r="I218" s="44">
        <f t="shared" si="106"/>
        <v>56088.19999999999</v>
      </c>
      <c r="J218" s="44">
        <f t="shared" si="106"/>
        <v>46615.4</v>
      </c>
      <c r="K218" s="44">
        <f t="shared" si="106"/>
        <v>46665.8</v>
      </c>
      <c r="L218" s="5"/>
      <c r="M218" s="5"/>
      <c r="N218" s="5"/>
    </row>
    <row r="219" spans="1:17" ht="33">
      <c r="A219" s="85" t="s">
        <v>172</v>
      </c>
      <c r="B219" s="28" t="s">
        <v>50</v>
      </c>
      <c r="C219" s="29">
        <v>8</v>
      </c>
      <c r="D219" s="29">
        <v>1</v>
      </c>
      <c r="E219" s="28" t="s">
        <v>94</v>
      </c>
      <c r="F219" s="34"/>
      <c r="G219" s="44">
        <f>G220+G224</f>
        <v>18575</v>
      </c>
      <c r="H219" s="44">
        <f>H220+H224</f>
        <v>451.6</v>
      </c>
      <c r="I219" s="44">
        <f>I220+I224</f>
        <v>19026.599999999999</v>
      </c>
      <c r="J219" s="44">
        <f>J220+J224</f>
        <v>18341.400000000001</v>
      </c>
      <c r="K219" s="44">
        <f t="shared" ref="K219" si="107">K220+K224</f>
        <v>18352.400000000001</v>
      </c>
      <c r="L219" s="5"/>
      <c r="M219" s="5"/>
      <c r="N219" s="5"/>
    </row>
    <row r="220" spans="1:17" ht="33">
      <c r="A220" s="85" t="s">
        <v>172</v>
      </c>
      <c r="B220" s="28" t="s">
        <v>50</v>
      </c>
      <c r="C220" s="29">
        <v>8</v>
      </c>
      <c r="D220" s="29">
        <v>1</v>
      </c>
      <c r="E220" s="28" t="s">
        <v>173</v>
      </c>
      <c r="F220" s="34"/>
      <c r="G220" s="44">
        <f t="shared" ref="G220:K220" si="108">G221</f>
        <v>10221.5</v>
      </c>
      <c r="H220" s="44" t="str">
        <f t="shared" si="108"/>
        <v>451,6</v>
      </c>
      <c r="I220" s="44">
        <f t="shared" si="108"/>
        <v>10673.1</v>
      </c>
      <c r="J220" s="44">
        <f t="shared" si="108"/>
        <v>9987.9</v>
      </c>
      <c r="K220" s="44">
        <f t="shared" si="108"/>
        <v>9998.9</v>
      </c>
      <c r="L220" s="5"/>
      <c r="M220" s="5"/>
      <c r="N220" s="5"/>
    </row>
    <row r="221" spans="1:17" ht="33">
      <c r="A221" s="67" t="s">
        <v>52</v>
      </c>
      <c r="B221" s="75" t="s">
        <v>50</v>
      </c>
      <c r="C221" s="29">
        <v>8</v>
      </c>
      <c r="D221" s="29">
        <v>1</v>
      </c>
      <c r="E221" s="75" t="s">
        <v>173</v>
      </c>
      <c r="F221" s="34" t="s">
        <v>53</v>
      </c>
      <c r="G221" s="44">
        <f t="shared" ref="G221:H221" si="109">G223</f>
        <v>10221.5</v>
      </c>
      <c r="H221" s="44" t="str">
        <f t="shared" si="109"/>
        <v>451,6</v>
      </c>
      <c r="I221" s="44">
        <f t="shared" ref="I221:K221" si="110">I223</f>
        <v>10673.1</v>
      </c>
      <c r="J221" s="44">
        <f t="shared" si="110"/>
        <v>9987.9</v>
      </c>
      <c r="K221" s="44">
        <f t="shared" si="110"/>
        <v>9998.9</v>
      </c>
      <c r="L221" s="5"/>
      <c r="M221" s="5"/>
      <c r="N221" s="5"/>
      <c r="P221" s="5"/>
    </row>
    <row r="222" spans="1:17" ht="16.5">
      <c r="A222" s="67" t="s">
        <v>54</v>
      </c>
      <c r="B222" s="75" t="s">
        <v>50</v>
      </c>
      <c r="C222" s="29">
        <v>8</v>
      </c>
      <c r="D222" s="29">
        <v>1</v>
      </c>
      <c r="E222" s="28" t="s">
        <v>173</v>
      </c>
      <c r="F222" s="34" t="s">
        <v>55</v>
      </c>
      <c r="G222" s="44">
        <f t="shared" ref="G222:K222" si="111">G223</f>
        <v>10221.5</v>
      </c>
      <c r="H222" s="44" t="str">
        <f t="shared" si="111"/>
        <v>451,6</v>
      </c>
      <c r="I222" s="44">
        <f t="shared" si="111"/>
        <v>10673.1</v>
      </c>
      <c r="J222" s="44">
        <f t="shared" si="111"/>
        <v>9987.9</v>
      </c>
      <c r="K222" s="44">
        <f t="shared" si="111"/>
        <v>9998.9</v>
      </c>
      <c r="L222" s="5"/>
      <c r="M222" s="5"/>
      <c r="N222" s="5"/>
      <c r="P222" s="5"/>
    </row>
    <row r="223" spans="1:17" ht="66">
      <c r="A223" s="86" t="s">
        <v>65</v>
      </c>
      <c r="B223" s="39" t="s">
        <v>50</v>
      </c>
      <c r="C223" s="87">
        <v>8</v>
      </c>
      <c r="D223" s="87">
        <v>1</v>
      </c>
      <c r="E223" s="87" t="s">
        <v>173</v>
      </c>
      <c r="F223" s="39" t="s">
        <v>34</v>
      </c>
      <c r="G223" s="50">
        <f>9993.4+66.7-8.2+168.2+1.4</f>
        <v>10221.5</v>
      </c>
      <c r="H223" s="93" t="s">
        <v>236</v>
      </c>
      <c r="I223" s="50">
        <f>G223+H223</f>
        <v>10673.1</v>
      </c>
      <c r="J223" s="50">
        <f>9996.1-8.2</f>
        <v>9987.9</v>
      </c>
      <c r="K223" s="50">
        <f>10007.1-8.2</f>
        <v>9998.9</v>
      </c>
      <c r="L223" s="5"/>
      <c r="M223" s="5"/>
      <c r="N223" s="5"/>
    </row>
    <row r="224" spans="1:17" ht="66">
      <c r="A224" s="88" t="s">
        <v>128</v>
      </c>
      <c r="B224" s="34" t="s">
        <v>50</v>
      </c>
      <c r="C224" s="29">
        <v>8</v>
      </c>
      <c r="D224" s="29">
        <v>1</v>
      </c>
      <c r="E224" s="34" t="s">
        <v>122</v>
      </c>
      <c r="F224" s="34"/>
      <c r="G224" s="44">
        <f>G225</f>
        <v>8353.5</v>
      </c>
      <c r="H224" s="44">
        <f>H225</f>
        <v>0</v>
      </c>
      <c r="I224" s="44">
        <f>I225</f>
        <v>8353.5</v>
      </c>
      <c r="J224" s="44">
        <f>J225</f>
        <v>8353.5</v>
      </c>
      <c r="K224" s="44">
        <f>K225</f>
        <v>8353.5</v>
      </c>
      <c r="L224" s="5"/>
      <c r="M224" s="5"/>
      <c r="N224" s="5"/>
      <c r="O224" s="5"/>
      <c r="P224" s="5"/>
      <c r="Q224" s="5"/>
    </row>
    <row r="225" spans="1:16" ht="33">
      <c r="A225" s="67" t="s">
        <v>52</v>
      </c>
      <c r="B225" s="75" t="s">
        <v>50</v>
      </c>
      <c r="C225" s="29">
        <v>8</v>
      </c>
      <c r="D225" s="29">
        <v>1</v>
      </c>
      <c r="E225" s="34" t="s">
        <v>122</v>
      </c>
      <c r="F225" s="34" t="s">
        <v>53</v>
      </c>
      <c r="G225" s="44">
        <f>G227</f>
        <v>8353.5</v>
      </c>
      <c r="H225" s="44">
        <f>H227</f>
        <v>0</v>
      </c>
      <c r="I225" s="44">
        <f>I227</f>
        <v>8353.5</v>
      </c>
      <c r="J225" s="44">
        <f>J227</f>
        <v>8353.5</v>
      </c>
      <c r="K225" s="44">
        <f>K227</f>
        <v>8353.5</v>
      </c>
      <c r="L225" s="5"/>
      <c r="M225" s="5"/>
      <c r="N225" s="5"/>
    </row>
    <row r="226" spans="1:16" ht="16.5">
      <c r="A226" s="67" t="s">
        <v>54</v>
      </c>
      <c r="B226" s="75" t="s">
        <v>50</v>
      </c>
      <c r="C226" s="29">
        <v>8</v>
      </c>
      <c r="D226" s="29">
        <v>1</v>
      </c>
      <c r="E226" s="34" t="s">
        <v>122</v>
      </c>
      <c r="F226" s="34" t="s">
        <v>55</v>
      </c>
      <c r="G226" s="44">
        <f>G227</f>
        <v>8353.5</v>
      </c>
      <c r="H226" s="44">
        <f>H227</f>
        <v>0</v>
      </c>
      <c r="I226" s="44">
        <f>I227</f>
        <v>8353.5</v>
      </c>
      <c r="J226" s="44">
        <f>J227</f>
        <v>8353.5</v>
      </c>
      <c r="K226" s="44">
        <f>K227</f>
        <v>8353.5</v>
      </c>
      <c r="L226" s="5"/>
      <c r="M226" s="5"/>
      <c r="N226" s="5"/>
    </row>
    <row r="227" spans="1:16" ht="66">
      <c r="A227" s="86" t="s">
        <v>65</v>
      </c>
      <c r="B227" s="39" t="s">
        <v>50</v>
      </c>
      <c r="C227" s="87">
        <v>8</v>
      </c>
      <c r="D227" s="87">
        <v>1</v>
      </c>
      <c r="E227" s="87" t="s">
        <v>122</v>
      </c>
      <c r="F227" s="39" t="s">
        <v>34</v>
      </c>
      <c r="G227" s="50">
        <f>7532.5+821</f>
        <v>8353.5</v>
      </c>
      <c r="H227" s="105"/>
      <c r="I227" s="50">
        <f>G227+H227</f>
        <v>8353.5</v>
      </c>
      <c r="J227" s="50">
        <f>7532.5+821</f>
        <v>8353.5</v>
      </c>
      <c r="K227" s="50">
        <f>7532.5+821</f>
        <v>8353.5</v>
      </c>
      <c r="L227" s="5"/>
      <c r="M227" s="5"/>
      <c r="N227" s="5"/>
    </row>
    <row r="228" spans="1:16" ht="33">
      <c r="A228" s="33" t="s">
        <v>235</v>
      </c>
      <c r="B228" s="75" t="s">
        <v>50</v>
      </c>
      <c r="C228" s="29">
        <v>8</v>
      </c>
      <c r="D228" s="29">
        <v>1</v>
      </c>
      <c r="E228" s="34" t="s">
        <v>233</v>
      </c>
      <c r="F228" s="34"/>
      <c r="G228" s="44">
        <f>G229</f>
        <v>0</v>
      </c>
      <c r="H228" s="44">
        <f t="shared" ref="H228:K231" si="112">H229</f>
        <v>289.60000000000002</v>
      </c>
      <c r="I228" s="44">
        <f t="shared" si="112"/>
        <v>289.60000000000002</v>
      </c>
      <c r="J228" s="44">
        <f t="shared" si="112"/>
        <v>0</v>
      </c>
      <c r="K228" s="44">
        <f t="shared" si="112"/>
        <v>0</v>
      </c>
      <c r="L228" s="5"/>
      <c r="M228" s="5"/>
      <c r="N228" s="5"/>
    </row>
    <row r="229" spans="1:16" ht="33">
      <c r="A229" s="33" t="s">
        <v>235</v>
      </c>
      <c r="B229" s="75" t="s">
        <v>50</v>
      </c>
      <c r="C229" s="29">
        <v>8</v>
      </c>
      <c r="D229" s="29">
        <v>1</v>
      </c>
      <c r="E229" s="34" t="s">
        <v>234</v>
      </c>
      <c r="F229" s="34"/>
      <c r="G229" s="44">
        <f>G230</f>
        <v>0</v>
      </c>
      <c r="H229" s="44">
        <f t="shared" si="112"/>
        <v>289.60000000000002</v>
      </c>
      <c r="I229" s="44">
        <f t="shared" si="112"/>
        <v>289.60000000000002</v>
      </c>
      <c r="J229" s="44">
        <f t="shared" si="112"/>
        <v>0</v>
      </c>
      <c r="K229" s="44">
        <f t="shared" si="112"/>
        <v>0</v>
      </c>
      <c r="L229" s="5"/>
      <c r="M229" s="5"/>
      <c r="N229" s="5"/>
    </row>
    <row r="230" spans="1:16" ht="33">
      <c r="A230" s="67" t="s">
        <v>52</v>
      </c>
      <c r="B230" s="75" t="s">
        <v>50</v>
      </c>
      <c r="C230" s="29">
        <v>8</v>
      </c>
      <c r="D230" s="29">
        <v>1</v>
      </c>
      <c r="E230" s="34" t="s">
        <v>234</v>
      </c>
      <c r="F230" s="34" t="s">
        <v>53</v>
      </c>
      <c r="G230" s="44">
        <f>G231</f>
        <v>0</v>
      </c>
      <c r="H230" s="44">
        <f t="shared" si="112"/>
        <v>289.60000000000002</v>
      </c>
      <c r="I230" s="44">
        <f t="shared" si="112"/>
        <v>289.60000000000002</v>
      </c>
      <c r="J230" s="44">
        <f t="shared" si="112"/>
        <v>0</v>
      </c>
      <c r="K230" s="44">
        <f t="shared" si="112"/>
        <v>0</v>
      </c>
      <c r="L230" s="5"/>
      <c r="M230" s="5"/>
      <c r="N230" s="5"/>
    </row>
    <row r="231" spans="1:16" ht="16.5">
      <c r="A231" s="67" t="s">
        <v>54</v>
      </c>
      <c r="B231" s="75" t="s">
        <v>50</v>
      </c>
      <c r="C231" s="29">
        <v>8</v>
      </c>
      <c r="D231" s="29">
        <v>1</v>
      </c>
      <c r="E231" s="34" t="s">
        <v>234</v>
      </c>
      <c r="F231" s="34" t="s">
        <v>55</v>
      </c>
      <c r="G231" s="44">
        <f>G232</f>
        <v>0</v>
      </c>
      <c r="H231" s="44">
        <f t="shared" si="112"/>
        <v>289.60000000000002</v>
      </c>
      <c r="I231" s="44">
        <f t="shared" si="112"/>
        <v>289.60000000000002</v>
      </c>
      <c r="J231" s="44">
        <f t="shared" si="112"/>
        <v>0</v>
      </c>
      <c r="K231" s="44">
        <f t="shared" si="112"/>
        <v>0</v>
      </c>
      <c r="L231" s="5"/>
      <c r="M231" s="5"/>
      <c r="N231" s="5"/>
    </row>
    <row r="232" spans="1:16" ht="16.5">
      <c r="A232" s="86" t="s">
        <v>124</v>
      </c>
      <c r="B232" s="39" t="s">
        <v>50</v>
      </c>
      <c r="C232" s="87">
        <v>8</v>
      </c>
      <c r="D232" s="87">
        <v>1</v>
      </c>
      <c r="E232" s="87" t="s">
        <v>234</v>
      </c>
      <c r="F232" s="39" t="s">
        <v>125</v>
      </c>
      <c r="G232" s="50">
        <v>0</v>
      </c>
      <c r="H232" s="93">
        <f>110.6+179</f>
        <v>289.60000000000002</v>
      </c>
      <c r="I232" s="50">
        <f>G232+H232</f>
        <v>289.60000000000002</v>
      </c>
      <c r="J232" s="50">
        <v>0</v>
      </c>
      <c r="K232" s="50">
        <v>0</v>
      </c>
      <c r="L232" s="5"/>
      <c r="M232" s="5"/>
      <c r="N232" s="5"/>
    </row>
    <row r="233" spans="1:16" ht="33">
      <c r="A233" s="89" t="s">
        <v>174</v>
      </c>
      <c r="B233" s="75" t="s">
        <v>50</v>
      </c>
      <c r="C233" s="29">
        <v>8</v>
      </c>
      <c r="D233" s="29">
        <v>1</v>
      </c>
      <c r="E233" s="34" t="s">
        <v>155</v>
      </c>
      <c r="F233" s="34"/>
      <c r="G233" s="44">
        <f>G234</f>
        <v>110.6</v>
      </c>
      <c r="H233" s="44" t="str">
        <f>H234</f>
        <v>-110,6</v>
      </c>
      <c r="I233" s="44">
        <f>I234</f>
        <v>0</v>
      </c>
      <c r="J233" s="44">
        <f t="shared" ref="J233:K233" si="113">J234</f>
        <v>0</v>
      </c>
      <c r="K233" s="44">
        <f t="shared" si="113"/>
        <v>0</v>
      </c>
      <c r="L233" s="5"/>
      <c r="M233" s="5"/>
      <c r="N233" s="5"/>
    </row>
    <row r="234" spans="1:16" ht="33">
      <c r="A234" s="89" t="s">
        <v>199</v>
      </c>
      <c r="B234" s="75" t="s">
        <v>50</v>
      </c>
      <c r="C234" s="29">
        <v>8</v>
      </c>
      <c r="D234" s="29">
        <v>1</v>
      </c>
      <c r="E234" s="34" t="s">
        <v>198</v>
      </c>
      <c r="F234" s="34"/>
      <c r="G234" s="44">
        <f t="shared" ref="G234:K236" si="114">G235</f>
        <v>110.6</v>
      </c>
      <c r="H234" s="44" t="str">
        <f t="shared" si="114"/>
        <v>-110,6</v>
      </c>
      <c r="I234" s="44">
        <f t="shared" si="114"/>
        <v>0</v>
      </c>
      <c r="J234" s="44">
        <f t="shared" si="114"/>
        <v>0</v>
      </c>
      <c r="K234" s="44">
        <f t="shared" si="114"/>
        <v>0</v>
      </c>
      <c r="L234" s="5"/>
      <c r="M234" s="5"/>
      <c r="N234" s="5"/>
    </row>
    <row r="235" spans="1:16" ht="33">
      <c r="A235" s="67" t="s">
        <v>52</v>
      </c>
      <c r="B235" s="75" t="s">
        <v>50</v>
      </c>
      <c r="C235" s="29">
        <v>8</v>
      </c>
      <c r="D235" s="29">
        <v>1</v>
      </c>
      <c r="E235" s="34" t="s">
        <v>198</v>
      </c>
      <c r="F235" s="34" t="s">
        <v>53</v>
      </c>
      <c r="G235" s="44">
        <f t="shared" si="114"/>
        <v>110.6</v>
      </c>
      <c r="H235" s="44" t="str">
        <f t="shared" si="114"/>
        <v>-110,6</v>
      </c>
      <c r="I235" s="44">
        <f t="shared" si="114"/>
        <v>0</v>
      </c>
      <c r="J235" s="44">
        <f t="shared" si="114"/>
        <v>0</v>
      </c>
      <c r="K235" s="44">
        <f t="shared" si="114"/>
        <v>0</v>
      </c>
      <c r="L235" s="5"/>
      <c r="M235" s="5"/>
      <c r="N235" s="5"/>
    </row>
    <row r="236" spans="1:16" ht="16.5">
      <c r="A236" s="67" t="s">
        <v>54</v>
      </c>
      <c r="B236" s="75" t="s">
        <v>50</v>
      </c>
      <c r="C236" s="29">
        <v>8</v>
      </c>
      <c r="D236" s="29">
        <v>1</v>
      </c>
      <c r="E236" s="34" t="s">
        <v>198</v>
      </c>
      <c r="F236" s="34" t="s">
        <v>55</v>
      </c>
      <c r="G236" s="44">
        <f t="shared" si="114"/>
        <v>110.6</v>
      </c>
      <c r="H236" s="44" t="str">
        <f t="shared" si="114"/>
        <v>-110,6</v>
      </c>
      <c r="I236" s="44">
        <f t="shared" si="114"/>
        <v>0</v>
      </c>
      <c r="J236" s="44">
        <f t="shared" si="114"/>
        <v>0</v>
      </c>
      <c r="K236" s="44">
        <f t="shared" si="114"/>
        <v>0</v>
      </c>
      <c r="L236" s="5"/>
      <c r="M236" s="5"/>
      <c r="N236" s="5"/>
    </row>
    <row r="237" spans="1:16" ht="16.5">
      <c r="A237" s="86" t="s">
        <v>124</v>
      </c>
      <c r="B237" s="39" t="s">
        <v>50</v>
      </c>
      <c r="C237" s="87">
        <v>8</v>
      </c>
      <c r="D237" s="87">
        <v>1</v>
      </c>
      <c r="E237" s="87" t="s">
        <v>198</v>
      </c>
      <c r="F237" s="39" t="s">
        <v>125</v>
      </c>
      <c r="G237" s="50">
        <v>110.6</v>
      </c>
      <c r="H237" s="93" t="s">
        <v>232</v>
      </c>
      <c r="I237" s="50">
        <f>G237+H237</f>
        <v>0</v>
      </c>
      <c r="J237" s="50">
        <v>0</v>
      </c>
      <c r="K237" s="50">
        <v>0</v>
      </c>
      <c r="L237" s="5"/>
      <c r="M237" s="5"/>
      <c r="N237" s="5"/>
    </row>
    <row r="238" spans="1:16" ht="33">
      <c r="A238" s="89" t="s">
        <v>69</v>
      </c>
      <c r="B238" s="75" t="s">
        <v>50</v>
      </c>
      <c r="C238" s="29">
        <v>8</v>
      </c>
      <c r="D238" s="29">
        <v>1</v>
      </c>
      <c r="E238" s="75" t="s">
        <v>95</v>
      </c>
      <c r="F238" s="34"/>
      <c r="G238" s="44">
        <f t="shared" ref="G238:H238" si="115">G239+G243</f>
        <v>28015.199999999997</v>
      </c>
      <c r="H238" s="44">
        <f t="shared" si="115"/>
        <v>843.6</v>
      </c>
      <c r="I238" s="44">
        <f t="shared" ref="I238:K238" si="116">I239+I243</f>
        <v>28858.799999999996</v>
      </c>
      <c r="J238" s="44">
        <f t="shared" si="116"/>
        <v>28274</v>
      </c>
      <c r="K238" s="44">
        <f t="shared" si="116"/>
        <v>28313.4</v>
      </c>
      <c r="L238" s="5"/>
      <c r="M238" s="5"/>
      <c r="N238" s="5"/>
    </row>
    <row r="239" spans="1:16" ht="33">
      <c r="A239" s="89" t="s">
        <v>69</v>
      </c>
      <c r="B239" s="75" t="s">
        <v>50</v>
      </c>
      <c r="C239" s="29">
        <v>8</v>
      </c>
      <c r="D239" s="29">
        <v>1</v>
      </c>
      <c r="E239" s="75" t="s">
        <v>175</v>
      </c>
      <c r="F239" s="34"/>
      <c r="G239" s="44">
        <f t="shared" ref="G239:K241" si="117">G240</f>
        <v>16529</v>
      </c>
      <c r="H239" s="44" t="str">
        <f t="shared" si="117"/>
        <v>843,6</v>
      </c>
      <c r="I239" s="44">
        <f t="shared" si="117"/>
        <v>17372.599999999999</v>
      </c>
      <c r="J239" s="44">
        <f t="shared" si="117"/>
        <v>16787.8</v>
      </c>
      <c r="K239" s="44">
        <f t="shared" si="117"/>
        <v>16827.2</v>
      </c>
      <c r="L239" s="5"/>
      <c r="M239" s="5"/>
      <c r="N239" s="5"/>
      <c r="O239" s="5"/>
      <c r="P239" s="5"/>
    </row>
    <row r="240" spans="1:16" ht="33">
      <c r="A240" s="67" t="s">
        <v>52</v>
      </c>
      <c r="B240" s="75" t="s">
        <v>50</v>
      </c>
      <c r="C240" s="29">
        <v>8</v>
      </c>
      <c r="D240" s="29">
        <v>1</v>
      </c>
      <c r="E240" s="75" t="s">
        <v>175</v>
      </c>
      <c r="F240" s="34" t="s">
        <v>53</v>
      </c>
      <c r="G240" s="44">
        <f t="shared" si="117"/>
        <v>16529</v>
      </c>
      <c r="H240" s="44" t="str">
        <f t="shared" si="117"/>
        <v>843,6</v>
      </c>
      <c r="I240" s="44">
        <f t="shared" si="117"/>
        <v>17372.599999999999</v>
      </c>
      <c r="J240" s="44">
        <f t="shared" si="117"/>
        <v>16787.8</v>
      </c>
      <c r="K240" s="44">
        <f t="shared" si="117"/>
        <v>16827.2</v>
      </c>
      <c r="L240" s="5"/>
      <c r="M240" s="5"/>
      <c r="N240" s="5"/>
    </row>
    <row r="241" spans="1:14" ht="16.5">
      <c r="A241" s="67" t="s">
        <v>54</v>
      </c>
      <c r="B241" s="75" t="s">
        <v>50</v>
      </c>
      <c r="C241" s="29">
        <v>8</v>
      </c>
      <c r="D241" s="29">
        <v>1</v>
      </c>
      <c r="E241" s="75" t="s">
        <v>175</v>
      </c>
      <c r="F241" s="34" t="s">
        <v>55</v>
      </c>
      <c r="G241" s="44">
        <f t="shared" si="117"/>
        <v>16529</v>
      </c>
      <c r="H241" s="44" t="str">
        <f t="shared" si="117"/>
        <v>843,6</v>
      </c>
      <c r="I241" s="44">
        <f t="shared" si="117"/>
        <v>17372.599999999999</v>
      </c>
      <c r="J241" s="44">
        <f t="shared" si="117"/>
        <v>16787.8</v>
      </c>
      <c r="K241" s="44">
        <f t="shared" si="117"/>
        <v>16827.2</v>
      </c>
      <c r="L241" s="5"/>
      <c r="M241" s="5"/>
      <c r="N241" s="5"/>
    </row>
    <row r="242" spans="1:14" ht="66">
      <c r="A242" s="86" t="s">
        <v>65</v>
      </c>
      <c r="B242" s="39" t="s">
        <v>50</v>
      </c>
      <c r="C242" s="87">
        <v>8</v>
      </c>
      <c r="D242" s="87">
        <v>1</v>
      </c>
      <c r="E242" s="90" t="s">
        <v>175</v>
      </c>
      <c r="F242" s="39" t="s">
        <v>34</v>
      </c>
      <c r="G242" s="50">
        <f>16740.3-200-11.3</f>
        <v>16529</v>
      </c>
      <c r="H242" s="93" t="s">
        <v>237</v>
      </c>
      <c r="I242" s="50">
        <f>G242+H242</f>
        <v>17372.599999999999</v>
      </c>
      <c r="J242" s="50">
        <f>16799.1-11.3</f>
        <v>16787.8</v>
      </c>
      <c r="K242" s="50">
        <f>16838.5-11.3</f>
        <v>16827.2</v>
      </c>
      <c r="L242" s="12"/>
      <c r="M242" s="5"/>
      <c r="N242" s="5"/>
    </row>
    <row r="243" spans="1:14" ht="66">
      <c r="A243" s="88" t="s">
        <v>128</v>
      </c>
      <c r="B243" s="34" t="s">
        <v>50</v>
      </c>
      <c r="C243" s="29">
        <v>8</v>
      </c>
      <c r="D243" s="29">
        <v>1</v>
      </c>
      <c r="E243" s="34" t="s">
        <v>123</v>
      </c>
      <c r="F243" s="34"/>
      <c r="G243" s="44">
        <f>G244</f>
        <v>11486.199999999999</v>
      </c>
      <c r="H243" s="44">
        <f>H244</f>
        <v>0</v>
      </c>
      <c r="I243" s="44">
        <f>I244</f>
        <v>11486.199999999999</v>
      </c>
      <c r="J243" s="44">
        <f>J244</f>
        <v>11486.199999999999</v>
      </c>
      <c r="K243" s="44">
        <f>K244</f>
        <v>11486.199999999999</v>
      </c>
      <c r="L243" s="5"/>
      <c r="M243" s="5"/>
      <c r="N243" s="5"/>
    </row>
    <row r="244" spans="1:14" ht="33">
      <c r="A244" s="67" t="s">
        <v>52</v>
      </c>
      <c r="B244" s="75" t="s">
        <v>50</v>
      </c>
      <c r="C244" s="29">
        <v>8</v>
      </c>
      <c r="D244" s="29">
        <v>1</v>
      </c>
      <c r="E244" s="34" t="s">
        <v>123</v>
      </c>
      <c r="F244" s="34" t="s">
        <v>53</v>
      </c>
      <c r="G244" s="44">
        <f>G246</f>
        <v>11486.199999999999</v>
      </c>
      <c r="H244" s="44">
        <f>H246</f>
        <v>0</v>
      </c>
      <c r="I244" s="44">
        <f>I246</f>
        <v>11486.199999999999</v>
      </c>
      <c r="J244" s="44">
        <f>J246</f>
        <v>11486.199999999999</v>
      </c>
      <c r="K244" s="44">
        <f>K246</f>
        <v>11486.199999999999</v>
      </c>
      <c r="L244" s="5"/>
      <c r="M244" s="5"/>
      <c r="N244" s="5"/>
    </row>
    <row r="245" spans="1:14" ht="16.5">
      <c r="A245" s="67" t="s">
        <v>54</v>
      </c>
      <c r="B245" s="75" t="s">
        <v>50</v>
      </c>
      <c r="C245" s="29">
        <v>8</v>
      </c>
      <c r="D245" s="29">
        <v>1</v>
      </c>
      <c r="E245" s="34" t="s">
        <v>123</v>
      </c>
      <c r="F245" s="34" t="s">
        <v>55</v>
      </c>
      <c r="G245" s="44">
        <f>G246</f>
        <v>11486.199999999999</v>
      </c>
      <c r="H245" s="44">
        <f>H246</f>
        <v>0</v>
      </c>
      <c r="I245" s="44">
        <f>I246</f>
        <v>11486.199999999999</v>
      </c>
      <c r="J245" s="44">
        <f>J246</f>
        <v>11486.199999999999</v>
      </c>
      <c r="K245" s="44">
        <f>K246</f>
        <v>11486.199999999999</v>
      </c>
      <c r="L245" s="5"/>
      <c r="M245" s="5"/>
      <c r="N245" s="5"/>
    </row>
    <row r="246" spans="1:14" ht="66">
      <c r="A246" s="86" t="s">
        <v>65</v>
      </c>
      <c r="B246" s="39" t="s">
        <v>50</v>
      </c>
      <c r="C246" s="87">
        <v>8</v>
      </c>
      <c r="D246" s="87">
        <v>1</v>
      </c>
      <c r="E246" s="87" t="s">
        <v>123</v>
      </c>
      <c r="F246" s="39" t="s">
        <v>34</v>
      </c>
      <c r="G246" s="50">
        <f>10357.3+1128.9</f>
        <v>11486.199999999999</v>
      </c>
      <c r="H246" s="105"/>
      <c r="I246" s="50">
        <f>G246+H246</f>
        <v>11486.199999999999</v>
      </c>
      <c r="J246" s="50">
        <f>10357.3+1128.9</f>
        <v>11486.199999999999</v>
      </c>
      <c r="K246" s="50">
        <f>10357.3+1128.9</f>
        <v>11486.199999999999</v>
      </c>
      <c r="L246" s="5"/>
      <c r="M246" s="5"/>
      <c r="N246" s="5"/>
    </row>
    <row r="247" spans="1:14" ht="33">
      <c r="A247" s="33" t="s">
        <v>183</v>
      </c>
      <c r="B247" s="34" t="s">
        <v>50</v>
      </c>
      <c r="C247" s="29">
        <v>8</v>
      </c>
      <c r="D247" s="29">
        <v>1</v>
      </c>
      <c r="E247" s="29" t="s">
        <v>184</v>
      </c>
      <c r="F247" s="34"/>
      <c r="G247" s="44">
        <f t="shared" ref="G247:K247" si="118">G248</f>
        <v>850</v>
      </c>
      <c r="H247" s="44">
        <f t="shared" si="118"/>
        <v>0</v>
      </c>
      <c r="I247" s="44">
        <f t="shared" si="118"/>
        <v>850</v>
      </c>
      <c r="J247" s="44">
        <f t="shared" si="118"/>
        <v>0</v>
      </c>
      <c r="K247" s="44">
        <f t="shared" si="118"/>
        <v>0</v>
      </c>
      <c r="L247" s="5"/>
      <c r="M247" s="5"/>
      <c r="N247" s="5"/>
    </row>
    <row r="248" spans="1:14" ht="33">
      <c r="A248" s="33" t="s">
        <v>183</v>
      </c>
      <c r="B248" s="34" t="s">
        <v>50</v>
      </c>
      <c r="C248" s="29">
        <v>8</v>
      </c>
      <c r="D248" s="29">
        <v>1</v>
      </c>
      <c r="E248" s="29" t="s">
        <v>185</v>
      </c>
      <c r="F248" s="34"/>
      <c r="G248" s="44">
        <f t="shared" ref="G248:K248" si="119">G249</f>
        <v>850</v>
      </c>
      <c r="H248" s="44">
        <f t="shared" si="119"/>
        <v>0</v>
      </c>
      <c r="I248" s="44">
        <f t="shared" si="119"/>
        <v>850</v>
      </c>
      <c r="J248" s="44">
        <f t="shared" si="119"/>
        <v>0</v>
      </c>
      <c r="K248" s="44">
        <f t="shared" si="119"/>
        <v>0</v>
      </c>
      <c r="L248" s="5"/>
      <c r="M248" s="5"/>
      <c r="N248" s="5"/>
    </row>
    <row r="249" spans="1:14" ht="33">
      <c r="A249" s="67" t="s">
        <v>52</v>
      </c>
      <c r="B249" s="34" t="s">
        <v>50</v>
      </c>
      <c r="C249" s="29">
        <v>8</v>
      </c>
      <c r="D249" s="29">
        <v>1</v>
      </c>
      <c r="E249" s="29" t="s">
        <v>185</v>
      </c>
      <c r="F249" s="34" t="s">
        <v>53</v>
      </c>
      <c r="G249" s="44">
        <f t="shared" ref="G249:K249" si="120">G250</f>
        <v>850</v>
      </c>
      <c r="H249" s="44">
        <f t="shared" si="120"/>
        <v>0</v>
      </c>
      <c r="I249" s="44">
        <f t="shared" si="120"/>
        <v>850</v>
      </c>
      <c r="J249" s="44">
        <f t="shared" si="120"/>
        <v>0</v>
      </c>
      <c r="K249" s="44">
        <f t="shared" si="120"/>
        <v>0</v>
      </c>
      <c r="L249" s="5"/>
      <c r="M249" s="5"/>
      <c r="N249" s="5"/>
    </row>
    <row r="250" spans="1:14" ht="16.5">
      <c r="A250" s="67" t="s">
        <v>54</v>
      </c>
      <c r="B250" s="34" t="s">
        <v>50</v>
      </c>
      <c r="C250" s="29">
        <v>8</v>
      </c>
      <c r="D250" s="29">
        <v>1</v>
      </c>
      <c r="E250" s="29" t="s">
        <v>185</v>
      </c>
      <c r="F250" s="34" t="s">
        <v>55</v>
      </c>
      <c r="G250" s="44">
        <f t="shared" ref="G250:K250" si="121">G251</f>
        <v>850</v>
      </c>
      <c r="H250" s="44">
        <f t="shared" si="121"/>
        <v>0</v>
      </c>
      <c r="I250" s="44">
        <f t="shared" si="121"/>
        <v>850</v>
      </c>
      <c r="J250" s="44">
        <f t="shared" si="121"/>
        <v>0</v>
      </c>
      <c r="K250" s="44">
        <f t="shared" si="121"/>
        <v>0</v>
      </c>
      <c r="L250" s="5"/>
      <c r="M250" s="5"/>
      <c r="N250" s="5"/>
    </row>
    <row r="251" spans="1:14" ht="16.5">
      <c r="A251" s="86" t="s">
        <v>124</v>
      </c>
      <c r="B251" s="39" t="s">
        <v>50</v>
      </c>
      <c r="C251" s="87">
        <v>8</v>
      </c>
      <c r="D251" s="87">
        <v>1</v>
      </c>
      <c r="E251" s="87" t="s">
        <v>185</v>
      </c>
      <c r="F251" s="39" t="s">
        <v>125</v>
      </c>
      <c r="G251" s="50">
        <v>850</v>
      </c>
      <c r="H251" s="105"/>
      <c r="I251" s="50">
        <f>G251+H251</f>
        <v>850</v>
      </c>
      <c r="J251" s="50">
        <v>0</v>
      </c>
      <c r="K251" s="50">
        <v>0</v>
      </c>
      <c r="L251" s="5"/>
      <c r="M251" s="5"/>
      <c r="N251" s="5"/>
    </row>
    <row r="252" spans="1:14" ht="49.5">
      <c r="A252" s="33" t="s">
        <v>202</v>
      </c>
      <c r="B252" s="34" t="s">
        <v>50</v>
      </c>
      <c r="C252" s="29">
        <v>8</v>
      </c>
      <c r="D252" s="29">
        <v>1</v>
      </c>
      <c r="E252" s="29" t="s">
        <v>200</v>
      </c>
      <c r="F252" s="34"/>
      <c r="G252" s="44">
        <f t="shared" ref="G252:K255" si="122">G253</f>
        <v>100</v>
      </c>
      <c r="H252" s="44">
        <f t="shared" si="122"/>
        <v>0</v>
      </c>
      <c r="I252" s="44">
        <f t="shared" si="122"/>
        <v>100</v>
      </c>
      <c r="J252" s="44">
        <f t="shared" si="122"/>
        <v>0</v>
      </c>
      <c r="K252" s="44">
        <f t="shared" si="122"/>
        <v>0</v>
      </c>
      <c r="L252" s="5"/>
      <c r="M252" s="5"/>
      <c r="N252" s="5"/>
    </row>
    <row r="253" spans="1:14" ht="49.5">
      <c r="A253" s="33" t="s">
        <v>202</v>
      </c>
      <c r="B253" s="34" t="s">
        <v>50</v>
      </c>
      <c r="C253" s="29">
        <v>8</v>
      </c>
      <c r="D253" s="29">
        <v>1</v>
      </c>
      <c r="E253" s="29" t="s">
        <v>201</v>
      </c>
      <c r="F253" s="34"/>
      <c r="G253" s="44">
        <f t="shared" si="122"/>
        <v>100</v>
      </c>
      <c r="H253" s="44">
        <f t="shared" si="122"/>
        <v>0</v>
      </c>
      <c r="I253" s="44">
        <f t="shared" si="122"/>
        <v>100</v>
      </c>
      <c r="J253" s="44">
        <f t="shared" si="122"/>
        <v>0</v>
      </c>
      <c r="K253" s="44">
        <f t="shared" si="122"/>
        <v>0</v>
      </c>
      <c r="L253" s="5"/>
      <c r="M253" s="5"/>
      <c r="N253" s="5"/>
    </row>
    <row r="254" spans="1:14" ht="33">
      <c r="A254" s="67" t="s">
        <v>52</v>
      </c>
      <c r="B254" s="34" t="s">
        <v>50</v>
      </c>
      <c r="C254" s="29">
        <v>8</v>
      </c>
      <c r="D254" s="29">
        <v>1</v>
      </c>
      <c r="E254" s="29" t="s">
        <v>201</v>
      </c>
      <c r="F254" s="34" t="s">
        <v>53</v>
      </c>
      <c r="G254" s="44">
        <f t="shared" si="122"/>
        <v>100</v>
      </c>
      <c r="H254" s="44">
        <f t="shared" si="122"/>
        <v>0</v>
      </c>
      <c r="I254" s="44">
        <f t="shared" si="122"/>
        <v>100</v>
      </c>
      <c r="J254" s="44">
        <f t="shared" si="122"/>
        <v>0</v>
      </c>
      <c r="K254" s="44">
        <f t="shared" si="122"/>
        <v>0</v>
      </c>
      <c r="L254" s="5"/>
      <c r="M254" s="5"/>
      <c r="N254" s="5"/>
    </row>
    <row r="255" spans="1:14" ht="16.5">
      <c r="A255" s="67" t="s">
        <v>54</v>
      </c>
      <c r="B255" s="34" t="s">
        <v>50</v>
      </c>
      <c r="C255" s="29">
        <v>8</v>
      </c>
      <c r="D255" s="29">
        <v>1</v>
      </c>
      <c r="E255" s="29" t="s">
        <v>201</v>
      </c>
      <c r="F255" s="34" t="s">
        <v>55</v>
      </c>
      <c r="G255" s="44">
        <f t="shared" si="122"/>
        <v>100</v>
      </c>
      <c r="H255" s="44">
        <f t="shared" si="122"/>
        <v>0</v>
      </c>
      <c r="I255" s="44">
        <f t="shared" si="122"/>
        <v>100</v>
      </c>
      <c r="J255" s="44">
        <f t="shared" si="122"/>
        <v>0</v>
      </c>
      <c r="K255" s="44">
        <f t="shared" si="122"/>
        <v>0</v>
      </c>
      <c r="L255" s="5"/>
      <c r="M255" s="5"/>
      <c r="N255" s="5"/>
    </row>
    <row r="256" spans="1:14" ht="16.5">
      <c r="A256" s="86" t="s">
        <v>124</v>
      </c>
      <c r="B256" s="39" t="s">
        <v>50</v>
      </c>
      <c r="C256" s="87">
        <v>8</v>
      </c>
      <c r="D256" s="87">
        <v>1</v>
      </c>
      <c r="E256" s="87" t="s">
        <v>201</v>
      </c>
      <c r="F256" s="39" t="s">
        <v>125</v>
      </c>
      <c r="G256" s="50">
        <v>100</v>
      </c>
      <c r="H256" s="105"/>
      <c r="I256" s="50">
        <f>G256+H256</f>
        <v>100</v>
      </c>
      <c r="J256" s="50">
        <v>0</v>
      </c>
      <c r="K256" s="50">
        <v>0</v>
      </c>
      <c r="L256" s="5"/>
      <c r="M256" s="5"/>
      <c r="N256" s="5"/>
    </row>
    <row r="257" spans="1:14" ht="16.5">
      <c r="A257" s="33" t="s">
        <v>203</v>
      </c>
      <c r="B257" s="75" t="s">
        <v>50</v>
      </c>
      <c r="C257" s="29">
        <v>8</v>
      </c>
      <c r="D257" s="29">
        <v>1</v>
      </c>
      <c r="E257" s="29" t="s">
        <v>204</v>
      </c>
      <c r="F257" s="34"/>
      <c r="G257" s="91">
        <f>G258</f>
        <v>331.6</v>
      </c>
      <c r="H257" s="91">
        <f>H258</f>
        <v>6631.6</v>
      </c>
      <c r="I257" s="91">
        <f>I258</f>
        <v>6963.2000000000007</v>
      </c>
      <c r="J257" s="91">
        <f>J258</f>
        <v>0</v>
      </c>
      <c r="K257" s="91">
        <f>K258</f>
        <v>0</v>
      </c>
      <c r="L257" s="5"/>
      <c r="M257" s="5"/>
      <c r="N257" s="5"/>
    </row>
    <row r="258" spans="1:14" ht="33">
      <c r="A258" s="33" t="s">
        <v>126</v>
      </c>
      <c r="B258" s="75" t="s">
        <v>50</v>
      </c>
      <c r="C258" s="29">
        <v>8</v>
      </c>
      <c r="D258" s="29">
        <v>1</v>
      </c>
      <c r="E258" s="29" t="s">
        <v>209</v>
      </c>
      <c r="F258" s="34"/>
      <c r="G258" s="44">
        <f t="shared" ref="G258:I260" si="123">G259</f>
        <v>331.6</v>
      </c>
      <c r="H258" s="44">
        <f t="shared" si="123"/>
        <v>6631.6</v>
      </c>
      <c r="I258" s="44">
        <f t="shared" si="123"/>
        <v>6963.2000000000007</v>
      </c>
      <c r="J258" s="91">
        <f t="shared" ref="J258:K260" si="124">J259</f>
        <v>0</v>
      </c>
      <c r="K258" s="44">
        <f t="shared" si="124"/>
        <v>0</v>
      </c>
      <c r="L258" s="5"/>
      <c r="M258" s="5"/>
      <c r="N258" s="5"/>
    </row>
    <row r="259" spans="1:14" ht="33">
      <c r="A259" s="67" t="s">
        <v>52</v>
      </c>
      <c r="B259" s="75" t="s">
        <v>50</v>
      </c>
      <c r="C259" s="29">
        <v>8</v>
      </c>
      <c r="D259" s="29">
        <v>1</v>
      </c>
      <c r="E259" s="29" t="s">
        <v>209</v>
      </c>
      <c r="F259" s="34" t="s">
        <v>53</v>
      </c>
      <c r="G259" s="44">
        <f t="shared" si="123"/>
        <v>331.6</v>
      </c>
      <c r="H259" s="44">
        <f t="shared" si="123"/>
        <v>6631.6</v>
      </c>
      <c r="I259" s="44">
        <f t="shared" si="123"/>
        <v>6963.2000000000007</v>
      </c>
      <c r="J259" s="91">
        <f t="shared" si="124"/>
        <v>0</v>
      </c>
      <c r="K259" s="44">
        <f t="shared" si="124"/>
        <v>0</v>
      </c>
      <c r="L259" s="5"/>
      <c r="M259" s="5"/>
      <c r="N259" s="5"/>
    </row>
    <row r="260" spans="1:14" ht="16.5">
      <c r="A260" s="67" t="s">
        <v>54</v>
      </c>
      <c r="B260" s="75" t="s">
        <v>50</v>
      </c>
      <c r="C260" s="29">
        <v>8</v>
      </c>
      <c r="D260" s="29">
        <v>1</v>
      </c>
      <c r="E260" s="29" t="s">
        <v>209</v>
      </c>
      <c r="F260" s="34" t="s">
        <v>55</v>
      </c>
      <c r="G260" s="44">
        <f t="shared" si="123"/>
        <v>331.6</v>
      </c>
      <c r="H260" s="44">
        <f t="shared" si="123"/>
        <v>6631.6</v>
      </c>
      <c r="I260" s="44">
        <f t="shared" si="123"/>
        <v>6963.2000000000007</v>
      </c>
      <c r="J260" s="44">
        <f t="shared" si="124"/>
        <v>0</v>
      </c>
      <c r="K260" s="44">
        <f t="shared" si="124"/>
        <v>0</v>
      </c>
      <c r="L260" s="5"/>
      <c r="M260" s="5"/>
      <c r="N260" s="5"/>
    </row>
    <row r="261" spans="1:14" ht="16.5">
      <c r="A261" s="86" t="s">
        <v>124</v>
      </c>
      <c r="B261" s="39" t="s">
        <v>50</v>
      </c>
      <c r="C261" s="87">
        <v>8</v>
      </c>
      <c r="D261" s="87">
        <v>1</v>
      </c>
      <c r="E261" s="92" t="s">
        <v>209</v>
      </c>
      <c r="F261" s="39" t="s">
        <v>125</v>
      </c>
      <c r="G261" s="50">
        <v>331.6</v>
      </c>
      <c r="H261" s="93">
        <v>6631.6</v>
      </c>
      <c r="I261" s="50">
        <f>G261+H261</f>
        <v>6963.2000000000007</v>
      </c>
      <c r="J261" s="93">
        <v>0</v>
      </c>
      <c r="K261" s="50">
        <v>0</v>
      </c>
      <c r="L261" s="5"/>
      <c r="M261" s="5"/>
      <c r="N261" s="5"/>
    </row>
    <row r="262" spans="1:14" ht="16.5">
      <c r="A262" s="56" t="s">
        <v>76</v>
      </c>
      <c r="B262" s="82">
        <v>956</v>
      </c>
      <c r="C262" s="83">
        <v>8</v>
      </c>
      <c r="D262" s="83">
        <v>2</v>
      </c>
      <c r="E262" s="34"/>
      <c r="F262" s="82"/>
      <c r="G262" s="44">
        <f>G263</f>
        <v>15786.199999999997</v>
      </c>
      <c r="H262" s="44">
        <f>H263</f>
        <v>1480</v>
      </c>
      <c r="I262" s="44">
        <f>I263</f>
        <v>17266.199999999997</v>
      </c>
      <c r="J262" s="44">
        <f t="shared" ref="J262:K262" si="125">J263</f>
        <v>15076</v>
      </c>
      <c r="K262" s="44">
        <f t="shared" si="125"/>
        <v>15090.099999999999</v>
      </c>
      <c r="L262" s="5"/>
      <c r="M262" s="5"/>
      <c r="N262" s="5"/>
    </row>
    <row r="263" spans="1:14" ht="16.5">
      <c r="A263" s="33" t="s">
        <v>158</v>
      </c>
      <c r="B263" s="34" t="s">
        <v>50</v>
      </c>
      <c r="C263" s="29">
        <v>8</v>
      </c>
      <c r="D263" s="29">
        <v>2</v>
      </c>
      <c r="E263" s="34" t="s">
        <v>93</v>
      </c>
      <c r="F263" s="34"/>
      <c r="G263" s="57">
        <f>G269+G278+G287+G264</f>
        <v>15786.199999999997</v>
      </c>
      <c r="H263" s="57">
        <f t="shared" ref="H263:K263" si="126">H269+H278+H287+H264</f>
        <v>1480</v>
      </c>
      <c r="I263" s="57">
        <f t="shared" si="126"/>
        <v>17266.199999999997</v>
      </c>
      <c r="J263" s="57">
        <f t="shared" si="126"/>
        <v>15076</v>
      </c>
      <c r="K263" s="57">
        <f t="shared" si="126"/>
        <v>15090.099999999999</v>
      </c>
      <c r="L263" s="5"/>
      <c r="M263" s="5"/>
      <c r="N263" s="5"/>
    </row>
    <row r="264" spans="1:14" ht="33">
      <c r="A264" s="33" t="s">
        <v>235</v>
      </c>
      <c r="B264" s="75" t="s">
        <v>50</v>
      </c>
      <c r="C264" s="29">
        <v>8</v>
      </c>
      <c r="D264" s="29">
        <v>2</v>
      </c>
      <c r="E264" s="34" t="s">
        <v>233</v>
      </c>
      <c r="F264" s="34"/>
      <c r="G264" s="57">
        <f>G265</f>
        <v>0</v>
      </c>
      <c r="H264" s="57">
        <f t="shared" ref="H264:K267" si="127">H265</f>
        <v>38.299999999999997</v>
      </c>
      <c r="I264" s="57">
        <f t="shared" si="127"/>
        <v>38.299999999999997</v>
      </c>
      <c r="J264" s="57">
        <f t="shared" si="127"/>
        <v>0</v>
      </c>
      <c r="K264" s="57">
        <f t="shared" si="127"/>
        <v>0</v>
      </c>
      <c r="L264" s="5"/>
      <c r="M264" s="5"/>
      <c r="N264" s="5"/>
    </row>
    <row r="265" spans="1:14" ht="33">
      <c r="A265" s="33" t="s">
        <v>235</v>
      </c>
      <c r="B265" s="75" t="s">
        <v>50</v>
      </c>
      <c r="C265" s="29">
        <v>8</v>
      </c>
      <c r="D265" s="29">
        <v>2</v>
      </c>
      <c r="E265" s="34" t="s">
        <v>234</v>
      </c>
      <c r="F265" s="34"/>
      <c r="G265" s="57">
        <f>G266</f>
        <v>0</v>
      </c>
      <c r="H265" s="57">
        <f t="shared" si="127"/>
        <v>38.299999999999997</v>
      </c>
      <c r="I265" s="57">
        <f t="shared" si="127"/>
        <v>38.299999999999997</v>
      </c>
      <c r="J265" s="57">
        <f t="shared" si="127"/>
        <v>0</v>
      </c>
      <c r="K265" s="57">
        <f t="shared" si="127"/>
        <v>0</v>
      </c>
      <c r="L265" s="5"/>
      <c r="M265" s="5"/>
      <c r="N265" s="5"/>
    </row>
    <row r="266" spans="1:14" ht="33">
      <c r="A266" s="67" t="s">
        <v>52</v>
      </c>
      <c r="B266" s="75" t="s">
        <v>50</v>
      </c>
      <c r="C266" s="29">
        <v>8</v>
      </c>
      <c r="D266" s="29">
        <v>2</v>
      </c>
      <c r="E266" s="34" t="s">
        <v>234</v>
      </c>
      <c r="F266" s="34" t="s">
        <v>53</v>
      </c>
      <c r="G266" s="57">
        <f>G267</f>
        <v>0</v>
      </c>
      <c r="H266" s="57">
        <f t="shared" si="127"/>
        <v>38.299999999999997</v>
      </c>
      <c r="I266" s="57">
        <f t="shared" si="127"/>
        <v>38.299999999999997</v>
      </c>
      <c r="J266" s="57">
        <f t="shared" si="127"/>
        <v>0</v>
      </c>
      <c r="K266" s="57">
        <f t="shared" si="127"/>
        <v>0</v>
      </c>
      <c r="L266" s="5"/>
      <c r="M266" s="5"/>
      <c r="N266" s="5"/>
    </row>
    <row r="267" spans="1:14" ht="16.5">
      <c r="A267" s="67" t="s">
        <v>54</v>
      </c>
      <c r="B267" s="75" t="s">
        <v>50</v>
      </c>
      <c r="C267" s="29">
        <v>8</v>
      </c>
      <c r="D267" s="29">
        <v>2</v>
      </c>
      <c r="E267" s="34" t="s">
        <v>234</v>
      </c>
      <c r="F267" s="34" t="s">
        <v>55</v>
      </c>
      <c r="G267" s="57">
        <f>G268</f>
        <v>0</v>
      </c>
      <c r="H267" s="57">
        <f t="shared" si="127"/>
        <v>38.299999999999997</v>
      </c>
      <c r="I267" s="57">
        <f t="shared" si="127"/>
        <v>38.299999999999997</v>
      </c>
      <c r="J267" s="57">
        <f t="shared" si="127"/>
        <v>0</v>
      </c>
      <c r="K267" s="57">
        <f t="shared" si="127"/>
        <v>0</v>
      </c>
      <c r="L267" s="5"/>
      <c r="M267" s="5"/>
      <c r="N267" s="5"/>
    </row>
    <row r="268" spans="1:14" ht="16.5">
      <c r="A268" s="86" t="s">
        <v>150</v>
      </c>
      <c r="B268" s="39" t="s">
        <v>50</v>
      </c>
      <c r="C268" s="87">
        <v>8</v>
      </c>
      <c r="D268" s="87">
        <v>2</v>
      </c>
      <c r="E268" s="87" t="s">
        <v>234</v>
      </c>
      <c r="F268" s="39" t="s">
        <v>149</v>
      </c>
      <c r="G268" s="50">
        <v>0</v>
      </c>
      <c r="H268" s="50">
        <v>38.299999999999997</v>
      </c>
      <c r="I268" s="50">
        <f>G268+H268</f>
        <v>38.299999999999997</v>
      </c>
      <c r="J268" s="50">
        <v>0</v>
      </c>
      <c r="K268" s="50">
        <v>0</v>
      </c>
      <c r="L268" s="5"/>
      <c r="M268" s="5"/>
      <c r="N268" s="5"/>
    </row>
    <row r="269" spans="1:14" ht="33">
      <c r="A269" s="89" t="s">
        <v>174</v>
      </c>
      <c r="B269" s="75" t="s">
        <v>50</v>
      </c>
      <c r="C269" s="29">
        <v>8</v>
      </c>
      <c r="D269" s="29">
        <v>2</v>
      </c>
      <c r="E269" s="34" t="s">
        <v>155</v>
      </c>
      <c r="F269" s="34"/>
      <c r="G269" s="44">
        <f>G270+G274</f>
        <v>153</v>
      </c>
      <c r="H269" s="44">
        <f>H270+H274</f>
        <v>-38.299999999999997</v>
      </c>
      <c r="I269" s="44">
        <f>I270+I274</f>
        <v>114.69999999999999</v>
      </c>
      <c r="J269" s="44">
        <f t="shared" ref="J269:K269" si="128">J270</f>
        <v>0</v>
      </c>
      <c r="K269" s="44">
        <f t="shared" si="128"/>
        <v>0</v>
      </c>
      <c r="L269" s="5"/>
      <c r="M269" s="5"/>
      <c r="N269" s="5"/>
    </row>
    <row r="270" spans="1:14" ht="33">
      <c r="A270" s="89" t="s">
        <v>126</v>
      </c>
      <c r="B270" s="75" t="s">
        <v>50</v>
      </c>
      <c r="C270" s="29">
        <v>8</v>
      </c>
      <c r="D270" s="29">
        <v>2</v>
      </c>
      <c r="E270" s="34" t="s">
        <v>127</v>
      </c>
      <c r="F270" s="34"/>
      <c r="G270" s="44">
        <f t="shared" ref="G270:K276" si="129">G271</f>
        <v>114.69999999999999</v>
      </c>
      <c r="H270" s="44">
        <f t="shared" si="129"/>
        <v>0</v>
      </c>
      <c r="I270" s="44">
        <f t="shared" si="129"/>
        <v>114.69999999999999</v>
      </c>
      <c r="J270" s="44">
        <f t="shared" si="129"/>
        <v>0</v>
      </c>
      <c r="K270" s="44">
        <f t="shared" si="129"/>
        <v>0</v>
      </c>
      <c r="L270" s="5"/>
      <c r="M270" s="5"/>
      <c r="N270" s="5"/>
    </row>
    <row r="271" spans="1:14" ht="33">
      <c r="A271" s="67" t="s">
        <v>52</v>
      </c>
      <c r="B271" s="75" t="s">
        <v>50</v>
      </c>
      <c r="C271" s="29">
        <v>8</v>
      </c>
      <c r="D271" s="29">
        <v>2</v>
      </c>
      <c r="E271" s="34" t="s">
        <v>127</v>
      </c>
      <c r="F271" s="34" t="s">
        <v>53</v>
      </c>
      <c r="G271" s="44">
        <f t="shared" si="129"/>
        <v>114.69999999999999</v>
      </c>
      <c r="H271" s="44">
        <f t="shared" si="129"/>
        <v>0</v>
      </c>
      <c r="I271" s="44">
        <f t="shared" si="129"/>
        <v>114.69999999999999</v>
      </c>
      <c r="J271" s="44">
        <f t="shared" si="129"/>
        <v>0</v>
      </c>
      <c r="K271" s="44">
        <f t="shared" si="129"/>
        <v>0</v>
      </c>
      <c r="L271" s="5"/>
      <c r="M271" s="5"/>
      <c r="N271" s="5"/>
    </row>
    <row r="272" spans="1:14" ht="16.5">
      <c r="A272" s="67" t="s">
        <v>73</v>
      </c>
      <c r="B272" s="75" t="s">
        <v>50</v>
      </c>
      <c r="C272" s="29">
        <v>8</v>
      </c>
      <c r="D272" s="29">
        <v>2</v>
      </c>
      <c r="E272" s="34" t="s">
        <v>127</v>
      </c>
      <c r="F272" s="34" t="s">
        <v>72</v>
      </c>
      <c r="G272" s="57">
        <f t="shared" si="129"/>
        <v>114.69999999999999</v>
      </c>
      <c r="H272" s="57">
        <f t="shared" si="129"/>
        <v>0</v>
      </c>
      <c r="I272" s="57">
        <f t="shared" si="129"/>
        <v>114.69999999999999</v>
      </c>
      <c r="J272" s="57">
        <f t="shared" si="129"/>
        <v>0</v>
      </c>
      <c r="K272" s="57">
        <f t="shared" si="129"/>
        <v>0</v>
      </c>
      <c r="L272" s="5"/>
      <c r="M272" s="5"/>
      <c r="N272" s="5"/>
    </row>
    <row r="273" spans="1:14" ht="16.5">
      <c r="A273" s="86" t="s">
        <v>150</v>
      </c>
      <c r="B273" s="39" t="s">
        <v>50</v>
      </c>
      <c r="C273" s="87">
        <v>8</v>
      </c>
      <c r="D273" s="87">
        <v>2</v>
      </c>
      <c r="E273" s="87" t="s">
        <v>127</v>
      </c>
      <c r="F273" s="39" t="s">
        <v>149</v>
      </c>
      <c r="G273" s="50">
        <f>91.7+22.9+0.1</f>
        <v>114.69999999999999</v>
      </c>
      <c r="H273" s="105"/>
      <c r="I273" s="50">
        <f>G273+H273</f>
        <v>114.69999999999999</v>
      </c>
      <c r="J273" s="50">
        <v>0</v>
      </c>
      <c r="K273" s="50">
        <v>0</v>
      </c>
      <c r="L273" s="5"/>
      <c r="M273" s="5"/>
      <c r="N273" s="5"/>
    </row>
    <row r="274" spans="1:14" ht="33">
      <c r="A274" s="89" t="s">
        <v>199</v>
      </c>
      <c r="B274" s="75" t="s">
        <v>50</v>
      </c>
      <c r="C274" s="29">
        <v>8</v>
      </c>
      <c r="D274" s="29">
        <v>2</v>
      </c>
      <c r="E274" s="34" t="s">
        <v>198</v>
      </c>
      <c r="F274" s="34"/>
      <c r="G274" s="44">
        <f t="shared" si="129"/>
        <v>38.299999999999997</v>
      </c>
      <c r="H274" s="44" t="str">
        <f t="shared" si="129"/>
        <v>-38,3</v>
      </c>
      <c r="I274" s="44">
        <f t="shared" si="129"/>
        <v>0</v>
      </c>
      <c r="J274" s="44">
        <f t="shared" si="129"/>
        <v>0</v>
      </c>
      <c r="K274" s="44">
        <f t="shared" si="129"/>
        <v>0</v>
      </c>
      <c r="L274" s="5"/>
      <c r="M274" s="5"/>
      <c r="N274" s="5"/>
    </row>
    <row r="275" spans="1:14" ht="33">
      <c r="A275" s="67" t="s">
        <v>52</v>
      </c>
      <c r="B275" s="75" t="s">
        <v>50</v>
      </c>
      <c r="C275" s="29">
        <v>8</v>
      </c>
      <c r="D275" s="29">
        <v>2</v>
      </c>
      <c r="E275" s="34" t="s">
        <v>198</v>
      </c>
      <c r="F275" s="34" t="s">
        <v>53</v>
      </c>
      <c r="G275" s="44">
        <f t="shared" si="129"/>
        <v>38.299999999999997</v>
      </c>
      <c r="H275" s="44" t="str">
        <f t="shared" si="129"/>
        <v>-38,3</v>
      </c>
      <c r="I275" s="44">
        <f t="shared" si="129"/>
        <v>0</v>
      </c>
      <c r="J275" s="44">
        <f t="shared" si="129"/>
        <v>0</v>
      </c>
      <c r="K275" s="44">
        <f t="shared" si="129"/>
        <v>0</v>
      </c>
      <c r="L275" s="5"/>
      <c r="M275" s="5"/>
      <c r="N275" s="5"/>
    </row>
    <row r="276" spans="1:14" ht="16.5">
      <c r="A276" s="67" t="s">
        <v>73</v>
      </c>
      <c r="B276" s="75" t="s">
        <v>50</v>
      </c>
      <c r="C276" s="29">
        <v>8</v>
      </c>
      <c r="D276" s="29">
        <v>2</v>
      </c>
      <c r="E276" s="34" t="s">
        <v>198</v>
      </c>
      <c r="F276" s="34" t="s">
        <v>72</v>
      </c>
      <c r="G276" s="44">
        <f t="shared" si="129"/>
        <v>38.299999999999997</v>
      </c>
      <c r="H276" s="44" t="str">
        <f t="shared" si="129"/>
        <v>-38,3</v>
      </c>
      <c r="I276" s="44">
        <f t="shared" si="129"/>
        <v>0</v>
      </c>
      <c r="J276" s="44">
        <f t="shared" si="129"/>
        <v>0</v>
      </c>
      <c r="K276" s="44">
        <f t="shared" si="129"/>
        <v>0</v>
      </c>
      <c r="L276" s="5"/>
      <c r="M276" s="5"/>
      <c r="N276" s="5"/>
    </row>
    <row r="277" spans="1:14" ht="16.5">
      <c r="A277" s="86" t="s">
        <v>150</v>
      </c>
      <c r="B277" s="39" t="s">
        <v>50</v>
      </c>
      <c r="C277" s="87">
        <v>8</v>
      </c>
      <c r="D277" s="87">
        <v>2</v>
      </c>
      <c r="E277" s="87" t="s">
        <v>198</v>
      </c>
      <c r="F277" s="99" t="s">
        <v>149</v>
      </c>
      <c r="G277" s="64">
        <v>38.299999999999997</v>
      </c>
      <c r="H277" s="109" t="s">
        <v>231</v>
      </c>
      <c r="I277" s="64">
        <f>G277+H277</f>
        <v>0</v>
      </c>
      <c r="J277" s="64">
        <v>0</v>
      </c>
      <c r="K277" s="64">
        <v>0</v>
      </c>
      <c r="L277" s="5"/>
      <c r="M277" s="5"/>
      <c r="N277" s="5"/>
    </row>
    <row r="278" spans="1:14" ht="33">
      <c r="A278" s="67" t="s">
        <v>69</v>
      </c>
      <c r="B278" s="75" t="s">
        <v>50</v>
      </c>
      <c r="C278" s="83">
        <v>8</v>
      </c>
      <c r="D278" s="83">
        <v>2</v>
      </c>
      <c r="E278" s="75" t="s">
        <v>95</v>
      </c>
      <c r="F278" s="75"/>
      <c r="G278" s="44">
        <f t="shared" ref="G278:H278" si="130">G279+G283</f>
        <v>15583.199999999997</v>
      </c>
      <c r="H278" s="44">
        <f t="shared" si="130"/>
        <v>1480</v>
      </c>
      <c r="I278" s="44">
        <f t="shared" ref="I278:K278" si="131">I279+I283</f>
        <v>17063.199999999997</v>
      </c>
      <c r="J278" s="44">
        <f t="shared" si="131"/>
        <v>15076</v>
      </c>
      <c r="K278" s="44">
        <f t="shared" si="131"/>
        <v>15090.099999999999</v>
      </c>
      <c r="L278" s="5"/>
      <c r="M278" s="5"/>
      <c r="N278" s="5"/>
    </row>
    <row r="279" spans="1:14" ht="33">
      <c r="A279" s="67" t="s">
        <v>69</v>
      </c>
      <c r="B279" s="75" t="s">
        <v>50</v>
      </c>
      <c r="C279" s="83">
        <v>8</v>
      </c>
      <c r="D279" s="83">
        <v>2</v>
      </c>
      <c r="E279" s="75" t="s">
        <v>175</v>
      </c>
      <c r="F279" s="75"/>
      <c r="G279" s="44">
        <f t="shared" ref="G279:H279" si="132">G281</f>
        <v>9313.4999999999982</v>
      </c>
      <c r="H279" s="44">
        <f t="shared" si="132"/>
        <v>1480</v>
      </c>
      <c r="I279" s="44">
        <f t="shared" ref="I279:K279" si="133">I281</f>
        <v>10793.499999999998</v>
      </c>
      <c r="J279" s="44">
        <f t="shared" si="133"/>
        <v>8806.2999999999993</v>
      </c>
      <c r="K279" s="44">
        <f t="shared" si="133"/>
        <v>8820.4</v>
      </c>
      <c r="L279" s="5"/>
      <c r="M279" s="5"/>
      <c r="N279" s="5"/>
    </row>
    <row r="280" spans="1:14" ht="33">
      <c r="A280" s="67" t="s">
        <v>52</v>
      </c>
      <c r="B280" s="75" t="s">
        <v>50</v>
      </c>
      <c r="C280" s="83">
        <v>8</v>
      </c>
      <c r="D280" s="83">
        <v>2</v>
      </c>
      <c r="E280" s="75" t="s">
        <v>175</v>
      </c>
      <c r="F280" s="75" t="s">
        <v>53</v>
      </c>
      <c r="G280" s="44">
        <f t="shared" ref="G280:K281" si="134">G281</f>
        <v>9313.4999999999982</v>
      </c>
      <c r="H280" s="44">
        <f t="shared" si="134"/>
        <v>1480</v>
      </c>
      <c r="I280" s="44">
        <f t="shared" si="134"/>
        <v>10793.499999999998</v>
      </c>
      <c r="J280" s="44">
        <f t="shared" si="134"/>
        <v>8806.2999999999993</v>
      </c>
      <c r="K280" s="44">
        <f t="shared" si="134"/>
        <v>8820.4</v>
      </c>
      <c r="L280" s="5"/>
      <c r="M280" s="5"/>
      <c r="N280" s="5"/>
    </row>
    <row r="281" spans="1:14" ht="16.5">
      <c r="A281" s="67" t="s">
        <v>73</v>
      </c>
      <c r="B281" s="75" t="s">
        <v>50</v>
      </c>
      <c r="C281" s="29">
        <v>8</v>
      </c>
      <c r="D281" s="29">
        <v>2</v>
      </c>
      <c r="E281" s="75" t="s">
        <v>175</v>
      </c>
      <c r="F281" s="34" t="s">
        <v>72</v>
      </c>
      <c r="G281" s="44">
        <f t="shared" si="134"/>
        <v>9313.4999999999982</v>
      </c>
      <c r="H281" s="44">
        <f t="shared" si="134"/>
        <v>1480</v>
      </c>
      <c r="I281" s="44">
        <f t="shared" si="134"/>
        <v>10793.499999999998</v>
      </c>
      <c r="J281" s="44">
        <f t="shared" si="134"/>
        <v>8806.2999999999993</v>
      </c>
      <c r="K281" s="44">
        <f t="shared" si="134"/>
        <v>8820.4</v>
      </c>
      <c r="L281" s="5"/>
      <c r="M281" s="5"/>
      <c r="N281" s="5"/>
    </row>
    <row r="282" spans="1:14" ht="66">
      <c r="A282" s="86" t="s">
        <v>75</v>
      </c>
      <c r="B282" s="39" t="s">
        <v>50</v>
      </c>
      <c r="C282" s="87">
        <v>8</v>
      </c>
      <c r="D282" s="87">
        <v>2</v>
      </c>
      <c r="E282" s="39" t="s">
        <v>175</v>
      </c>
      <c r="F282" s="39" t="s">
        <v>74</v>
      </c>
      <c r="G282" s="50">
        <f>8793.1+133.3-6.2+393.3</f>
        <v>9313.4999999999982</v>
      </c>
      <c r="H282" s="93">
        <v>1480</v>
      </c>
      <c r="I282" s="50">
        <f>G282+H282</f>
        <v>10793.499999999998</v>
      </c>
      <c r="J282" s="50">
        <f>8812.5-6.2</f>
        <v>8806.2999999999993</v>
      </c>
      <c r="K282" s="50">
        <f>8826.6-6.2</f>
        <v>8820.4</v>
      </c>
      <c r="L282" s="5"/>
      <c r="M282" s="5"/>
      <c r="N282" s="5"/>
    </row>
    <row r="283" spans="1:14" ht="66">
      <c r="A283" s="88" t="s">
        <v>128</v>
      </c>
      <c r="B283" s="28" t="s">
        <v>50</v>
      </c>
      <c r="C283" s="94">
        <v>8</v>
      </c>
      <c r="D283" s="94">
        <v>2</v>
      </c>
      <c r="E283" s="28" t="s">
        <v>123</v>
      </c>
      <c r="F283" s="28"/>
      <c r="G283" s="44">
        <f>G284</f>
        <v>6269.7</v>
      </c>
      <c r="H283" s="44">
        <f>H284</f>
        <v>0</v>
      </c>
      <c r="I283" s="44">
        <f>I284</f>
        <v>6269.7</v>
      </c>
      <c r="J283" s="44">
        <f>J284</f>
        <v>6269.7</v>
      </c>
      <c r="K283" s="44">
        <f>K284</f>
        <v>6269.7</v>
      </c>
      <c r="L283" s="5"/>
      <c r="M283" s="5"/>
      <c r="N283" s="5"/>
    </row>
    <row r="284" spans="1:14" ht="33">
      <c r="A284" s="67" t="s">
        <v>52</v>
      </c>
      <c r="B284" s="75" t="s">
        <v>50</v>
      </c>
      <c r="C284" s="94">
        <v>8</v>
      </c>
      <c r="D284" s="94">
        <v>2</v>
      </c>
      <c r="E284" s="28" t="s">
        <v>123</v>
      </c>
      <c r="F284" s="28" t="s">
        <v>53</v>
      </c>
      <c r="G284" s="32">
        <f>G286</f>
        <v>6269.7</v>
      </c>
      <c r="H284" s="32">
        <f>H286</f>
        <v>0</v>
      </c>
      <c r="I284" s="32">
        <f>I286</f>
        <v>6269.7</v>
      </c>
      <c r="J284" s="32">
        <f>J286</f>
        <v>6269.7</v>
      </c>
      <c r="K284" s="32">
        <f>K286</f>
        <v>6269.7</v>
      </c>
      <c r="L284" s="5"/>
      <c r="M284" s="5"/>
      <c r="N284" s="5"/>
    </row>
    <row r="285" spans="1:14" ht="16.5">
      <c r="A285" s="67" t="s">
        <v>73</v>
      </c>
      <c r="B285" s="75" t="s">
        <v>50</v>
      </c>
      <c r="C285" s="94">
        <v>8</v>
      </c>
      <c r="D285" s="94">
        <v>2</v>
      </c>
      <c r="E285" s="28" t="s">
        <v>123</v>
      </c>
      <c r="F285" s="28" t="s">
        <v>72</v>
      </c>
      <c r="G285" s="32">
        <f>G286</f>
        <v>6269.7</v>
      </c>
      <c r="H285" s="32">
        <f>H286</f>
        <v>0</v>
      </c>
      <c r="I285" s="32">
        <f>I286</f>
        <v>6269.7</v>
      </c>
      <c r="J285" s="32">
        <f>J286</f>
        <v>6269.7</v>
      </c>
      <c r="K285" s="32">
        <f>K286</f>
        <v>6269.7</v>
      </c>
      <c r="L285" s="5"/>
      <c r="M285" s="5"/>
      <c r="N285" s="5"/>
    </row>
    <row r="286" spans="1:14" ht="82.5">
      <c r="A286" s="86" t="s">
        <v>159</v>
      </c>
      <c r="B286" s="39" t="s">
        <v>50</v>
      </c>
      <c r="C286" s="87">
        <v>8</v>
      </c>
      <c r="D286" s="87">
        <v>2</v>
      </c>
      <c r="E286" s="87" t="s">
        <v>123</v>
      </c>
      <c r="F286" s="39" t="s">
        <v>74</v>
      </c>
      <c r="G286" s="50">
        <f>5649.5+620.2</f>
        <v>6269.7</v>
      </c>
      <c r="H286" s="105"/>
      <c r="I286" s="50">
        <f>G286+H286</f>
        <v>6269.7</v>
      </c>
      <c r="J286" s="50">
        <f>5649.5+620.2</f>
        <v>6269.7</v>
      </c>
      <c r="K286" s="50">
        <f>5649.5+620.2</f>
        <v>6269.7</v>
      </c>
      <c r="L286" s="5"/>
      <c r="M286" s="5"/>
      <c r="N286" s="5"/>
    </row>
    <row r="287" spans="1:14" ht="33">
      <c r="A287" s="89" t="s">
        <v>183</v>
      </c>
      <c r="B287" s="75" t="s">
        <v>50</v>
      </c>
      <c r="C287" s="29">
        <v>8</v>
      </c>
      <c r="D287" s="29">
        <v>2</v>
      </c>
      <c r="E287" s="34" t="s">
        <v>184</v>
      </c>
      <c r="F287" s="34"/>
      <c r="G287" s="44">
        <f t="shared" ref="G287:K290" si="135">G288</f>
        <v>50</v>
      </c>
      <c r="H287" s="44">
        <f t="shared" si="135"/>
        <v>0</v>
      </c>
      <c r="I287" s="44">
        <f t="shared" si="135"/>
        <v>50</v>
      </c>
      <c r="J287" s="44">
        <f t="shared" si="135"/>
        <v>0</v>
      </c>
      <c r="K287" s="44">
        <f t="shared" si="135"/>
        <v>0</v>
      </c>
      <c r="L287" s="5"/>
      <c r="M287" s="5"/>
      <c r="N287" s="5"/>
    </row>
    <row r="288" spans="1:14" ht="33">
      <c r="A288" s="89" t="s">
        <v>183</v>
      </c>
      <c r="B288" s="75" t="s">
        <v>50</v>
      </c>
      <c r="C288" s="29">
        <v>8</v>
      </c>
      <c r="D288" s="29">
        <v>2</v>
      </c>
      <c r="E288" s="34" t="s">
        <v>185</v>
      </c>
      <c r="F288" s="34"/>
      <c r="G288" s="44">
        <f t="shared" si="135"/>
        <v>50</v>
      </c>
      <c r="H288" s="44">
        <f t="shared" si="135"/>
        <v>0</v>
      </c>
      <c r="I288" s="44">
        <f t="shared" si="135"/>
        <v>50</v>
      </c>
      <c r="J288" s="44">
        <f t="shared" si="135"/>
        <v>0</v>
      </c>
      <c r="K288" s="44">
        <f t="shared" si="135"/>
        <v>0</v>
      </c>
      <c r="L288" s="5"/>
      <c r="M288" s="5"/>
      <c r="N288" s="5"/>
    </row>
    <row r="289" spans="1:14" ht="33">
      <c r="A289" s="67" t="s">
        <v>52</v>
      </c>
      <c r="B289" s="75" t="s">
        <v>50</v>
      </c>
      <c r="C289" s="29">
        <v>8</v>
      </c>
      <c r="D289" s="29">
        <v>2</v>
      </c>
      <c r="E289" s="34" t="s">
        <v>185</v>
      </c>
      <c r="F289" s="34" t="s">
        <v>53</v>
      </c>
      <c r="G289" s="44">
        <f t="shared" si="135"/>
        <v>50</v>
      </c>
      <c r="H289" s="44">
        <f t="shared" si="135"/>
        <v>0</v>
      </c>
      <c r="I289" s="44">
        <f t="shared" si="135"/>
        <v>50</v>
      </c>
      <c r="J289" s="44">
        <f t="shared" si="135"/>
        <v>0</v>
      </c>
      <c r="K289" s="44">
        <f t="shared" si="135"/>
        <v>0</v>
      </c>
      <c r="L289" s="5"/>
      <c r="M289" s="5"/>
      <c r="N289" s="5"/>
    </row>
    <row r="290" spans="1:14" ht="16.5">
      <c r="A290" s="67" t="s">
        <v>73</v>
      </c>
      <c r="B290" s="75" t="s">
        <v>50</v>
      </c>
      <c r="C290" s="29">
        <v>8</v>
      </c>
      <c r="D290" s="29">
        <v>2</v>
      </c>
      <c r="E290" s="34" t="s">
        <v>185</v>
      </c>
      <c r="F290" s="34" t="s">
        <v>72</v>
      </c>
      <c r="G290" s="57">
        <f t="shared" si="135"/>
        <v>50</v>
      </c>
      <c r="H290" s="57">
        <f t="shared" si="135"/>
        <v>0</v>
      </c>
      <c r="I290" s="57">
        <f t="shared" si="135"/>
        <v>50</v>
      </c>
      <c r="J290" s="57">
        <f t="shared" si="135"/>
        <v>0</v>
      </c>
      <c r="K290" s="57">
        <f t="shared" si="135"/>
        <v>0</v>
      </c>
      <c r="L290" s="5"/>
      <c r="M290" s="5"/>
      <c r="N290" s="5"/>
    </row>
    <row r="291" spans="1:14" ht="16.5">
      <c r="A291" s="86" t="s">
        <v>150</v>
      </c>
      <c r="B291" s="39" t="s">
        <v>50</v>
      </c>
      <c r="C291" s="87">
        <v>8</v>
      </c>
      <c r="D291" s="87">
        <v>2</v>
      </c>
      <c r="E291" s="87" t="s">
        <v>185</v>
      </c>
      <c r="F291" s="39" t="s">
        <v>149</v>
      </c>
      <c r="G291" s="50">
        <v>50</v>
      </c>
      <c r="H291" s="105"/>
      <c r="I291" s="50">
        <f>G291+H291</f>
        <v>50</v>
      </c>
      <c r="J291" s="50">
        <v>0</v>
      </c>
      <c r="K291" s="50">
        <v>0</v>
      </c>
      <c r="L291" s="5"/>
      <c r="M291" s="5"/>
      <c r="N291" s="5"/>
    </row>
  </sheetData>
  <autoFilter ref="A12:F291"/>
  <customSheetViews>
    <customSheetView guid="{4CB2AD8A-1395-4EEB-B6E5-ACA1429CF0DB}" scale="90" showPageBreaks="1" showGridLines="0" printArea="1" showAutoFilter="1" hiddenColumns="1" view="pageBreakPreview" showRuler="0">
      <selection activeCell="L8" sqref="L8"/>
      <pageMargins left="0.9055118110236221" right="0.39370078740157483" top="0.39370078740157483" bottom="0.35433070866141736" header="0.35433070866141736" footer="0.19685039370078741"/>
      <pageSetup paperSize="9" scale="59" orientation="portrait" r:id="rId1"/>
      <headerFooter alignWithMargins="0">
        <oddFooter>&amp;C&amp;P</oddFooter>
      </headerFooter>
      <autoFilter ref="A12:F291"/>
    </customSheetView>
    <customSheetView guid="{172AB4E0-E0B8-4C7E-AAB6-F433E142714A}" showPageBreaks="1" showGridLines="0" printArea="1" showAutoFilter="1" view="pageBreakPreview" showRuler="0">
      <selection activeCell="F5" sqref="F5"/>
      <pageMargins left="0.9055118110236221" right="0.39370078740157483" top="0.39370078740157483" bottom="0.35433070866141736" header="0.35433070866141736" footer="0.19685039370078741"/>
      <pageSetup paperSize="9" scale="58" orientation="portrait" r:id="rId2"/>
      <headerFooter alignWithMargins="0">
        <oddFooter>&amp;C&amp;P</oddFooter>
      </headerFooter>
      <autoFilter ref="A9:F284"/>
    </customSheetView>
    <customSheetView guid="{8E0CAC60-CC3F-47CB-9EF3-039342AC9535}" showPageBreaks="1" showGridLines="0" showAutoFilter="1" view="pageBreakPreview" showRuler="0">
      <pane ySplit="3" topLeftCell="A4" activePane="bottomLeft" state="frozenSplit"/>
      <selection pane="bottomLeft" activeCell="G96" sqref="G96"/>
      <pageMargins left="0.70866141732283472" right="0.19685039370078741" top="0.19685039370078741" bottom="0.15748031496062992" header="0.15748031496062992" footer="0.19685039370078741"/>
      <pageSetup paperSize="9" scale="94" orientation="portrait" r:id="rId3"/>
      <headerFooter alignWithMargins="0">
        <oddFooter>&amp;C&amp;P</oddFooter>
      </headerFooter>
      <autoFilter ref="A6:F211"/>
    </customSheetView>
    <customSheetView guid="{2547B61A-57D8-45C6-87E4-2B595BD241A2}" showPageBreaks="1" showGridLines="0" printArea="1" showAutoFilter="1" view="pageBreakPreview" showRuler="0" topLeftCell="A8">
      <selection activeCell="H26" sqref="H26"/>
      <pageMargins left="0.9" right="0.41" top="0.39370078740157483" bottom="0.37" header="0.35433070866141736" footer="0.19685039370078741"/>
      <pageSetup paperSize="9" scale="90" orientation="portrait" r:id="rId4"/>
      <headerFooter alignWithMargins="0">
        <oddFooter>&amp;C&amp;P</oddFooter>
      </headerFooter>
      <autoFilter ref="B1:G1"/>
    </customSheetView>
    <customSheetView guid="{A79CDC70-8466-49CB-8C49-C52C08F5C2C3}" showPageBreaks="1" showGridLines="0" printArea="1" showAutoFilter="1" showRuler="0">
      <pane ySplit="8" topLeftCell="A63" activePane="bottomLeft" state="frozenSplit"/>
      <selection pane="bottomLeft" activeCell="G75" sqref="G75"/>
      <pageMargins left="0.9" right="0.41" top="0.39370078740157483" bottom="0.37" header="0.35433070866141736" footer="0.19685039370078741"/>
      <pageSetup paperSize="9" scale="74" orientation="portrait" r:id="rId5"/>
      <headerFooter alignWithMargins="0">
        <oddFooter>&amp;C&amp;P</oddFooter>
      </headerFooter>
      <autoFilter ref="B1:G1"/>
    </customSheetView>
    <customSheetView guid="{949DCF8A-4B6C-48DC-A0AF-1508759F4E2C}" showPageBreaks="1" showGridLines="0" showAutoFilter="1" view="pageBreakPreview" showRuler="0">
      <pane ySplit="7" topLeftCell="A8" activePane="bottomLeft" state="frozenSplit"/>
      <selection pane="bottomLeft" activeCell="F7" sqref="F7:F8"/>
      <rowBreaks count="1" manualBreakCount="1">
        <brk id="38" max="6" man="1"/>
      </rowBreaks>
      <pageMargins left="0.9" right="0.41" top="0.39370078740157483" bottom="0.37" header="0.35433070866141736" footer="0.19685039370078741"/>
      <pageSetup paperSize="9" scale="86" orientation="portrait" r:id="rId6"/>
      <headerFooter alignWithMargins="0">
        <oddFooter>&amp;C&amp;P</oddFooter>
      </headerFooter>
      <autoFilter ref="B1:G1"/>
    </customSheetView>
    <customSheetView guid="{B3397BCA-1277-4868-806F-2E68EFD73FCF}" showPageBreaks="1" showGridLines="0" printArea="1" showAutoFilter="1" hiddenColumns="1" showRuler="0">
      <pane ySplit="7" topLeftCell="A48" activePane="bottomLeft" state="frozenSplit"/>
      <selection pane="bottomLeft" activeCell="B71" sqref="B71"/>
      <pageMargins left="0.9" right="0.41" top="0.39370078740157483" bottom="0.37" header="0.35433070866141736" footer="0.19685039370078741"/>
      <pageSetup paperSize="9" scale="90" orientation="portrait" r:id="rId7"/>
      <headerFooter alignWithMargins="0">
        <oddFooter>&amp;C&amp;P</oddFooter>
      </headerFooter>
      <autoFilter ref="B1:H1"/>
    </customSheetView>
    <customSheetView guid="{E73FB2C8-8889-4BC1-B42C-BB4285892FAC}" showGridLines="0" showAutoFilter="1" hiddenColumns="1" showRuler="0">
      <pane ySplit="7" topLeftCell="A8" activePane="bottomLeft" state="frozenSplit"/>
      <selection pane="bottomLeft" activeCell="G67" sqref="G67"/>
      <pageMargins left="0.9" right="0.41" top="0.39370078740157483" bottom="0.37" header="0.35433070866141736" footer="0.19685039370078741"/>
      <pageSetup paperSize="9" scale="90" orientation="portrait" r:id="rId8"/>
      <headerFooter alignWithMargins="0">
        <oddFooter>&amp;C&amp;P</oddFooter>
      </headerFooter>
      <autoFilter ref="B1:H1"/>
    </customSheetView>
    <customSheetView guid="{599A55F8-3816-4A95-B2A0-7EE8B30830DF}" showPageBreaks="1" showGridLines="0" printArea="1" showAutoFilter="1" view="pageBreakPreview" showRuler="0">
      <pane ySplit="7" topLeftCell="A8" activePane="bottomLeft" state="frozenSplit"/>
      <selection pane="bottomLeft" activeCell="G60" sqref="G60"/>
      <pageMargins left="0.9" right="0.41" top="0.39370078740157483" bottom="0.37" header="0.35433070866141736" footer="0.19685039370078741"/>
      <pageSetup paperSize="9" scale="88" orientation="portrait" r:id="rId9"/>
      <headerFooter alignWithMargins="0">
        <oddFooter>&amp;C&amp;P</oddFooter>
      </headerFooter>
      <autoFilter ref="B1:G1"/>
    </customSheetView>
    <customSheetView guid="{184D3176-FFF6-4E91-A7DC-D63418B7D0F5}" showPageBreaks="1" showGridLines="0" showAutoFilter="1" showRuler="0">
      <pane ySplit="7" topLeftCell="A65" activePane="bottomLeft" state="frozenSplit"/>
      <selection pane="bottomLeft" activeCell="K83" sqref="K83"/>
      <pageMargins left="0.9" right="0.41" top="0.39370078740157483" bottom="0.37" header="0.35433070866141736" footer="0.19685039370078741"/>
      <pageSetup paperSize="9" scale="90" orientation="portrait" r:id="rId10"/>
      <headerFooter alignWithMargins="0">
        <oddFooter>&amp;C&amp;P</oddFooter>
      </headerFooter>
      <autoFilter ref="B1:G1"/>
    </customSheetView>
    <customSheetView guid="{5271CAE7-4D6C-40AB-9A03-5EFB6EFB80FA}" showPageBreaks="1" showGridLines="0" printArea="1" showAutoFilter="1" hiddenColumns="1" view="pageBreakPreview">
      <selection activeCell="E6" sqref="E6"/>
      <pageMargins left="0.9055118110236221" right="0.39370078740157483" top="0.39370078740157483" bottom="0.35433070866141736" header="0.35433070866141736" footer="0.19685039370078741"/>
      <pageSetup paperSize="9" scale="74" orientation="portrait" r:id="rId11"/>
      <headerFooter alignWithMargins="0">
        <oddFooter>&amp;C&amp;P</oddFooter>
      </headerFooter>
      <autoFilter ref="A6:F107"/>
    </customSheetView>
    <customSheetView guid="{62BA1D30-83D4-405C-B38E-4A6036DCDF7D}" showPageBreaks="1" showGridLines="0" printArea="1" showAutoFilter="1" hiddenColumns="1" view="pageBreakPreview" showRuler="0">
      <pane ySplit="7" topLeftCell="A14" activePane="bottomLeft" state="frozenSplit"/>
      <selection pane="bottomLeft" activeCell="D3" sqref="D3:I3"/>
      <colBreaks count="1" manualBreakCount="1">
        <brk id="9" max="1048575" man="1"/>
      </colBreaks>
      <pageMargins left="0.9055118110236221" right="0.39370078740157483" top="0.39370078740157483" bottom="0.35433070866141736" header="0.35433070866141736" footer="0.19685039370078741"/>
      <pageSetup paperSize="9" scale="72" orientation="portrait" r:id="rId12"/>
      <headerFooter alignWithMargins="0">
        <oddFooter>&amp;C&amp;P</oddFooter>
      </headerFooter>
      <autoFilter ref="A6:F107"/>
    </customSheetView>
    <customSheetView guid="{E021FB0C-A711-4509-BC26-BEE4D6D0121D}" scale="90" showPageBreaks="1" showGridLines="0" printArea="1" showAutoFilter="1" view="pageBreakPreview" showRuler="0">
      <pane ySplit="7" topLeftCell="A170" activePane="bottomLeft" state="frozenSplit"/>
      <selection pane="bottomLeft" activeCell="I3" sqref="I3"/>
      <pageMargins left="0.9055118110236221" right="0.39370078740157483" top="0.39370078740157483" bottom="0.35433070866141736" header="0.35433070866141736" footer="0.19685039370078741"/>
      <pageSetup paperSize="9" scale="89" orientation="portrait" r:id="rId13"/>
      <headerFooter alignWithMargins="0">
        <oddFooter>&amp;C&amp;P</oddFooter>
      </headerFooter>
      <autoFilter ref="A6:F185"/>
    </customSheetView>
    <customSheetView guid="{D5451C69-6188-4AB8-99E1-04D2A5F2965F}" scale="90" showPageBreaks="1" showGridLines="0" printArea="1" showAutoFilter="1" view="pageBreakPreview" showRuler="0">
      <pane ySplit="8" topLeftCell="A9" activePane="bottomLeft" state="frozenSplit"/>
      <selection pane="bottomLeft" activeCell="I216" sqref="I216"/>
      <pageMargins left="0.9055118110236221" right="0.39370078740157483" top="0.39370078740157483" bottom="0.35433070866141736" header="0.35433070866141736" footer="0.19685039370078741"/>
      <pageSetup paperSize="9" scale="83" orientation="portrait" r:id="rId14"/>
      <headerFooter alignWithMargins="0">
        <oddFooter>&amp;C&amp;P</oddFooter>
      </headerFooter>
      <autoFilter ref="A6:F215"/>
    </customSheetView>
    <customSheetView guid="{9AE4E90B-95AD-4E92-80AE-724EF4B3642C}" showPageBreaks="1" showGridLines="0" printArea="1" showAutoFilter="1" hiddenRows="1" showRuler="0" topLeftCell="A133">
      <selection activeCell="H137" sqref="H137:I137"/>
      <pageMargins left="0.59055118110236227" right="0.19685039370078741" top="0.39370078740157483" bottom="0.35433070866141736" header="0.35433070866141736" footer="0.19685039370078741"/>
      <pageSetup paperSize="9" scale="94" orientation="portrait" r:id="rId15"/>
      <headerFooter alignWithMargins="0">
        <oddFooter>&amp;C&amp;P</oddFooter>
      </headerFooter>
      <autoFilter ref="A6:F166"/>
    </customSheetView>
    <customSheetView guid="{265E4B74-F87F-4C11-8F36-BD3184BC15DF}" showPageBreaks="1" showGridLines="0" printArea="1" showAutoFilter="1" view="pageBreakPreview" showRuler="0">
      <pane ySplit="7" topLeftCell="A104" activePane="bottomLeft" state="frozenSplit"/>
      <selection pane="bottomLeft" activeCell="A106" sqref="A106"/>
      <colBreaks count="1" manualBreakCount="1">
        <brk id="9" max="1048575" man="1"/>
      </colBreaks>
      <pageMargins left="0.9055118110236221" right="0" top="0.27559055118110237" bottom="0" header="0.35433070866141736" footer="0.19685039370078741"/>
      <pageSetup paperSize="9" scale="75" orientation="portrait" r:id="rId16"/>
      <headerFooter alignWithMargins="0">
        <oddFooter>&amp;C&amp;P</oddFooter>
      </headerFooter>
      <autoFilter ref="A6:F152"/>
    </customSheetView>
    <customSheetView guid="{9984B0C7-561F-4358-8088-AD0C38B83804}" showPageBreaks="1" showGridLines="0" printArea="1" showAutoFilter="1" view="pageBreakPreview" showRuler="0" topLeftCell="A85">
      <selection activeCell="A92" sqref="A92"/>
      <pageMargins left="0.9055118110236221" right="0.39370078740157483" top="0.39370078740157483" bottom="0.35433070866141736" header="0.35433070866141736" footer="0.19685039370078741"/>
      <pageSetup paperSize="9" scale="58" orientation="portrait" r:id="rId17"/>
      <headerFooter alignWithMargins="0">
        <oddFooter>&amp;C&amp;P</oddFooter>
      </headerFooter>
      <autoFilter ref="A8:F234"/>
    </customSheetView>
    <customSheetView guid="{C0DCEFD6-4378-4196-8A52-BBAE8937CBA3}" scale="90" showPageBreaks="1" showGridLines="0" printArea="1" showAutoFilter="1" view="pageBreakPreview" showRuler="0" topLeftCell="A28">
      <selection activeCell="A46" sqref="A46"/>
      <pageMargins left="0.7" right="0.7" top="0.75" bottom="0.75" header="0.3" footer="0.3"/>
      <pageSetup paperSize="9" scale="48" orientation="portrait" r:id="rId18"/>
      <headerFooter alignWithMargins="0">
        <oddFooter>&amp;C&amp;P</oddFooter>
      </headerFooter>
      <autoFilter ref="A12:F286"/>
    </customSheetView>
  </customSheetViews>
  <mergeCells count="13">
    <mergeCell ref="G11:K11"/>
    <mergeCell ref="A11:A12"/>
    <mergeCell ref="B11:B12"/>
    <mergeCell ref="C11:D11"/>
    <mergeCell ref="E11:E12"/>
    <mergeCell ref="F11:F12"/>
    <mergeCell ref="D1:K1"/>
    <mergeCell ref="E2:K2"/>
    <mergeCell ref="F3:K3"/>
    <mergeCell ref="D5:K5"/>
    <mergeCell ref="A9:K9"/>
    <mergeCell ref="E6:K6"/>
    <mergeCell ref="F7:K7"/>
  </mergeCells>
  <phoneticPr fontId="1" type="noConversion"/>
  <pageMargins left="0.9055118110236221" right="0.39370078740157483" top="0.39370078740157483" bottom="0.35433070866141736" header="0.35433070866141736" footer="0.19685039370078741"/>
  <pageSetup paperSize="9" scale="59" orientation="portrait" r:id="rId19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 год</vt:lpstr>
      <vt:lpstr>'2024-2026 год'!Заголовки_для_печати</vt:lpstr>
      <vt:lpstr>'2024-2026 год'!Область_печати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Zinovkina</cp:lastModifiedBy>
  <cp:lastPrinted>2024-02-26T13:34:42Z</cp:lastPrinted>
  <dcterms:created xsi:type="dcterms:W3CDTF">2003-12-05T21:14:57Z</dcterms:created>
  <dcterms:modified xsi:type="dcterms:W3CDTF">2024-02-27T14:38:37Z</dcterms:modified>
</cp:coreProperties>
</file>