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30" windowWidth="15315" windowHeight="10950" activeTab="0"/>
  </bookViews>
  <sheets>
    <sheet name="2023-2025 год Приложение 3" sheetId="1" r:id="rId1"/>
    <sheet name="2023-2025 год Приложение  4" sheetId="2" r:id="rId2"/>
    <sheet name="Лист1" sheetId="3" r:id="rId3"/>
  </sheets>
  <externalReferences>
    <externalReference r:id="rId6"/>
  </externalReferences>
  <definedNames>
    <definedName name="_xlnm._FilterDatabase" localSheetId="1" hidden="1">'2023-2025 год Приложение  4'!$A$15:$I$572</definedName>
    <definedName name="_xlnm._FilterDatabase" localSheetId="0" hidden="1">'2023-2025 год Приложение 3'!$A$16:$H$546</definedName>
    <definedName name="Z_00A17BE8_878F_44C0_BEBD_D447448DEF61_.wvu.FilterData" localSheetId="1" hidden="1">'2023-2025 год Приложение  4'!$A$16:$I$563</definedName>
    <definedName name="Z_00A17BE8_878F_44C0_BEBD_D447448DEF61_.wvu.FilterData" localSheetId="0" hidden="1">'2023-2025 год Приложение 3'!$A$17:$H$543</definedName>
    <definedName name="Z_020E7772_8E79_41F5_8FE6_C68B34578979_.wvu.FilterData" localSheetId="1" hidden="1">'2023-2025 год Приложение  4'!$A$15:$I$571</definedName>
    <definedName name="Z_02EEA750_F0A5_4BF3_A817_46E9AC05FE6D_.wvu.FilterData" localSheetId="1" hidden="1">'2023-2025 год Приложение  4'!$A$15:$I$572</definedName>
    <definedName name="Z_0367B446_25B3_4CB0_AE8F_F56EFA9F0138_.wvu.FilterData" localSheetId="1" hidden="1">'2023-2025 год Приложение  4'!$A$16:$I$563</definedName>
    <definedName name="Z_03B9FC11_D718_472C_9325_658176A1E393_.wvu.FilterData" localSheetId="1" hidden="1">'2023-2025 год Приложение  4'!$A$16:$D$563</definedName>
    <definedName name="Z_046D4E5B_B867_4E64_A7AA_13B75B385B9B_.wvu.FilterData" localSheetId="0" hidden="1">'2023-2025 год Приложение 3'!$A$16:$H$546</definedName>
    <definedName name="Z_05436EAD_0453_445C_AAB7_9532A20E8C45_.wvu.FilterData" localSheetId="1" hidden="1">'2023-2025 год Приложение  4'!$A$15:$I$563</definedName>
    <definedName name="Z_05436EAD_0453_445C_AAB7_9532A20E8C45_.wvu.FilterData" localSheetId="0" hidden="1">'2023-2025 год Приложение 3'!$A$16:$H$543</definedName>
    <definedName name="Z_05D8F9CD_8123_4AE2_99C0_5A7FA7BF4315_.wvu.FilterData" localSheetId="0" hidden="1">'2023-2025 год Приложение 3'!$A$16:$H$546</definedName>
    <definedName name="Z_0611EAFC_9422_4811_9743_8B6BCB95CC92_.wvu.FilterData" localSheetId="1" hidden="1">'2023-2025 год Приложение  4'!$A$15:$I$571</definedName>
    <definedName name="Z_063D0829_F066_4FFA_8D5C_E3787B171893_.wvu.FilterData" localSheetId="1" hidden="1">'2023-2025 год Приложение  4'!$A$16:$D$563</definedName>
    <definedName name="Z_063D0829_F066_4FFA_8D5C_E3787B171893_.wvu.FilterData" localSheetId="0" hidden="1">'2023-2025 год Приложение 3'!$A$16:$H$543</definedName>
    <definedName name="Z_06D77FE4_C06B_41FC_A188_543D8830905B_.wvu.FilterData" localSheetId="1" hidden="1">'2023-2025 год Приложение  4'!$A$15:$I$570</definedName>
    <definedName name="Z_0716348E_E5A1_49BF_9EA9_22865FC05A43_.wvu.FilterData" localSheetId="1" hidden="1">'2023-2025 год Приложение  4'!$A$16:$D$563</definedName>
    <definedName name="Z_0767FC26_A3C5_4FB4_B1A2_01138B46B2F8_.wvu.FilterData" localSheetId="1" hidden="1">'2023-2025 год Приложение  4'!$A$15:$I$571</definedName>
    <definedName name="Z_0767FC26_A3C5_4FB4_B1A2_01138B46B2F8_.wvu.FilterData" localSheetId="0" hidden="1">'2023-2025 год Приложение 3'!$A$16:$H$546</definedName>
    <definedName name="Z_09314010_6A21_4750_99BD_9347C651DB63_.wvu.FilterData" localSheetId="1" hidden="1">'2023-2025 год Приложение  4'!$A$16:$D$563</definedName>
    <definedName name="Z_094E372C_F96D_45F6_8F90_7F3F0F096F0D_.wvu.FilterData" localSheetId="1" hidden="1">'2023-2025 год Приложение  4'!$A$15:$I$571</definedName>
    <definedName name="Z_094E372C_F96D_45F6_8F90_7F3F0F096F0D_.wvu.FilterData" localSheetId="0" hidden="1">'2023-2025 год Приложение 3'!$A$16:$H$546</definedName>
    <definedName name="Z_0A446F03_8A19_4108_8BDA_5882F4030D5A_.wvu.FilterData" localSheetId="0" hidden="1">'2023-2025 год Приложение 3'!$A$16:$H$546</definedName>
    <definedName name="Z_0B09F77D_C89D_4A80_BFA9_4E1A7303ACDC_.wvu.FilterData" localSheetId="1" hidden="1">'2023-2025 год Приложение  4'!$A$16:$I$570</definedName>
    <definedName name="Z_0B09F77D_C89D_4A80_BFA9_4E1A7303ACDC_.wvu.FilterData" localSheetId="0" hidden="1">'2023-2025 год Приложение 3'!$A$17:$H$546</definedName>
    <definedName name="Z_0B7D3047_BB4D_4BE8_80DD_93CA24FC3CCF_.wvu.FilterData" localSheetId="0" hidden="1">'2023-2025 год Приложение 3'!$A$16:$H$546</definedName>
    <definedName name="Z_0CFE7E40_53CB_4F78_8BC0_30B076713ABD_.wvu.FilterData" localSheetId="0" hidden="1">'2023-2025 год Приложение 3'!$A$17:$H$543</definedName>
    <definedName name="Z_0DDB39B5_DF79_4E3E_A133_C1DF74513EC4_.wvu.FilterData" localSheetId="1" hidden="1">'2023-2025 год Приложение  4'!$A$15:$I$570</definedName>
    <definedName name="Z_0DDB39B5_DF79_4E3E_A133_C1DF74513EC4_.wvu.FilterData" localSheetId="0" hidden="1">'2023-2025 год Приложение 3'!$A$16:$H$546</definedName>
    <definedName name="Z_0E10038A_98B5_41B6_8A52_E077AEBE24CB_.wvu.FilterData" localSheetId="1" hidden="1">'2023-2025 год Приложение  4'!$A$16:$I$563</definedName>
    <definedName name="Z_0E36167D_4904_46A6_9460_E366A885F937_.wvu.FilterData" localSheetId="1" hidden="1">'2023-2025 год Приложение  4'!$A$15:$I$571</definedName>
    <definedName name="Z_0EADD6BE_EB23_4F9F_B827_EC6BFE182CB1_.wvu.FilterData" localSheetId="0" hidden="1">'2023-2025 год Приложение 3'!$A$17:$H$543</definedName>
    <definedName name="Z_0EE3EDD7_0780_4555_BA38_4F54A9D92404_.wvu.FilterData" localSheetId="1" hidden="1">'2023-2025 год Приложение  4'!$A$16:$D$563</definedName>
    <definedName name="Z_0F8468EF_7FD2_4839_A7A4_F9DBB002F9A2_.wvu.FilterData" localSheetId="1" hidden="1">'2023-2025 год Приложение  4'!$A$15:$I$571</definedName>
    <definedName name="Z_0F8468EF_7FD2_4839_A7A4_F9DBB002F9A2_.wvu.FilterData" localSheetId="0" hidden="1">'2023-2025 год Приложение 3'!$A$16:$H$546</definedName>
    <definedName name="Z_0FCE94B1_9002_477B_B2E5_4184A7822AB9_.wvu.FilterData" localSheetId="1" hidden="1">'2023-2025 год Приложение  4'!$A$16:$D$563</definedName>
    <definedName name="Z_0FF00698_6E6D_40B0_B90E_0BFA22ACF43B_.wvu.FilterData" localSheetId="1" hidden="1">'2023-2025 год Приложение  4'!$A$15:$I$571</definedName>
    <definedName name="Z_106C71B4_8745_4E3A_981C_439BE26187CB_.wvu.FilterData" localSheetId="1" hidden="1">'2023-2025 год Приложение  4'!$A$15:$I$571</definedName>
    <definedName name="Z_13268BAB_D594_46C0_B471_B32C252007A8_.wvu.FilterData" localSheetId="0" hidden="1">'2023-2025 год Приложение 3'!$A$17:$H$543</definedName>
    <definedName name="Z_13A5336D_CAB2_4461_BF67_1FCAB741CB2E_.wvu.FilterData" localSheetId="1" hidden="1">'2023-2025 год Приложение  4'!$A$16:$I$563</definedName>
    <definedName name="Z_13B1D33E_575E_47E1_B1E7_E0E9D6FF2CB6_.wvu.FilterData" localSheetId="1" hidden="1">'2023-2025 год Приложение  4'!$A$16:$I$563</definedName>
    <definedName name="Z_13B1D33E_575E_47E1_B1E7_E0E9D6FF2CB6_.wvu.FilterData" localSheetId="0" hidden="1">'2023-2025 год Приложение 3'!$A$17:$H$543</definedName>
    <definedName name="Z_14F9FB84_94A7_48B0_83D7_24B1B8922049_.wvu.FilterData" localSheetId="1" hidden="1">'2023-2025 год Приложение  4'!$A$15:$I$571</definedName>
    <definedName name="Z_15FA0134_A4CC_4D11_9858_645DC052B6AD_.wvu.FilterData" localSheetId="1" hidden="1">'2023-2025 год Приложение  4'!$A$16:$D$563</definedName>
    <definedName name="Z_1729F617_A0BC_4D84_A55B_85DEEA107106_.wvu.FilterData" localSheetId="1" hidden="1">'2023-2025 год Приложение  4'!$A$15:$I$571</definedName>
    <definedName name="Z_1729F617_A0BC_4D84_A55B_85DEEA107106_.wvu.FilterData" localSheetId="0" hidden="1">'2023-2025 год Приложение 3'!$A$16:$H$546</definedName>
    <definedName name="Z_1793FDB0_A567_4A38_9DE3_5A747B08302B_.wvu.FilterData" localSheetId="1" hidden="1">'2023-2025 год Приложение  4'!$A$16:$I$563</definedName>
    <definedName name="Z_1793FDB0_A567_4A38_9DE3_5A747B08302B_.wvu.FilterData" localSheetId="0" hidden="1">'2023-2025 год Приложение 3'!$A$17:$H$543</definedName>
    <definedName name="Z_194C4D50_8B1E_4DA0_A65A_45F4DB81B892_.wvu.FilterData" localSheetId="1" hidden="1">'2023-2025 год Приложение  4'!$A$15:$I$571</definedName>
    <definedName name="Z_194C4D50_8B1E_4DA0_A65A_45F4DB81B892_.wvu.FilterData" localSheetId="0" hidden="1">'2023-2025 год Приложение 3'!$A$16:$H$546</definedName>
    <definedName name="Z_19B803DF_169B_4C88_9DC9_A90ECEBE84B8_.wvu.FilterData" localSheetId="0" hidden="1">'2023-2025 год Приложение 3'!$A$16:$H$546</definedName>
    <definedName name="Z_1AA1C7E8_9431_413E_AEE6_AFCA81CFD471_.wvu.FilterData" localSheetId="1" hidden="1">'2023-2025 год Приложение  4'!$A$15:$I$563</definedName>
    <definedName name="Z_1AA718A6_3DAA_4262_B282_5B3E9BB12552_.wvu.FilterData" localSheetId="1" hidden="1">'2023-2025 год Приложение  4'!$A$15:$I$570</definedName>
    <definedName name="Z_1AA718A6_3DAA_4262_B282_5B3E9BB12552_.wvu.FilterData" localSheetId="0" hidden="1">'2023-2025 год Приложение 3'!$A$16:$H$546</definedName>
    <definedName name="Z_1C0C3F35_71F9_4D2D_A638_A75207DC70B3_.wvu.FilterData" localSheetId="1" hidden="1">'2023-2025 год Приложение  4'!$A$16:$I$563</definedName>
    <definedName name="Z_1C2CBEA6_B1D6_4CFC_89E4_B92BD2AE5C55_.wvu.FilterData" localSheetId="1" hidden="1">'2023-2025 год Приложение  4'!$A$16:$D$16</definedName>
    <definedName name="Z_1CBECDD3_B3FA_4906_B951_FE857F3A3E3A_.wvu.FilterData" localSheetId="1" hidden="1">'2023-2025 год Приложение  4'!$A$15:$I$571</definedName>
    <definedName name="Z_1CBECDD3_B3FA_4906_B951_FE857F3A3E3A_.wvu.FilterData" localSheetId="0" hidden="1">'2023-2025 год Приложение 3'!$A$16:$H$546</definedName>
    <definedName name="Z_1D63B7CC_0F8D_4744_A550_FF1CA2AA4F87_.wvu.FilterData" localSheetId="1" hidden="1">'2023-2025 год Приложение  4'!$A$15:$I$571</definedName>
    <definedName name="Z_1E00A9CD_B75D_4344_8689_CF1FDB6765FF_.wvu.FilterData" localSheetId="1" hidden="1">'2023-2025 год Приложение  4'!$A$15:$I$563</definedName>
    <definedName name="Z_1E052030_F48C_4DD4_B29D_0E8C002FAC48_.wvu.FilterData" localSheetId="1" hidden="1">'2023-2025 год Приложение  4'!$A$15:$I$570</definedName>
    <definedName name="Z_1E4CA0B1_24F5_4D27_8037_1E8CE5CEBB43_.wvu.FilterData" localSheetId="1" hidden="1">'2023-2025 год Приложение  4'!$A$15:$I$570</definedName>
    <definedName name="Z_1EB32E1D_94D5_48D2_9EB4_744C97F86660_.wvu.FilterData" localSheetId="1" hidden="1">'2023-2025 год Приложение  4'!$A$15:$I$571</definedName>
    <definedName name="Z_1F649016_D7DE_4056_A3D4_98A4276D8D73_.wvu.FilterData" localSheetId="1" hidden="1">'2023-2025 год Приложение  4'!$A$15:$I$571</definedName>
    <definedName name="Z_1FF91E9A_9458_4445_B2CD_E76AC211A4BE_.wvu.FilterData" localSheetId="1" hidden="1">'2023-2025 год Приложение  4'!$A$15:$I$571</definedName>
    <definedName name="Z_20A13DD1_7173_4432_8F1D_5127F78A7FC1_.wvu.FilterData" localSheetId="0" hidden="1">'2023-2025 год Приложение 3'!$A$17:$H$543</definedName>
    <definedName name="Z_2342AC8A_9610_4C75_A5D5_C4E7FF18D4DE_.wvu.FilterData" localSheetId="1" hidden="1">'2023-2025 год Приложение  4'!$A$15:$I$570</definedName>
    <definedName name="Z_23A91E14_4A6A_4891_B0F9_75897525FF81_.wvu.FilterData" localSheetId="1" hidden="1">'2023-2025 год Приложение  4'!$A$15:$I$571</definedName>
    <definedName name="Z_23A91E14_4A6A_4891_B0F9_75897525FF81_.wvu.FilterData" localSheetId="0" hidden="1">'2023-2025 год Приложение 3'!$A$16:$H$546</definedName>
    <definedName name="Z_245CB67F_E520_4B94_8858_B81AB4723F58_.wvu.FilterData" localSheetId="0" hidden="1">'2023-2025 год Приложение 3'!$A$16:$H$546</definedName>
    <definedName name="Z_255C6B67_D096_41E9_BC2F_9E2EF7DC0ADD_.wvu.FilterData" localSheetId="1" hidden="1">'2023-2025 год Приложение  4'!$A$16:$D$563</definedName>
    <definedName name="Z_25DA3027_F1CD_4CF6_B3DA_FE997FF794DC_.wvu.FilterData" localSheetId="1" hidden="1">'2023-2025 год Приложение  4'!$A$15:$I$570</definedName>
    <definedName name="Z_25DA3027_F1CD_4CF6_B3DA_FE997FF794DC_.wvu.FilterData" localSheetId="0" hidden="1">'2023-2025 год Приложение 3'!$A$16:$H$546</definedName>
    <definedName name="Z_2628FDD6_6C81_4DF6_8476_B47EC5D322D1_.wvu.FilterData" localSheetId="1" hidden="1">'2023-2025 год Приложение  4'!$A$15:$I$571</definedName>
    <definedName name="Z_2628FDD6_6C81_4DF6_8476_B47EC5D322D1_.wvu.FilterData" localSheetId="0" hidden="1">'2023-2025 год Приложение 3'!$A$16:$H$546</definedName>
    <definedName name="Z_28EE3EBE_191C_4492_B285_F87B606971F7_.wvu.FilterData" localSheetId="1" hidden="1">'2023-2025 год Приложение  4'!$A$15:$I$563</definedName>
    <definedName name="Z_29DDCB30_9543_4473_ABD0_DED80FA1E8BB_.wvu.FilterData" localSheetId="1" hidden="1">'2023-2025 год Приложение  4'!$A$15:$I$571</definedName>
    <definedName name="Z_29DDCB30_9543_4473_ABD0_DED80FA1E8BB_.wvu.FilterData" localSheetId="0" hidden="1">'2023-2025 год Приложение 3'!$A$16:$H$546</definedName>
    <definedName name="Z_29F890E0_C9E7_42D5_82BF_281E463A6F97_.wvu.FilterData" localSheetId="0" hidden="1">'2023-2025 год Приложение 3'!$A$18:$H$466</definedName>
    <definedName name="Z_2B5903EA_C582_447F_AE1E_0069BE6A20DA_.wvu.FilterData" localSheetId="1" hidden="1">'2023-2025 год Приложение  4'!$A$15:$I$563</definedName>
    <definedName name="Z_2B5903EA_C582_447F_AE1E_0069BE6A20DA_.wvu.FilterData" localSheetId="0" hidden="1">'2023-2025 год Приложение 3'!$A$16:$H$543</definedName>
    <definedName name="Z_2C31D4B1_0698_43BF_AA90_7F4960F85D25_.wvu.FilterData" localSheetId="1" hidden="1">'2023-2025 год Приложение  4'!$A$15:$I$15</definedName>
    <definedName name="Z_2C31D4B1_0698_43BF_AA90_7F4960F85D25_.wvu.FilterData" localSheetId="0" hidden="1">'2023-2025 год Приложение 3'!$A$17:$C$543</definedName>
    <definedName name="Z_2C8748C9_2E71_4C69_94DE_87D1C2F1495D_.wvu.FilterData" localSheetId="1" hidden="1">'2023-2025 год Приложение  4'!$A$15:$I$563</definedName>
    <definedName name="Z_2C8748C9_2E71_4C69_94DE_87D1C2F1495D_.wvu.FilterData" localSheetId="0" hidden="1">'2023-2025 год Приложение 3'!$A$16:$H$543</definedName>
    <definedName name="Z_2D5C7954_DAA6_40B3_BCE4_2FB1B4EAA202_.wvu.FilterData" localSheetId="1" hidden="1">'2023-2025 год Приложение  4'!$A$15:$I$570</definedName>
    <definedName name="Z_2E8A7F9A_F1D1_411F_B656_1F019CD636A5_.wvu.FilterData" localSheetId="1" hidden="1">'2023-2025 год Приложение  4'!$A$16:$I$563</definedName>
    <definedName name="Z_2E8A7F9A_F1D1_411F_B656_1F019CD636A5_.wvu.FilterData" localSheetId="0" hidden="1">'2023-2025 год Приложение 3'!$A$17:$H$543</definedName>
    <definedName name="Z_2F069B6E_83FC_4202_8C2F_19D72B74E7B4_.wvu.FilterData" localSheetId="1" hidden="1">'2023-2025 год Приложение  4'!$A$15:$I$571</definedName>
    <definedName name="Z_2F069B6E_83FC_4202_8C2F_19D72B74E7B4_.wvu.FilterData" localSheetId="0" hidden="1">'2023-2025 год Приложение 3'!$A$16:$H$546</definedName>
    <definedName name="Z_2F2BAB57_3B85_4B60_A7AA_BFC253810F7B_.wvu.FilterData" localSheetId="1" hidden="1">'2023-2025 год Приложение  4'!$A$16:$D$563</definedName>
    <definedName name="Z_2F2BAB57_3B85_4B60_A7AA_BFC253810F7B_.wvu.FilterData" localSheetId="0" hidden="1">'2023-2025 год Приложение 3'!$A$17:$H$543</definedName>
    <definedName name="Z_2F4E7589_BB9E_4EE8_9FB7_7E262394E878_.wvu.FilterData" localSheetId="1" hidden="1">'2023-2025 год Приложение  4'!$A$15:$I$571</definedName>
    <definedName name="Z_2F4E7589_BB9E_4EE8_9FB7_7E262394E878_.wvu.FilterData" localSheetId="0" hidden="1">'2023-2025 год Приложение 3'!$A$16:$H$546</definedName>
    <definedName name="Z_2F4E7589_BB9E_4EE8_9FB7_7E262394E878_.wvu.PrintArea" localSheetId="1" hidden="1">'2023-2025 год Приложение  4'!$A$6:$I$570</definedName>
    <definedName name="Z_2F4E7589_BB9E_4EE8_9FB7_7E262394E878_.wvu.PrintTitles" localSheetId="1" hidden="1">'2023-2025 год Приложение  4'!$14:$15</definedName>
    <definedName name="Z_2FD6E6CE_7595_422E_A05A_30DB27EAFE8F_.wvu.FilterData" localSheetId="1" hidden="1">'2023-2025 год Приложение  4'!$A$16:$I$563</definedName>
    <definedName name="Z_3011A347_4FEE_45EE_A3D2_6E9495927AC2_.wvu.FilterData" localSheetId="0" hidden="1">'2023-2025 год Приложение 3'!$A$17:$H$543</definedName>
    <definedName name="Z_30227EA9_0B70_441E_88C1_0F4E2DBD8A15_.wvu.FilterData" localSheetId="1" hidden="1">'2023-2025 год Приложение  4'!$A$15:$I$572</definedName>
    <definedName name="Z_30227EA9_0B70_441E_88C1_0F4E2DBD8A15_.wvu.FilterData" localSheetId="0" hidden="1">'2023-2025 год Приложение 3'!$A$16:$H$546</definedName>
    <definedName name="Z_30227EA9_0B70_441E_88C1_0F4E2DBD8A15_.wvu.PrintArea" localSheetId="1" hidden="1">'2023-2025 год Приложение  4'!$A$1:$I$570</definedName>
    <definedName name="Z_30227EA9_0B70_441E_88C1_0F4E2DBD8A15_.wvu.PrintArea" localSheetId="0" hidden="1">'2023-2025 год Приложение 3'!$A$1:$H$546</definedName>
    <definedName name="Z_30227EA9_0B70_441E_88C1_0F4E2DBD8A15_.wvu.PrintTitles" localSheetId="1" hidden="1">'2023-2025 год Приложение  4'!$14:$15</definedName>
    <definedName name="Z_3043DB26_2AE8_4FBC_AF0B_98EE0530BCF3_.wvu.FilterData" localSheetId="1" hidden="1">'2023-2025 год Приложение  4'!$A$15:$I$570</definedName>
    <definedName name="Z_31304256_DFD3_482B_B984_BC9517A67CAB_.wvu.FilterData" localSheetId="0" hidden="1">'2023-2025 год Приложение 3'!$A$18:$H$466</definedName>
    <definedName name="Z_31C6DE2D_6FE0_475C_B541_7F4FE35D20F1_.wvu.FilterData" localSheetId="1" hidden="1">'2023-2025 год Приложение  4'!$A$15:$I$571</definedName>
    <definedName name="Z_31C6DE2D_6FE0_475C_B541_7F4FE35D20F1_.wvu.FilterData" localSheetId="0" hidden="1">'2023-2025 год Приложение 3'!$A$16:$H$546</definedName>
    <definedName name="Z_32513D7C_6D2E_4806_BFCE_CD9FEFA27E0A_.wvu.FilterData" localSheetId="1" hidden="1">'2023-2025 год Приложение  4'!$A$16:$D$563</definedName>
    <definedName name="Z_325269F9_9B7F_4B55_9F32_1A4C2C92C2FD_.wvu.FilterData" localSheetId="1" hidden="1">'2023-2025 год Приложение  4'!$A$15:$I$570</definedName>
    <definedName name="Z_326281D8_1458_43AD_995C_40833A4FF9F7_.wvu.FilterData" localSheetId="1" hidden="1">'2023-2025 год Приложение  4'!$A$16:$I$563</definedName>
    <definedName name="Z_326A7E77_A9A7_4FEA_9D3B_9E37C76DF9C0_.wvu.FilterData" localSheetId="1" hidden="1">'2023-2025 год Приложение  4'!$A$16:$I$570</definedName>
    <definedName name="Z_326A7E77_A9A7_4FEA_9D3B_9E37C76DF9C0_.wvu.FilterData" localSheetId="0" hidden="1">'2023-2025 год Приложение 3'!$A$17:$H$546</definedName>
    <definedName name="Z_32874991_4A4F_40C7_A3F2_B31960A0F132_.wvu.FilterData" localSheetId="1" hidden="1">'2023-2025 год Приложение  4'!$A$15:$I$571</definedName>
    <definedName name="Z_331A4417_6C49_4562_9796_C359FA2BE96D_.wvu.FilterData" localSheetId="1" hidden="1">'2023-2025 год Приложение  4'!$A$16:$I$563</definedName>
    <definedName name="Z_33A39570_20DE_4F2F_A078_9F3318EDC7C4_.wvu.FilterData" localSheetId="1" hidden="1">'2023-2025 год Приложение  4'!$A$15:$I$570</definedName>
    <definedName name="Z_33A39570_20DE_4F2F_A078_9F3318EDC7C4_.wvu.FilterData" localSheetId="0" hidden="1">'2023-2025 год Приложение 3'!$A$16:$H$546</definedName>
    <definedName name="Z_3496C1F0_BCFA_4A0C_A603_54E999DDD507_.wvu.FilterData" localSheetId="1" hidden="1">'2023-2025 год Приложение  4'!$A$16:$I$563</definedName>
    <definedName name="Z_35042B4D_185D_4923_B7C3_7D72B1327020_.wvu.FilterData" localSheetId="0" hidden="1">'2023-2025 год Приложение 3'!$A$16:$H$543</definedName>
    <definedName name="Z_36D0FE8F_F221_4C7E_9A36_23BAF26A4B3C_.wvu.FilterData" localSheetId="1" hidden="1">'2023-2025 год Приложение  4'!$A$15:$I$571</definedName>
    <definedName name="Z_36D0FE8F_F221_4C7E_9A36_23BAF26A4B3C_.wvu.FilterData" localSheetId="0" hidden="1">'2023-2025 год Приложение 3'!$A$16:$H$546</definedName>
    <definedName name="Z_371F7BCD_5F12_43E9_BEEB_E825AC8EBAAF_.wvu.FilterData" localSheetId="1" hidden="1">'2023-2025 год Приложение  4'!$A$15:$I$571</definedName>
    <definedName name="Z_372AE423_B16C_4226_B887_6F875638DB23_.wvu.FilterData" localSheetId="1" hidden="1">'2023-2025 год Приложение  4'!$A$16:$D$563</definedName>
    <definedName name="Z_372AE423_B16C_4226_B887_6F875638DB23_.wvu.FilterData" localSheetId="0" hidden="1">'2023-2025 год Приложение 3'!$A$17:$H$543</definedName>
    <definedName name="Z_37C22F8C_5317_4036_9B6D_4959DC678D32_.wvu.FilterData" localSheetId="1" hidden="1">'2023-2025 год Приложение  4'!$A$16:$D$563</definedName>
    <definedName name="Z_37C22F8C_5317_4036_9B6D_4959DC678D32_.wvu.FilterData" localSheetId="0" hidden="1">'2023-2025 год Приложение 3'!$A$17:$H$543</definedName>
    <definedName name="Z_383CEABE_F949_4B72_892F_0ABF911F7452_.wvu.FilterData" localSheetId="1" hidden="1">'2023-2025 год Приложение  4'!$A$15:$I$570</definedName>
    <definedName name="Z_386D50F9_CEE7_46CD_A395_43D9880373C4_.wvu.FilterData" localSheetId="1" hidden="1">'2023-2025 год Приложение  4'!$A$16:$D$563</definedName>
    <definedName name="Z_386D50F9_CEE7_46CD_A395_43D9880373C4_.wvu.FilterData" localSheetId="0" hidden="1">'2023-2025 год Приложение 3'!$A$17:$C$543</definedName>
    <definedName name="Z_38C63987_0AE9_4A83_8CF7_BCCCF760641A_.wvu.FilterData" localSheetId="1" hidden="1">'2023-2025 год Приложение  4'!$A$16:$I$563</definedName>
    <definedName name="Z_38C74298_D1ED_48D5_A084_A10D0DE48153_.wvu.FilterData" localSheetId="1" hidden="1">'2023-2025 год Приложение  4'!$A$15:$I$571</definedName>
    <definedName name="Z_3A07858B_A892_4A8A_8DA8_CFA3C5ED5937_.wvu.FilterData" localSheetId="1" hidden="1">'2023-2025 год Приложение  4'!$A$15:$I$571</definedName>
    <definedName name="Z_3A202BC1_A5BF_4B0A_AE04_4ADD78D9DA7D_.wvu.FilterData" localSheetId="1" hidden="1">'2023-2025 год Приложение  4'!$A$16:$I$563</definedName>
    <definedName name="Z_3B821B2A_F58B_492F_BCDF_824086CA837B_.wvu.FilterData" localSheetId="1" hidden="1">'2023-2025 год Приложение  4'!$A$15:$I$571</definedName>
    <definedName name="Z_3BEAF72E_3D4A_4DF2_B36A_493B9A21C9AD_.wvu.FilterData" localSheetId="1" hidden="1">'2023-2025 год Приложение  4'!$A$15:$I$571</definedName>
    <definedName name="Z_3BFEC0D3_C490_4C7D_A22F_B0F3300725DC_.wvu.FilterData" localSheetId="1" hidden="1">'2023-2025 год Приложение  4'!$A$15:$I$571</definedName>
    <definedName name="Z_3C3D319D_9875_4423_A472_EA1CBCFD3D32_.wvu.FilterData" localSheetId="1" hidden="1">'2023-2025 год Приложение  4'!$A$16:$I$563</definedName>
    <definedName name="Z_3D36D4CD_D317_4D11_9EF4_279AF0BA4D22_.wvu.FilterData" localSheetId="1" hidden="1">'2023-2025 год Приложение  4'!$A$16:$I$563</definedName>
    <definedName name="Z_3D410DD2_2E71_4450_A555_214D63D88C1F_.wvu.FilterData" localSheetId="1" hidden="1">'2023-2025 год Приложение  4'!$A$15:$I$571</definedName>
    <definedName name="Z_3DD74414_5CAB_495E_9125_A70EBFC442AF_.wvu.FilterData" localSheetId="1" hidden="1">'2023-2025 год Приложение  4'!$A$17:$I$563</definedName>
    <definedName name="Z_3DDD7641_CD23_4658_A2CE_B4FEB02A0159_.wvu.FilterData" localSheetId="1" hidden="1">'2023-2025 год Приложение  4'!$A$16:$I$563</definedName>
    <definedName name="Z_3E468C91_B84A_449B_8FA7_729F1BD351C7_.wvu.FilterData" localSheetId="1" hidden="1">'2023-2025 год Приложение  4'!$A$15:$I$572</definedName>
    <definedName name="Z_3E6C3B2B_9BE5_4A89_A297_56EDE963DDC1_.wvu.FilterData" localSheetId="1" hidden="1">'2023-2025 год Приложение  4'!$A$16:$I$563</definedName>
    <definedName name="Z_3F313A6C_4796_49DF_9C11_D110C8E222E8_.wvu.FilterData" localSheetId="1" hidden="1">'2023-2025 год Приложение  4'!$A$16:$D$16</definedName>
    <definedName name="Z_3F53FC12_C96E_4629_94B2_DDD250704DFC_.wvu.FilterData" localSheetId="1" hidden="1">'2023-2025 год Приложение  4'!$A$16:$I$563</definedName>
    <definedName name="Z_3F53FC12_C96E_4629_94B2_DDD250704DFC_.wvu.FilterData" localSheetId="0" hidden="1">'2023-2025 год Приложение 3'!$A$17:$H$543</definedName>
    <definedName name="Z_402CE151_A379_47CF_ADFC_8382F954F58E_.wvu.FilterData" localSheetId="1" hidden="1">'2023-2025 год Приложение  4'!$A$15:$I$570</definedName>
    <definedName name="Z_40328EBE_1B9A_4C01_AA33_3C094B2C7826_.wvu.FilterData" localSheetId="0" hidden="1">'2023-2025 год Приложение 3'!$A$17:$C$543</definedName>
    <definedName name="Z_4211EEE3_80E0_4661_AF12_187209E361F0_.wvu.FilterData" localSheetId="1" hidden="1">'2023-2025 год Приложение  4'!$A$15:$I$563</definedName>
    <definedName name="Z_4211EEE3_80E0_4661_AF12_187209E361F0_.wvu.FilterData" localSheetId="0" hidden="1">'2023-2025 год Приложение 3'!$A$17:$C$543</definedName>
    <definedName name="Z_424E4B19_E6F2_4A8C_83A5_CFD54B48D6E9_.wvu.FilterData" localSheetId="1" hidden="1">'2023-2025 год Приложение  4'!$A$16:$I$563</definedName>
    <definedName name="Z_427AE314_3976_4058_892A_5851309CCB98_.wvu.FilterData" localSheetId="1" hidden="1">'2023-2025 год Приложение  4'!$A$15:$I$563</definedName>
    <definedName name="Z_427AE314_3976_4058_892A_5851309CCB98_.wvu.FilterData" localSheetId="0" hidden="1">'2023-2025 год Приложение 3'!$A$16:$H$543</definedName>
    <definedName name="Z_432E34E9_C385_4395_BE0D_E045CAED2D37_.wvu.FilterData" localSheetId="1" hidden="1">'2023-2025 год Приложение  4'!$A$15:$I$571</definedName>
    <definedName name="Z_43823885_114F_435D_A47D_D3CA76F33AAB_.wvu.FilterData" localSheetId="0" hidden="1">'2023-2025 год Приложение 3'!$A$18:$C$439</definedName>
    <definedName name="Z_4450CAA4_1B1F_46F5_972D_B146FCDB056C_.wvu.FilterData" localSheetId="1" hidden="1">'2023-2025 год Приложение  4'!$A$15:$I$572</definedName>
    <definedName name="Z_4450CAA4_1B1F_46F5_972D_B146FCDB056C_.wvu.FilterData" localSheetId="0" hidden="1">'2023-2025 год Приложение 3'!$A$16:$H$546</definedName>
    <definedName name="Z_447E05AF_F4E4_4468_B4DB_0F2DB3401441_.wvu.FilterData" localSheetId="1" hidden="1">'2023-2025 год Приложение  4'!$A$15:$I$571</definedName>
    <definedName name="Z_44D4B39A_6AEB_45CE_8EB9_267FE36AD709_.wvu.FilterData" localSheetId="1" hidden="1">'2023-2025 год Приложение  4'!$A$15:$I$570</definedName>
    <definedName name="Z_45315D4A_631B_48F8_87E8_D7FB34A56EE6_.wvu.FilterData" localSheetId="1" hidden="1">'2023-2025 год Приложение  4'!$A$15:$I$571</definedName>
    <definedName name="Z_467F0D3D_0B71_4362_9E4C_6C954DC8A15D_.wvu.FilterData" localSheetId="1" hidden="1">'2023-2025 год Приложение  4'!$A$17:$I$563</definedName>
    <definedName name="Z_48336C08_94FE_4074_AC8A_EA8B237AD038_.wvu.FilterData" localSheetId="1" hidden="1">'2023-2025 год Приложение  4'!$A$16:$D$563</definedName>
    <definedName name="Z_48336C08_94FE_4074_AC8A_EA8B237AD038_.wvu.FilterData" localSheetId="0" hidden="1">'2023-2025 год Приложение 3'!$A$17:$H$543</definedName>
    <definedName name="Z_48520079_7DAF_4F6C_A0C8_C53C7CAF0243_.wvu.FilterData" localSheetId="1" hidden="1">'2023-2025 год Приложение  4'!$A$15:$I$571</definedName>
    <definedName name="Z_49EE256F_16A9_4E3D_AC02_1CCCF545AD42_.wvu.FilterData" localSheetId="1" hidden="1">'2023-2025 год Приложение  4'!$A$15:$I$571</definedName>
    <definedName name="Z_4B4FD35A_9469_4FE1_882E_85989A878F33_.wvu.FilterData" localSheetId="1" hidden="1">'2023-2025 год Приложение  4'!$A$16:$D$16</definedName>
    <definedName name="Z_4B6C104C_E823_4230_B8E7_837634FD5851_.wvu.FilterData" localSheetId="1" hidden="1">'2023-2025 год Приложение  4'!$A$16:$I$563</definedName>
    <definedName name="Z_4B6C104C_E823_4230_B8E7_837634FD5851_.wvu.FilterData" localSheetId="0" hidden="1">'2023-2025 год Приложение 3'!$A$17:$H$543</definedName>
    <definedName name="Z_4BA108C4_7B33_4A4E_B388_A3DA552B5D0C_.wvu.FilterData" localSheetId="1" hidden="1">'2023-2025 год Приложение  4'!$A$15:$I$570</definedName>
    <definedName name="Z_4BBF98EE_38DE_4D29_B336_5B0A7BECBD2F_.wvu.FilterData" localSheetId="1" hidden="1">'2023-2025 год Приложение  4'!$A$15:$I$571</definedName>
    <definedName name="Z_4BBF98EE_38DE_4D29_B336_5B0A7BECBD2F_.wvu.FilterData" localSheetId="0" hidden="1">'2023-2025 год Приложение 3'!$A$16:$H$546</definedName>
    <definedName name="Z_4BF88301_5D07_4335_9373_DE01F04BD47F_.wvu.FilterData" localSheetId="1" hidden="1">'2023-2025 год Приложение  4'!$A$16:$I$563</definedName>
    <definedName name="Z_4CC13233_2272_48EC_B93B_D629C6380523_.wvu.FilterData" localSheetId="1" hidden="1">'2023-2025 год Приложение  4'!$A$15:$I$563</definedName>
    <definedName name="Z_4CC13233_2272_48EC_B93B_D629C6380523_.wvu.FilterData" localSheetId="0" hidden="1">'2023-2025 год Приложение 3'!$A$16:$H$543</definedName>
    <definedName name="Z_4D082717_2030_4E18_BF0C_1FDC8BC05C2F_.wvu.FilterData" localSheetId="1" hidden="1">'2023-2025 год Приложение  4'!$A$15:$I$571</definedName>
    <definedName name="Z_4D082717_2030_4E18_BF0C_1FDC8BC05C2F_.wvu.FilterData" localSheetId="0" hidden="1">'2023-2025 год Приложение 3'!$A$16:$H$546</definedName>
    <definedName name="Z_4D3648C3_6F57_4DAB_9EA5_7A2AB6A90FF8_.wvu.FilterData" localSheetId="1" hidden="1">'2023-2025 год Приложение  4'!$A$16:$I$563</definedName>
    <definedName name="Z_4D55DC1B_A7FD_49B3_B1F4_FC222955B568_.wvu.FilterData" localSheetId="1" hidden="1">'2023-2025 год Приложение  4'!$A$15:$I$570</definedName>
    <definedName name="Z_4DD4AE89_7647_448D_8A0D_26557585F373_.wvu.FilterData" localSheetId="1" hidden="1">'2023-2025 год Приложение  4'!$A$16:$I$563</definedName>
    <definedName name="Z_4DD4AE89_7647_448D_8A0D_26557585F373_.wvu.FilterData" localSheetId="0" hidden="1">'2023-2025 год Приложение 3'!$A$17:$H$543</definedName>
    <definedName name="Z_4E1C3345_197A_4EB5_ACB4_F9888915535C_.wvu.FilterData" localSheetId="0" hidden="1">'2023-2025 год Приложение 3'!$A$17:$H$543</definedName>
    <definedName name="Z_4EC1B69C_83C5_489D_8D1C_884BE3E4CFF1_.wvu.FilterData" localSheetId="0" hidden="1">'2023-2025 год Приложение 3'!$A$16:$H$546</definedName>
    <definedName name="Z_4FF68274_B21B_40AC_B65B_9A73A1EEBFDC_.wvu.FilterData" localSheetId="1" hidden="1">'2023-2025 год Приложение  4'!$A$15:$I$571</definedName>
    <definedName name="Z_50EC7A1E_0082_4E23_B8FF_7D5B6E9DF2C8_.wvu.FilterData" localSheetId="0" hidden="1">'2023-2025 год Приложение 3'!$A$16:$H$546</definedName>
    <definedName name="Z_51A409BF_7095_4D13_9823_7C1B54E4D2AC_.wvu.FilterData" localSheetId="1" hidden="1">'2023-2025 год Приложение  4'!$A$15:$I$571</definedName>
    <definedName name="Z_51B46B97_55CA_4B76_BFE3_11ABFF98CFC6_.wvu.FilterData" localSheetId="1" hidden="1">'2023-2025 год Приложение  4'!$A$16:$D$561</definedName>
    <definedName name="Z_522E5920_51B1_4C9B_AAE0_393844B13D01_.wvu.FilterData" localSheetId="1" hidden="1">'2023-2025 год Приложение  4'!$A$15:$I$571</definedName>
    <definedName name="Z_52661465_B32C_405B_B3A6_D87BE1DAF106_.wvu.FilterData" localSheetId="1" hidden="1">'2023-2025 год Приложение  4'!$A$15:$I$571</definedName>
    <definedName name="Z_52A3D980_C956_4013_B795_3D8200BEA587_.wvu.FilterData" localSheetId="1" hidden="1">'2023-2025 год Приложение  4'!$A$16:$D$563</definedName>
    <definedName name="Z_538E0FF0_1D18_488D_9851_D8D884A8BFE1_.wvu.FilterData" localSheetId="1" hidden="1">'2023-2025 год Приложение  4'!$A$15:$I$571</definedName>
    <definedName name="Z_5395672A_D170_4523_978D_6F6D75AE1620_.wvu.FilterData" localSheetId="1" hidden="1">'2023-2025 год Приложение  4'!$A$15:$I$571</definedName>
    <definedName name="Z_539E4347_8C7F_44D4_9505_98849C03138E_.wvu.FilterData" localSheetId="0" hidden="1">'2023-2025 год Приложение 3'!$A$16:$H$466</definedName>
    <definedName name="Z_54DA9FAF_3460_4A9A_9DF6_7EF37DBCF7F1_.wvu.FilterData" localSheetId="1" hidden="1">'2023-2025 год Приложение  4'!$A$16:$D$563</definedName>
    <definedName name="Z_54DA9FAF_3460_4A9A_9DF6_7EF37DBCF7F1_.wvu.FilterData" localSheetId="0" hidden="1">'2023-2025 год Приложение 3'!$A$17:$C$543</definedName>
    <definedName name="Z_54FDBBC3_8B4A_4E98_958F_D0CC01A20386_.wvu.FilterData" localSheetId="1" hidden="1">'2023-2025 год Приложение  4'!$A$16:$D$563</definedName>
    <definedName name="Z_55ADA995_3354_4F19_B2FA_4CB4ECB5834D_.wvu.FilterData" localSheetId="0" hidden="1">'2023-2025 год Приложение 3'!$A$18:$C$439</definedName>
    <definedName name="Z_55DF624E_E59B_41EF_9525_61A1CB036DDB_.wvu.FilterData" localSheetId="0" hidden="1">'2023-2025 год Приложение 3'!$A$16:$H$546</definedName>
    <definedName name="Z_55E1A562_0EF0_422A_9EF8_173A182C0CF4_.wvu.FilterData" localSheetId="0" hidden="1">'2023-2025 год Приложение 3'!$A$17:$H$543</definedName>
    <definedName name="Z_55EA2671_3416_4D2E_BFA5_418D1CB0DFF0_.wvu.FilterData" localSheetId="1" hidden="1">'2023-2025 год Приложение  4'!$A$15:$I$572</definedName>
    <definedName name="Z_55F6510E_4006_4742_8903_63EB7AF11BE0_.wvu.FilterData" localSheetId="1" hidden="1">'2023-2025 год Приложение  4'!$A$15:$I$571</definedName>
    <definedName name="Z_569D1BE0_637C_440E_82B8_4681627B74A4_.wvu.FilterData" localSheetId="1" hidden="1">'2023-2025 год Приложение  4'!$A$15:$I$570</definedName>
    <definedName name="Z_56C32958_9677_4F2B_B05C_46DC39A9C1A7_.wvu.FilterData" localSheetId="1" hidden="1">'2023-2025 год Приложение  4'!$A$15:$I$570</definedName>
    <definedName name="Z_56D81942_1FFC_4A87_98C9_603FCDE13260_.wvu.FilterData" localSheetId="1" hidden="1">'2023-2025 год Приложение  4'!$A$15:$I$570</definedName>
    <definedName name="Z_5752EBC4_0B49_4536_8B00_E9C01ED1A121_.wvu.FilterData" localSheetId="1" hidden="1">'2023-2025 год Приложение  4'!$A$16:$I$563</definedName>
    <definedName name="Z_5752EBC4_0B49_4536_8B00_E9C01ED1A121_.wvu.FilterData" localSheetId="0" hidden="1">'2023-2025 год Приложение 3'!$A$17:$H$543</definedName>
    <definedName name="Z_57D33201_0C02_4D39_ABF7_7EFB93DF3924_.wvu.FilterData" localSheetId="1" hidden="1">'2023-2025 год Приложение  4'!$A$15:$I$571</definedName>
    <definedName name="Z_583AD0D6_7FEA_4816_83D0_CD6DFED9656A_.wvu.FilterData" localSheetId="1" hidden="1">'2023-2025 год Приложение  4'!$A$15:$I$572</definedName>
    <definedName name="Z_583AD0D6_7FEA_4816_83D0_CD6DFED9656A_.wvu.FilterData" localSheetId="0" hidden="1">'2023-2025 год Приложение 3'!$A$16:$H$546</definedName>
    <definedName name="Z_59C2AACE_D634_4A8E_AB6E_28C6423B75B3_.wvu.FilterData" localSheetId="0" hidden="1">'2023-2025 год Приложение 3'!$A$16:$H$466</definedName>
    <definedName name="Z_5A118F7B_1106_485B_B6A0_AA6D2BD02374_.wvu.FilterData" localSheetId="1" hidden="1">'2023-2025 год Приложение  4'!$A$15:$I$571</definedName>
    <definedName name="Z_5C025C79_5D14_4BAA_BFBE_9AADEECC4192_.wvu.FilterData" localSheetId="1" hidden="1">'2023-2025 год Приложение  4'!$A$15:$I$563</definedName>
    <definedName name="Z_5C025C79_5D14_4BAA_BFBE_9AADEECC4192_.wvu.FilterData" localSheetId="0" hidden="1">'2023-2025 год Приложение 3'!$A$16:$H$543</definedName>
    <definedName name="Z_5C968A7A_1AB8_435D_8C07_46576F6D4D07_.wvu.FilterData" localSheetId="1" hidden="1">'2023-2025 год Приложение  4'!$A$15:$I$571</definedName>
    <definedName name="Z_5CDEDDD8_D30C_4AFC_800F_E6E8BABF8855_.wvu.FilterData" localSheetId="0" hidden="1">'2023-2025 год Приложение 3'!$A$16:$H$546</definedName>
    <definedName name="Z_5D281A4A_D9B3_4FFB_A671_226289380EFA_.wvu.FilterData" localSheetId="1" hidden="1">'2023-2025 год Приложение  4'!$A$15:$I$570</definedName>
    <definedName name="Z_5D281A4A_D9B3_4FFB_A671_226289380EFA_.wvu.FilterData" localSheetId="0" hidden="1">'2023-2025 год Приложение 3'!$A$16:$H$546</definedName>
    <definedName name="Z_5D8C17BC_AA9D_4951_B935_41BCC0994151_.wvu.FilterData" localSheetId="1" hidden="1">'2023-2025 год Приложение  4'!$A$15:$I$563</definedName>
    <definedName name="Z_5E41CC12_96D3_46DA_8B27_1E27974E447A_.wvu.FilterData" localSheetId="1" hidden="1">'2023-2025 год Приложение  4'!$A$16:$D$563</definedName>
    <definedName name="Z_5F0D6FEB_26C2_4430_9500_1033D7421244_.wvu.FilterData" localSheetId="1" hidden="1">'2023-2025 год Приложение  4'!$A$15:$I$571</definedName>
    <definedName name="Z_5F0D6FEB_26C2_4430_9500_1033D7421244_.wvu.FilterData" localSheetId="0" hidden="1">'2023-2025 год Приложение 3'!$A$16:$H$546</definedName>
    <definedName name="Z_5F22A050_40CE_4BE1_9CEC_C61175BDC549_.wvu.FilterData" localSheetId="1" hidden="1">'2023-2025 год Приложение  4'!$A$15:$I$571</definedName>
    <definedName name="Z_5F22A050_40CE_4BE1_9CEC_C61175BDC549_.wvu.FilterData" localSheetId="0" hidden="1">'2023-2025 год Приложение 3'!$A$16:$H$546</definedName>
    <definedName name="Z_600DD210_17BC_46DE_B02E_8F488F8FE244_.wvu.FilterData" localSheetId="1" hidden="1">'2023-2025 год Приложение  4'!$A$15:$I$563</definedName>
    <definedName name="Z_6171081B_9E84_4B9E_A0A1_166CB83E14C6_.wvu.FilterData" localSheetId="1" hidden="1">'2023-2025 год Приложение  4'!$A$15:$I$571</definedName>
    <definedName name="Z_6171081B_9E84_4B9E_A0A1_166CB83E14C6_.wvu.FilterData" localSheetId="0" hidden="1">'2023-2025 год Приложение 3'!$A$16:$H$546</definedName>
    <definedName name="Z_61806E68_5051_48E6_8D45_0FCD3D1558B3_.wvu.FilterData" localSheetId="1" hidden="1">'2023-2025 год Приложение  4'!$A$15:$I$572</definedName>
    <definedName name="Z_61806E68_5051_48E6_8D45_0FCD3D1558B3_.wvu.FilterData" localSheetId="0" hidden="1">'2023-2025 год Приложение 3'!$A$16:$H$546</definedName>
    <definedName name="Z_61806E68_5051_48E6_8D45_0FCD3D1558B3_.wvu.PrintArea" localSheetId="1" hidden="1">'2023-2025 год Приложение  4'!$A$1:$I$570</definedName>
    <definedName name="Z_61806E68_5051_48E6_8D45_0FCD3D1558B3_.wvu.PrintArea" localSheetId="0" hidden="1">'2023-2025 год Приложение 3'!$A$1:$H$546</definedName>
    <definedName name="Z_61806E68_5051_48E6_8D45_0FCD3D1558B3_.wvu.PrintTitles" localSheetId="1" hidden="1">'2023-2025 год Приложение  4'!$14:$15</definedName>
    <definedName name="Z_62109D3C_1EA5_45EC_90F5_25678FBF3B68_.wvu.FilterData" localSheetId="1" hidden="1">'2023-2025 год Приложение  4'!$A$15:$I$571</definedName>
    <definedName name="Z_62E25274_6F1E_4A5A_B5A4_BBE3A2D11971_.wvu.FilterData" localSheetId="1" hidden="1">'2023-2025 год Приложение  4'!$A$15:$I$571</definedName>
    <definedName name="Z_64842CF8_C097_4857_8552_56BA78A522D2_.wvu.FilterData" localSheetId="1" hidden="1">'2023-2025 год Приложение  4'!$A$15:$I$570</definedName>
    <definedName name="Z_64842CF8_C097_4857_8552_56BA78A522D2_.wvu.FilterData" localSheetId="0" hidden="1">'2023-2025 год Приложение 3'!$A$16:$H$546</definedName>
    <definedName name="Z_65075A4D_E3FA_49BB_8009_D0572786FC9F_.wvu.FilterData" localSheetId="1" hidden="1">'2023-2025 год Приложение  4'!$A$16:$D$563</definedName>
    <definedName name="Z_65075A4D_E3FA_49BB_8009_D0572786FC9F_.wvu.FilterData" localSheetId="0" hidden="1">'2023-2025 год Приложение 3'!$A$17:$H$543</definedName>
    <definedName name="Z_652EEE1E_8D26_4708_8098_351B1CA3B36B_.wvu.FilterData" localSheetId="1" hidden="1">'2023-2025 год Приложение  4'!$A$15:$I$571</definedName>
    <definedName name="Z_659F45E2_B4C1_4E2B_97A0_1DD61AFB318D_.wvu.FilterData" localSheetId="1" hidden="1">'2023-2025 год Приложение  4'!$A$15:$I$571</definedName>
    <definedName name="Z_6A9F626D_B5C9_445D_9F91_12D541237654_.wvu.FilterData" localSheetId="1" hidden="1">'2023-2025 год Приложение  4'!$A$15:$I$570</definedName>
    <definedName name="Z_6AB512FB_301F_4030_86C8_EFE385DE4700_.wvu.FilterData" localSheetId="1" hidden="1">'2023-2025 год Приложение  4'!$A$15:$I$571</definedName>
    <definedName name="Z_6AB512FB_301F_4030_86C8_EFE385DE4700_.wvu.FilterData" localSheetId="0" hidden="1">'2023-2025 год Приложение 3'!$A$16:$H$546</definedName>
    <definedName name="Z_6B506991_3B67_4687_91DE_2EC860BE3CCA_.wvu.FilterData" localSheetId="0" hidden="1">'2023-2025 год Приложение 3'!$A$16:$H$546</definedName>
    <definedName name="Z_6D077CB9_8D59_462F_924F_03374197C26E_.wvu.FilterData" localSheetId="1" hidden="1">'2023-2025 год Приложение  4'!$A$16:$D$563</definedName>
    <definedName name="Z_6DFC8E4B_4846_4ACB_803A_C01DDFF5FD08_.wvu.FilterData" localSheetId="1" hidden="1">'2023-2025 год Приложение  4'!$A$17:$I$563</definedName>
    <definedName name="Z_6FA2F3FF_FC92_4230_AD85_214210FA1FCD_.wvu.FilterData" localSheetId="0" hidden="1">'2023-2025 год Приложение 3'!$A$17:$H$543</definedName>
    <definedName name="Z_6FDD2DD6_A80A_404B_8AE4_CD3FE455A3F7_.wvu.FilterData" localSheetId="1" hidden="1">'2023-2025 год Приложение  4'!$A$15:$I$570</definedName>
    <definedName name="Z_6FDD2DD6_A80A_404B_8AE4_CD3FE455A3F7_.wvu.FilterData" localSheetId="0" hidden="1">'2023-2025 год Приложение 3'!$A$16:$H$546</definedName>
    <definedName name="Z_705D0166_D47B_44E0_B753_48B27BAD2F83_.wvu.FilterData" localSheetId="1" hidden="1">'2023-2025 год Приложение  4'!$A$15:$I$570</definedName>
    <definedName name="Z_705D0166_D47B_44E0_B753_48B27BAD2F83_.wvu.FilterData" localSheetId="0" hidden="1">'2023-2025 год Приложение 3'!$A$16:$H$546</definedName>
    <definedName name="Z_70A97D09_6105_4B02_B7B6_DBBACE81FC1A_.wvu.FilterData" localSheetId="1" hidden="1">'2023-2025 год Приложение  4'!$A$16:$D$563</definedName>
    <definedName name="Z_70A97D09_6105_4B02_B7B6_DBBACE81FC1A_.wvu.FilterData" localSheetId="0" hidden="1">'2023-2025 год Приложение 3'!$A$17:$H$543</definedName>
    <definedName name="Z_712AD0B0_6BA1_4BC2_9CE3_9601459A3B21_.wvu.FilterData" localSheetId="1" hidden="1">'2023-2025 год Приложение  4'!$A$15:$I$571</definedName>
    <definedName name="Z_71492B56_0BDC_4BCC_ADA0_0BA2625CC508_.wvu.FilterData" localSheetId="1" hidden="1">'2023-2025 год Приложение  4'!$A$15:$I$572</definedName>
    <definedName name="Z_71492B56_0BDC_4BCC_ADA0_0BA2625CC508_.wvu.FilterData" localSheetId="0" hidden="1">'2023-2025 год Приложение 3'!$A$16:$H$546</definedName>
    <definedName name="Z_71E905DE_E4C2_41D6_AE4D_523FA0B80977_.wvu.FilterData" localSheetId="0" hidden="1">'2023-2025 год Приложение 3'!$A$18:$C$439</definedName>
    <definedName name="Z_726BB0F1_9B33_47CE_ABDF_2D18DF6AA5AD_.wvu.FilterData" localSheetId="1" hidden="1">'2023-2025 год Приложение  4'!$A$15:$I$571</definedName>
    <definedName name="Z_72B4C89C_49DE_4A17_8DDA_74F10DAAFBE1_.wvu.FilterData" localSheetId="1" hidden="1">'2023-2025 год Приложение  4'!$A$15:$I$570</definedName>
    <definedName name="Z_7324CBBD_0A7D_45E2_85FC_28A3C69EFE04_.wvu.FilterData" localSheetId="1" hidden="1">'2023-2025 год Приложение  4'!$A$15:$I$572</definedName>
    <definedName name="Z_7324CBBD_0A7D_45E2_85FC_28A3C69EFE04_.wvu.FilterData" localSheetId="0" hidden="1">'2023-2025 год Приложение 3'!$A$16:$H$546</definedName>
    <definedName name="Z_744E8EDF_207F_4952_A5A6_5D2F75878023_.wvu.FilterData" localSheetId="1" hidden="1">'2023-2025 год Приложение  4'!$A$15:$I$571</definedName>
    <definedName name="Z_7519636C_4C82_44FE_9E1D_A6DB3F302868_.wvu.FilterData" localSheetId="1" hidden="1">'2023-2025 год Приложение  4'!$A$15:$I$571</definedName>
    <definedName name="Z_7630A53F_12CE_46D6_9D16_C9F528FF6BC0_.wvu.FilterData" localSheetId="1" hidden="1">'2023-2025 год Приложение  4'!$A$15:$I$571</definedName>
    <definedName name="Z_76597B8C_A8A1_4353_A347_31A13B874523_.wvu.FilterData" localSheetId="1" hidden="1">'2023-2025 год Приложение  4'!$A$15:$I$571</definedName>
    <definedName name="Z_768B9204_F1EC_47F0_A690_BF94608AD544_.wvu.FilterData" localSheetId="0" hidden="1">'2023-2025 год Приложение 3'!$A$17:$C$543</definedName>
    <definedName name="Z_777E1047_05A4_453A_BA66_615495BC0516_.wvu.FilterData" localSheetId="1" hidden="1">'2023-2025 год Приложение  4'!$A$17:$I$563</definedName>
    <definedName name="Z_777E1047_05A4_453A_BA66_615495BC0516_.wvu.FilterData" localSheetId="0" hidden="1">'2023-2025 год Приложение 3'!$A$17:$H$543</definedName>
    <definedName name="Z_7813E585_2814_4167_ABED_699744C04C2C_.wvu.FilterData" localSheetId="1" hidden="1">'2023-2025 год Приложение  4'!$A$16:$D$16</definedName>
    <definedName name="Z_787E5DB7_79ED_4989_9E41_FC27D3E2A270_.wvu.FilterData" localSheetId="0" hidden="1">'2023-2025 год Приложение 3'!$A$16:$H$546</definedName>
    <definedName name="Z_78912F0C_9D89_4BEB_B86D_8AD95C5BBC1E_.wvu.Cols" localSheetId="1" hidden="1">'2023-2025 год Приложение  4'!$E:$F</definedName>
    <definedName name="Z_78912F0C_9D89_4BEB_B86D_8AD95C5BBC1E_.wvu.Cols" localSheetId="0" hidden="1">'2023-2025 год Приложение 3'!$D:$E</definedName>
    <definedName name="Z_78912F0C_9D89_4BEB_B86D_8AD95C5BBC1E_.wvu.FilterData" localSheetId="1" hidden="1">'2023-2025 год Приложение  4'!$A$15:$I$572</definedName>
    <definedName name="Z_78912F0C_9D89_4BEB_B86D_8AD95C5BBC1E_.wvu.FilterData" localSheetId="0" hidden="1">'2023-2025 год Приложение 3'!$A$16:$H$546</definedName>
    <definedName name="Z_78912F0C_9D89_4BEB_B86D_8AD95C5BBC1E_.wvu.PrintArea" localSheetId="1" hidden="1">'2023-2025 год Приложение  4'!$A$1:$I$570</definedName>
    <definedName name="Z_78912F0C_9D89_4BEB_B86D_8AD95C5BBC1E_.wvu.PrintTitles" localSheetId="1" hidden="1">'2023-2025 год Приложение  4'!$14:$15</definedName>
    <definedName name="Z_7940A028_A7AF_4FFC_B2DF_4B504F31FD94_.wvu.FilterData" localSheetId="1" hidden="1">'2023-2025 год Приложение  4'!$A$15:$I$571</definedName>
    <definedName name="Z_79B9529E_502E_4CE3_AE52_E81D39A6259F_.wvu.FilterData" localSheetId="1" hidden="1">'2023-2025 год Приложение  4'!$A$15:$I$572</definedName>
    <definedName name="Z_79B9529E_502E_4CE3_AE52_E81D39A6259F_.wvu.FilterData" localSheetId="0" hidden="1">'2023-2025 год Приложение 3'!$A$16:$H$546</definedName>
    <definedName name="Z_79D8B8B0_AD7B_4A50_9FAF_0C9F21572587_.wvu.FilterData" localSheetId="1" hidden="1">'2023-2025 год Приложение  4'!$A$15:$I$571</definedName>
    <definedName name="Z_79D8B8B0_AD7B_4A50_9FAF_0C9F21572587_.wvu.FilterData" localSheetId="0" hidden="1">'2023-2025 год Приложение 3'!$A$16:$H$546</definedName>
    <definedName name="Z_7AB26BB4_FF0E_4F66_A799_3AE0D9F6CC82_.wvu.FilterData" localSheetId="1" hidden="1">'2023-2025 год Приложение  4'!$A$15:$I$571</definedName>
    <definedName name="Z_7AB26BB4_FF0E_4F66_A799_3AE0D9F6CC82_.wvu.FilterData" localSheetId="0" hidden="1">'2023-2025 год Приложение 3'!$A$16:$H$546</definedName>
    <definedName name="Z_7AB26BB4_FF0E_4F66_A799_3AE0D9F6CC82_.wvu.PrintArea" localSheetId="1" hidden="1">'2023-2025 год Приложение  4'!$A$6:$I$570</definedName>
    <definedName name="Z_7AB26BB4_FF0E_4F66_A799_3AE0D9F6CC82_.wvu.PrintArea" localSheetId="0" hidden="1">'2023-2025 год Приложение 3'!$A$7:$H$546</definedName>
    <definedName name="Z_7AB26BB4_FF0E_4F66_A799_3AE0D9F6CC82_.wvu.PrintTitles" localSheetId="1" hidden="1">'2023-2025 год Приложение  4'!$14:$15</definedName>
    <definedName name="Z_7AEC0028_F361_4CD3_A0D0_35DA04900419_.wvu.FilterData" localSheetId="1" hidden="1">'2023-2025 год Приложение  4'!$A$15:$I$571</definedName>
    <definedName name="Z_7B16736C_46C3_4B95_B271_EB24291732EA_.wvu.FilterData" localSheetId="1" hidden="1">'2023-2025 год Приложение  4'!$A$15:$I$572</definedName>
    <definedName name="Z_7C93DCFF_4E42_42AA_8523_B27B38D7FE9A_.wvu.FilterData" localSheetId="1" hidden="1">'2023-2025 год Приложение  4'!$A$15:$I$571</definedName>
    <definedName name="Z_7C93DCFF_4E42_42AA_8523_B27B38D7FE9A_.wvu.FilterData" localSheetId="0" hidden="1">'2023-2025 год Приложение 3'!$A$16:$H$546</definedName>
    <definedName name="Z_7D22304E_D1C8_401C_BE7F_FAD7CB5ABD0F_.wvu.FilterData" localSheetId="1" hidden="1">'2023-2025 год Приложение  4'!$A$16:$I$570</definedName>
    <definedName name="Z_7D2A376A_8FBD_4BB2_8C7D_94AE0A678472_.wvu.FilterData" localSheetId="1" hidden="1">'2023-2025 год Приложение  4'!$A$16:$I$563</definedName>
    <definedName name="Z_7D2A376A_8FBD_4BB2_8C7D_94AE0A678472_.wvu.FilterData" localSheetId="0" hidden="1">'2023-2025 год Приложение 3'!$A$17:$H$543</definedName>
    <definedName name="Z_7D3926A4_57E5_40FD_95A9_3F0FFE087D34_.wvu.FilterData" localSheetId="1" hidden="1">'2023-2025 год Приложение  4'!$A$16:$D$563</definedName>
    <definedName name="Z_7DA340B0_A677_40FD_82BA_34EB9FBA5556_.wvu.FilterData" localSheetId="1" hidden="1">'2023-2025 год Приложение  4'!$A$16:$I$563</definedName>
    <definedName name="Z_7DF7B80B_696A_4C0C_BA73_6C7E22E0BFA3_.wvu.FilterData" localSheetId="1" hidden="1">'2023-2025 год Приложение  4'!$A$15:$I$571</definedName>
    <definedName name="Z_7EC381AA_9FDC_4F10_A325_E70C422012CC_.wvu.FilterData" localSheetId="1" hidden="1">'2023-2025 год Приложение  4'!$A$15:$I$571</definedName>
    <definedName name="Z_7ED1B12E_18E8_4D0C_999C_3C696EA0954D_.wvu.FilterData" localSheetId="1" hidden="1">'2023-2025 год Приложение  4'!$A$16:$I$563</definedName>
    <definedName name="Z_7ED1B12E_18E8_4D0C_999C_3C696EA0954D_.wvu.FilterData" localSheetId="0" hidden="1">'2023-2025 год Приложение 3'!$A$17:$H$543</definedName>
    <definedName name="Z_7F2A2685_A0E5_4EC9_8A9A_FBEC6AEEC584_.wvu.FilterData" localSheetId="1" hidden="1">'2023-2025 год Приложение  4'!$A$15:$I$570</definedName>
    <definedName name="Z_7F60680A_F797_4F75_B289_136C39785CB1_.wvu.FilterData" localSheetId="1" hidden="1">'2023-2025 год Приложение  4'!$A$15:$I$15</definedName>
    <definedName name="Z_7F60680A_F797_4F75_B289_136C39785CB1_.wvu.FilterData" localSheetId="0" hidden="1">'2023-2025 год Приложение 3'!$A$17:$C$543</definedName>
    <definedName name="Z_803FF1DA_FE3A_4C89_ACF9_5F7B432D37D2_.wvu.FilterData" localSheetId="1" hidden="1">'2023-2025 год Приложение  4'!$A$16:$I$570</definedName>
    <definedName name="Z_8099F9D8_3DEF_4716_96B1_2D7622FBA908_.wvu.FilterData" localSheetId="0" hidden="1">'2023-2025 год Приложение 3'!$A$17:$H$543</definedName>
    <definedName name="Z_80C903F8_04EC_4F5E_B73E_6403915CE73A_.wvu.FilterData" localSheetId="1" hidden="1">'2023-2025 год Приложение  4'!$A$15:$I$571</definedName>
    <definedName name="Z_80C903F8_04EC_4F5E_B73E_6403915CE73A_.wvu.FilterData" localSheetId="0" hidden="1">'2023-2025 год Приложение 3'!$A$16:$H$546</definedName>
    <definedName name="Z_821AA473_B8C5_4A61_9C9F_2CDFE7B18736_.wvu.FilterData" localSheetId="1" hidden="1">'2023-2025 год Приложение  4'!$A$15:$I$572</definedName>
    <definedName name="Z_840257E4_FFC7_48B0_9B38_53E946E6B820_.wvu.FilterData" localSheetId="1" hidden="1">'2023-2025 год Приложение  4'!$A$15:$I$570</definedName>
    <definedName name="Z_846BC90F_537E_49E8_A607_A0E4864A881D_.wvu.FilterData" localSheetId="1" hidden="1">'2023-2025 год Приложение  4'!$A$16:$D$563</definedName>
    <definedName name="Z_84810A54_967A_4759_8061_B741BCC05467_.wvu.FilterData" localSheetId="1" hidden="1">'2023-2025 год Приложение  4'!$A$16:$D$563</definedName>
    <definedName name="Z_84810A54_967A_4759_8061_B741BCC05467_.wvu.FilterData" localSheetId="0" hidden="1">'2023-2025 год Приложение 3'!$A$17:$C$543</definedName>
    <definedName name="Z_85227F59_2ABD_4457_B872_C32BBA9DAD0F_.wvu.FilterData" localSheetId="1" hidden="1">'2023-2025 год Приложение  4'!$A$16:$D$563</definedName>
    <definedName name="Z_85F5B7EB_A4E5_4670_9C18_7D49B1848437_.wvu.FilterData" localSheetId="1" hidden="1">'2023-2025 год Приложение  4'!$A$15:$I$572</definedName>
    <definedName name="Z_85F5B7EB_A4E5_4670_9C18_7D49B1848437_.wvu.FilterData" localSheetId="0" hidden="1">'2023-2025 год Приложение 3'!$A$16:$H$546</definedName>
    <definedName name="Z_863F6D2A_09AF_44C0_9A2D_406831BF5988_.wvu.FilterData" localSheetId="1" hidden="1">'2023-2025 год Приложение  4'!$A$15:$I$572</definedName>
    <definedName name="Z_86B704E1_E220_44CC_A9F4_9BF06262A0EE_.wvu.FilterData" localSheetId="1" hidden="1">'2023-2025 год Приложение  4'!$A$15:$I$572</definedName>
    <definedName name="Z_88096DFD_F360_4450_B526_782827E8BAA4_.wvu.FilterData" localSheetId="1" hidden="1">'2023-2025 год Приложение  4'!$A$15:$I$572</definedName>
    <definedName name="Z_88E8BEE8_C3B2_4A36_8940_3FCAF59CC388_.wvu.FilterData" localSheetId="1" hidden="1">'2023-2025 год Приложение  4'!$A$15:$I$572</definedName>
    <definedName name="Z_88E8BEE8_C3B2_4A36_8940_3FCAF59CC388_.wvu.FilterData" localSheetId="0" hidden="1">'2023-2025 год Приложение 3'!$A$16:$H$546</definedName>
    <definedName name="Z_8933045E_5E0B_42CD_8659_F8FC4ABD77FB_.wvu.FilterData" localSheetId="1" hidden="1">'2023-2025 год Приложение  4'!$A$15:$I$571</definedName>
    <definedName name="Z_8933045E_5E0B_42CD_8659_F8FC4ABD77FB_.wvu.FilterData" localSheetId="0" hidden="1">'2023-2025 год Приложение 3'!$A$16:$H$546</definedName>
    <definedName name="Z_897A8A7F_52ED_4037_B135_D2E3BC3DCF4C_.wvu.FilterData" localSheetId="1" hidden="1">'2023-2025 год Приложение  4'!$A$15:$I$571</definedName>
    <definedName name="Z_89F4FFC0_4F12_4ECB_BEC7_C60466482D19_.wvu.FilterData" localSheetId="1" hidden="1">'2023-2025 год Приложение  4'!$A$15:$I$571</definedName>
    <definedName name="Z_8A0DEA83_7805_4952_B850_C5AA181F7D7A_.wvu.FilterData" localSheetId="1" hidden="1">'2023-2025 год Приложение  4'!$A$16:$D$563</definedName>
    <definedName name="Z_8A6693F6_3B9B_4545_AD65_EC8C2DCC3E76_.wvu.FilterData" localSheetId="1" hidden="1">'2023-2025 год Приложение  4'!$A$15:$I$570</definedName>
    <definedName name="Z_8A9B1BA4_B8F5_4FF9_A9B6_98BB03810C4B_.wvu.FilterData" localSheetId="1" hidden="1">'2023-2025 год Приложение  4'!$A$15:$I$571</definedName>
    <definedName name="Z_8B0D6C27_C56C_4672_BE16_AA2BB86B1797_.wvu.FilterData" localSheetId="1" hidden="1">'2023-2025 год Приложение  4'!$A$15:$I$570</definedName>
    <definedName name="Z_8B0D6C27_C56C_4672_BE16_AA2BB86B1797_.wvu.FilterData" localSheetId="0" hidden="1">'2023-2025 год Приложение 3'!$A$16:$H$546</definedName>
    <definedName name="Z_8B21C341_C734_4E42_927E_F4B5ACD5446D_.wvu.FilterData" localSheetId="0" hidden="1">'2023-2025 год Приложение 3'!$A$16:$H$546</definedName>
    <definedName name="Z_8C7628CE_AFB9_4CC5_8AAA_595DF65AC11C_.wvu.FilterData" localSheetId="1" hidden="1">'2023-2025 год Приложение  4'!$A$15:$I$571</definedName>
    <definedName name="Z_8DD3B0BE_69CB_4F10_B908_E489A5133639_.wvu.FilterData" localSheetId="1" hidden="1">'2023-2025 год Приложение  4'!$A$15:$I$571</definedName>
    <definedName name="Z_9012E54F_CF81_4A4D_A92D_0699CFA05E47_.wvu.FilterData" localSheetId="1" hidden="1">'2023-2025 год Приложение  4'!$A$15:$I$571</definedName>
    <definedName name="Z_90C4E073_73E1_4CF8_8D6C_D3F123ECDF26_.wvu.FilterData" localSheetId="1" hidden="1">'2023-2025 год Приложение  4'!$A$16:$I$563</definedName>
    <definedName name="Z_90C4E073_73E1_4CF8_8D6C_D3F123ECDF26_.wvu.FilterData" localSheetId="0" hidden="1">'2023-2025 год Приложение 3'!$A$17:$H$543</definedName>
    <definedName name="Z_90E5380E_CDF8_4D38_9E20_1FA14AE59581_.wvu.FilterData" localSheetId="1" hidden="1">'2023-2025 год Приложение  4'!$A$17:$I$563</definedName>
    <definedName name="Z_90E5380E_CDF8_4D38_9E20_1FA14AE59581_.wvu.FilterData" localSheetId="0" hidden="1">'2023-2025 год Приложение 3'!$A$17:$H$543</definedName>
    <definedName name="Z_91205E44_FA6F_45C4_A509_AC9C3DA33280_.wvu.FilterData" localSheetId="1" hidden="1">'2023-2025 год Приложение  4'!$A$15:$I$571</definedName>
    <definedName name="Z_917D339C_6FD9_4579_A679_AC80361B9D57_.wvu.FilterData" localSheetId="1" hidden="1">'2023-2025 год Приложение  4'!$A$15:$I$15</definedName>
    <definedName name="Z_917D339C_6FD9_4579_A679_AC80361B9D57_.wvu.FilterData" localSheetId="0" hidden="1">'2023-2025 год Приложение 3'!$A$17:$C$543</definedName>
    <definedName name="Z_91950569_3719_458D_B0AB_7E6F43EB965E_.wvu.FilterData" localSheetId="1" hidden="1">'2023-2025 год Приложение  4'!$A$16:$D$563</definedName>
    <definedName name="Z_91950569_3719_458D_B0AB_7E6F43EB965E_.wvu.FilterData" localSheetId="0" hidden="1">'2023-2025 год Приложение 3'!$A$17:$C$543</definedName>
    <definedName name="Z_91A2586C_D2E9_46B3_A562_A1873848785C_.wvu.FilterData" localSheetId="1" hidden="1">'2023-2025 год Приложение  4'!$A$15:$I$570</definedName>
    <definedName name="Z_920303D0_9410_40AF_BD6F_D7C67120C042_.wvu.FilterData" localSheetId="1" hidden="1">'2023-2025 год Приложение  4'!$A$15:$I$571</definedName>
    <definedName name="Z_920303D0_9410_40AF_BD6F_D7C67120C042_.wvu.FilterData" localSheetId="0" hidden="1">'2023-2025 год Приложение 3'!$A$16:$H$546</definedName>
    <definedName name="Z_92053A4E_9CDE_49B6_84E2_A66F9B55B321_.wvu.FilterData" localSheetId="1" hidden="1">'2023-2025 год Приложение  4'!$A$16:$D$563</definedName>
    <definedName name="Z_9242F766_BEA5_46FE_A9AE_DE808B80B838_.wvu.FilterData" localSheetId="1" hidden="1">'2023-2025 год Приложение  4'!$A$15:$I$571</definedName>
    <definedName name="Z_930DC81B_F54A_425A_9FB7_F214A7424670_.wvu.FilterData" localSheetId="1" hidden="1">'2023-2025 год Приложение  4'!$A$16:$I$563</definedName>
    <definedName name="Z_930DC81B_F54A_425A_9FB7_F214A7424670_.wvu.FilterData" localSheetId="0" hidden="1">'2023-2025 год Приложение 3'!$A$17:$H$543</definedName>
    <definedName name="Z_9541036F_F24B_4BFA_BA55_4F7E3FB4DC04_.wvu.FilterData" localSheetId="1" hidden="1">'2023-2025 год Приложение  4'!$A$15:$I$563</definedName>
    <definedName name="Z_9541036F_F24B_4BFA_BA55_4F7E3FB4DC04_.wvu.FilterData" localSheetId="0" hidden="1">'2023-2025 год Приложение 3'!$A$17:$H$543</definedName>
    <definedName name="Z_9550964E_D481_4054_9F8C_4344C60CDD4A_.wvu.FilterData" localSheetId="0" hidden="1">'2023-2025 год Приложение 3'!$A$16:$H$466</definedName>
    <definedName name="Z_95B72C2D_CC9A_400B_A011_7820247D03F7_.wvu.FilterData" localSheetId="1" hidden="1">'2023-2025 год Приложение  4'!$A$16:$I$563</definedName>
    <definedName name="Z_95F78D10_2659_4A49_94A4_C59BF4D5E56F_.wvu.FilterData" localSheetId="1" hidden="1">'2023-2025 год Приложение  4'!$A$15:$I$570</definedName>
    <definedName name="Z_95F78D10_2659_4A49_94A4_C59BF4D5E56F_.wvu.FilterData" localSheetId="0" hidden="1">'2023-2025 год Приложение 3'!$A$16:$H$546</definedName>
    <definedName name="Z_9776ED21_FCCA_4C70_8D58_B20AFA9E14C0_.wvu.FilterData" localSheetId="1" hidden="1">'2023-2025 год Приложение  4'!$A$15:$I$571</definedName>
    <definedName name="Z_9776ED21_FCCA_4C70_8D58_B20AFA9E14C0_.wvu.FilterData" localSheetId="0" hidden="1">'2023-2025 год Приложение 3'!$A$16:$H$546</definedName>
    <definedName name="Z_98E9C9B7_1E4D_4C7A_85E5_63F3A1B86AE8_.wvu.FilterData" localSheetId="1" hidden="1">'2023-2025 год Приложение  4'!$A$15:$I$570</definedName>
    <definedName name="Z_98E9C9B7_1E4D_4C7A_85E5_63F3A1B86AE8_.wvu.FilterData" localSheetId="0" hidden="1">'2023-2025 год Приложение 3'!$A$16:$H$546</definedName>
    <definedName name="Z_9914A7EE_0EAB_42A1_82E0_3CEAC7F53865_.wvu.FilterData" localSheetId="1" hidden="1">'2023-2025 год Приложение  4'!$A$15:$I$570</definedName>
    <definedName name="Z_99E708B1_78E9_4F87_96E9_4CC6A5C14B2F_.wvu.FilterData" localSheetId="0" hidden="1">'2023-2025 год Приложение 3'!$A$16:$H$546</definedName>
    <definedName name="Z_99FC1EBF_330F_4547_9164_04873F60525E_.wvu.FilterData" localSheetId="1" hidden="1">'2023-2025 год Приложение  4'!$A$15:$I$571</definedName>
    <definedName name="Z_99FC1EBF_330F_4547_9164_04873F60525E_.wvu.FilterData" localSheetId="0" hidden="1">'2023-2025 год Приложение 3'!$A$16:$H$546</definedName>
    <definedName name="Z_9AB446FD_945D_4029_AB03_06573FC1DEBE_.wvu.FilterData" localSheetId="1" hidden="1">'2023-2025 год Приложение  4'!$A$16:$I$563</definedName>
    <definedName name="Z_9AB446FD_945D_4029_AB03_06573FC1DEBE_.wvu.FilterData" localSheetId="0" hidden="1">'2023-2025 год Приложение 3'!$A$17:$H$543</definedName>
    <definedName name="Z_9B8BCBB1_0EDA_4E90_BBC4_165B2DE61ED6_.wvu.FilterData" localSheetId="0" hidden="1">'2023-2025 год Приложение 3'!$A$18:$H$466</definedName>
    <definedName name="Z_9BBC64C1_B8B2_47D2_A55F_A2F18B1F25B3_.wvu.FilterData" localSheetId="1" hidden="1">'2023-2025 год Приложение  4'!$A$15:$I$563</definedName>
    <definedName name="Z_9BBC64C1_B8B2_47D2_A55F_A2F18B1F25B3_.wvu.FilterData" localSheetId="0" hidden="1">'2023-2025 год Приложение 3'!$A$17:$C$543</definedName>
    <definedName name="Z_9DA27F9D_67A1_4DD1_8B09_A27C85D1E3A8_.wvu.FilterData" localSheetId="0" hidden="1">'2023-2025 год Приложение 3'!$A$17:$H$543</definedName>
    <definedName name="Z_9E25EEB0_68DE_4D84_AA9E_E153DF655F3F_.wvu.FilterData" localSheetId="1" hidden="1">'2023-2025 год Приложение  4'!$A$16:$D$563</definedName>
    <definedName name="Z_9EA355AC_ACF5_42D1_8703_ACB42E575811_.wvu.FilterData" localSheetId="1" hidden="1">'2023-2025 год Приложение  4'!$A$15:$I$563</definedName>
    <definedName name="Z_9EA355AC_ACF5_42D1_8703_ACB42E575811_.wvu.FilterData" localSheetId="0" hidden="1">'2023-2025 год Приложение 3'!$A$16:$H$543</definedName>
    <definedName name="Z_9EE5CA45_63F7_469B_B5F6_ADDF05EA3BC4_.wvu.FilterData" localSheetId="1" hidden="1">'2023-2025 год Приложение  4'!$A$16:$I$563</definedName>
    <definedName name="Z_9F1D7F01_07CC_4860_B0F3_FACC91FB0B8B_.wvu.FilterData" localSheetId="0" hidden="1">'2023-2025 год Приложение 3'!$A$18:$C$439</definedName>
    <definedName name="Z_9FED5B58_6DFB_4AED_9587_48FFDBC76219_.wvu.FilterData" localSheetId="1" hidden="1">'2023-2025 год Приложение  4'!$A$16:$D$563</definedName>
    <definedName name="Z_A000EA88_374B_4D81_8E56_DB739D10377C_.wvu.FilterData" localSheetId="1" hidden="1">'2023-2025 год Приложение  4'!$A$15:$I$571</definedName>
    <definedName name="Z_A000EA88_374B_4D81_8E56_DB739D10377C_.wvu.FilterData" localSheetId="0" hidden="1">'2023-2025 год Приложение 3'!$A$16:$H$546</definedName>
    <definedName name="Z_A19698F4_0C5B_4B92_B970_672ECC4A1352_.wvu.FilterData" localSheetId="1" hidden="1">'2023-2025 год Приложение  4'!$A$16:$D$563</definedName>
    <definedName name="Z_A19698F4_0C5B_4B92_B970_672ECC4A1352_.wvu.FilterData" localSheetId="0" hidden="1">'2023-2025 год Приложение 3'!$A$17:$H$543</definedName>
    <definedName name="Z_A23DBEB3_CF4F_4D6E_8207_D1E6A46A53CD_.wvu.FilterData" localSheetId="1" hidden="1">'2023-2025 год Приложение  4'!$A$16:$D$563</definedName>
    <definedName name="Z_A23DBEB3_CF4F_4D6E_8207_D1E6A46A53CD_.wvu.FilterData" localSheetId="0" hidden="1">'2023-2025 год Приложение 3'!$A$17:$H$543</definedName>
    <definedName name="Z_A2B31C78_84DB_47B8_A0ED_D9E400FC5E11_.wvu.FilterData" localSheetId="1" hidden="1">'2023-2025 год Приложение  4'!$A$16:$I$563</definedName>
    <definedName name="Z_A2B31C78_84DB_47B8_A0ED_D9E400FC5E11_.wvu.FilterData" localSheetId="0" hidden="1">'2023-2025 год Приложение 3'!$A$17:$H$543</definedName>
    <definedName name="Z_A2C96576_7AB3_44D9_A229_7E94A8E04F2E_.wvu.FilterData" localSheetId="1" hidden="1">'2023-2025 год Приложение  4'!$A$16:$I$563</definedName>
    <definedName name="Z_A3FFE833_C277_454E_9166_7F07320E9FFD_.wvu.FilterData" localSheetId="1" hidden="1">'2023-2025 год Приложение  4'!$A$15:$I$570</definedName>
    <definedName name="Z_A5B7851E_5E71_43A9_89AC_A82936168052_.wvu.FilterData" localSheetId="1" hidden="1">'2023-2025 год Приложение  4'!$A$15:$I$571</definedName>
    <definedName name="Z_A5B7851E_5E71_43A9_89AC_A82936168052_.wvu.FilterData" localSheetId="0" hidden="1">'2023-2025 год Приложение 3'!$A$16:$H$546</definedName>
    <definedName name="Z_A650396F_79B4_4B7C_9702_43CBED7DB898_.wvu.FilterData" localSheetId="1" hidden="1">'2023-2025 год Приложение  4'!$A$16:$I$563</definedName>
    <definedName name="Z_A684CA47_13FA_440D_A6B3_84C0D9EBAF01_.wvu.FilterData" localSheetId="1" hidden="1">'2023-2025 год Приложение  4'!$A$15:$I$571</definedName>
    <definedName name="Z_A6B0215C_7D9B_4E35_886E_C5C001ABD352_.wvu.FilterData" localSheetId="1" hidden="1">'2023-2025 год Приложение  4'!$A$15:$I$571</definedName>
    <definedName name="Z_A6EDA6AB_892A_41FC_80E6_005AF0ECC3B0_.wvu.FilterData" localSheetId="1" hidden="1">'2023-2025 год Приложение  4'!$A$17:$I$563</definedName>
    <definedName name="Z_A6EDA6AB_892A_41FC_80E6_005AF0ECC3B0_.wvu.FilterData" localSheetId="0" hidden="1">'2023-2025 год Приложение 3'!$A$17:$H$543</definedName>
    <definedName name="Z_A7289A43_FAB0_4BBF_BE44_1FE7F38D66E2_.wvu.FilterData" localSheetId="0" hidden="1">'2023-2025 год Приложение 3'!$A$18:$C$439</definedName>
    <definedName name="Z_A78453D7_4783_4203_A315_20143C6D7080_.wvu.FilterData" localSheetId="0" hidden="1">'2023-2025 год Приложение 3'!$A$17:$H$543</definedName>
    <definedName name="Z_A7AB68EB_0C36_44AC_AFA4_D4EEDD6F2587_.wvu.FilterData" localSheetId="1" hidden="1">'2023-2025 год Приложение  4'!$A$16:$D$563</definedName>
    <definedName name="Z_A7D0DEC6_ACA0_412A_999D_C2A8A62856E6_.wvu.FilterData" localSheetId="1" hidden="1">'2023-2025 год Приложение  4'!$A$15:$I$571</definedName>
    <definedName name="Z_A888FCD9_FD9D_4F1F_937A_691E7B973A8D_.wvu.FilterData" localSheetId="1" hidden="1">'2023-2025 год Приложение  4'!$A$15:$I$571</definedName>
    <definedName name="Z_A926D13F_0B0D_4E83_9405_D363E37D0348_.wvu.FilterData" localSheetId="0" hidden="1">'2023-2025 год Приложение 3'!$A$18:$C$439</definedName>
    <definedName name="Z_A9E291C5_5EEB_4FD7_BCBD_6208C6D7B0F8_.wvu.FilterData" localSheetId="1" hidden="1">'2023-2025 год Приложение  4'!$A$16:$D$563</definedName>
    <definedName name="Z_A9E291C5_5EEB_4FD7_BCBD_6208C6D7B0F8_.wvu.FilterData" localSheetId="0" hidden="1">'2023-2025 год Приложение 3'!$A$17:$H$543</definedName>
    <definedName name="Z_AA16F632_03F0_4A4A_8637_308586BF1014_.wvu.FilterData" localSheetId="1" hidden="1">'2023-2025 год Приложение  4'!$A$16:$I$563</definedName>
    <definedName name="Z_AA16F632_03F0_4A4A_8637_308586BF1014_.wvu.FilterData" localSheetId="0" hidden="1">'2023-2025 год Приложение 3'!$A$17:$H$543</definedName>
    <definedName name="Z_AA6057EE_23A0_4CF2_AC5C_D8F8A8ADD056_.wvu.FilterData" localSheetId="1" hidden="1">'2023-2025 год Приложение  4'!$A$16:$I$563</definedName>
    <definedName name="Z_AAC793E5_144D_410A_8279_F7946D2AF41A_.wvu.FilterData" localSheetId="0" hidden="1">'2023-2025 год Приложение 3'!$A$18:$C$439</definedName>
    <definedName name="Z_AC409584_A196_49FC_BDC2_CC1BE8FBC165_.wvu.FilterData" localSheetId="1" hidden="1">'2023-2025 год Приложение  4'!$A$15:$I$570</definedName>
    <definedName name="Z_AC409584_A196_49FC_BDC2_CC1BE8FBC165_.wvu.FilterData" localSheetId="0" hidden="1">'2023-2025 год Приложение 3'!$A$16:$H$546</definedName>
    <definedName name="Z_AC48D3A8_B7CA_451A_A38E_67C9ECA74CDF_.wvu.FilterData" localSheetId="1" hidden="1">'2023-2025 год Приложение  4'!$A$15:$I$571</definedName>
    <definedName name="Z_AC48D3A8_B7CA_451A_A38E_67C9ECA74CDF_.wvu.FilterData" localSheetId="0" hidden="1">'2023-2025 год Приложение 3'!$A$16:$H$546</definedName>
    <definedName name="Z_AC9AFD28_10D8_4670_A912_DDB893A211D1_.wvu.FilterData" localSheetId="1" hidden="1">'2023-2025 год Приложение  4'!$A$16:$I$563</definedName>
    <definedName name="Z_AC9AFD28_10D8_4670_A912_DDB893A211D1_.wvu.FilterData" localSheetId="0" hidden="1">'2023-2025 год Приложение 3'!$A$17:$H$543</definedName>
    <definedName name="Z_AD18A909_CD41_4EC8_B99E_795BA9B35BDD_.wvu.FilterData" localSheetId="1" hidden="1">'2023-2025 год Приложение  4'!$A$15:$I$571</definedName>
    <definedName name="Z_AE6BF082_3A57_4988_87C2_4CF85C19A735_.wvu.FilterData" localSheetId="1" hidden="1">'2023-2025 год Приложение  4'!$A$15:$I$571</definedName>
    <definedName name="Z_AE6BF082_3A57_4988_87C2_4CF85C19A735_.wvu.FilterData" localSheetId="0" hidden="1">'2023-2025 год Приложение 3'!$A$16:$H$546</definedName>
    <definedName name="Z_AE730581_F9A0_4649_A160_E986DBCDA19C_.wvu.FilterData" localSheetId="1" hidden="1">'2023-2025 год Приложение  4'!$A$15:$I$563</definedName>
    <definedName name="Z_AE730581_F9A0_4649_A160_E986DBCDA19C_.wvu.FilterData" localSheetId="0" hidden="1">'2023-2025 год Приложение 3'!$A$16:$H$543</definedName>
    <definedName name="Z_AEAAA827_A478_40B0_A7FF_D15F11FB2E21_.wvu.FilterData" localSheetId="1" hidden="1">'2023-2025 год Приложение  4'!$A$15:$I$571</definedName>
    <definedName name="Z_AF73B45C_3F4E_4B87_A9E2_DBD75C02FF68_.wvu.FilterData" localSheetId="1" hidden="1">'2023-2025 год Приложение  4'!$A$16:$D$563</definedName>
    <definedName name="Z_AF73B45C_3F4E_4B87_A9E2_DBD75C02FF68_.wvu.FilterData" localSheetId="0" hidden="1">'2023-2025 год Приложение 3'!$A$17:$C$543</definedName>
    <definedName name="Z_B08CC75C_6520_459E_99DC_BAAC09133FAE_.wvu.FilterData" localSheetId="1" hidden="1">'2023-2025 год Приложение  4'!$A$15:$I$571</definedName>
    <definedName name="Z_B08CC75C_6520_459E_99DC_BAAC09133FAE_.wvu.FilterData" localSheetId="0" hidden="1">'2023-2025 год Приложение 3'!$A$16:$H$546</definedName>
    <definedName name="Z_B0915E0D_A94A_4C21_AB80_8411D1FC116D_.wvu.FilterData" localSheetId="1" hidden="1">'2023-2025 год Приложение  4'!$A$15:$I$571</definedName>
    <definedName name="Z_B0C8B420_7FC9_4415_952A_23BA0049B056_.wvu.FilterData" localSheetId="0" hidden="1">'2023-2025 год Приложение 3'!$A$17:$H$543</definedName>
    <definedName name="Z_B125367F_1C96_4D35_827A_DEFEE1EF481C_.wvu.FilterData" localSheetId="1" hidden="1">'2023-2025 год Приложение  4'!$A$16:$D$563</definedName>
    <definedName name="Z_B2BE6FF1_1A6A_41C1_B750_4A039DB9402A_.wvu.FilterData" localSheetId="1" hidden="1">'2023-2025 год Приложение  4'!$A$15:$I$570</definedName>
    <definedName name="Z_B302EC63_0E5B_4AE7_9566_BEF88C72DCBC_.wvu.FilterData" localSheetId="1" hidden="1">'2023-2025 год Приложение  4'!$A$15:$I$571</definedName>
    <definedName name="Z_B302EC63_0E5B_4AE7_9566_BEF88C72DCBC_.wvu.FilterData" localSheetId="0" hidden="1">'2023-2025 год Приложение 3'!$A$16:$H$546</definedName>
    <definedName name="Z_B39FE6C2_A0F8_4551_A667_566DA7D70442_.wvu.FilterData" localSheetId="1" hidden="1">'2023-2025 год Приложение  4'!$A$15:$I$571</definedName>
    <definedName name="Z_B445E1A4_E35D_46C0_87CA_B93707C8E698_.wvu.FilterData" localSheetId="1" hidden="1">'2023-2025 год Приложение  4'!$A$15:$I$571</definedName>
    <definedName name="Z_B4720A5E_D111_4DAF_9BEC_44A0CF0E4C3E_.wvu.FilterData" localSheetId="1" hidden="1">'2023-2025 год Приложение  4'!$A$15:$I$570</definedName>
    <definedName name="Z_B55F0053_78CA_4F7F_BE68_6C331A853EC7_.wvu.FilterData" localSheetId="1" hidden="1">'2023-2025 год Приложение  4'!$A$17:$I$563</definedName>
    <definedName name="Z_B5E7EAA6_F6B2_4C43_A1B2_7FE8D3EE81A8_.wvu.FilterData" localSheetId="1" hidden="1">'2023-2025 год Приложение  4'!$A$16:$D$563</definedName>
    <definedName name="Z_B5E7EAA6_F6B2_4C43_A1B2_7FE8D3EE81A8_.wvu.FilterData" localSheetId="0" hidden="1">'2023-2025 год Приложение 3'!$A$17:$H$543</definedName>
    <definedName name="Z_B5FF7605_A132_4969_A496_A8B69532265C_.wvu.FilterData" localSheetId="1" hidden="1">'2023-2025 год Приложение  4'!$A$15:$I$571</definedName>
    <definedName name="Z_B6562E8F_88DB_497F_BA23_0DE6FC564B31_.wvu.FilterData" localSheetId="1" hidden="1">'2023-2025 год Приложение  4'!$A$16:$I$563</definedName>
    <definedName name="Z_B79814D9_4A76_444F_9DA0_87988C6053D6_.wvu.FilterData" localSheetId="0" hidden="1">'2023-2025 год Приложение 3'!$A$17:$H$543</definedName>
    <definedName name="Z_B7C6B096_F822_4AE0_9104_276895CD530C_.wvu.FilterData" localSheetId="1" hidden="1">'2023-2025 год Приложение  4'!$A$15:$I$15</definedName>
    <definedName name="Z_B7E8C950_FC48_4F46_94EB_50E3D7BDDB48_.wvu.FilterData" localSheetId="1" hidden="1">'2023-2025 год Приложение  4'!$A$16:$D$563</definedName>
    <definedName name="Z_B8EDFF0D_BD56_41DB_976F_5ECF9742594D_.wvu.FilterData" localSheetId="1" hidden="1">'2023-2025 год Приложение  4'!$A$15:$I$571</definedName>
    <definedName name="Z_B9062BA9_20A5_4989_AABF_19FE6A65537B_.wvu.FilterData" localSheetId="1" hidden="1">'2023-2025 год Приложение  4'!$A$16:$I$563</definedName>
    <definedName name="Z_B9062BA9_20A5_4989_AABF_19FE6A65537B_.wvu.FilterData" localSheetId="0" hidden="1">'2023-2025 год Приложение 3'!$A$17:$H$543</definedName>
    <definedName name="Z_BA317F1F_BE01_441F_A8B2_85F003BF75B2_.wvu.FilterData" localSheetId="1" hidden="1">'2023-2025 год Приложение  4'!$A$15:$I$563</definedName>
    <definedName name="Z_BAD29CC1_017D_4FFA_A3BF_7A1E31D01FD0_.wvu.FilterData" localSheetId="1" hidden="1">'2023-2025 год Приложение  4'!$A$15:$I$571</definedName>
    <definedName name="Z_BB90BC03_76B6_48E1_94DD_368B27085FFC_.wvu.FilterData" localSheetId="1" hidden="1">'2023-2025 год Приложение  4'!$A$15:$I$571</definedName>
    <definedName name="Z_BB90BC03_76B6_48E1_94DD_368B27085FFC_.wvu.FilterData" localSheetId="0" hidden="1">'2023-2025 год Приложение 3'!$A$16:$H$546</definedName>
    <definedName name="Z_BBFE1274_7F20_46BF_A509_5E6C81FE774F_.wvu.FilterData" localSheetId="1" hidden="1">'2023-2025 год Приложение  4'!$A$15:$I$571</definedName>
    <definedName name="Z_BBFF5A56_64CF_4223_9245_057727E8F581_.wvu.FilterData" localSheetId="1" hidden="1">'2023-2025 год Приложение  4'!$A$16:$D$563</definedName>
    <definedName name="Z_BBFF5A56_64CF_4223_9245_057727E8F581_.wvu.FilterData" localSheetId="0" hidden="1">'2023-2025 год Приложение 3'!$A$17:$H$543</definedName>
    <definedName name="Z_BC54C1B7_E8DC_45A7_AF0C_351CD1C5EAF5_.wvu.FilterData" localSheetId="1" hidden="1">'2023-2025 год Приложение  4'!$A$15:$I$571</definedName>
    <definedName name="Z_BC54C1B7_E8DC_45A7_AF0C_351CD1C5EAF5_.wvu.FilterData" localSheetId="0" hidden="1">'2023-2025 год Приложение 3'!$A$16:$H$546</definedName>
    <definedName name="Z_BC811AEC_3BC8_4176_A3A4_33296F625D82_.wvu.FilterData" localSheetId="1" hidden="1">'2023-2025 год Приложение  4'!$A$15:$I$571</definedName>
    <definedName name="Z_BC811AEC_3BC8_4176_A3A4_33296F625D82_.wvu.FilterData" localSheetId="0" hidden="1">'2023-2025 год Приложение 3'!$A$16:$H$546</definedName>
    <definedName name="Z_BCB564BF_605D_44B7_A008_6371233D6F27_.wvu.FilterData" localSheetId="1" hidden="1">'2023-2025 год Приложение  4'!$A$15:$I$571</definedName>
    <definedName name="Z_BCB9EA5D_CB3A_40AA_BF75_F228AA2D84CC_.wvu.FilterData" localSheetId="1" hidden="1">'2023-2025 год Приложение  4'!$A$16:$D$563</definedName>
    <definedName name="Z_BCB9EA5D_CB3A_40AA_BF75_F228AA2D84CC_.wvu.FilterData" localSheetId="0" hidden="1">'2023-2025 год Приложение 3'!$A$17:$H$543</definedName>
    <definedName name="Z_BCEB75BA_FE87_41C8_80D7_AFB8A63EA641_.wvu.FilterData" localSheetId="1" hidden="1">'2023-2025 год Приложение  4'!$A$16:$I$563</definedName>
    <definedName name="Z_BD54A361_8DC5_477E_AEB8_9AAE45BFB9EE_.wvu.FilterData" localSheetId="1" hidden="1">'2023-2025 год Приложение  4'!$A$16:$D$563</definedName>
    <definedName name="Z_BF55372A_9F94_4513_A090_FAB3CBD72905_.wvu.FilterData" localSheetId="1" hidden="1">'2023-2025 год Приложение  4'!$A$15:$I$571</definedName>
    <definedName name="Z_C0C47C63_1E7E_4B25_A29F_CD7550CA823B_.wvu.FilterData" localSheetId="0" hidden="1">'2023-2025 год Приложение 3'!$A$16:$H$466</definedName>
    <definedName name="Z_C0D29360_FD13_4973_8E33_952A22BF16EB_.wvu.FilterData" localSheetId="1" hidden="1">'2023-2025 год Приложение  4'!$A$16:$D$16</definedName>
    <definedName name="Z_C18A5FA8_9130_411A_B353_63E8538A0C7A_.wvu.FilterData" localSheetId="1" hidden="1">'2023-2025 год Приложение  4'!$A$15:$I$571</definedName>
    <definedName name="Z_C18A5FA8_9130_411A_B353_63E8538A0C7A_.wvu.FilterData" localSheetId="0" hidden="1">'2023-2025 год Приложение 3'!$A$16:$H$546</definedName>
    <definedName name="Z_C1DDAE5D_89BA_4C96_A938_93F9E8D51819_.wvu.FilterData" localSheetId="1" hidden="1">'2023-2025 год Приложение  4'!$A$16:$D$16</definedName>
    <definedName name="Z_C2161FC3_F6D4_49DF_8E87_DEEABD4EF7AF_.wvu.FilterData" localSheetId="1" hidden="1">'2023-2025 год Приложение  4'!$A$15:$I$571</definedName>
    <definedName name="Z_C2DC1AAD_1A3D_4B7B_8D2B_551AC59D6585_.wvu.FilterData" localSheetId="1" hidden="1">'2023-2025 год Приложение  4'!$A$16:$D$563</definedName>
    <definedName name="Z_C3868D90_6247_4B63_9F8A_A1E630330765_.wvu.FilterData" localSheetId="1" hidden="1">'2023-2025 год Приложение  4'!$A$15:$I$571</definedName>
    <definedName name="Z_C3868D90_6247_4B63_9F8A_A1E630330765_.wvu.FilterData" localSheetId="0" hidden="1">'2023-2025 год Приложение 3'!$A$16:$H$546</definedName>
    <definedName name="Z_C407E330_1B3A_4158_9E62_5ED9582C72C0_.wvu.FilterData" localSheetId="1" hidden="1">'2023-2025 год Приложение  4'!$A$17:$I$563</definedName>
    <definedName name="Z_C415679B_CBBF_4F34_9D4C_FDBCED9CD716_.wvu.FilterData" localSheetId="1" hidden="1">'2023-2025 год Приложение  4'!$A$15:$I$571</definedName>
    <definedName name="Z_C451BE02_D07A_4202_8119_07874C1FBE8D_.wvu.FilterData" localSheetId="1" hidden="1">'2023-2025 год Приложение  4'!$A$15:$I$571</definedName>
    <definedName name="Z_C451BE02_D07A_4202_8119_07874C1FBE8D_.wvu.FilterData" localSheetId="0" hidden="1">'2023-2025 год Приложение 3'!$A$16:$H$546</definedName>
    <definedName name="Z_C594D5C5_096D_4C18_BDCB_87F0485F5449_.wvu.FilterData" localSheetId="1" hidden="1">'2023-2025 год Приложение  4'!$A$17:$I$563</definedName>
    <definedName name="Z_C594D5C5_096D_4C18_BDCB_87F0485F5449_.wvu.FilterData" localSheetId="0" hidden="1">'2023-2025 год Приложение 3'!$A$17:$H$543</definedName>
    <definedName name="Z_C63DF42A_916D_43B0_A9E5_99FBCC943E02_.wvu.FilterData" localSheetId="0" hidden="1">'2023-2025 год Приложение 3'!$A$18:$H$466</definedName>
    <definedName name="Z_C65EACE9_4D6A_4483_8E2A_FF8C1C361CC8_.wvu.FilterData" localSheetId="1" hidden="1">'2023-2025 год Приложение  4'!$A$15:$I$571</definedName>
    <definedName name="Z_C6C561F1_23DA_4564_A66A_06C65CDB6B42_.wvu.FilterData" localSheetId="1" hidden="1">'2023-2025 год Приложение  4'!$A$16:$I$563</definedName>
    <definedName name="Z_C9208FB7_BF46_4777_ADFF_D59A4811FEA6_.wvu.FilterData" localSheetId="1" hidden="1">'2023-2025 год Приложение  4'!$A$15:$I$570</definedName>
    <definedName name="Z_C9F34A85_504F_4309_9DEA_E2C7906C74B6_.wvu.FilterData" localSheetId="1" hidden="1">'2023-2025 год Приложение  4'!$A$15:$I$571</definedName>
    <definedName name="Z_C9F34A85_504F_4309_9DEA_E2C7906C74B6_.wvu.FilterData" localSheetId="0" hidden="1">'2023-2025 год Приложение 3'!$A$16:$H$546</definedName>
    <definedName name="Z_CA26A0F4_943F_4D04_8E22_7943168C3B0E_.wvu.FilterData" localSheetId="1" hidden="1">'2023-2025 год Приложение  4'!$A$16:$I$563</definedName>
    <definedName name="Z_CA26A0F4_943F_4D04_8E22_7943168C3B0E_.wvu.FilterData" localSheetId="0" hidden="1">'2023-2025 год Приложение 3'!$A$17:$H$543</definedName>
    <definedName name="Z_CA80885C_9650_4E5F_A04E_71C3B0162728_.wvu.FilterData" localSheetId="1" hidden="1">'2023-2025 год Приложение  4'!$A$15:$I$571</definedName>
    <definedName name="Z_CA80885C_9650_4E5F_A04E_71C3B0162728_.wvu.FilterData" localSheetId="0" hidden="1">'2023-2025 год Приложение 3'!$A$16:$H$546</definedName>
    <definedName name="Z_CAA5C0F4_97CD_4E26_A377_B9877442C85E_.wvu.FilterData" localSheetId="1" hidden="1">'2023-2025 год Приложение  4'!$A$15:$I$571</definedName>
    <definedName name="Z_CAD9B980_130C_4C75_8D5E_91DE2723F8D9_.wvu.FilterData" localSheetId="1" hidden="1">'2023-2025 год Приложение  4'!$A$15:$I$570</definedName>
    <definedName name="Z_CAEC251A_F30C_4C3C_B95E_0CDCABBBBBA6_.wvu.FilterData" localSheetId="1" hidden="1">'2023-2025 год Приложение  4'!$A$15:$I$563</definedName>
    <definedName name="Z_CAEC251A_F30C_4C3C_B95E_0CDCABBBBBA6_.wvu.FilterData" localSheetId="0" hidden="1">'2023-2025 год Приложение 3'!$A$16:$H$543</definedName>
    <definedName name="Z_CB37C154_FBD2_4DEC_B34C_F8AEB86FD5EB_.wvu.FilterData" localSheetId="0" hidden="1">'2023-2025 год Приложение 3'!$A$17:$H$543</definedName>
    <definedName name="Z_CB8E6FEB_2FA0_47A8_B901_0BABA65DD203_.wvu.FilterData" localSheetId="0" hidden="1">'2023-2025 год Приложение 3'!$A$16:$H$546</definedName>
    <definedName name="Z_CD2CCFCC_88E6_48CB_A6F4_90932EB4E776_.wvu.FilterData" localSheetId="0" hidden="1">'2023-2025 год Приложение 3'!$A$16:$H$546</definedName>
    <definedName name="Z_CD629787_DE9E_41E9_98D2_872390B88852_.wvu.FilterData" localSheetId="1" hidden="1">'2023-2025 год Приложение  4'!$A$16:$D$563</definedName>
    <definedName name="Z_CD7740D7_3F7D_494B_81C0_013E068FCD91_.wvu.FilterData" localSheetId="1" hidden="1">'2023-2025 год Приложение  4'!$A$15:$I$571</definedName>
    <definedName name="Z_CD7740D7_3F7D_494B_81C0_013E068FCD91_.wvu.FilterData" localSheetId="0" hidden="1">'2023-2025 год Приложение 3'!$A$16:$H$546</definedName>
    <definedName name="Z_CE3FE1D4_28AF_41BA_8702_BFEB78DFE5B1_.wvu.FilterData" localSheetId="1" hidden="1">'2023-2025 год Приложение  4'!$A$15:$I$571</definedName>
    <definedName name="Z_CE3FE1D4_28AF_41BA_8702_BFEB78DFE5B1_.wvu.FilterData" localSheetId="0" hidden="1">'2023-2025 год Приложение 3'!$A$16:$H$546</definedName>
    <definedName name="Z_CE6755E8_8FFD_448B_B838_FFE6BD017EDF_.wvu.FilterData" localSheetId="1" hidden="1">'2023-2025 год Приложение  4'!$A$16:$D$563</definedName>
    <definedName name="Z_CED2E9B6_1773_495E_A3FD_92F54F21EE7D_.wvu.FilterData" localSheetId="1" hidden="1">'2023-2025 год Приложение  4'!$A$15:$I$563</definedName>
    <definedName name="Z_CF7852E9_12A8_41A3_B1FA_248F70E5DC37_.wvu.FilterData" localSheetId="1" hidden="1">'2023-2025 год Приложение  4'!$A$15:$I$563</definedName>
    <definedName name="Z_CF7852E9_12A8_41A3_B1FA_248F70E5DC37_.wvu.FilterData" localSheetId="0" hidden="1">'2023-2025 год Приложение 3'!$A$16:$H$543</definedName>
    <definedName name="Z_CFA27E48_EF86_47F4_863F_538AA3EEF788_.wvu.FilterData" localSheetId="1" hidden="1">'2023-2025 год Приложение  4'!$A$15:$I$570</definedName>
    <definedName name="Z_CFA27E48_EF86_47F4_863F_538AA3EEF788_.wvu.FilterData" localSheetId="0" hidden="1">'2023-2025 год Приложение 3'!$A$16:$H$546</definedName>
    <definedName name="Z_D054CCBE_CBFD_42AF_B2FB_17E0D1790E69_.wvu.FilterData" localSheetId="0" hidden="1">'2023-2025 год Приложение 3'!$A$16:$H$546</definedName>
    <definedName name="Z_D1B917BC_3220_432E_A965_9E7239D6A385_.wvu.FilterData" localSheetId="0" hidden="1">'2023-2025 год Приложение 3'!$A$17:$H$466</definedName>
    <definedName name="Z_D20B1597_C856_4DF4_8599_676BF70E9F13_.wvu.FilterData" localSheetId="1" hidden="1">'2023-2025 год Приложение  4'!$A$15:$I$571</definedName>
    <definedName name="Z_D332CE7B_8FED_469E_B7FC_36551D17288B_.wvu.FilterData" localSheetId="1" hidden="1">'2023-2025 год Приложение  4'!$A$15:$I$570</definedName>
    <definedName name="Z_D332CE7B_8FED_469E_B7FC_36551D17288B_.wvu.FilterData" localSheetId="0" hidden="1">'2023-2025 год Приложение 3'!$A$16:$H$546</definedName>
    <definedName name="Z_D421EC68_493A_426D_B030_A96CEFC9CDF1_.wvu.FilterData" localSheetId="1" hidden="1">'2023-2025 год Приложение  4'!$A$15:$I$570</definedName>
    <definedName name="Z_D421EC68_493A_426D_B030_A96CEFC9CDF1_.wvu.FilterData" localSheetId="0" hidden="1">'2023-2025 год Приложение 3'!$A$16:$H$546</definedName>
    <definedName name="Z_D5A502F7_FCC7_4587_BD90_B9150E5D840B_.wvu.FilterData" localSheetId="0" hidden="1">'2023-2025 год Приложение 3'!$A$16:$H$546</definedName>
    <definedName name="Z_D5EF0624_71F9_4E2C_8E53_8D3ED1028A48_.wvu.FilterData" localSheetId="1" hidden="1">'2023-2025 год Приложение  4'!$A$15:$I$570</definedName>
    <definedName name="Z_D5FAF748_0D0C_4359_BAF7_A8AC21E2030F_.wvu.FilterData" localSheetId="0" hidden="1">'2023-2025 год Приложение 3'!$A$17:$H$543</definedName>
    <definedName name="Z_D6B20A4C_3000_441D_8208_F24778DE96F0_.wvu.FilterData" localSheetId="1" hidden="1">'2023-2025 год Приложение  4'!$A$16:$I$563</definedName>
    <definedName name="Z_D6CAD784_8710_49DF_8617_B56C37BA461E_.wvu.FilterData" localSheetId="1" hidden="1">'2023-2025 год Приложение  4'!$A$15:$I$571</definedName>
    <definedName name="Z_D6D7717C_D148_4BD6_BB36_C0A2205163DE_.wvu.FilterData" localSheetId="0" hidden="1">'2023-2025 год Приложение 3'!$A$16:$H$546</definedName>
    <definedName name="Z_D7D5F00E_6389_4DE2_B414_F39C8294F181_.wvu.FilterData" localSheetId="1" hidden="1">'2023-2025 год Приложение  4'!$A$16:$I$570</definedName>
    <definedName name="Z_D7D5F00E_6389_4DE2_B414_F39C8294F181_.wvu.FilterData" localSheetId="0" hidden="1">'2023-2025 год Приложение 3'!$A$17:$H$546</definedName>
    <definedName name="Z_D7D5F00E_6389_4DE2_B414_F39C8294F181_.wvu.PrintArea" localSheetId="1" hidden="1">'2023-2025 год Приложение  4'!$A$11:$I$570</definedName>
    <definedName name="Z_D7D5F00E_6389_4DE2_B414_F39C8294F181_.wvu.PrintArea" localSheetId="0" hidden="1">'2023-2025 год Приложение 3'!$A$12:$H$546</definedName>
    <definedName name="Z_D7D5F00E_6389_4DE2_B414_F39C8294F181_.wvu.Rows" localSheetId="1" hidden="1">'2023-2025 год Приложение  4'!#REF!,'2023-2025 год Приложение  4'!#REF!</definedName>
    <definedName name="Z_D896FC5A_220E_437B_9865_C5F08B72A8E9_.wvu.FilterData" localSheetId="1" hidden="1">'2023-2025 год Приложение  4'!$A$15:$I$570</definedName>
    <definedName name="Z_D8D7D652_CAEA_4C62_AEDC_18C4B72CDEFE_.wvu.FilterData" localSheetId="1" hidden="1">'2023-2025 год Приложение  4'!$A$15:$I$571</definedName>
    <definedName name="Z_D8D7D652_CAEA_4C62_AEDC_18C4B72CDEFE_.wvu.FilterData" localSheetId="0" hidden="1">'2023-2025 год Приложение 3'!$A$16:$H$546</definedName>
    <definedName name="Z_D9247523_4368_4042_B35B_2DF5927D9FD5_.wvu.FilterData" localSheetId="1" hidden="1">'2023-2025 год Приложение  4'!$A$15:$I$571</definedName>
    <definedName name="Z_D9247523_4368_4042_B35B_2DF5927D9FD5_.wvu.FilterData" localSheetId="0" hidden="1">'2023-2025 год Приложение 3'!$A$16:$H$546</definedName>
    <definedName name="Z_D944E905_CE9F_4177_A722_79BC570D8520_.wvu.FilterData" localSheetId="1" hidden="1">'2023-2025 год Приложение  4'!$A$15:$I$572</definedName>
    <definedName name="Z_DA0D119F_FE1B_486D_AB08_72CEBEF8134D_.wvu.FilterData" localSheetId="1" hidden="1">'2023-2025 год Приложение  4'!$A$16:$I$570</definedName>
    <definedName name="Z_DA0D119F_FE1B_486D_AB08_72CEBEF8134D_.wvu.FilterData" localSheetId="0" hidden="1">'2023-2025 год Приложение 3'!$A$17:$H$546</definedName>
    <definedName name="Z_DA10F9D2_08DA_4FB8_967C_06A319AB7BED_.wvu.FilterData" localSheetId="1" hidden="1">'2023-2025 год Приложение  4'!$A$16:$D$563</definedName>
    <definedName name="Z_DA9CA7EB_CE82_4121_9528_DE61DCF62070_.wvu.FilterData" localSheetId="1" hidden="1">'2023-2025 год Приложение  4'!$A$16:$I$570</definedName>
    <definedName name="Z_DC2B6D6A_5855_4ADC_BC8B_920453EADA59_.wvu.FilterData" localSheetId="1" hidden="1">'2023-2025 год Приложение  4'!$A$16:$I$563</definedName>
    <definedName name="Z_DC2B6D6A_5855_4ADC_BC8B_920453EADA59_.wvu.FilterData" localSheetId="0" hidden="1">'2023-2025 год Приложение 3'!$A$17:$H$543</definedName>
    <definedName name="Z_DC642106_6C11_487B_A10A_67D65C44C59E_.wvu.FilterData" localSheetId="1" hidden="1">'2023-2025 год Приложение  4'!$A$16:$D$563</definedName>
    <definedName name="Z_DCF96CC6_5C5B_45A8_86D6_BEC596ACACBF_.wvu.FilterData" localSheetId="1" hidden="1">'2023-2025 год Приложение  4'!$A$15:$I$571</definedName>
    <definedName name="Z_DCF96CC6_5C5B_45A8_86D6_BEC596ACACBF_.wvu.FilterData" localSheetId="0" hidden="1">'2023-2025 год Приложение 3'!$A$16:$H$546</definedName>
    <definedName name="Z_DD0B6CDA_0CA4_4F8A_901A_ADCD63EDDDE7_.wvu.FilterData" localSheetId="1" hidden="1">'2023-2025 год Приложение  4'!$A$15:$I$570</definedName>
    <definedName name="Z_DD3E849F_1E69_44B8_A26B_C4303C0995B8_.wvu.FilterData" localSheetId="1" hidden="1">'2023-2025 год Приложение  4'!$A$15:$I$570</definedName>
    <definedName name="Z_DDD8C4AB_CB3C_48E6_9763_42557181A0AF_.wvu.FilterData" localSheetId="1" hidden="1">'2023-2025 год Приложение  4'!$A$15:$I$570</definedName>
    <definedName name="Z_DDD8C4AB_CB3C_48E6_9763_42557181A0AF_.wvu.FilterData" localSheetId="0" hidden="1">'2023-2025 год Приложение 3'!$A$16:$H$546</definedName>
    <definedName name="Z_DE77E32D_1FF2_468B_BDA6_FD70A524B241_.wvu.FilterData" localSheetId="1" hidden="1">'2023-2025 год Приложение  4'!$A$15:$I$571</definedName>
    <definedName name="Z_DE77E32D_1FF2_468B_BDA6_FD70A524B241_.wvu.FilterData" localSheetId="0" hidden="1">'2023-2025 год Приложение 3'!$A$16:$H$546</definedName>
    <definedName name="Z_DEE0439B_F189_4C4A_8D12_38A34AC49EBA_.wvu.FilterData" localSheetId="1" hidden="1">'2023-2025 год Приложение  4'!$A$16:$I$563</definedName>
    <definedName name="Z_DEE0439B_F189_4C4A_8D12_38A34AC49EBA_.wvu.FilterData" localSheetId="0" hidden="1">'2023-2025 год Приложение 3'!$A$17:$H$543</definedName>
    <definedName name="Z_DF131833_6B4D_4544_961B_059267821E4F_.wvu.FilterData" localSheetId="0" hidden="1">'2023-2025 год Приложение 3'!$A$16:$H$546</definedName>
    <definedName name="Z_E12E1E2F_DB5D_4E26_AA0F_64A30D7CB250_.wvu.FilterData" localSheetId="1" hidden="1">'2023-2025 год Приложение  4'!$A$16:$I$563</definedName>
    <definedName name="Z_E1844698_1FA5_4F78_9EA0_56E894A20212_.wvu.FilterData" localSheetId="0" hidden="1">'2023-2025 год Приложение 3'!$A$16:$H$546</definedName>
    <definedName name="Z_E240582D_2C49_4E51_9BAF_4EB73E148DD3_.wvu.FilterData" localSheetId="1" hidden="1">'2023-2025 год Приложение  4'!$A$15:$I$570</definedName>
    <definedName name="Z_E240582D_2C49_4E51_9BAF_4EB73E148DD3_.wvu.FilterData" localSheetId="0" hidden="1">'2023-2025 год Приложение 3'!$A$16:$H$546</definedName>
    <definedName name="Z_E3C6713E_8023_4AA9_8A29_3AE879C33232_.wvu.FilterData" localSheetId="1" hidden="1">'2023-2025 год Приложение  4'!$A$16:$D$563</definedName>
    <definedName name="Z_E5281637_3B26_479E_BF0F_EBD3A6ED1870_.wvu.FilterData" localSheetId="1" hidden="1">'2023-2025 год Приложение  4'!$A$15:$I$563</definedName>
    <definedName name="Z_E5281637_3B26_479E_BF0F_EBD3A6ED1870_.wvu.FilterData" localSheetId="0" hidden="1">'2023-2025 год Приложение 3'!$A$16:$H$543</definedName>
    <definedName name="Z_E990C79A_B7E6_4BEB_A0C0_67D434423C16_.wvu.FilterData" localSheetId="1" hidden="1">'2023-2025 год Приложение  4'!$A$15:$I$570</definedName>
    <definedName name="Z_E99CA35F_295B_49B3_8AA9_D1FBDEF4F038_.wvu.FilterData" localSheetId="1" hidden="1">'2023-2025 год Приложение  4'!$A$16:$D$563</definedName>
    <definedName name="Z_E99CA35F_295B_49B3_8AA9_D1FBDEF4F038_.wvu.FilterData" localSheetId="0" hidden="1">'2023-2025 год Приложение 3'!$A$17:$C$543</definedName>
    <definedName name="Z_EA7E325E_E9C4_43C2_8F94_8A4CD3295385_.wvu.FilterData" localSheetId="1" hidden="1">'2023-2025 год Приложение  4'!$A$15:$I$563</definedName>
    <definedName name="Z_EA7E325E_E9C4_43C2_8F94_8A4CD3295385_.wvu.FilterData" localSheetId="0" hidden="1">'2023-2025 год Приложение 3'!$A$16:$H$543</definedName>
    <definedName name="Z_EA7E325E_E9C4_43C2_8F94_8A4CD3295385_.wvu.PrintArea" localSheetId="1" hidden="1">'2023-2025 год Приложение  4'!$A$11:$D$563</definedName>
    <definedName name="Z_EA7E325E_E9C4_43C2_8F94_8A4CD3295385_.wvu.PrintArea" localSheetId="0" hidden="1">'2023-2025 год Приложение 3'!$A$13:$C$543</definedName>
    <definedName name="Z_EA7E325E_E9C4_43C2_8F94_8A4CD3295385_.wvu.Rows" localSheetId="1" hidden="1">'2023-2025 год Приложение  4'!#REF!,'2023-2025 год Приложение  4'!#REF!</definedName>
    <definedName name="Z_EA8E9EA7_8D3C_4793_82D3_53C8283F6613_.wvu.FilterData" localSheetId="1" hidden="1">'2023-2025 год Приложение  4'!$A$16:$D$563</definedName>
    <definedName name="Z_EA8E9EA7_8D3C_4793_82D3_53C8283F6613_.wvu.FilterData" localSheetId="0" hidden="1">'2023-2025 год Приложение 3'!$A$17:$C$543</definedName>
    <definedName name="Z_EB1F9754_81A4_4300_9136_C4584DE5BB80_.wvu.FilterData" localSheetId="1" hidden="1">'2023-2025 год Приложение  4'!$A$17:$I$563</definedName>
    <definedName name="Z_EB1F9754_81A4_4300_9136_C4584DE5BB80_.wvu.FilterData" localSheetId="0" hidden="1">'2023-2025 год Приложение 3'!$A$17:$H$543</definedName>
    <definedName name="Z_EB8BBF6B_ABBD_4A01_B4CD_F80BF70D79AB_.wvu.FilterData" localSheetId="1" hidden="1">'2023-2025 год Приложение  4'!$A$16:$D$563</definedName>
    <definedName name="Z_EB902B7F_40F5_460F_ABE7_94D27697DCD2_.wvu.FilterData" localSheetId="1" hidden="1">'2023-2025 год Приложение  4'!$A$15:$I$571</definedName>
    <definedName name="Z_EC1C063C_6B0A_462C_AA57_E835F386C4D8_.wvu.FilterData" localSheetId="1" hidden="1">'2023-2025 год Приложение  4'!$A$16:$I$563</definedName>
    <definedName name="Z_EC62E557_0DAE_4118_92A6_3EE6AFDCD76F_.wvu.FilterData" localSheetId="1" hidden="1">'2023-2025 год Приложение  4'!$A$16:$I$563</definedName>
    <definedName name="Z_EC9FAB42_CFD7_4909_BE7F_FD2C891BCFAA_.wvu.FilterData" localSheetId="1" hidden="1">'2023-2025 год Приложение  4'!$A$15:$I$571</definedName>
    <definedName name="Z_ED7D03B9_EBA8_422D_9F4A_BBCCD5E098E3_.wvu.FilterData" localSheetId="0" hidden="1">'2023-2025 год Приложение 3'!$A$17:$H$543</definedName>
    <definedName name="Z_EDB41CD3_8ACA_43CD_9E4C_2B7F977C67A1_.wvu.FilterData" localSheetId="1" hidden="1">'2023-2025 год Приложение  4'!$A$15:$I$571</definedName>
    <definedName name="Z_EE33F828_B63A_481B_8687_E404D78A8D56_.wvu.FilterData" localSheetId="1" hidden="1">'2023-2025 год Приложение  4'!$A$16:$I$563</definedName>
    <definedName name="Z_EE33F828_B63A_481B_8687_E404D78A8D56_.wvu.FilterData" localSheetId="0" hidden="1">'2023-2025 год Приложение 3'!$A$17:$H$543</definedName>
    <definedName name="Z_EE53859B_FE05_4C3A_A7A2_3194FEB77133_.wvu.FilterData" localSheetId="1" hidden="1">'2023-2025 год Приложение  4'!$A$15:$I$571</definedName>
    <definedName name="Z_EE53859B_FE05_4C3A_A7A2_3194FEB77133_.wvu.FilterData" localSheetId="0" hidden="1">'2023-2025 год Приложение 3'!$A$16:$H$546</definedName>
    <definedName name="Z_EE6CA251_6B69_472A_B296_79ECBA0484F6_.wvu.FilterData" localSheetId="1" hidden="1">'2023-2025 год Приложение  4'!$A$15:$I$571</definedName>
    <definedName name="Z_EEC30518_9714_4AA4_827B_01087315CFA0_.wvu.FilterData" localSheetId="1" hidden="1">'2023-2025 год Приложение  4'!$A$15:$I$570</definedName>
    <definedName name="Z_EF28A7F6_07C1_44F5_95B6_7AF15BBCE0BC_.wvu.FilterData" localSheetId="1" hidden="1">'2023-2025 год Приложение  4'!$A$15:$I$571</definedName>
    <definedName name="Z_EF28A7F6_07C1_44F5_95B6_7AF15BBCE0BC_.wvu.FilterData" localSheetId="0" hidden="1">'2023-2025 год Приложение 3'!$A$16:$H$546</definedName>
    <definedName name="Z_EFF178E8_C8AC_47EC_827A_692B15ACBD0B_.wvu.FilterData" localSheetId="1" hidden="1">'2023-2025 год Приложение  4'!$A$16:$I$563</definedName>
    <definedName name="Z_F09B2707_B73D_4942_B4CA_A55AC32797B2_.wvu.FilterData" localSheetId="1" hidden="1">'2023-2025 год Приложение  4'!$A$16:$I$563</definedName>
    <definedName name="Z_F09B2707_B73D_4942_B4CA_A55AC32797B2_.wvu.FilterData" localSheetId="0" hidden="1">'2023-2025 год Приложение 3'!$A$17:$H$543</definedName>
    <definedName name="Z_F0AEB904_EDFD_4DA8_8E45_5B132DA87D24_.wvu.FilterData" localSheetId="1" hidden="1">'2023-2025 год Приложение  4'!$A$16:$D$563</definedName>
    <definedName name="Z_F0B3920B_55BC_4BFF_940F_D704D6961405_.wvu.FilterData" localSheetId="1" hidden="1">'2023-2025 год Приложение  4'!$A$15:$I$571</definedName>
    <definedName name="Z_F1372657_B6AE_480B_8DA3_6532FF661EAB_.wvu.FilterData" localSheetId="1" hidden="1">'2023-2025 год Приложение  4'!$A$15:$I$570</definedName>
    <definedName name="Z_F1D61B20_D32C_4DB5_99F7_4855EDE9D95F_.wvu.FilterData" localSheetId="1" hidden="1">'2023-2025 год Приложение  4'!$A$15:$I$571</definedName>
    <definedName name="Z_F1D61B20_D32C_4DB5_99F7_4855EDE9D95F_.wvu.FilterData" localSheetId="0" hidden="1">'2023-2025 год Приложение 3'!$A$16:$H$546</definedName>
    <definedName name="Z_F1E5C7C7_BAE3_458A_84FB_35E70B388DF5_.wvu.FilterData" localSheetId="0" hidden="1">'2023-2025 год Приложение 3'!$A$18:$C$439</definedName>
    <definedName name="Z_F2D73FE4_6090_4823_9E0A_6635C4F688A6_.wvu.FilterData" localSheetId="1" hidden="1">'2023-2025 год Приложение  4'!$A$15:$I$570</definedName>
    <definedName name="Z_F2D73FE4_6090_4823_9E0A_6635C4F688A6_.wvu.FilterData" localSheetId="0" hidden="1">'2023-2025 год Приложение 3'!$A$16:$H$546</definedName>
    <definedName name="Z_F33373D5_C5C4_4F71_813A_379961506D46_.wvu.FilterData" localSheetId="0" hidden="1">'2023-2025 год Приложение 3'!$A$17:$H$543</definedName>
    <definedName name="Z_F3347612_A29B_4BB4_8F79_0B6F36DACEBB_.wvu.FilterData" localSheetId="1" hidden="1">'2023-2025 год Приложение  4'!$A$15:$I$563</definedName>
    <definedName name="Z_F3347612_A29B_4BB4_8F79_0B6F36DACEBB_.wvu.FilterData" localSheetId="0" hidden="1">'2023-2025 год Приложение 3'!$A$17:$H$543</definedName>
    <definedName name="Z_F3917087_C60D_4FB0_BADF_E449A9F0B1A5_.wvu.FilterData" localSheetId="1" hidden="1">'2023-2025 год Приложение  4'!$A$15:$I$571</definedName>
    <definedName name="Z_F3A2613F_3886_4231_B2F0_9C473830612B_.wvu.FilterData" localSheetId="1" hidden="1">'2023-2025 год Приложение  4'!$A$15:$I$571</definedName>
    <definedName name="Z_F3A2613F_3886_4231_B2F0_9C473830612B_.wvu.FilterData" localSheetId="0" hidden="1">'2023-2025 год Приложение 3'!$A$16:$H$546</definedName>
    <definedName name="Z_F3FBA5D4_522A_4E95_B407_653351A6F444_.wvu.FilterData" localSheetId="1" hidden="1">'2023-2025 год Приложение  4'!$A$16:$I$563</definedName>
    <definedName name="Z_F3FBA5D4_522A_4E95_B407_653351A6F444_.wvu.FilterData" localSheetId="0" hidden="1">'2023-2025 год Приложение 3'!$A$17:$H$543</definedName>
    <definedName name="Z_F445FD7A_9136_4028_815D_E032C4CD1DB9_.wvu.FilterData" localSheetId="1" hidden="1">'2023-2025 год Приложение  4'!$A$15:$I$572</definedName>
    <definedName name="Z_F445FD7A_9136_4028_815D_E032C4CD1DB9_.wvu.FilterData" localSheetId="0" hidden="1">'2023-2025 год Приложение 3'!$A$16:$H$546</definedName>
    <definedName name="Z_F5243B7A_D732_476C_80EE_A8F8DF8ABC14_.wvu.FilterData" localSheetId="1" hidden="1">'2023-2025 год Приложение  4'!$A$16:$I$570</definedName>
    <definedName name="Z_F5243B7A_D732_476C_80EE_A8F8DF8ABC14_.wvu.FilterData" localSheetId="0" hidden="1">'2023-2025 год Приложение 3'!$A$17:$H$546</definedName>
    <definedName name="Z_F6122843_35FD_4DE2_8960_1676DA0EFE93_.wvu.FilterData" localSheetId="0" hidden="1">'2023-2025 год Приложение 3'!$A$18:$C$439</definedName>
    <definedName name="Z_F6D4FB5D_DF97_4271_B441_1A2F47EC9015_.wvu.FilterData" localSheetId="1" hidden="1">'2023-2025 год Приложение  4'!$A$15:$I$571</definedName>
    <definedName name="Z_F77A56A8_A75D_4749_83E7_A46F30372FC7_.wvu.FilterData" localSheetId="0" hidden="1">'2023-2025 год Приложение 3'!$A$18:$C$439</definedName>
    <definedName name="Z_F83E4966_D4D0_48CB_AC08_347FD211344F_.wvu.FilterData" localSheetId="0" hidden="1">'2023-2025 год Приложение 3'!$A$17:$H$543</definedName>
    <definedName name="Z_F890EF21_D7E1_4A9B_9CE1_7F9B34521531_.wvu.FilterData" localSheetId="1" hidden="1">'2023-2025 год Приложение  4'!$A$16:$I$563</definedName>
    <definedName name="Z_F890EF21_D7E1_4A9B_9CE1_7F9B34521531_.wvu.FilterData" localSheetId="0" hidden="1">'2023-2025 год Приложение 3'!$A$17:$H$543</definedName>
    <definedName name="Z_F92366B3_1E4C_4F07_BE03_7D9A3E83484E_.wvu.FilterData" localSheetId="1" hidden="1">'2023-2025 год Приложение  4'!$A$15:$I$570</definedName>
    <definedName name="Z_F92366B3_1E4C_4F07_BE03_7D9A3E83484E_.wvu.FilterData" localSheetId="0" hidden="1">'2023-2025 год Приложение 3'!$A$16:$H$546</definedName>
    <definedName name="Z_F9510B3D_5733_4A2F_AD41_8D719DE08040_.wvu.FilterData" localSheetId="1" hidden="1">'2023-2025 год Приложение  4'!$A$16:$D$563</definedName>
    <definedName name="Z_F9510B3D_5733_4A2F_AD41_8D719DE08040_.wvu.FilterData" localSheetId="0" hidden="1">'2023-2025 год Приложение 3'!$A$17:$H$543</definedName>
    <definedName name="Z_F9510B3D_5733_4A2F_AD41_8D719DE08040_.wvu.PrintArea" localSheetId="1" hidden="1">'2023-2025 год Приложение  4'!$A$11:$D$563</definedName>
    <definedName name="Z_F9510B3D_5733_4A2F_AD41_8D719DE08040_.wvu.PrintArea" localSheetId="0" hidden="1">'2023-2025 год Приложение 3'!$A$13:$C$543</definedName>
    <definedName name="Z_F96A6C2B_D4A0_404A_AB4A_BA00F302DC76_.wvu.FilterData" localSheetId="1" hidden="1">'2023-2025 год Приложение  4'!$A$15:$I$572</definedName>
    <definedName name="Z_F96A6C2B_D4A0_404A_AB4A_BA00F302DC76_.wvu.FilterData" localSheetId="0" hidden="1">'2023-2025 год Приложение 3'!$A$16:$H$546</definedName>
    <definedName name="Z_FAC801BB_0465_4542_B993_A049D91D595D_.wvu.FilterData" localSheetId="1" hidden="1">'2023-2025 год Приложение  4'!$A$15:$I$570</definedName>
    <definedName name="Z_FAC801BB_0465_4542_B993_A049D91D595D_.wvu.FilterData" localSheetId="0" hidden="1">'2023-2025 год Приложение 3'!$A$16:$H$546</definedName>
    <definedName name="Z_FAEB8D12_6F02_4D2A_85DF_FFFD885E80DE_.wvu.FilterData" localSheetId="1" hidden="1">'2023-2025 год Приложение  4'!$A$16:$D$563</definedName>
    <definedName name="Z_FAEB8D12_6F02_4D2A_85DF_FFFD885E80DE_.wvu.FilterData" localSheetId="0" hidden="1">'2023-2025 год Приложение 3'!$A$17:$H$543</definedName>
    <definedName name="Z_FCCBE0E7_FEEA_4B4A_9B43_3BC14B324A55_.wvu.FilterData" localSheetId="1" hidden="1">'2023-2025 год Приложение  4'!$A$16:$I$563</definedName>
    <definedName name="Z_FDEE7B05_15CA_4134_A2FC_6810A57397E6_.wvu.FilterData" localSheetId="1" hidden="1">'2023-2025 год Приложение  4'!$A$15:$I$571</definedName>
    <definedName name="Z_FE634F4D_24B4_4614_98A9_D9890817B45C_.wvu.FilterData" localSheetId="1" hidden="1">'2023-2025 год Приложение  4'!$A$15:$I$571</definedName>
    <definedName name="Z_FE634F4D_24B4_4614_98A9_D9890817B45C_.wvu.FilterData" localSheetId="0" hidden="1">'2023-2025 год Приложение 3'!$A$16:$H$546</definedName>
    <definedName name="Z_FF18B929_9D7E_4619_A27F_0967147C1C4D_.wvu.FilterData" localSheetId="1" hidden="1">'2023-2025 год Приложение  4'!$A$15:$I$572</definedName>
    <definedName name="Z_FF18B929_9D7E_4619_A27F_0967147C1C4D_.wvu.FilterData" localSheetId="0" hidden="1">'2023-2025 год Приложение 3'!$A$16:$H$546</definedName>
    <definedName name="Z_FFA87C71_667A_4282_B3E9_0239568B872F_.wvu.FilterData" localSheetId="1" hidden="1">'2023-2025 год Приложение  4'!$A$16:$I$563</definedName>
    <definedName name="Z_FFA87C71_667A_4282_B3E9_0239568B872F_.wvu.FilterData" localSheetId="0" hidden="1">'2023-2025 год Приложение 3'!$A$17:$H$543</definedName>
    <definedName name="_xlnm.Print_Titles" localSheetId="1">'2023-2025 год Приложение  4'!$14:$15</definedName>
    <definedName name="_xlnm.Print_Area" localSheetId="1">'2023-2025 год Приложение  4'!$A$1:$I$570</definedName>
  </definedNames>
  <calcPr fullCalcOnLoad="1"/>
</workbook>
</file>

<file path=xl/sharedStrings.xml><?xml version="1.0" encoding="utf-8"?>
<sst xmlns="http://schemas.openxmlformats.org/spreadsheetml/2006/main" count="3260" uniqueCount="599">
  <si>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</si>
  <si>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</si>
  <si>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</si>
  <si>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</si>
  <si>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</si>
  <si>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</si>
  <si>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</si>
  <si>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</si>
  <si>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</si>
  <si>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</si>
  <si>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</si>
  <si>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</si>
  <si>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</si>
  <si>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</si>
  <si>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</si>
  <si>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</si>
  <si>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</si>
  <si>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</si>
  <si>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</si>
  <si>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</si>
  <si>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</si>
  <si>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</si>
  <si>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</si>
  <si>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</si>
  <si>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</si>
  <si>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</si>
  <si>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</si>
  <si>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</si>
  <si>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</si>
  <si>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</si>
  <si>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</si>
  <si>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</si>
  <si>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</si>
  <si>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</si>
  <si>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</si>
  <si>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</si>
  <si>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</si>
  <si>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</si>
  <si>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</si>
  <si>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</si>
  <si>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</si>
  <si>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</si>
  <si>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</si>
  <si>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</si>
  <si>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</si>
  <si>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</si>
  <si>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</si>
  <si>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</si>
  <si>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</si>
  <si>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</si>
  <si>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</si>
  <si>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</si>
  <si>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</si>
  <si>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</si>
  <si>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</si>
  <si>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</si>
  <si>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</si>
  <si>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</si>
  <si>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</si>
  <si>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</si>
  <si>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</si>
  <si>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</si>
  <si>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</si>
  <si>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</si>
  <si>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</si>
  <si>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</si>
  <si>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</si>
  <si>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</si>
  <si>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</si>
  <si>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</si>
  <si>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</si>
  <si>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</si>
  <si>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</si>
  <si>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</si>
  <si>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</si>
  <si>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</si>
  <si>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</si>
  <si>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</si>
  <si>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</si>
  <si>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</si>
  <si>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</si>
  <si>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</si>
  <si>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</si>
  <si>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</si>
  <si>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</si>
  <si>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</si>
  <si>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</si>
  <si>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</si>
  <si>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</si>
  <si>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</si>
  <si>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</si>
  <si>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</si>
  <si>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</si>
  <si>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</si>
  <si>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</si>
  <si>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</si>
  <si>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</si>
  <si>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</si>
  <si>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</si>
  <si>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</si>
  <si>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</si>
  <si>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</si>
  <si>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</si>
  <si>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</si>
  <si>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</si>
  <si>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</si>
  <si>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</si>
  <si>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</si>
  <si>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</si>
  <si>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</si>
  <si>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</si>
  <si>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</si>
  <si>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</si>
  <si>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</si>
  <si>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</si>
  <si>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</si>
  <si>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</si>
  <si>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</si>
  <si>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</si>
  <si>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</si>
  <si>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</si>
  <si>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</si>
  <si>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</si>
  <si>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</si>
  <si>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</si>
  <si>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</si>
  <si>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</si>
  <si>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</si>
  <si>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</si>
  <si>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</si>
  <si>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</si>
  <si>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</si>
  <si>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</si>
  <si>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</si>
  <si>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</si>
  <si>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</si>
  <si>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</si>
  <si>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</si>
  <si>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</si>
  <si>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</si>
  <si>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</si>
  <si>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</si>
  <si>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</si>
  <si>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</si>
  <si>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</si>
  <si>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</si>
  <si>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</si>
  <si>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</si>
  <si>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</si>
  <si>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</si>
  <si>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</si>
  <si>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</si>
  <si>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</si>
  <si>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</si>
  <si>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</si>
  <si>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</si>
  <si>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</si>
  <si>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</si>
  <si>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</si>
  <si>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</si>
  <si>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</si>
  <si>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</si>
  <si>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</si>
  <si>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</si>
  <si>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</si>
  <si>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</si>
  <si>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</si>
  <si>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</si>
  <si>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</si>
  <si>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</si>
  <si>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</si>
  <si>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</si>
  <si>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</si>
  <si>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</si>
  <si>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</si>
  <si>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</si>
  <si>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</si>
  <si>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</si>
  <si>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</si>
  <si>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</si>
  <si>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</si>
  <si>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</si>
  <si>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</si>
  <si>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</si>
  <si>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</si>
  <si>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</si>
  <si>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</si>
  <si>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</si>
  <si>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</si>
  <si>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</si>
  <si>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</si>
  <si>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</si>
  <si>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</si>
  <si>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</si>
  <si>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</si>
  <si>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</si>
  <si>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</si>
  <si>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</si>
  <si>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</si>
  <si>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</si>
  <si>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</si>
  <si>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</si>
  <si>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</si>
  <si>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</si>
  <si>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</si>
  <si>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</si>
  <si>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</si>
  <si>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</si>
  <si>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</si>
  <si>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</si>
  <si>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</si>
  <si>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</si>
  <si>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</si>
  <si>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</si>
  <si>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</si>
  <si>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</si>
  <si>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</si>
  <si>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</si>
  <si>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</si>
  <si>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</si>
  <si>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</si>
  <si>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</si>
  <si>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</si>
  <si>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</si>
  <si>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</si>
  <si>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</si>
  <si>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</si>
  <si>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</si>
  <si>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6748S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</si>
  <si>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</si>
  <si>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</si>
  <si>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</si>
  <si>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</si>
  <si>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</si>
  <si>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</si>
  <si>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</si>
  <si>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</si>
  <si>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</si>
  <si>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</si>
  <si>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</si>
  <si>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</si>
  <si>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</si>
  <si>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</si>
  <si>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</si>
  <si>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</si>
  <si>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</si>
  <si>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</si>
  <si>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</si>
  <si>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</si>
  <si>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</si>
  <si>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</si>
  <si>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</si>
  <si>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</si>
  <si>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</si>
  <si>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</si>
  <si>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</si>
  <si>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</si>
  <si>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</si>
  <si>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</si>
  <si>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</si>
  <si>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</si>
  <si>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06 0 21 S2850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</si>
  <si>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</si>
  <si>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</si>
  <si>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</si>
  <si>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03 1 13 00000</t>
  </si>
  <si>
    <t>03 1 21 73060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</si>
  <si>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</si>
  <si>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</si>
  <si>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</si>
  <si>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</si>
  <si>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</si>
  <si>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</si>
  <si>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</si>
  <si>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</si>
  <si>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</si>
  <si>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</si>
  <si>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</si>
  <si>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</si>
  <si>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</si>
  <si>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</si>
  <si>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</si>
  <si>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</si>
  <si>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</si>
  <si>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</si>
  <si>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</si>
  <si>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</si>
  <si>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</si>
  <si>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</si>
  <si>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06 0 P5 S2090</t>
  </si>
  <si>
    <t>05 0 13 S2150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</si>
  <si>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</si>
  <si>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</si>
  <si>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</si>
  <si>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</si>
  <si>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</si>
  <si>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</si>
  <si>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</si>
  <si>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</si>
  <si>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</si>
  <si>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</si>
  <si>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</si>
  <si>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</si>
  <si>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</si>
  <si>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</si>
  <si>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</si>
  <si>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</si>
  <si>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</si>
  <si>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Реализация народных проектов в сфере физической культуры и спорта, прошедших отбор в рамках проекта "Народный бюджет"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</si>
  <si>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</si>
  <si>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Приложение 4</t>
  </si>
  <si>
    <t>05 0 13 L5190</t>
  </si>
  <si>
    <t>04 1 13 S2Я00</t>
  </si>
  <si>
    <t>04 2 13 S2Я00</t>
  </si>
  <si>
    <t>Подпрограмма "Защита населения и территории муниципального района "Печора"  от чрезвычайных ситуаций"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</si>
  <si>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</si>
  <si>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</si>
  <si>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</si>
  <si>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r>
      <t>10 4 11</t>
    </r>
    <r>
      <rPr>
        <sz val="12"/>
        <rFont val="Times New Roman"/>
        <family val="1"/>
      </rPr>
      <t xml:space="preserve"> 00000</t>
    </r>
  </si>
  <si>
    <t>10 3 00 00000</t>
  </si>
  <si>
    <r>
      <t>10 3 11</t>
    </r>
    <r>
      <rPr>
        <sz val="12"/>
        <rFont val="Times New Roman"/>
        <family val="1"/>
      </rPr>
      <t xml:space="preserve"> 00000</t>
    </r>
  </si>
  <si>
    <r>
      <t>10 4 22</t>
    </r>
    <r>
      <rPr>
        <sz val="12"/>
        <rFont val="Times New Roman"/>
        <family val="1"/>
      </rPr>
      <t xml:space="preserve"> 00000</t>
    </r>
  </si>
  <si>
    <t>10 1 00 00000</t>
  </si>
  <si>
    <r>
      <t>10 1 11</t>
    </r>
    <r>
      <rPr>
        <sz val="12"/>
        <rFont val="Times New Roman"/>
        <family val="1"/>
      </rPr>
      <t xml:space="preserve"> 00000</t>
    </r>
  </si>
  <si>
    <t>Подпрограмма "Профилактика преступлений и иных правонарушений"</t>
  </si>
  <si>
    <t>2024 год</t>
  </si>
  <si>
    <t>04 3 12 S2010</t>
  </si>
  <si>
    <t>Подпрограмма "Повышение безопасности дорожного движения"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</si>
  <si>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</si>
  <si>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</si>
  <si>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04 2 17 53031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</si>
  <si>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</si>
  <si>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05 0 13 S2500</t>
  </si>
  <si>
    <t>05 0 13 S2600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</si>
  <si>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</si>
  <si>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Осуществление информационного обеспечения государственной молодёжной политики муниципального района "Печора"</t>
  </si>
  <si>
    <t>04 2 19 S2Я00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</si>
  <si>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</si>
  <si>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</si>
  <si>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04 3 21 00000</t>
  </si>
  <si>
    <t>06 0 12 S2100</t>
  </si>
  <si>
    <t>07 3 80 73180</t>
  </si>
  <si>
    <t>07 3 80 73195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</si>
  <si>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</si>
  <si>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</si>
  <si>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06 0 P5 52290</t>
  </si>
  <si>
    <t>Осуществление процесса оздоровления и отдыха детей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</si>
  <si>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</si>
  <si>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Содействие в организации охраны общественного порядка</t>
  </si>
  <si>
    <t>Укрепление материально-технической базы муниципальных учреждений</t>
  </si>
  <si>
    <t>05 0 12 00000</t>
  </si>
  <si>
    <t>05 0 13 00000</t>
  </si>
  <si>
    <t>06 0 12 00000</t>
  </si>
  <si>
    <t>03 6 41 S2300</t>
  </si>
  <si>
    <t xml:space="preserve">Капитальные вложения в объекты государственной (муниципальной) собственности
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</si>
  <si>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</si>
  <si>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04 3 12 00000</t>
  </si>
  <si>
    <t>Укрепление и модернизация материально-технической базы в организациях дополнительного образования</t>
  </si>
  <si>
    <t>Реализация муниципальных программ (подпрограмм) поддержки социально ориентированных некоммерческих организаций</t>
  </si>
  <si>
    <t>03 3 14 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</si>
  <si>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</si>
  <si>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07 4 56 00000</t>
  </si>
  <si>
    <t xml:space="preserve">Ведомственная структура расходов бюджета муниципального образования муниципального района "Печора" на 2023 год и плановый период 2024 и  2025 годов </t>
  </si>
  <si>
    <t>2025 год</t>
  </si>
  <si>
    <t xml:space="preserve">2023 год 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</si>
  <si>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2023 год и плановый период 2024 и 2025 годов</t>
  </si>
  <si>
    <t>03 1 21 00000</t>
  </si>
  <si>
    <t>03 2 22 00000</t>
  </si>
  <si>
    <t>03 2 F3 00000</t>
  </si>
  <si>
    <t>03 3 11 10000</t>
  </si>
  <si>
    <t>03 3 12 10000</t>
  </si>
  <si>
    <t>05 0 11 10000</t>
  </si>
  <si>
    <t>01 2 21 10000</t>
  </si>
  <si>
    <t>05 0 12 10000</t>
  </si>
  <si>
    <t>Субсидии на  укрепление материально-технической базы муниципальных учреждений</t>
  </si>
  <si>
    <t>05 0 21 10000</t>
  </si>
  <si>
    <t>01 3 21 10000</t>
  </si>
  <si>
    <t>03 1 11 10000</t>
  </si>
  <si>
    <t>03 1 13 10000</t>
  </si>
  <si>
    <t>04 1 11 10000</t>
  </si>
  <si>
    <t>04 1 12 00000</t>
  </si>
  <si>
    <t>04 1 13 10000</t>
  </si>
  <si>
    <t>04 1 14 00000</t>
  </si>
  <si>
    <t>04 1 16 00000</t>
  </si>
  <si>
    <t>05 0 22 10000</t>
  </si>
  <si>
    <t>05 0 25 10000</t>
  </si>
  <si>
    <t>05 0 41 10000</t>
  </si>
  <si>
    <t>05 0 42 10000</t>
  </si>
  <si>
    <t>03 2 11 10000</t>
  </si>
  <si>
    <t>04 2 11 10000</t>
  </si>
  <si>
    <t>04 2 12 00000</t>
  </si>
  <si>
    <t>04 2 13 10000</t>
  </si>
  <si>
    <t>04 2 16 00000</t>
  </si>
  <si>
    <t>04 2 17 00000</t>
  </si>
  <si>
    <t>04 2 18 00000</t>
  </si>
  <si>
    <t>04 2 19 00000</t>
  </si>
  <si>
    <t>03 3 13 10000</t>
  </si>
  <si>
    <t>Реализация отдельных мероприятий регионального проекта "Обеспечение устойчивого сокращения непригодного для проживания жилищного фонда на территории МР "Печора"</t>
  </si>
  <si>
    <t>03 3 14 10000</t>
  </si>
  <si>
    <t>03 3 15 10000</t>
  </si>
  <si>
    <t>04 3 11 10000</t>
  </si>
  <si>
    <t>04 3 12 10000</t>
  </si>
  <si>
    <t>04 3 14 00000</t>
  </si>
  <si>
    <t>04 3 15 00000</t>
  </si>
  <si>
    <t>04 3 16 10000</t>
  </si>
  <si>
    <t>04 4 11 10000</t>
  </si>
  <si>
    <t>03 5 11 10000</t>
  </si>
  <si>
    <t>03 5 12 10000</t>
  </si>
  <si>
    <t>07 2 11 10000</t>
  </si>
  <si>
    <t>07 2 21 10000</t>
  </si>
  <si>
    <t>07 2 31 10000</t>
  </si>
  <si>
    <t>07 2 32 10000</t>
  </si>
  <si>
    <t>03 6 11 00000</t>
  </si>
  <si>
    <t xml:space="preserve">923 </t>
  </si>
  <si>
    <t>03 6 41 00000</t>
  </si>
  <si>
    <t>04 5 11 10000</t>
  </si>
  <si>
    <t xml:space="preserve"> 04 5 12 10000</t>
  </si>
  <si>
    <t>09 2 11 10000</t>
  </si>
  <si>
    <t>04 3 13 10000</t>
  </si>
  <si>
    <t>04 3 21 10000</t>
  </si>
  <si>
    <t>07 3 74 00000</t>
  </si>
  <si>
    <t>04 3 31 10000</t>
  </si>
  <si>
    <t>04 3 42 10000</t>
  </si>
  <si>
    <t>06 0 11 10000</t>
  </si>
  <si>
    <t>07 3 75 00000</t>
  </si>
  <si>
    <t>Осуществление государственных полномочий Республики Коми, предусмотренных пунктом 4 статьи 1 закона Республики Коми " О наделении органов местного самоуправления в республике коми отдельным государственными полномочиями Республики Коми"</t>
  </si>
  <si>
    <t>07 3 77 00000</t>
  </si>
  <si>
    <t>Осуществление государственных полномочий Республики Коми, предусмотренных пунктом 13 статьи 1, пунктом 14 статьи 1 закона Республики Коми " О наделении органов местного самоуправления в Республике Коми отдельным государственными полномочиями Республики Коми"</t>
  </si>
  <si>
    <t>07 3 80 00000</t>
  </si>
  <si>
    <t>06 0 21 10000</t>
  </si>
  <si>
    <t>06 0 22 10000</t>
  </si>
  <si>
    <t>06 0 31 10000</t>
  </si>
  <si>
    <t>06 0 51 10000</t>
  </si>
  <si>
    <t>09 2 31 00000</t>
  </si>
  <si>
    <t>06 0 61 10000</t>
  </si>
  <si>
    <t>Обеспечение жилыми помещениями детей-сирот и детей, оставшихся без попечения родителей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</si>
  <si>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в Российской Федерации»</t>
  </si>
  <si>
    <t>09 2 32 00000</t>
  </si>
  <si>
    <t>06 0 P5 00000</t>
  </si>
  <si>
    <t>09 2 41 00000</t>
  </si>
  <si>
    <t>Предоставление социальных выплат молодым семьям на приобретение жилого помещения  или создание объекта индивидуального жилищного строительства</t>
  </si>
  <si>
    <t>02 1 11 00000</t>
  </si>
  <si>
    <t>02 1 11 10000</t>
  </si>
  <si>
    <t>Разработка генеральных планов, правил землепользования и застройки и документации по планировке территории муниципальных образований</t>
  </si>
  <si>
    <t>07 1 31 10000</t>
  </si>
  <si>
    <t>07 3 21 10000</t>
  </si>
  <si>
    <t>07 3 71 10000</t>
  </si>
  <si>
    <t>Реконструкция, капитальный ремонт и ремонт автомобильных дорог общего пользования местного значения</t>
  </si>
  <si>
    <t>07 3 72 10000</t>
  </si>
  <si>
    <t>07 3 73 00000</t>
  </si>
  <si>
    <t>07 3 76 00000</t>
  </si>
  <si>
    <t>07 3 78 00000</t>
  </si>
  <si>
    <t>07 3 79 10000</t>
  </si>
  <si>
    <t>07 4 12 10000</t>
  </si>
  <si>
    <t>07 4 41 10000</t>
  </si>
  <si>
    <t>07 4 45 10000</t>
  </si>
  <si>
    <t>07 4 53 10000</t>
  </si>
  <si>
    <t>07 4 54 10000</t>
  </si>
  <si>
    <t xml:space="preserve">Организация проведения мероприятий по отлову и содержанию безнадзорных животных </t>
  </si>
  <si>
    <t>04 5 12 10000</t>
  </si>
  <si>
    <t>08 2 22 10000</t>
  </si>
  <si>
    <t>09 1 11 10000</t>
  </si>
  <si>
    <t>09 3 11 10000</t>
  </si>
  <si>
    <t>09 3 12 00000</t>
  </si>
  <si>
    <t>10 1 11 10000</t>
  </si>
  <si>
    <r>
      <t>10 1 11</t>
    </r>
    <r>
      <rPr>
        <sz val="10.8"/>
        <rFont val="Times New Roman"/>
        <family val="1"/>
      </rPr>
      <t xml:space="preserve"> 10000</t>
    </r>
  </si>
  <si>
    <t>10 3 11 10000</t>
  </si>
  <si>
    <r>
      <t>10 3 11</t>
    </r>
    <r>
      <rPr>
        <sz val="10.8"/>
        <rFont val="Times New Roman"/>
        <family val="1"/>
      </rPr>
      <t xml:space="preserve"> 10000</t>
    </r>
  </si>
  <si>
    <t>10 4 11 10000</t>
  </si>
  <si>
    <r>
      <t>10 4 11</t>
    </r>
    <r>
      <rPr>
        <sz val="10.8"/>
        <rFont val="Times New Roman"/>
        <family val="1"/>
      </rPr>
      <t xml:space="preserve"> 10000</t>
    </r>
  </si>
  <si>
    <t>10 4 22 10000</t>
  </si>
  <si>
    <r>
      <t>10 4 22</t>
    </r>
    <r>
      <rPr>
        <sz val="10.8"/>
        <rFont val="Times New Roman"/>
        <family val="1"/>
      </rPr>
      <t xml:space="preserve"> 10000</t>
    </r>
  </si>
  <si>
    <t>Осуществление деятельности организациями в сфере образования</t>
  </si>
  <si>
    <t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</si>
  <si>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 отлову и содержанию животных без владельцев</t>
  </si>
  <si>
    <t>07 3 81 10000</t>
  </si>
  <si>
    <t>Развитие и поддержка актуального состояния портала администрации МО  и сайтов муниципальных учреждений (8-ФЗ, 83-ФЗ и пр.)</t>
  </si>
  <si>
    <t>Создание, техническое обслуживание, наращивание и модернизация корпоративной сети передачи данных (далее – КСПД) МО</t>
  </si>
  <si>
    <t>Автоматизация и модернизация рабочих мест специалистов  администрации, осуществляющих работу с государственными и муниципальными информационными системами</t>
  </si>
  <si>
    <t xml:space="preserve">Предоставление субсидий общественным некоммерческим организациям на частичное финансовое обеспечение расходов </t>
  </si>
  <si>
    <t>Предоставление на конкурсной основе субсидий социально ориентированным некоммерческим организациям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</si>
  <si>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</si>
  <si>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экстремистского и террористического  характера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</si>
  <si>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</si>
  <si>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</si>
  <si>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Региональный проект "Обеспечение устойчивого сокращения непригодного для проживания жилищного фонда"</t>
  </si>
  <si>
    <t>05 0 A3 00000</t>
  </si>
  <si>
    <t>Региональный проект "Цифровая культура"</t>
  </si>
  <si>
    <t>05 0 A3 54530</t>
  </si>
  <si>
    <t>04 3 12 S2Я00</t>
  </si>
  <si>
    <t>Создание условий для массового отдыха жителей МО МР "Печора"</t>
  </si>
  <si>
    <t>05 0 23 00000</t>
  </si>
  <si>
    <t>05 0 23 10000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</si>
  <si>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</si>
  <si>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05 0 24 00000</t>
  </si>
  <si>
    <t>05 0 24 10000</t>
  </si>
  <si>
    <t>01 3 I5 S2800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</si>
  <si>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</si>
  <si>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01 3 I5 00000</t>
  </si>
  <si>
    <t>04 2 E2 00000</t>
  </si>
  <si>
    <t>Региональный проект "Успех каждого ребенка"</t>
  </si>
  <si>
    <t>Региональный проект "Акселерация субъектов малого и среднего предпринимательства"</t>
  </si>
  <si>
    <t>03 2 22 10000</t>
  </si>
  <si>
    <t>03 2 21 00000</t>
  </si>
  <si>
    <t>Кадастровый учет земель, земельных  участков для индивидуального жилищного строительства</t>
  </si>
  <si>
    <t>03 2 21 S2080</t>
  </si>
  <si>
    <t>Проведение комплексных кадастровых работ</t>
  </si>
  <si>
    <t>08 2 31 00000</t>
  </si>
  <si>
    <t>08 2 31 10000</t>
  </si>
  <si>
    <t>04 3 18 00000</t>
  </si>
  <si>
    <t>04 3 18 S2Я00</t>
  </si>
  <si>
    <t>04 2 E2 50980</t>
  </si>
  <si>
    <t>Создание виртуальных концертных залов, создание модельных муниципальных библиотек</t>
  </si>
  <si>
    <t>06 0 P5 52280</t>
  </si>
  <si>
    <t>Оснащение объектов спортивной инфраструктуры спортивно-технологическим оборудованием</t>
  </si>
  <si>
    <t xml:space="preserve">Реализация отдельных мероприятий регионального проекта "Спорт - норма жизни"
</t>
  </si>
  <si>
    <t>03 6 21 00000</t>
  </si>
  <si>
    <t>03 6 21 10000</t>
  </si>
  <si>
    <t>Мероприятия, связанные с повышением труда отдельных категорий работников в сфере образования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</si>
  <si>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</si>
  <si>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Обеспечение эксплуатационной надежности гидротехнических сооружений</t>
  </si>
  <si>
    <t>05 0 13 L4670</t>
  </si>
  <si>
    <t>03 2 21 R5110</t>
  </si>
  <si>
    <t>Повышение уровня благоустройства городской среды</t>
  </si>
  <si>
    <t>04 2 E2 40980</t>
  </si>
  <si>
    <t>от 22 декабря 2022 года № 7-22/262</t>
  </si>
  <si>
    <r>
      <t>10 4 11</t>
    </r>
    <r>
      <rPr>
        <sz val="12"/>
        <rFont val="Times New Roman"/>
        <family val="1"/>
      </rPr>
      <t xml:space="preserve"> 10000</t>
    </r>
  </si>
  <si>
    <r>
      <t>10 4 22</t>
    </r>
    <r>
      <rPr>
        <sz val="12"/>
        <rFont val="Times New Roman"/>
        <family val="1"/>
      </rPr>
      <t xml:space="preserve"> 10000</t>
    </r>
  </si>
  <si>
    <r>
      <t>10 1 11</t>
    </r>
    <r>
      <rPr>
        <sz val="12"/>
        <rFont val="Times New Roman"/>
        <family val="1"/>
      </rPr>
      <t xml:space="preserve"> 10000</t>
    </r>
  </si>
  <si>
    <r>
      <t>10 3 11</t>
    </r>
    <r>
      <rPr>
        <sz val="12"/>
        <rFont val="Times New Roman"/>
        <family val="1"/>
      </rPr>
      <t xml:space="preserve"> 10000</t>
    </r>
  </si>
  <si>
    <t>изменения</t>
  </si>
  <si>
    <t>Сумма
(тыс. рублей) 2023</t>
  </si>
  <si>
    <t>Приложение 2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</si>
  <si>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</si>
  <si>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Республики"</t>
  </si>
  <si>
    <t>Реализация мероприятий по приобретению спортивного обору-дования и инвентаря для приведения организаций дополнитель-ного образования со специальным наименованием "спортивная школа", использующих в своем наименовании слово "олимпий-ский" или образованные на его основе слова или словосочета-ния, в нормативное состояние</t>
  </si>
  <si>
    <t>Государственная поддержка организаций, входящих в систему спортивной подготовки</t>
  </si>
  <si>
    <t>99 0 00 03010</t>
  </si>
  <si>
    <t>36,6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</si>
  <si>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</si>
  <si>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</si>
  <si>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</si>
  <si>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</si>
  <si>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</si>
  <si>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</si>
  <si>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</si>
  <si>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03 2 23 L5110</t>
  </si>
  <si>
    <t>03 2 23 S2080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</si>
  <si>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</si>
  <si>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03 2 31 S2880</t>
  </si>
  <si>
    <t>03 2 31 00000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</si>
  <si>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отнесенныхьк районам Крайнего Севера</t>
  </si>
  <si>
    <t>Реализация народных проектов в сфере доступной среды, прошедших отбор в рамках проекта "Народный бюджет"</t>
  </si>
  <si>
    <t>05 0 13 S2Н00</t>
  </si>
  <si>
    <t>07 3 82 00000</t>
  </si>
  <si>
    <t>07 3 82 10000</t>
  </si>
  <si>
    <t xml:space="preserve">Создание условий для функционирования муниципальных учреждений (организаций)
</t>
  </si>
  <si>
    <t>Строительство внутрипоселковых газопроводов</t>
  </si>
  <si>
    <t>Капитальные вложения в объекты государственной (муниципальной) собственности</t>
  </si>
  <si>
    <t>03 1 31 S2750</t>
  </si>
  <si>
    <t>03 1 31 00000</t>
  </si>
  <si>
    <t>Подпрограмма "Охрана окружающей среды"</t>
  </si>
  <si>
    <t>08 1 00 00000</t>
  </si>
  <si>
    <t>Приобретение контейнеров для сбора твердых коммунальных отходов</t>
  </si>
  <si>
    <t>08 1 12 00000</t>
  </si>
  <si>
    <t>08 1 12 10000</t>
  </si>
  <si>
    <t>03 1 12 00000</t>
  </si>
  <si>
    <t>03 1 12 10000</t>
  </si>
  <si>
    <t>Ликвидация несанкционированной свалки</t>
  </si>
  <si>
    <t>99 0 00 27500</t>
  </si>
  <si>
    <t>03 1 24 00000</t>
  </si>
  <si>
    <t>03 1 24 10000</t>
  </si>
  <si>
    <t>Содействие в реализации мероприятий по переселению граждан из аварийного жилищного фонда</t>
  </si>
  <si>
    <t>03 2 12 00000</t>
  </si>
  <si>
    <t>03 2 12 10000</t>
  </si>
  <si>
    <t>03 1 23 10000</t>
  </si>
  <si>
    <t>03 1 23 00000</t>
  </si>
  <si>
    <t>05 0 13 10000</t>
  </si>
  <si>
    <t>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</si>
  <si>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</si>
  <si>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r>
      <t xml:space="preserve">02 1 </t>
    </r>
    <r>
      <rPr>
        <sz val="12"/>
        <rFont val="Times New Roman"/>
        <family val="1"/>
      </rPr>
      <t>21 00000</t>
    </r>
  </si>
  <si>
    <t>02 1 21 00000</t>
  </si>
  <si>
    <t>Строительство объектов водоснабжения</t>
  </si>
  <si>
    <t>Реализация проекта "Народный бюджет" в сфере агропромышленного комплекса</t>
  </si>
  <si>
    <t>Адаптация объектов жилого фонда и жилой среды к потребностям инвалидов и других маломобильных групп населения</t>
  </si>
  <si>
    <t>Реализация народных проектов в сфере благоустройства, прошедших отбор в рамках проекта "Народный бюджет"</t>
  </si>
  <si>
    <t xml:space="preserve">Реализация народных проектов в сфере благоустройства, прошедших отбор в рамках проекта "Народный бюджет"
</t>
  </si>
  <si>
    <t>7</t>
  </si>
  <si>
    <t>02 1 21 S2900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</si>
  <si>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</si>
  <si>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Реализация народных проектов в сфере агропромышленного комплекса, прошедших отбор в рамках проекта "Народный бюджет"</t>
  </si>
  <si>
    <t>Проведение мероприятий, связанных с предупреждением и ликвидацией последствий чрезвычайных ситуаций</t>
  </si>
  <si>
    <t>99 0 00 27200</t>
  </si>
  <si>
    <t xml:space="preserve">от  февраля 2023 года № </t>
  </si>
  <si>
    <t xml:space="preserve">от   февраля 2023 года № </t>
  </si>
  <si>
    <t>Организация, проведение физкультурно-оздоровительных мероприятий для обучающихся</t>
  </si>
  <si>
    <t>04 2 22 00000</t>
  </si>
  <si>
    <t>04 2 22 10000</t>
  </si>
  <si>
    <t>Приобретение специализированной техники для коммунальных нужд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</si>
</sst>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  <numFmt numFmtId="197" formatCode="0.000"/>
  </numFmts>
  <fonts count="57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.8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0" fontId="39" fillId="0" borderId="1">
      <alignment horizontal="left" vertical="top" wrapText="1"/>
      <protection/>
    </xf>
    <xf numFmtId="0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horizontal="right" vertical="center"/>
    </xf>
    <xf numFmtId="49" fontId="11" fillId="7" borderId="11" xfId="0" applyNumberFormat="1" applyFont="1" applyFill="1" applyBorder="1" applyAlignment="1">
      <alignment horizontal="center" vertical="center" wrapText="1"/>
    </xf>
    <xf numFmtId="49" fontId="55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49" fontId="11" fillId="33" borderId="11" xfId="0" applyNumberFormat="1" applyFont="1" applyFill="1" applyBorder="1" applyAlignment="1">
      <alignment horizontal="justify" vertical="top" wrapText="1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5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81" fontId="11" fillId="7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181" fontId="10" fillId="7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33" borderId="11" xfId="0" applyNumberFormat="1" applyFont="1" applyFill="1" applyBorder="1" applyAlignment="1">
      <alignment wrapText="1"/>
    </xf>
    <xf numFmtId="0" fontId="1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81" fontId="3" fillId="35" borderId="11" xfId="0" applyNumberFormat="1" applyFont="1" applyFill="1" applyBorder="1" applyAlignment="1">
      <alignment horizontal="right" vertical="center" wrapText="1"/>
    </xf>
    <xf numFmtId="181" fontId="6" fillId="6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49" fontId="11" fillId="0" borderId="11" xfId="0" applyNumberFormat="1" applyFont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0" fontId="11" fillId="33" borderId="11" xfId="0" applyNumberFormat="1" applyFont="1" applyFill="1" applyBorder="1" applyAlignment="1">
      <alignment horizontal="justify" vertical="top" wrapText="1"/>
    </xf>
    <xf numFmtId="181" fontId="0" fillId="0" borderId="0" xfId="0" applyNumberFormat="1" applyFont="1" applyAlignment="1">
      <alignment/>
    </xf>
    <xf numFmtId="0" fontId="11" fillId="35" borderId="11" xfId="0" applyFont="1" applyFill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justify" vertical="center" wrapText="1"/>
    </xf>
    <xf numFmtId="181" fontId="9" fillId="0" borderId="11" xfId="0" applyNumberFormat="1" applyFont="1" applyFill="1" applyBorder="1" applyAlignment="1">
      <alignment horizontal="right" vertical="center"/>
    </xf>
    <xf numFmtId="49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justify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1" fontId="3" fillId="35" borderId="11" xfId="0" applyNumberFormat="1" applyFont="1" applyFill="1" applyBorder="1" applyAlignment="1">
      <alignment horizontal="right" vertical="center" wrapText="1"/>
    </xf>
    <xf numFmtId="0" fontId="3" fillId="35" borderId="11" xfId="0" applyNumberFormat="1" applyFont="1" applyFill="1" applyBorder="1" applyAlignment="1">
      <alignment vertical="top" wrapText="1"/>
    </xf>
    <xf numFmtId="49" fontId="9" fillId="35" borderId="11" xfId="0" applyNumberFormat="1" applyFont="1" applyFill="1" applyBorder="1" applyAlignment="1">
      <alignment horizontal="center" vertical="center" wrapText="1"/>
    </xf>
    <xf numFmtId="181" fontId="9" fillId="35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justify" vertical="center" wrapText="1"/>
    </xf>
    <xf numFmtId="0" fontId="3" fillId="35" borderId="11" xfId="0" applyNumberFormat="1" applyFont="1" applyFill="1" applyBorder="1" applyAlignment="1">
      <alignment horizontal="justify" vertical="top" wrapText="1"/>
    </xf>
    <xf numFmtId="181" fontId="3" fillId="0" borderId="11" xfId="0" applyNumberFormat="1" applyFont="1" applyFill="1" applyBorder="1" applyAlignment="1">
      <alignment horizontal="right" vertical="center" wrapText="1"/>
    </xf>
    <xf numFmtId="18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justify" vertical="center" wrapText="1"/>
    </xf>
    <xf numFmtId="181" fontId="9" fillId="7" borderId="11" xfId="0" applyNumberFormat="1" applyFont="1" applyFill="1" applyBorder="1" applyAlignment="1">
      <alignment horizontal="right" vertical="center" wrapText="1"/>
    </xf>
    <xf numFmtId="188" fontId="3" fillId="33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181" fontId="3" fillId="33" borderId="11" xfId="0" applyNumberFormat="1" applyFont="1" applyFill="1" applyBorder="1" applyAlignment="1">
      <alignment horizontal="right" vertical="center" wrapText="1"/>
    </xf>
    <xf numFmtId="181" fontId="3" fillId="33" borderId="11" xfId="0" applyNumberFormat="1" applyFont="1" applyFill="1" applyBorder="1" applyAlignment="1">
      <alignment horizontal="right" vertical="center" wrapText="1"/>
    </xf>
    <xf numFmtId="181" fontId="11" fillId="0" borderId="11" xfId="0" applyNumberFormat="1" applyFont="1" applyBorder="1" applyAlignment="1">
      <alignment horizontal="right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181" fontId="3" fillId="35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49" fontId="37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1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0" xfId="33"/>
    <cellStyle name="ex73" xfId="34"/>
    <cellStyle name="ex7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ultant\server\&#1041;&#1102;&#1076;&#1078;&#1077;&#1090;%202022\&#1052;&#1059;&#1053;&#1048;&#1062;&#1048;&#1055;&#1040;&#1051;&#1068;&#1053;&#1067;&#1049;%20&#1056;&#1040;&#1049;&#1054;&#1053;\&#1056;&#1045;&#1064;&#1045;&#1053;&#1048;&#1071;\6.%20&#1056;&#1077;&#1096;&#1077;&#1085;&#1080;&#1077;%20&#1086;&#1090;%2022.12.2022%20&#8470;%207-22-263\&#1091;&#1090;&#1086;&#1095;&#1085;&#1077;&#1085;&#1085;&#1099;&#1081;\&#1055;&#1088;&#1080;&#1083;&#1086;&#1078;&#1077;&#1085;&#1080;&#1077;%202,3%20(3,4)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-2024 год Приложение 3"/>
      <sheetName val="2022-2024 год Приложение  4"/>
    </sheetNames>
    <sheetDataSet>
      <sheetData sheetId="1">
        <row r="257">
          <cell r="H257">
            <v>0</v>
          </cell>
          <cell r="I2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6"/>
  <sheetViews>
    <sheetView tabSelected="1" zoomScale="90" zoomScaleNormal="90" zoomScaleSheetLayoutView="90" workbookViewId="0" topLeftCell="A362">
      <selection activeCell="G387" sqref="G369:G387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5.57421875" style="19" customWidth="1"/>
    <col min="4" max="4" width="16.421875" style="19" hidden="1" customWidth="1"/>
    <col min="5" max="5" width="16.7109375" style="19" hidden="1" customWidth="1"/>
    <col min="6" max="6" width="14.421875" style="99" bestFit="1" customWidth="1"/>
    <col min="7" max="7" width="14.7109375" style="19" customWidth="1"/>
    <col min="8" max="8" width="13.57421875" style="19" customWidth="1"/>
    <col min="9" max="9" width="15.140625" style="19" customWidth="1"/>
    <col min="10" max="10" width="22.00390625" style="19" customWidth="1"/>
    <col min="11" max="11" width="23.57421875" style="19" customWidth="1"/>
    <col min="12" max="12" width="9.140625" style="19" customWidth="1"/>
    <col min="13" max="16384" width="9.140625" style="19" customWidth="1"/>
  </cols>
  <sheetData>
    <row r="1" spans="6:8" ht="19.5" customHeight="1">
      <c r="F1" s="19"/>
      <c r="G1" s="177" t="s">
        <v>532</v>
      </c>
      <c r="H1" s="177"/>
    </row>
    <row r="2" spans="6:8" ht="14.25" customHeight="1">
      <c r="F2" s="178" t="s">
        <v>196</v>
      </c>
      <c r="G2" s="178"/>
      <c r="H2" s="178"/>
    </row>
    <row r="3" spans="6:8" ht="14.25" customHeight="1">
      <c r="F3" s="178" t="s">
        <v>200</v>
      </c>
      <c r="G3" s="178"/>
      <c r="H3" s="178"/>
    </row>
    <row r="4" spans="6:8" ht="11.25" customHeight="1">
      <c r="F4" s="179" t="s">
        <v>593</v>
      </c>
      <c r="G4" s="179"/>
      <c r="H4" s="179"/>
    </row>
    <row r="6" spans="2:8" ht="15.75">
      <c r="B6" s="2"/>
      <c r="C6" s="180" t="s">
        <v>185</v>
      </c>
      <c r="D6" s="180"/>
      <c r="E6" s="180"/>
      <c r="F6" s="180"/>
      <c r="G6" s="180"/>
      <c r="H6" s="180"/>
    </row>
    <row r="7" spans="2:8" ht="15.75">
      <c r="B7" s="176" t="s">
        <v>196</v>
      </c>
      <c r="C7" s="176"/>
      <c r="D7" s="176"/>
      <c r="E7" s="176"/>
      <c r="F7" s="176"/>
      <c r="G7" s="176"/>
      <c r="H7" s="176"/>
    </row>
    <row r="8" spans="2:8" ht="15.75">
      <c r="B8" s="176" t="s">
        <v>200</v>
      </c>
      <c r="C8" s="176"/>
      <c r="D8" s="176"/>
      <c r="E8" s="176"/>
      <c r="F8" s="176"/>
      <c r="G8" s="176"/>
      <c r="H8" s="176"/>
    </row>
    <row r="9" spans="2:8" ht="15.75">
      <c r="B9" s="176" t="s">
        <v>525</v>
      </c>
      <c r="C9" s="176"/>
      <c r="D9" s="176"/>
      <c r="E9" s="176"/>
      <c r="F9" s="176"/>
      <c r="G9" s="176"/>
      <c r="H9" s="176"/>
    </row>
    <row r="10" spans="7:8" ht="12.75" customHeight="1">
      <c r="G10" s="178"/>
      <c r="H10" s="178"/>
    </row>
    <row r="11" spans="7:8" ht="12.75" customHeight="1">
      <c r="G11" s="100"/>
      <c r="H11" s="100"/>
    </row>
    <row r="12" ht="12.75"/>
    <row r="13" spans="1:8" ht="57.75" customHeight="1">
      <c r="A13" s="185" t="s">
        <v>365</v>
      </c>
      <c r="B13" s="185"/>
      <c r="C13" s="185"/>
      <c r="D13" s="185"/>
      <c r="E13" s="185"/>
      <c r="F13" s="185"/>
      <c r="G13" s="185"/>
      <c r="H13" s="185"/>
    </row>
    <row r="14" spans="1:7" ht="12.75">
      <c r="A14" s="1" t="s">
        <v>0</v>
      </c>
      <c r="B14" s="1" t="s">
        <v>0</v>
      </c>
      <c r="C14" s="1" t="s">
        <v>0</v>
      </c>
      <c r="D14" s="1"/>
      <c r="E14" s="1"/>
      <c r="F14" s="122"/>
      <c r="G14" s="1"/>
    </row>
    <row r="15" spans="1:8" ht="26.25" customHeight="1">
      <c r="A15" s="181" t="s">
        <v>3</v>
      </c>
      <c r="B15" s="183" t="s">
        <v>1</v>
      </c>
      <c r="C15" s="183" t="s">
        <v>2</v>
      </c>
      <c r="D15" s="189" t="s">
        <v>531</v>
      </c>
      <c r="E15" s="189" t="s">
        <v>530</v>
      </c>
      <c r="F15" s="186" t="s">
        <v>302</v>
      </c>
      <c r="G15" s="187"/>
      <c r="H15" s="188"/>
    </row>
    <row r="16" spans="1:8" ht="29.25" customHeight="1">
      <c r="A16" s="182"/>
      <c r="B16" s="184"/>
      <c r="C16" s="184"/>
      <c r="D16" s="190"/>
      <c r="E16" s="190"/>
      <c r="F16" s="132" t="s">
        <v>364</v>
      </c>
      <c r="G16" s="90" t="s">
        <v>325</v>
      </c>
      <c r="H16" s="90" t="s">
        <v>363</v>
      </c>
    </row>
    <row r="17" spans="1:8" s="2" customFormat="1" ht="15" customHeight="1">
      <c r="A17" s="24" t="s">
        <v>4</v>
      </c>
      <c r="B17" s="24" t="s">
        <v>5</v>
      </c>
      <c r="C17" s="24" t="s">
        <v>6</v>
      </c>
      <c r="D17" s="24">
        <v>4</v>
      </c>
      <c r="E17" s="24">
        <v>5</v>
      </c>
      <c r="F17" s="123">
        <v>6</v>
      </c>
      <c r="G17" s="24">
        <v>7</v>
      </c>
      <c r="H17" s="24">
        <v>8</v>
      </c>
    </row>
    <row r="18" spans="1:11" ht="18.75">
      <c r="A18" s="27" t="s">
        <v>7</v>
      </c>
      <c r="B18" s="5" t="s">
        <v>0</v>
      </c>
      <c r="C18" s="5" t="s">
        <v>0</v>
      </c>
      <c r="D18" s="6">
        <f>D19+D31+D39+D133+D251+D313+D346+D444+D458+D500+D483</f>
        <v>2149944.0999999996</v>
      </c>
      <c r="E18" s="6">
        <f>E19+E31+E39+E133+E251+E313+E346+E444+E458+E500+E483</f>
        <v>74067</v>
      </c>
      <c r="F18" s="6">
        <f>F19+F31+F39+F133+F251+F313+F346+F444+F458+F500+F483</f>
        <v>2224011.0999999996</v>
      </c>
      <c r="G18" s="6">
        <f>G19+G31+G39+G133+G251+G313+G346+G444+G458+G500+G483</f>
        <v>2136814.9</v>
      </c>
      <c r="H18" s="6">
        <f>H19+H31+H39+H133+H251+H313+H346+H444+H458+H500+H483</f>
        <v>2195528.4000000004</v>
      </c>
      <c r="I18" s="25"/>
      <c r="J18" s="25"/>
      <c r="K18" s="25"/>
    </row>
    <row r="19" spans="1:8" ht="15.75">
      <c r="A19" s="28" t="s">
        <v>229</v>
      </c>
      <c r="B19" s="29" t="s">
        <v>82</v>
      </c>
      <c r="C19" s="29" t="s">
        <v>0</v>
      </c>
      <c r="D19" s="30">
        <f>D24+D20</f>
        <v>1614.3</v>
      </c>
      <c r="E19" s="30">
        <f>E24+E20</f>
        <v>-214.3</v>
      </c>
      <c r="F19" s="30">
        <f>F24+F20</f>
        <v>1400</v>
      </c>
      <c r="G19" s="30">
        <f>G24+G20</f>
        <v>850</v>
      </c>
      <c r="H19" s="30">
        <f>H24+H20</f>
        <v>850</v>
      </c>
    </row>
    <row r="20" spans="1:8" ht="31.5">
      <c r="A20" s="13" t="s">
        <v>230</v>
      </c>
      <c r="B20" s="11" t="s">
        <v>177</v>
      </c>
      <c r="C20" s="11" t="s">
        <v>0</v>
      </c>
      <c r="D20" s="12">
        <f>D22</f>
        <v>550</v>
      </c>
      <c r="E20" s="12">
        <f>E22</f>
        <v>0</v>
      </c>
      <c r="F20" s="12">
        <f>F22</f>
        <v>550</v>
      </c>
      <c r="G20" s="12">
        <f>G22</f>
        <v>0</v>
      </c>
      <c r="H20" s="12">
        <f>H22</f>
        <v>0</v>
      </c>
    </row>
    <row r="21" spans="1:8" ht="31.5">
      <c r="A21" s="52" t="s">
        <v>184</v>
      </c>
      <c r="B21" s="34" t="s">
        <v>183</v>
      </c>
      <c r="C21" s="21"/>
      <c r="D21" s="20">
        <f>'2023-2025 год Приложение  4'!E31</f>
        <v>550</v>
      </c>
      <c r="E21" s="20">
        <f>'2023-2025 год Приложение  4'!F31</f>
        <v>0</v>
      </c>
      <c r="F21" s="20">
        <f>'2023-2025 год Приложение  4'!G31</f>
        <v>550</v>
      </c>
      <c r="G21" s="20">
        <f>'2023-2025 год Приложение  4'!H31</f>
        <v>0</v>
      </c>
      <c r="H21" s="20">
        <f>'2023-2025 год Приложение  4'!I31</f>
        <v>0</v>
      </c>
    </row>
    <row r="22" spans="1:8" ht="31.5">
      <c r="A22" s="44" t="str">
        <f>'2023-2025 год Приложение  4'!A32</f>
        <v>Содействие развитию инвестиционного потенциала муниципального района</v>
      </c>
      <c r="B22" s="15" t="s">
        <v>372</v>
      </c>
      <c r="C22" s="41"/>
      <c r="D22" s="20">
        <f>'2023-2025 год Приложение  4'!E32</f>
        <v>550</v>
      </c>
      <c r="E22" s="20">
        <f>'2023-2025 год Приложение  4'!F32</f>
        <v>0</v>
      </c>
      <c r="F22" s="20">
        <f>'2023-2025 год Приложение  4'!G32</f>
        <v>550</v>
      </c>
      <c r="G22" s="20">
        <f>'2023-2025 год Приложение  4'!H32</f>
        <v>0</v>
      </c>
      <c r="H22" s="20">
        <f>'2023-2025 год Приложение  4'!I32</f>
        <v>0</v>
      </c>
    </row>
    <row r="23" spans="1:8" ht="47.25">
      <c r="A23" s="44" t="s">
        <v>298</v>
      </c>
      <c r="B23" s="15" t="s">
        <v>372</v>
      </c>
      <c r="C23" s="41" t="s">
        <v>8</v>
      </c>
      <c r="D23" s="20">
        <f>'2023-2025 год Приложение  4'!E33</f>
        <v>550</v>
      </c>
      <c r="E23" s="20">
        <f>'2023-2025 год Приложение  4'!F33</f>
        <v>0</v>
      </c>
      <c r="F23" s="20">
        <f>'2023-2025 год Приложение  4'!G33</f>
        <v>550</v>
      </c>
      <c r="G23" s="20">
        <f>'2023-2025 год Приложение  4'!H33</f>
        <v>0</v>
      </c>
      <c r="H23" s="20">
        <f>'2023-2025 год Приложение  4'!I33</f>
        <v>0</v>
      </c>
    </row>
    <row r="24" spans="1:8" ht="15.75">
      <c r="A24" s="13" t="s">
        <v>231</v>
      </c>
      <c r="B24" s="76" t="s">
        <v>83</v>
      </c>
      <c r="C24" s="11" t="s">
        <v>0</v>
      </c>
      <c r="D24" s="12">
        <f>D26+D28</f>
        <v>1064.3</v>
      </c>
      <c r="E24" s="12">
        <f>E26+E28</f>
        <v>-214.3</v>
      </c>
      <c r="F24" s="12">
        <f>F26+F28</f>
        <v>850</v>
      </c>
      <c r="G24" s="12">
        <f>G26+G28</f>
        <v>850</v>
      </c>
      <c r="H24" s="12">
        <f>H26+H28</f>
        <v>850</v>
      </c>
    </row>
    <row r="25" spans="1:8" ht="31.5">
      <c r="A25" s="52" t="s">
        <v>195</v>
      </c>
      <c r="B25" s="34" t="s">
        <v>194</v>
      </c>
      <c r="C25" s="21"/>
      <c r="D25" s="20">
        <f>'2023-2025 год Приложение  4'!E35</f>
        <v>850</v>
      </c>
      <c r="E25" s="20">
        <f>'2023-2025 год Приложение  4'!F35</f>
        <v>0</v>
      </c>
      <c r="F25" s="20">
        <f>'2023-2025 год Приложение  4'!G35</f>
        <v>850</v>
      </c>
      <c r="G25" s="20">
        <f>'2023-2025 год Приложение  4'!H35</f>
        <v>850</v>
      </c>
      <c r="H25" s="20">
        <f>'2023-2025 год Приложение  4'!I35</f>
        <v>850</v>
      </c>
    </row>
    <row r="26" spans="1:8" ht="31.5">
      <c r="A26" s="44" t="s">
        <v>195</v>
      </c>
      <c r="B26" s="15" t="s">
        <v>376</v>
      </c>
      <c r="C26" s="41"/>
      <c r="D26" s="20">
        <f>'2023-2025 год Приложение  4'!E36</f>
        <v>850</v>
      </c>
      <c r="E26" s="20">
        <f>'2023-2025 год Приложение  4'!F36</f>
        <v>0</v>
      </c>
      <c r="F26" s="20">
        <f>'2023-2025 год Приложение  4'!G36</f>
        <v>850</v>
      </c>
      <c r="G26" s="20">
        <f>'2023-2025 год Приложение  4'!H36</f>
        <v>850</v>
      </c>
      <c r="H26" s="20">
        <f>'2023-2025 год Приложение  4'!I36</f>
        <v>850</v>
      </c>
    </row>
    <row r="27" spans="1:8" ht="15.75">
      <c r="A27" s="44" t="s">
        <v>9</v>
      </c>
      <c r="B27" s="15" t="s">
        <v>376</v>
      </c>
      <c r="C27" s="41" t="s">
        <v>12</v>
      </c>
      <c r="D27" s="20">
        <f>'2023-2025 год Приложение  4'!E37</f>
        <v>850</v>
      </c>
      <c r="E27" s="20">
        <f>'2023-2025 год Приложение  4'!F37</f>
        <v>0</v>
      </c>
      <c r="F27" s="20">
        <f>'2023-2025 год Приложение  4'!G37</f>
        <v>850</v>
      </c>
      <c r="G27" s="20">
        <f>'2023-2025 год Приложение  4'!H37</f>
        <v>850</v>
      </c>
      <c r="H27" s="20">
        <f>'2023-2025 год Приложение  4'!I37</f>
        <v>850</v>
      </c>
    </row>
    <row r="28" spans="1:8" ht="31.5">
      <c r="A28" s="40" t="s">
        <v>501</v>
      </c>
      <c r="B28" s="34" t="s">
        <v>498</v>
      </c>
      <c r="C28" s="34"/>
      <c r="D28" s="35">
        <f aca="true" t="shared" si="0" ref="D28:H29">D29</f>
        <v>214.3</v>
      </c>
      <c r="E28" s="35">
        <f t="shared" si="0"/>
        <v>-214.3</v>
      </c>
      <c r="F28" s="35">
        <f t="shared" si="0"/>
        <v>0</v>
      </c>
      <c r="G28" s="35">
        <f t="shared" si="0"/>
        <v>0</v>
      </c>
      <c r="H28" s="35">
        <f t="shared" si="0"/>
        <v>0</v>
      </c>
    </row>
    <row r="29" spans="1:8" ht="63">
      <c r="A29" s="40" t="s">
        <v>497</v>
      </c>
      <c r="B29" s="34" t="s">
        <v>496</v>
      </c>
      <c r="C29" s="34"/>
      <c r="D29" s="35">
        <f t="shared" si="0"/>
        <v>214.3</v>
      </c>
      <c r="E29" s="35">
        <f t="shared" si="0"/>
        <v>-214.3</v>
      </c>
      <c r="F29" s="35">
        <f t="shared" si="0"/>
        <v>0</v>
      </c>
      <c r="G29" s="35">
        <f t="shared" si="0"/>
        <v>0</v>
      </c>
      <c r="H29" s="35">
        <f t="shared" si="0"/>
        <v>0</v>
      </c>
    </row>
    <row r="30" spans="1:8" ht="15.75">
      <c r="A30" s="44" t="s">
        <v>9</v>
      </c>
      <c r="B30" s="34" t="s">
        <v>496</v>
      </c>
      <c r="C30" s="34" t="s">
        <v>12</v>
      </c>
      <c r="D30" s="35">
        <f>'2023-2025 год Приложение  4'!E40</f>
        <v>214.3</v>
      </c>
      <c r="E30" s="35">
        <f>'2023-2025 год Приложение  4'!F40</f>
        <v>-214.3</v>
      </c>
      <c r="F30" s="35">
        <f>'2023-2025 год Приложение  4'!G40</f>
        <v>0</v>
      </c>
      <c r="G30" s="35">
        <f>'2023-2025 год Приложение  4'!H40</f>
        <v>0</v>
      </c>
      <c r="H30" s="35">
        <f>'2023-2025 год Приложение  4'!I40</f>
        <v>0</v>
      </c>
    </row>
    <row r="31" spans="1:8" ht="31.5">
      <c r="A31" s="28" t="s">
        <v>232</v>
      </c>
      <c r="B31" s="29" t="s">
        <v>123</v>
      </c>
      <c r="C31" s="29" t="s">
        <v>0</v>
      </c>
      <c r="D31" s="30">
        <f>D32</f>
        <v>120</v>
      </c>
      <c r="E31" s="30">
        <f>E32</f>
        <v>132.2</v>
      </c>
      <c r="F31" s="30">
        <f>F32</f>
        <v>252.2</v>
      </c>
      <c r="G31" s="30">
        <f>G32</f>
        <v>120</v>
      </c>
      <c r="H31" s="30">
        <f>H32</f>
        <v>120</v>
      </c>
    </row>
    <row r="32" spans="1:8" ht="15.75">
      <c r="A32" s="10" t="s">
        <v>233</v>
      </c>
      <c r="B32" s="11" t="s">
        <v>124</v>
      </c>
      <c r="C32" s="11" t="s">
        <v>0</v>
      </c>
      <c r="D32" s="12">
        <f>D34</f>
        <v>120</v>
      </c>
      <c r="E32" s="12">
        <f>E34+E36</f>
        <v>132.2</v>
      </c>
      <c r="F32" s="12">
        <f>F34+F36</f>
        <v>252.2</v>
      </c>
      <c r="G32" s="12">
        <f>G34+G36</f>
        <v>120</v>
      </c>
      <c r="H32" s="12">
        <f>H34+H36</f>
        <v>120</v>
      </c>
    </row>
    <row r="33" spans="1:8" ht="15.75">
      <c r="A33" s="87" t="s">
        <v>22</v>
      </c>
      <c r="B33" s="34" t="s">
        <v>441</v>
      </c>
      <c r="C33" s="34"/>
      <c r="D33" s="35">
        <f>'2023-2025 год Приложение  4'!E43</f>
        <v>120</v>
      </c>
      <c r="E33" s="35">
        <f>'2023-2025 год Приложение  4'!F43</f>
        <v>0</v>
      </c>
      <c r="F33" s="35">
        <f>'2023-2025 год Приложение  4'!G43</f>
        <v>120</v>
      </c>
      <c r="G33" s="35">
        <f>'2023-2025 год Приложение  4'!H43</f>
        <v>120</v>
      </c>
      <c r="H33" s="35">
        <f>'2023-2025 год Приложение  4'!I43</f>
        <v>120</v>
      </c>
    </row>
    <row r="34" spans="1:8" ht="15.75">
      <c r="A34" s="14" t="s">
        <v>22</v>
      </c>
      <c r="B34" s="7" t="s">
        <v>442</v>
      </c>
      <c r="C34" s="7"/>
      <c r="D34" s="35">
        <f>'2023-2025 год Приложение  4'!E44</f>
        <v>120</v>
      </c>
      <c r="E34" s="35">
        <f>'2023-2025 год Приложение  4'!F44</f>
        <v>0</v>
      </c>
      <c r="F34" s="35">
        <f>'2023-2025 год Приложение  4'!G44</f>
        <v>120</v>
      </c>
      <c r="G34" s="35">
        <f>'2023-2025 год Приложение  4'!H44</f>
        <v>120</v>
      </c>
      <c r="H34" s="35">
        <f>'2023-2025 год Приложение  4'!I44</f>
        <v>120</v>
      </c>
    </row>
    <row r="35" spans="1:8" ht="47.25">
      <c r="A35" s="44" t="s">
        <v>298</v>
      </c>
      <c r="B35" s="34" t="s">
        <v>442</v>
      </c>
      <c r="C35" s="21" t="s">
        <v>8</v>
      </c>
      <c r="D35" s="35">
        <f>'2023-2025 год Приложение  4'!E45</f>
        <v>120</v>
      </c>
      <c r="E35" s="35">
        <f>'2023-2025 год Приложение  4'!F45</f>
        <v>0</v>
      </c>
      <c r="F35" s="35">
        <f>'2023-2025 год Приложение  4'!G45</f>
        <v>120</v>
      </c>
      <c r="G35" s="35">
        <f>'2023-2025 год Приложение  4'!H45</f>
        <v>120</v>
      </c>
      <c r="H35" s="35">
        <f>'2023-2025 год Приложение  4'!I45</f>
        <v>120</v>
      </c>
    </row>
    <row r="36" spans="1:8" ht="31.5">
      <c r="A36" s="87" t="s">
        <v>583</v>
      </c>
      <c r="B36" s="34" t="s">
        <v>581</v>
      </c>
      <c r="C36" s="34"/>
      <c r="D36" s="35">
        <f>'2023-2025 год Приложение  4'!E46</f>
        <v>0</v>
      </c>
      <c r="E36" s="35">
        <f>'2023-2025 год Приложение  4'!F46</f>
        <v>132.2</v>
      </c>
      <c r="F36" s="35">
        <f>'2023-2025 год Приложение  4'!G46</f>
        <v>132.2</v>
      </c>
      <c r="G36" s="35">
        <f>'2023-2025 год Приложение  4'!H46</f>
        <v>0</v>
      </c>
      <c r="H36" s="35">
        <f>'2023-2025 год Приложение  4'!I46</f>
        <v>0</v>
      </c>
    </row>
    <row r="37" spans="1:8" ht="31.5">
      <c r="A37" s="14" t="s">
        <v>590</v>
      </c>
      <c r="B37" s="7" t="s">
        <v>588</v>
      </c>
      <c r="C37" s="7"/>
      <c r="D37" s="35">
        <f>'2023-2025 год Приложение  4'!E47</f>
        <v>0</v>
      </c>
      <c r="E37" s="35">
        <f>'2023-2025 год Приложение  4'!F47</f>
        <v>132.2</v>
      </c>
      <c r="F37" s="35">
        <f>'2023-2025 год Приложение  4'!G47</f>
        <v>132.2</v>
      </c>
      <c r="G37" s="35">
        <f>'2023-2025 год Приложение  4'!H47</f>
        <v>0</v>
      </c>
      <c r="H37" s="35">
        <f>'2023-2025 год Приложение  4'!I47</f>
        <v>0</v>
      </c>
    </row>
    <row r="38" spans="1:8" ht="15.75">
      <c r="A38" s="44" t="s">
        <v>9</v>
      </c>
      <c r="B38" s="34" t="s">
        <v>588</v>
      </c>
      <c r="C38" s="21" t="s">
        <v>12</v>
      </c>
      <c r="D38" s="35">
        <f>'2023-2025 год Приложение  4'!E48</f>
        <v>0</v>
      </c>
      <c r="E38" s="35">
        <f>'2023-2025 год Приложение  4'!F48</f>
        <v>132.2</v>
      </c>
      <c r="F38" s="35">
        <f>'2023-2025 год Приложение  4'!G48</f>
        <v>132.2</v>
      </c>
      <c r="G38" s="35">
        <f>'2023-2025 год Приложение  4'!H48</f>
        <v>0</v>
      </c>
      <c r="H38" s="35">
        <f>'2023-2025 год Приложение  4'!I48</f>
        <v>0</v>
      </c>
    </row>
    <row r="39" spans="1:8" ht="31.5">
      <c r="A39" s="28" t="s">
        <v>234</v>
      </c>
      <c r="B39" s="29" t="s">
        <v>151</v>
      </c>
      <c r="C39" s="29" t="s">
        <v>0</v>
      </c>
      <c r="D39" s="30">
        <f>D40+D64+D116+D92+D123</f>
        <v>93987.1</v>
      </c>
      <c r="E39" s="30">
        <f>E40+E64+E116+E92+E123</f>
        <v>50338.100000000006</v>
      </c>
      <c r="F39" s="30">
        <f>F40+F64+F116+F92+F123</f>
        <v>144325.19999999998</v>
      </c>
      <c r="G39" s="30">
        <f>G40+G64+G116+G92+G123</f>
        <v>71924.3</v>
      </c>
      <c r="H39" s="30">
        <f>H40+H64+H116+H92+H123</f>
        <v>72892.3</v>
      </c>
    </row>
    <row r="40" spans="1:8" ht="31.5">
      <c r="A40" s="10" t="s">
        <v>235</v>
      </c>
      <c r="B40" s="11" t="s">
        <v>152</v>
      </c>
      <c r="C40" s="11" t="s">
        <v>0</v>
      </c>
      <c r="D40" s="12">
        <f>D42+D49+D53+D61+D45</f>
        <v>48233.399999999994</v>
      </c>
      <c r="E40" s="12">
        <f>E42+E49+E53+E61+E45+E58+E55</f>
        <v>37171.5</v>
      </c>
      <c r="F40" s="12">
        <f>F42+F49+F53+F61+F45+F58+F55</f>
        <v>85404.9</v>
      </c>
      <c r="G40" s="12">
        <f>G42+G49+G53+G61+G45+G58+G55</f>
        <v>23139.2</v>
      </c>
      <c r="H40" s="12">
        <f>H42+H49+H53+H61+H45+H58+H55</f>
        <v>21686.9</v>
      </c>
    </row>
    <row r="41" spans="1:8" ht="31.5">
      <c r="A41" s="87" t="s">
        <v>191</v>
      </c>
      <c r="B41" s="21" t="s">
        <v>264</v>
      </c>
      <c r="C41" s="34"/>
      <c r="D41" s="35">
        <f>'2023-2025 год Приложение  4'!E51</f>
        <v>7683</v>
      </c>
      <c r="E41" s="35">
        <f>'2023-2025 год Приложение  4'!F51</f>
        <v>11481.6</v>
      </c>
      <c r="F41" s="35">
        <f>'2023-2025 год Приложение  4'!G51</f>
        <v>19164.6</v>
      </c>
      <c r="G41" s="35">
        <f>'2023-2025 год Приложение  4'!H51</f>
        <v>5132.5</v>
      </c>
      <c r="H41" s="35">
        <f>'2023-2025 год Приложение  4'!I51</f>
        <v>5132.5</v>
      </c>
    </row>
    <row r="42" spans="1:8" ht="31.5">
      <c r="A42" s="14" t="s">
        <v>191</v>
      </c>
      <c r="B42" s="41" t="s">
        <v>377</v>
      </c>
      <c r="C42" s="7"/>
      <c r="D42" s="8">
        <f>'2023-2025 год Приложение  4'!E52</f>
        <v>7683</v>
      </c>
      <c r="E42" s="8">
        <f>'2023-2025 год Приложение  4'!F52</f>
        <v>11481.6</v>
      </c>
      <c r="F42" s="8">
        <f>'2023-2025 год Приложение  4'!G52</f>
        <v>19164.6</v>
      </c>
      <c r="G42" s="8">
        <f>'2023-2025 год Приложение  4'!H52</f>
        <v>5132.5</v>
      </c>
      <c r="H42" s="8">
        <f>'2023-2025 год Приложение  4'!I52</f>
        <v>5132.5</v>
      </c>
    </row>
    <row r="43" spans="1:8" ht="31.5">
      <c r="A43" s="44" t="s">
        <v>299</v>
      </c>
      <c r="B43" s="41" t="s">
        <v>377</v>
      </c>
      <c r="C43" s="41" t="s">
        <v>8</v>
      </c>
      <c r="D43" s="35">
        <f>'2023-2025 год Приложение  4'!E53</f>
        <v>7683</v>
      </c>
      <c r="E43" s="35">
        <f>'2023-2025 год Приложение  4'!F53</f>
        <v>8981.6</v>
      </c>
      <c r="F43" s="35">
        <f>'2023-2025 год Приложение  4'!G53</f>
        <v>16664.6</v>
      </c>
      <c r="G43" s="35">
        <f>'2023-2025 год Приложение  4'!H53</f>
        <v>5132.5</v>
      </c>
      <c r="H43" s="35">
        <f>'2023-2025 год Приложение  4'!I53</f>
        <v>5132.5</v>
      </c>
    </row>
    <row r="44" spans="1:8" ht="31.5">
      <c r="A44" s="44" t="s">
        <v>558</v>
      </c>
      <c r="B44" s="41" t="s">
        <v>377</v>
      </c>
      <c r="C44" s="41" t="s">
        <v>23</v>
      </c>
      <c r="D44" s="35">
        <v>0</v>
      </c>
      <c r="E44" s="35">
        <f>'2023-2025 год Приложение  4'!F54</f>
        <v>2500</v>
      </c>
      <c r="F44" s="35">
        <f>D44+E44</f>
        <v>2500</v>
      </c>
      <c r="G44" s="35">
        <f>'2023-2025 год Приложение  4'!H54</f>
        <v>0</v>
      </c>
      <c r="H44" s="35">
        <f>'2023-2025 год Приложение  4'!I54</f>
        <v>0</v>
      </c>
    </row>
    <row r="45" spans="1:8" ht="31.5">
      <c r="A45" s="44" t="s">
        <v>584</v>
      </c>
      <c r="B45" s="41" t="s">
        <v>566</v>
      </c>
      <c r="C45" s="41"/>
      <c r="D45" s="35">
        <f aca="true" t="shared" si="1" ref="D45:H46">D46</f>
        <v>0</v>
      </c>
      <c r="E45" s="35">
        <f t="shared" si="1"/>
        <v>679.9000000000001</v>
      </c>
      <c r="F45" s="35">
        <f t="shared" si="1"/>
        <v>679.9000000000001</v>
      </c>
      <c r="G45" s="35">
        <f t="shared" si="1"/>
        <v>0</v>
      </c>
      <c r="H45" s="35">
        <f t="shared" si="1"/>
        <v>0</v>
      </c>
    </row>
    <row r="46" spans="1:8" ht="31.5">
      <c r="A46" s="44" t="s">
        <v>584</v>
      </c>
      <c r="B46" s="41" t="s">
        <v>567</v>
      </c>
      <c r="C46" s="41"/>
      <c r="D46" s="35">
        <f t="shared" si="1"/>
        <v>0</v>
      </c>
      <c r="E46" s="35">
        <f t="shared" si="1"/>
        <v>679.9000000000001</v>
      </c>
      <c r="F46" s="35">
        <f t="shared" si="1"/>
        <v>679.9000000000001</v>
      </c>
      <c r="G46" s="35">
        <f t="shared" si="1"/>
        <v>0</v>
      </c>
      <c r="H46" s="35">
        <f t="shared" si="1"/>
        <v>0</v>
      </c>
    </row>
    <row r="47" spans="1:8" ht="47.25">
      <c r="A47" s="44" t="s">
        <v>298</v>
      </c>
      <c r="B47" s="41" t="s">
        <v>567</v>
      </c>
      <c r="C47" s="41" t="s">
        <v>8</v>
      </c>
      <c r="D47" s="35">
        <v>0</v>
      </c>
      <c r="E47" s="35">
        <f>'2023-2025 год Приложение  4'!F57</f>
        <v>679.9000000000001</v>
      </c>
      <c r="F47" s="35">
        <f>D47+E47</f>
        <v>679.9000000000001</v>
      </c>
      <c r="G47" s="35">
        <f>'2023-2025 год Приложение  4'!H57</f>
        <v>0</v>
      </c>
      <c r="H47" s="35">
        <f>'2023-2025 год Приложение  4'!I57</f>
        <v>0</v>
      </c>
    </row>
    <row r="48" spans="1:8" ht="31.5">
      <c r="A48" s="53" t="s">
        <v>41</v>
      </c>
      <c r="B48" s="41" t="s">
        <v>265</v>
      </c>
      <c r="C48" s="41"/>
      <c r="D48" s="35">
        <f>'2023-2025 год Приложение  4'!E58</f>
        <v>32343.7</v>
      </c>
      <c r="E48" s="35">
        <f>'2023-2025 год Приложение  4'!F58</f>
        <v>4653.8</v>
      </c>
      <c r="F48" s="35">
        <f>'2023-2025 год Приложение  4'!G58</f>
        <v>36997.5</v>
      </c>
      <c r="G48" s="35">
        <f>'2023-2025 год Приложение  4'!H58</f>
        <v>9800</v>
      </c>
      <c r="H48" s="35">
        <f>'2023-2025 год Приложение  4'!I58</f>
        <v>8347.7</v>
      </c>
    </row>
    <row r="49" spans="1:8" ht="31.5">
      <c r="A49" s="18" t="s">
        <v>41</v>
      </c>
      <c r="B49" s="41" t="s">
        <v>378</v>
      </c>
      <c r="C49" s="9"/>
      <c r="D49" s="8">
        <f>'2023-2025 год Приложение  4'!E59</f>
        <v>32343.7</v>
      </c>
      <c r="E49" s="8">
        <f>'2023-2025 год Приложение  4'!F59</f>
        <v>4653.8</v>
      </c>
      <c r="F49" s="8">
        <f>'2023-2025 год Приложение  4'!G59</f>
        <v>36997.5</v>
      </c>
      <c r="G49" s="8">
        <f>'2023-2025 год Приложение  4'!H59</f>
        <v>9800</v>
      </c>
      <c r="H49" s="8">
        <f>'2023-2025 год Приложение  4'!I59</f>
        <v>8347.7</v>
      </c>
    </row>
    <row r="50" spans="1:8" ht="47.25">
      <c r="A50" s="44" t="s">
        <v>298</v>
      </c>
      <c r="B50" s="41" t="s">
        <v>378</v>
      </c>
      <c r="C50" s="41" t="s">
        <v>8</v>
      </c>
      <c r="D50" s="35">
        <f>'2023-2025 год Приложение  4'!E60</f>
        <v>32343.7</v>
      </c>
      <c r="E50" s="35">
        <f>'2023-2025 год Приложение  4'!F60</f>
        <v>2659</v>
      </c>
      <c r="F50" s="35">
        <f>'2023-2025 год Приложение  4'!G60</f>
        <v>35002.7</v>
      </c>
      <c r="G50" s="35">
        <f>'2023-2025 год Приложение  4'!H60</f>
        <v>9800</v>
      </c>
      <c r="H50" s="35">
        <f>'2023-2025 год Приложение  4'!I60</f>
        <v>8347.7</v>
      </c>
    </row>
    <row r="51" spans="1:8" ht="31.5">
      <c r="A51" s="44" t="s">
        <v>558</v>
      </c>
      <c r="B51" s="41" t="s">
        <v>378</v>
      </c>
      <c r="C51" s="41" t="s">
        <v>23</v>
      </c>
      <c r="D51" s="35">
        <f>'2023-2025 год Приложение  4'!E61</f>
        <v>0</v>
      </c>
      <c r="E51" s="35">
        <f>'2023-2025 год Приложение  4'!F61</f>
        <v>1994.8</v>
      </c>
      <c r="F51" s="35">
        <f>D51+E51</f>
        <v>1994.8</v>
      </c>
      <c r="G51" s="35">
        <f>'2023-2025 год Приложение  4'!H61</f>
        <v>0</v>
      </c>
      <c r="H51" s="35">
        <f>'2023-2025 год Приложение  4'!I61</f>
        <v>0</v>
      </c>
    </row>
    <row r="52" spans="1:8" ht="47.25">
      <c r="A52" s="23" t="s">
        <v>347</v>
      </c>
      <c r="B52" s="41" t="s">
        <v>366</v>
      </c>
      <c r="C52" s="41"/>
      <c r="D52" s="35">
        <f>'2023-2025 год Приложение  4'!E62</f>
        <v>8206.7</v>
      </c>
      <c r="E52" s="35">
        <f>'2023-2025 год Приложение  4'!F62</f>
        <v>0</v>
      </c>
      <c r="F52" s="35">
        <f>'2023-2025 год Приложение  4'!G62</f>
        <v>8206.7</v>
      </c>
      <c r="G52" s="35">
        <f>'2023-2025 год Приложение  4'!H62</f>
        <v>8206.7</v>
      </c>
      <c r="H52" s="35">
        <f>'2023-2025 год Приложение  4'!I62</f>
        <v>8206.7</v>
      </c>
    </row>
    <row r="53" spans="1:8" ht="47.25">
      <c r="A53" s="39" t="s">
        <v>347</v>
      </c>
      <c r="B53" s="26" t="s">
        <v>266</v>
      </c>
      <c r="C53" s="54"/>
      <c r="D53" s="35">
        <f>'2023-2025 год Приложение  4'!E63</f>
        <v>8206.7</v>
      </c>
      <c r="E53" s="35">
        <f>'2023-2025 год Приложение  4'!F63</f>
        <v>0</v>
      </c>
      <c r="F53" s="35">
        <f>'2023-2025 год Приложение  4'!G63</f>
        <v>8206.7</v>
      </c>
      <c r="G53" s="35">
        <f>'2023-2025 год Приложение  4'!H63</f>
        <v>8206.7</v>
      </c>
      <c r="H53" s="35">
        <f>'2023-2025 год Приложение  4'!I63</f>
        <v>8206.7</v>
      </c>
    </row>
    <row r="54" spans="1:8" ht="15.75">
      <c r="A54" s="44" t="s">
        <v>9</v>
      </c>
      <c r="B54" s="26" t="s">
        <v>266</v>
      </c>
      <c r="C54" s="41" t="s">
        <v>12</v>
      </c>
      <c r="D54" s="35">
        <f>'2023-2025 год Приложение  4'!E64</f>
        <v>8206.7</v>
      </c>
      <c r="E54" s="35">
        <f>'2023-2025 год Приложение  4'!F64</f>
        <v>0</v>
      </c>
      <c r="F54" s="35">
        <f>'2023-2025 год Приложение  4'!G64</f>
        <v>8206.7</v>
      </c>
      <c r="G54" s="35">
        <f>'2023-2025 год Приложение  4'!H64</f>
        <v>8206.7</v>
      </c>
      <c r="H54" s="35">
        <f>'2023-2025 год Приложение  4'!I64</f>
        <v>8206.7</v>
      </c>
    </row>
    <row r="55" spans="1:8" ht="15.75">
      <c r="A55" s="44" t="s">
        <v>582</v>
      </c>
      <c r="B55" s="26" t="s">
        <v>576</v>
      </c>
      <c r="C55" s="41"/>
      <c r="D55" s="35">
        <f aca="true" t="shared" si="2" ref="D55:H56">D56</f>
        <v>0</v>
      </c>
      <c r="E55" s="35">
        <f t="shared" si="2"/>
        <v>5230</v>
      </c>
      <c r="F55" s="35">
        <f t="shared" si="2"/>
        <v>5230</v>
      </c>
      <c r="G55" s="35">
        <f t="shared" si="2"/>
        <v>0</v>
      </c>
      <c r="H55" s="35">
        <f t="shared" si="2"/>
        <v>0</v>
      </c>
    </row>
    <row r="56" spans="1:8" ht="15.75">
      <c r="A56" s="44" t="s">
        <v>582</v>
      </c>
      <c r="B56" s="26" t="s">
        <v>575</v>
      </c>
      <c r="C56" s="41"/>
      <c r="D56" s="35">
        <f t="shared" si="2"/>
        <v>0</v>
      </c>
      <c r="E56" s="35">
        <f t="shared" si="2"/>
        <v>5230</v>
      </c>
      <c r="F56" s="35">
        <f t="shared" si="2"/>
        <v>5230</v>
      </c>
      <c r="G56" s="35">
        <f t="shared" si="2"/>
        <v>0</v>
      </c>
      <c r="H56" s="35">
        <f t="shared" si="2"/>
        <v>0</v>
      </c>
    </row>
    <row r="57" spans="1:8" ht="31.5">
      <c r="A57" s="44" t="s">
        <v>558</v>
      </c>
      <c r="B57" s="26" t="s">
        <v>575</v>
      </c>
      <c r="C57" s="41" t="s">
        <v>23</v>
      </c>
      <c r="D57" s="35">
        <v>0</v>
      </c>
      <c r="E57" s="35">
        <f>'2023-2025 год Приложение  4'!F67</f>
        <v>5230</v>
      </c>
      <c r="F57" s="35">
        <f>D57+E57</f>
        <v>5230</v>
      </c>
      <c r="G57" s="35">
        <f>'2023-2025 год Приложение  4'!H67</f>
        <v>0</v>
      </c>
      <c r="H57" s="35">
        <f>'2023-2025 год Приложение  4'!I67</f>
        <v>0</v>
      </c>
    </row>
    <row r="58" spans="1:8" ht="15.75">
      <c r="A58" s="44" t="s">
        <v>598</v>
      </c>
      <c r="B58" s="26" t="s">
        <v>570</v>
      </c>
      <c r="C58" s="41"/>
      <c r="D58" s="35">
        <f aca="true" t="shared" si="3" ref="D58:H59">D59</f>
        <v>0</v>
      </c>
      <c r="E58" s="35">
        <f t="shared" si="3"/>
        <v>13665</v>
      </c>
      <c r="F58" s="35">
        <f t="shared" si="3"/>
        <v>13665</v>
      </c>
      <c r="G58" s="35">
        <f t="shared" si="3"/>
        <v>0</v>
      </c>
      <c r="H58" s="35">
        <f t="shared" si="3"/>
        <v>0</v>
      </c>
    </row>
    <row r="59" spans="1:8" ht="15.75">
      <c r="A59" s="44" t="s">
        <v>598</v>
      </c>
      <c r="B59" s="26" t="s">
        <v>571</v>
      </c>
      <c r="C59" s="41"/>
      <c r="D59" s="35">
        <f t="shared" si="3"/>
        <v>0</v>
      </c>
      <c r="E59" s="35">
        <f t="shared" si="3"/>
        <v>13665</v>
      </c>
      <c r="F59" s="35">
        <f t="shared" si="3"/>
        <v>13665</v>
      </c>
      <c r="G59" s="35">
        <f t="shared" si="3"/>
        <v>0</v>
      </c>
      <c r="H59" s="35">
        <f t="shared" si="3"/>
        <v>0</v>
      </c>
    </row>
    <row r="60" spans="1:8" ht="47.25">
      <c r="A60" s="44" t="s">
        <v>298</v>
      </c>
      <c r="B60" s="26" t="s">
        <v>571</v>
      </c>
      <c r="C60" s="41" t="s">
        <v>8</v>
      </c>
      <c r="D60" s="35">
        <v>0</v>
      </c>
      <c r="E60" s="35">
        <f>'2023-2025 год Приложение  4'!F70</f>
        <v>13665</v>
      </c>
      <c r="F60" s="35">
        <f>D60+E60</f>
        <v>13665</v>
      </c>
      <c r="G60" s="35">
        <f>'2023-2025 год Приложение  4'!H70</f>
        <v>0</v>
      </c>
      <c r="H60" s="35">
        <f>'2023-2025 год Приложение  4'!I70</f>
        <v>0</v>
      </c>
    </row>
    <row r="61" spans="1:8" ht="15.75">
      <c r="A61" s="44" t="s">
        <v>557</v>
      </c>
      <c r="B61" s="26" t="s">
        <v>560</v>
      </c>
      <c r="C61" s="41"/>
      <c r="D61" s="35">
        <f aca="true" t="shared" si="4" ref="D61:H62">D62</f>
        <v>0</v>
      </c>
      <c r="E61" s="35">
        <f t="shared" si="4"/>
        <v>1461.2</v>
      </c>
      <c r="F61" s="35">
        <f t="shared" si="4"/>
        <v>1461.2</v>
      </c>
      <c r="G61" s="35">
        <f t="shared" si="4"/>
        <v>0</v>
      </c>
      <c r="H61" s="35">
        <f t="shared" si="4"/>
        <v>0</v>
      </c>
    </row>
    <row r="62" spans="1:8" ht="15.75">
      <c r="A62" s="44" t="s">
        <v>557</v>
      </c>
      <c r="B62" s="26" t="s">
        <v>559</v>
      </c>
      <c r="C62" s="41"/>
      <c r="D62" s="35">
        <f t="shared" si="4"/>
        <v>0</v>
      </c>
      <c r="E62" s="35">
        <f t="shared" si="4"/>
        <v>1461.2</v>
      </c>
      <c r="F62" s="35">
        <f t="shared" si="4"/>
        <v>1461.2</v>
      </c>
      <c r="G62" s="35">
        <f t="shared" si="4"/>
        <v>0</v>
      </c>
      <c r="H62" s="35">
        <f t="shared" si="4"/>
        <v>0</v>
      </c>
    </row>
    <row r="63" spans="1:8" ht="47.25">
      <c r="A63" s="44" t="s">
        <v>354</v>
      </c>
      <c r="B63" s="26" t="s">
        <v>559</v>
      </c>
      <c r="C63" s="41" t="s">
        <v>23</v>
      </c>
      <c r="D63" s="35">
        <v>0</v>
      </c>
      <c r="E63" s="35">
        <f>'2023-2025 год Приложение  4'!F73</f>
        <v>1461.2</v>
      </c>
      <c r="F63" s="35">
        <f>D63+E63</f>
        <v>1461.2</v>
      </c>
      <c r="G63" s="35">
        <f>'2023-2025 год Приложение  4'!H73</f>
        <v>0</v>
      </c>
      <c r="H63" s="35">
        <f>'2023-2025 год Приложение  4'!I73</f>
        <v>0</v>
      </c>
    </row>
    <row r="64" spans="1:8" ht="63">
      <c r="A64" s="10" t="s">
        <v>304</v>
      </c>
      <c r="B64" s="11" t="s">
        <v>153</v>
      </c>
      <c r="C64" s="11" t="s">
        <v>0</v>
      </c>
      <c r="D64" s="12">
        <f>D65+D73+D78+D89+D81+D86+D69</f>
        <v>1539</v>
      </c>
      <c r="E64" s="12">
        <f>E65+E73+E78+E89+E81+E86+E69</f>
        <v>13260.800000000001</v>
      </c>
      <c r="F64" s="12">
        <f>F65+F73+F78+F89+F81+F86+F69</f>
        <v>14799.800000000001</v>
      </c>
      <c r="G64" s="12">
        <f>G65+G73+G78+G89+G81+G86+G69</f>
        <v>557.5</v>
      </c>
      <c r="H64" s="12">
        <f>H65+H73+H78+H89+H81+H86+H69</f>
        <v>3587.8</v>
      </c>
    </row>
    <row r="65" spans="1:8" ht="47.25">
      <c r="A65" s="49" t="s">
        <v>397</v>
      </c>
      <c r="B65" s="21" t="s">
        <v>291</v>
      </c>
      <c r="C65" s="149"/>
      <c r="D65" s="150">
        <f>'2023-2025 год Приложение  4'!E362</f>
        <v>1170</v>
      </c>
      <c r="E65" s="150">
        <f>'2023-2025 год Приложение  4'!F362</f>
        <v>-147.7</v>
      </c>
      <c r="F65" s="150">
        <f>'2023-2025 год Приложение  4'!G362</f>
        <v>1022.3</v>
      </c>
      <c r="G65" s="150">
        <f>'2023-2025 год Приложение  4'!H362</f>
        <v>0</v>
      </c>
      <c r="H65" s="150">
        <f>'2023-2025 год Приложение  4'!I362</f>
        <v>0</v>
      </c>
    </row>
    <row r="66" spans="1:8" ht="31.5">
      <c r="A66" s="87" t="s">
        <v>225</v>
      </c>
      <c r="B66" s="34" t="s">
        <v>388</v>
      </c>
      <c r="C66" s="34"/>
      <c r="D66" s="150">
        <f>D67+D68</f>
        <v>1170</v>
      </c>
      <c r="E66" s="150">
        <f>E67+E68</f>
        <v>-147.7</v>
      </c>
      <c r="F66" s="150">
        <f>F67+F68</f>
        <v>1022.3</v>
      </c>
      <c r="G66" s="150">
        <f>G67+G68</f>
        <v>0</v>
      </c>
      <c r="H66" s="150">
        <f>H67+H68</f>
        <v>0</v>
      </c>
    </row>
    <row r="67" spans="1:8" ht="47.25">
      <c r="A67" s="44" t="s">
        <v>298</v>
      </c>
      <c r="B67" s="34" t="s">
        <v>388</v>
      </c>
      <c r="C67" s="34" t="s">
        <v>8</v>
      </c>
      <c r="D67" s="150">
        <f>'2023-2025 год Приложение  4'!E364</f>
        <v>10</v>
      </c>
      <c r="E67" s="150">
        <f>'2023-2025 год Приложение  4'!F364</f>
        <v>0</v>
      </c>
      <c r="F67" s="150">
        <f>'2023-2025 год Приложение  4'!G364</f>
        <v>10</v>
      </c>
      <c r="G67" s="150">
        <f>'2023-2025 год Приложение  4'!H364</f>
        <v>0</v>
      </c>
      <c r="H67" s="150">
        <f>'2023-2025 год Приложение  4'!I364</f>
        <v>0</v>
      </c>
    </row>
    <row r="68" spans="1:8" ht="47.25">
      <c r="A68" s="128" t="s">
        <v>354</v>
      </c>
      <c r="B68" s="34" t="s">
        <v>388</v>
      </c>
      <c r="C68" s="34" t="s">
        <v>23</v>
      </c>
      <c r="D68" s="150">
        <f>'2023-2025 год Приложение  4'!E365</f>
        <v>1160</v>
      </c>
      <c r="E68" s="150">
        <f>'2023-2025 год Приложение  4'!F365</f>
        <v>-147.7</v>
      </c>
      <c r="F68" s="150">
        <f>'2023-2025 год Приложение  4'!G365</f>
        <v>1012.3</v>
      </c>
      <c r="G68" s="150">
        <f>'2023-2025 год Приложение  4'!H365</f>
        <v>0</v>
      </c>
      <c r="H68" s="150">
        <f>'2023-2025 год Приложение  4'!I365</f>
        <v>0</v>
      </c>
    </row>
    <row r="69" spans="1:8" ht="31.5">
      <c r="A69" s="128" t="s">
        <v>572</v>
      </c>
      <c r="B69" s="34" t="s">
        <v>573</v>
      </c>
      <c r="C69" s="34"/>
      <c r="D69" s="150">
        <f>D70</f>
        <v>0</v>
      </c>
      <c r="E69" s="150">
        <f>E70</f>
        <v>13260.800000000001</v>
      </c>
      <c r="F69" s="150">
        <f>F70</f>
        <v>13260.800000000001</v>
      </c>
      <c r="G69" s="150">
        <f>G70</f>
        <v>0</v>
      </c>
      <c r="H69" s="150">
        <f>H70</f>
        <v>0</v>
      </c>
    </row>
    <row r="70" spans="1:8" ht="31.5">
      <c r="A70" s="128" t="s">
        <v>572</v>
      </c>
      <c r="B70" s="34" t="s">
        <v>574</v>
      </c>
      <c r="C70" s="34"/>
      <c r="D70" s="150">
        <f>D71+D72</f>
        <v>0</v>
      </c>
      <c r="E70" s="150">
        <f>E71+E72</f>
        <v>13260.800000000001</v>
      </c>
      <c r="F70" s="150">
        <f>F71+F72</f>
        <v>13260.800000000001</v>
      </c>
      <c r="G70" s="150">
        <f>G71+G72</f>
        <v>0</v>
      </c>
      <c r="H70" s="150">
        <f>H71+H72</f>
        <v>0</v>
      </c>
    </row>
    <row r="71" spans="1:8" ht="31.5">
      <c r="A71" s="128" t="s">
        <v>299</v>
      </c>
      <c r="B71" s="34" t="s">
        <v>574</v>
      </c>
      <c r="C71" s="34" t="s">
        <v>8</v>
      </c>
      <c r="D71" s="150">
        <f>'2023-2025 год Приложение  4'!E368+'2023-2025 год Приложение  4'!E77</f>
        <v>0</v>
      </c>
      <c r="E71" s="150">
        <f>'2023-2025 год Приложение  4'!F368+'2023-2025 год Приложение  4'!F77</f>
        <v>1051.7</v>
      </c>
      <c r="F71" s="150">
        <f>E71+D71</f>
        <v>1051.7</v>
      </c>
      <c r="G71" s="150">
        <f>'2023-2025 год Приложение  4'!H368+'2023-2025 год Приложение  4'!H77</f>
        <v>0</v>
      </c>
      <c r="H71" s="150">
        <f>'2023-2025 год Приложение  4'!I368+'2023-2025 год Приложение  4'!I77</f>
        <v>0</v>
      </c>
    </row>
    <row r="72" spans="1:8" ht="15.75">
      <c r="A72" s="87" t="s">
        <v>9</v>
      </c>
      <c r="B72" s="34" t="s">
        <v>574</v>
      </c>
      <c r="C72" s="34" t="s">
        <v>12</v>
      </c>
      <c r="D72" s="150">
        <f>'2023-2025 год Приложение  4'!E369</f>
        <v>0</v>
      </c>
      <c r="E72" s="150">
        <f>'2023-2025 год Приложение  4'!F369</f>
        <v>12209.1</v>
      </c>
      <c r="F72" s="150">
        <f>'2023-2025 год Приложение  4'!G369</f>
        <v>12209.1</v>
      </c>
      <c r="G72" s="150">
        <f>'2023-2025 год Приложение  4'!H369</f>
        <v>0</v>
      </c>
      <c r="H72" s="150">
        <f>'2023-2025 год Приложение  4'!I369</f>
        <v>0</v>
      </c>
    </row>
    <row r="73" spans="1:8" ht="31.5">
      <c r="A73" s="44" t="s">
        <v>504</v>
      </c>
      <c r="B73" s="26" t="s">
        <v>503</v>
      </c>
      <c r="C73" s="41"/>
      <c r="D73" s="35">
        <f>'2023-2025 год Приложение  4'!E370</f>
        <v>0</v>
      </c>
      <c r="E73" s="35">
        <f>'2023-2025 год Приложение  4'!F370</f>
        <v>0</v>
      </c>
      <c r="F73" s="35">
        <f>'2023-2025 год Приложение  4'!G370</f>
        <v>0</v>
      </c>
      <c r="G73" s="35">
        <f>'2023-2025 год Приложение  4'!H370</f>
        <v>0</v>
      </c>
      <c r="H73" s="35">
        <f>'2023-2025 год Приложение  4'!I370</f>
        <v>0</v>
      </c>
    </row>
    <row r="74" spans="1:8" ht="15.75">
      <c r="A74" s="44" t="s">
        <v>506</v>
      </c>
      <c r="B74" s="26" t="s">
        <v>522</v>
      </c>
      <c r="C74" s="41"/>
      <c r="D74" s="20">
        <f>'2023-2025 год Приложение  4'!E371</f>
        <v>0</v>
      </c>
      <c r="E74" s="20">
        <f>'2023-2025 год Приложение  4'!F371</f>
        <v>0</v>
      </c>
      <c r="F74" s="20">
        <f>'2023-2025 год Приложение  4'!G371</f>
        <v>0</v>
      </c>
      <c r="G74" s="20">
        <f>'2023-2025 год Приложение  4'!H371</f>
        <v>0</v>
      </c>
      <c r="H74" s="20">
        <f>'2023-2025 год Приложение  4'!I371</f>
        <v>0</v>
      </c>
    </row>
    <row r="75" spans="1:8" ht="47.25">
      <c r="A75" s="44" t="s">
        <v>298</v>
      </c>
      <c r="B75" s="26" t="s">
        <v>522</v>
      </c>
      <c r="C75" s="41" t="s">
        <v>8</v>
      </c>
      <c r="D75" s="20">
        <f>'2023-2025 год Приложение  4'!E372</f>
        <v>0</v>
      </c>
      <c r="E75" s="20">
        <f>'2023-2025 год Приложение  4'!F372</f>
        <v>0</v>
      </c>
      <c r="F75" s="20">
        <f>'2023-2025 год Приложение  4'!G372</f>
        <v>0</v>
      </c>
      <c r="G75" s="20">
        <f>'2023-2025 год Приложение  4'!H372</f>
        <v>0</v>
      </c>
      <c r="H75" s="20">
        <f>'2023-2025 год Приложение  4'!I372</f>
        <v>0</v>
      </c>
    </row>
    <row r="76" spans="1:8" ht="15.75">
      <c r="A76" s="44" t="s">
        <v>506</v>
      </c>
      <c r="B76" s="26" t="s">
        <v>505</v>
      </c>
      <c r="C76" s="41"/>
      <c r="D76" s="35">
        <f>D77</f>
        <v>0</v>
      </c>
      <c r="E76" s="35">
        <f>E77</f>
        <v>0</v>
      </c>
      <c r="F76" s="35">
        <f>F77</f>
        <v>0</v>
      </c>
      <c r="G76" s="35">
        <f>G77</f>
        <v>0</v>
      </c>
      <c r="H76" s="35">
        <f>H77</f>
        <v>0</v>
      </c>
    </row>
    <row r="77" spans="1:8" ht="47.25">
      <c r="A77" s="44" t="s">
        <v>298</v>
      </c>
      <c r="B77" s="26" t="s">
        <v>505</v>
      </c>
      <c r="C77" s="41" t="s">
        <v>8</v>
      </c>
      <c r="D77" s="35">
        <f>'2023-2025 год Приложение  4'!E374</f>
        <v>0</v>
      </c>
      <c r="E77" s="35">
        <f>'2023-2025 год Приложение  4'!F374</f>
        <v>0</v>
      </c>
      <c r="F77" s="35">
        <f>'2023-2025 год Приложение  4'!G374</f>
        <v>0</v>
      </c>
      <c r="G77" s="35">
        <f>'2023-2025 год Приложение  4'!H374</f>
        <v>0</v>
      </c>
      <c r="H77" s="35">
        <f>'2023-2025 год Приложение  4'!I374</f>
        <v>0</v>
      </c>
    </row>
    <row r="78" spans="1:8" ht="31.5">
      <c r="A78" s="44" t="s">
        <v>443</v>
      </c>
      <c r="B78" s="26" t="s">
        <v>367</v>
      </c>
      <c r="C78" s="41"/>
      <c r="D78" s="20">
        <f>'2023-2025 год Приложение  4'!E78</f>
        <v>200</v>
      </c>
      <c r="E78" s="20">
        <f>'2023-2025 год Приложение  4'!F78</f>
        <v>0</v>
      </c>
      <c r="F78" s="20">
        <f>'2023-2025 год Приложение  4'!G78</f>
        <v>200</v>
      </c>
      <c r="G78" s="20">
        <f>'2023-2025 год Приложение  4'!H78</f>
        <v>0</v>
      </c>
      <c r="H78" s="20">
        <f>'2023-2025 год Приложение  4'!I78</f>
        <v>0</v>
      </c>
    </row>
    <row r="79" spans="1:8" ht="31.5">
      <c r="A79" s="44" t="s">
        <v>355</v>
      </c>
      <c r="B79" s="26" t="s">
        <v>502</v>
      </c>
      <c r="C79" s="21"/>
      <c r="D79" s="20">
        <f>'2023-2025 год Приложение  4'!E79</f>
        <v>200</v>
      </c>
      <c r="E79" s="20">
        <f>'2023-2025 год Приложение  4'!F79</f>
        <v>0</v>
      </c>
      <c r="F79" s="20">
        <f>'2023-2025 год Приложение  4'!G79</f>
        <v>200</v>
      </c>
      <c r="G79" s="20">
        <f>'2023-2025 год Приложение  4'!H79</f>
        <v>0</v>
      </c>
      <c r="H79" s="20">
        <f>'2023-2025 год Приложение  4'!I79</f>
        <v>0</v>
      </c>
    </row>
    <row r="80" spans="1:8" ht="47.25">
      <c r="A80" s="44" t="s">
        <v>298</v>
      </c>
      <c r="B80" s="26" t="s">
        <v>502</v>
      </c>
      <c r="C80" s="21" t="s">
        <v>8</v>
      </c>
      <c r="D80" s="20">
        <f>'2023-2025 год Приложение  4'!E80</f>
        <v>200</v>
      </c>
      <c r="E80" s="20">
        <f>'2023-2025 год Приложение  4'!F80</f>
        <v>0</v>
      </c>
      <c r="F80" s="20">
        <f>'2023-2025 год Приложение  4'!G80</f>
        <v>200</v>
      </c>
      <c r="G80" s="20">
        <f>'2023-2025 год Приложение  4'!H80</f>
        <v>0</v>
      </c>
      <c r="H80" s="20">
        <f>'2023-2025 год Приложение  4'!I80</f>
        <v>0</v>
      </c>
    </row>
    <row r="81" spans="1:8" ht="31.5">
      <c r="A81" s="44" t="s">
        <v>544</v>
      </c>
      <c r="B81" s="26" t="s">
        <v>545</v>
      </c>
      <c r="C81" s="41"/>
      <c r="D81" s="35">
        <f>'2023-2025 год Приложение  4'!E375</f>
        <v>0</v>
      </c>
      <c r="E81" s="35">
        <f>'2023-2025 год Приложение  4'!F375</f>
        <v>0</v>
      </c>
      <c r="F81" s="35">
        <f>'2023-2025 год Приложение  4'!G375</f>
        <v>0</v>
      </c>
      <c r="G81" s="35">
        <f>'2023-2025 год Приложение  4'!H375</f>
        <v>557.5</v>
      </c>
      <c r="H81" s="35">
        <f>'2023-2025 год Приложение  4'!I375</f>
        <v>3587.8</v>
      </c>
    </row>
    <row r="82" spans="1:8" ht="15.75">
      <c r="A82" s="49" t="s">
        <v>506</v>
      </c>
      <c r="B82" s="26" t="s">
        <v>546</v>
      </c>
      <c r="C82" s="41"/>
      <c r="D82" s="35">
        <f>'2023-2025 год Приложение  4'!E376</f>
        <v>0</v>
      </c>
      <c r="E82" s="35">
        <f>'2023-2025 год Приложение  4'!F376</f>
        <v>0</v>
      </c>
      <c r="F82" s="35">
        <f>'2023-2025 год Приложение  4'!G376</f>
        <v>0</v>
      </c>
      <c r="G82" s="35">
        <f>'2023-2025 год Приложение  4'!H376</f>
        <v>0</v>
      </c>
      <c r="H82" s="35">
        <f>'2023-2025 год Приложение  4'!I376</f>
        <v>3587.8</v>
      </c>
    </row>
    <row r="83" spans="1:8" ht="31.5">
      <c r="A83" s="49" t="s">
        <v>299</v>
      </c>
      <c r="B83" s="26" t="s">
        <v>546</v>
      </c>
      <c r="C83" s="41" t="s">
        <v>8</v>
      </c>
      <c r="D83" s="35">
        <f>'2023-2025 год Приложение  4'!E377</f>
        <v>0</v>
      </c>
      <c r="E83" s="35">
        <f>'2023-2025 год Приложение  4'!F377</f>
        <v>0</v>
      </c>
      <c r="F83" s="35">
        <f>'2023-2025 год Приложение  4'!G377</f>
        <v>0</v>
      </c>
      <c r="G83" s="35">
        <f>'2023-2025 год Приложение  4'!H377</f>
        <v>0</v>
      </c>
      <c r="H83" s="35">
        <f>'2023-2025 год Приложение  4'!I377</f>
        <v>3587.8</v>
      </c>
    </row>
    <row r="84" spans="1:8" ht="15.75">
      <c r="A84" s="44" t="s">
        <v>506</v>
      </c>
      <c r="B84" s="26" t="s">
        <v>547</v>
      </c>
      <c r="C84" s="41"/>
      <c r="D84" s="35">
        <f>'2023-2025 год Приложение  4'!E378</f>
        <v>0</v>
      </c>
      <c r="E84" s="35">
        <f>'2023-2025 год Приложение  4'!F378</f>
        <v>0</v>
      </c>
      <c r="F84" s="35">
        <f>'2023-2025 год Приложение  4'!G378</f>
        <v>0</v>
      </c>
      <c r="G84" s="35">
        <f>'2023-2025 год Приложение  4'!H378</f>
        <v>557.5</v>
      </c>
      <c r="H84" s="35">
        <f>'2023-2025 год Приложение  4'!I378</f>
        <v>0</v>
      </c>
    </row>
    <row r="85" spans="1:8" ht="31.5">
      <c r="A85" s="44" t="s">
        <v>299</v>
      </c>
      <c r="B85" s="26" t="s">
        <v>547</v>
      </c>
      <c r="C85" s="41" t="s">
        <v>8</v>
      </c>
      <c r="D85" s="35">
        <f>'2023-2025 год Приложение  4'!E379</f>
        <v>0</v>
      </c>
      <c r="E85" s="35">
        <f>'2023-2025 год Приложение  4'!F379</f>
        <v>0</v>
      </c>
      <c r="F85" s="35">
        <f>'2023-2025 год Приложение  4'!G379</f>
        <v>0</v>
      </c>
      <c r="G85" s="35">
        <f>'2023-2025 год Приложение  4'!H379</f>
        <v>557.5</v>
      </c>
      <c r="H85" s="35">
        <f>'2023-2025 год Приложение  4'!I379</f>
        <v>0</v>
      </c>
    </row>
    <row r="86" spans="1:8" ht="56.25" customHeight="1">
      <c r="A86" s="44" t="s">
        <v>551</v>
      </c>
      <c r="B86" s="26" t="s">
        <v>550</v>
      </c>
      <c r="C86" s="21"/>
      <c r="D86" s="20">
        <f>'2023-2025 год Приложение  4'!E380</f>
        <v>0</v>
      </c>
      <c r="E86" s="20">
        <f>'2023-2025 год Приложение  4'!F380</f>
        <v>147.7</v>
      </c>
      <c r="F86" s="20">
        <f>'2023-2025 год Приложение  4'!G380</f>
        <v>147.7</v>
      </c>
      <c r="G86" s="20">
        <f>'2023-2025 год Приложение  4'!H380</f>
        <v>0</v>
      </c>
      <c r="H86" s="20"/>
    </row>
    <row r="87" spans="1:8" ht="63">
      <c r="A87" s="52" t="s">
        <v>548</v>
      </c>
      <c r="B87" s="26" t="s">
        <v>549</v>
      </c>
      <c r="C87" s="41"/>
      <c r="D87" s="20">
        <f>'2023-2025 год Приложение  4'!E381</f>
        <v>0</v>
      </c>
      <c r="E87" s="20">
        <f>'2023-2025 год Приложение  4'!F381</f>
        <v>147.7</v>
      </c>
      <c r="F87" s="20">
        <f>'2023-2025 год Приложение  4'!G381</f>
        <v>147.7</v>
      </c>
      <c r="G87" s="20">
        <f>'2023-2025 год Приложение  4'!H381</f>
        <v>0</v>
      </c>
      <c r="H87" s="20">
        <f>'2023-2025 год Приложение  4'!I381</f>
        <v>0</v>
      </c>
    </row>
    <row r="88" spans="1:8" ht="15.75">
      <c r="A88" s="87" t="s">
        <v>9</v>
      </c>
      <c r="B88" s="26" t="s">
        <v>549</v>
      </c>
      <c r="C88" s="41" t="s">
        <v>12</v>
      </c>
      <c r="D88" s="20">
        <f>'2023-2025 год Приложение  4'!E382</f>
        <v>0</v>
      </c>
      <c r="E88" s="20">
        <f>'2023-2025 год Приложение  4'!F382</f>
        <v>147.7</v>
      </c>
      <c r="F88" s="20">
        <f>'2023-2025 год Приложение  4'!G382</f>
        <v>147.7</v>
      </c>
      <c r="G88" s="20">
        <f>'2023-2025 год Приложение  4'!H382</f>
        <v>0</v>
      </c>
      <c r="H88" s="20">
        <f>'2023-2025 год Приложение  4'!I382</f>
        <v>0</v>
      </c>
    </row>
    <row r="89" spans="1:8" ht="31.5">
      <c r="A89" s="49" t="s">
        <v>485</v>
      </c>
      <c r="B89" s="34" t="s">
        <v>368</v>
      </c>
      <c r="C89" s="21"/>
      <c r="D89" s="20">
        <f aca="true" t="shared" si="5" ref="D89:H90">D90</f>
        <v>169</v>
      </c>
      <c r="E89" s="20">
        <f t="shared" si="5"/>
        <v>0</v>
      </c>
      <c r="F89" s="20">
        <f t="shared" si="5"/>
        <v>169</v>
      </c>
      <c r="G89" s="20">
        <f t="shared" si="5"/>
        <v>0</v>
      </c>
      <c r="H89" s="20">
        <f t="shared" si="5"/>
        <v>0</v>
      </c>
    </row>
    <row r="90" spans="1:8" ht="29.25" customHeight="1">
      <c r="A90" s="87" t="s">
        <v>225</v>
      </c>
      <c r="B90" s="34" t="s">
        <v>228</v>
      </c>
      <c r="C90" s="34"/>
      <c r="D90" s="20">
        <f t="shared" si="5"/>
        <v>169</v>
      </c>
      <c r="E90" s="20">
        <f t="shared" si="5"/>
        <v>0</v>
      </c>
      <c r="F90" s="20">
        <f t="shared" si="5"/>
        <v>169</v>
      </c>
      <c r="G90" s="20">
        <f t="shared" si="5"/>
        <v>0</v>
      </c>
      <c r="H90" s="20">
        <f t="shared" si="5"/>
        <v>0</v>
      </c>
    </row>
    <row r="91" spans="1:8" ht="15.75">
      <c r="A91" s="87" t="s">
        <v>9</v>
      </c>
      <c r="B91" s="34" t="s">
        <v>228</v>
      </c>
      <c r="C91" s="34" t="s">
        <v>12</v>
      </c>
      <c r="D91" s="20">
        <f>'2023-2025 год Приложение  4'!E385</f>
        <v>169</v>
      </c>
      <c r="E91" s="20">
        <f>'2023-2025 год Приложение  4'!F385</f>
        <v>0</v>
      </c>
      <c r="F91" s="20">
        <f>'2023-2025 год Приложение  4'!G385</f>
        <v>169</v>
      </c>
      <c r="G91" s="20">
        <f>'2023-2025 год Приложение  4'!H385</f>
        <v>0</v>
      </c>
      <c r="H91" s="20">
        <f>'2023-2025 год Приложение  4'!I385</f>
        <v>0</v>
      </c>
    </row>
    <row r="92" spans="1:8" ht="15.75">
      <c r="A92" s="10" t="s">
        <v>51</v>
      </c>
      <c r="B92" s="11" t="s">
        <v>154</v>
      </c>
      <c r="C92" s="11" t="s">
        <v>0</v>
      </c>
      <c r="D92" s="12">
        <f>D93+D98+D103+D106+D111</f>
        <v>41510.1</v>
      </c>
      <c r="E92" s="12">
        <f>E93+E98+E103+E106+E111</f>
        <v>0</v>
      </c>
      <c r="F92" s="12">
        <f>F93+F98+F103+F106+F111</f>
        <v>41510.1</v>
      </c>
      <c r="G92" s="12">
        <f>G93+G98+G103+G106+G111</f>
        <v>43304.7</v>
      </c>
      <c r="H92" s="12">
        <f>H93+H98+H103+H106+H111</f>
        <v>45244</v>
      </c>
    </row>
    <row r="93" spans="1:8" ht="31.5">
      <c r="A93" s="87" t="s">
        <v>33</v>
      </c>
      <c r="B93" s="21" t="s">
        <v>267</v>
      </c>
      <c r="C93" s="55"/>
      <c r="D93" s="20">
        <f>'2023-2025 год Приложение  4'!E82</f>
        <v>6812.199999999999</v>
      </c>
      <c r="E93" s="20">
        <f>'2023-2025 год Приложение  4'!F82</f>
        <v>0</v>
      </c>
      <c r="F93" s="20">
        <f>'2023-2025 год Приложение  4'!G82</f>
        <v>6812.199999999999</v>
      </c>
      <c r="G93" s="20">
        <f>'2023-2025 год Приложение  4'!H82</f>
        <v>7975.799999999999</v>
      </c>
      <c r="H93" s="20">
        <f>'2023-2025 год Приложение  4'!I82</f>
        <v>8200.7</v>
      </c>
    </row>
    <row r="94" spans="1:8" ht="31.5">
      <c r="A94" s="14" t="s">
        <v>33</v>
      </c>
      <c r="B94" s="41" t="s">
        <v>369</v>
      </c>
      <c r="C94" s="55"/>
      <c r="D94" s="42">
        <f>'2023-2025 год Приложение  4'!E83</f>
        <v>5518.299999999999</v>
      </c>
      <c r="E94" s="42">
        <f>'2023-2025 год Приложение  4'!F83</f>
        <v>0</v>
      </c>
      <c r="F94" s="42">
        <f>'2023-2025 год Приложение  4'!G83</f>
        <v>5518.299999999999</v>
      </c>
      <c r="G94" s="42">
        <f>'2023-2025 год Приложение  4'!H83</f>
        <v>6681.9</v>
      </c>
      <c r="H94" s="42">
        <f>'2023-2025 год Приложение  4'!I83</f>
        <v>6906.8</v>
      </c>
    </row>
    <row r="95" spans="1:8" ht="47.25">
      <c r="A95" s="44" t="s">
        <v>298</v>
      </c>
      <c r="B95" s="41" t="s">
        <v>369</v>
      </c>
      <c r="C95" s="41" t="s">
        <v>8</v>
      </c>
      <c r="D95" s="20">
        <f>'2023-2025 год Приложение  4'!E84</f>
        <v>5518.299999999999</v>
      </c>
      <c r="E95" s="20">
        <f>'2023-2025 год Приложение  4'!F84</f>
        <v>0</v>
      </c>
      <c r="F95" s="20">
        <f>'2023-2025 год Приложение  4'!G84</f>
        <v>5518.299999999999</v>
      </c>
      <c r="G95" s="20">
        <f>'2023-2025 год Приложение  4'!H84</f>
        <v>6681.9</v>
      </c>
      <c r="H95" s="20">
        <f>'2023-2025 год Приложение  4'!I84</f>
        <v>6906.8</v>
      </c>
    </row>
    <row r="96" spans="1:8" ht="31.5">
      <c r="A96" s="14" t="s">
        <v>33</v>
      </c>
      <c r="B96" s="15" t="s">
        <v>268</v>
      </c>
      <c r="C96" s="15"/>
      <c r="D96" s="42">
        <f>'2023-2025 год Приложение  4'!E85</f>
        <v>1293.9</v>
      </c>
      <c r="E96" s="42">
        <f>'2023-2025 год Приложение  4'!F85</f>
        <v>0</v>
      </c>
      <c r="F96" s="42">
        <f>'2023-2025 год Приложение  4'!G85</f>
        <v>1293.9</v>
      </c>
      <c r="G96" s="42">
        <f>'2023-2025 год Приложение  4'!H85</f>
        <v>1293.9</v>
      </c>
      <c r="H96" s="42">
        <f>'2023-2025 год Приложение  4'!I85</f>
        <v>1293.9</v>
      </c>
    </row>
    <row r="97" spans="1:8" ht="47.25">
      <c r="A97" s="44" t="s">
        <v>298</v>
      </c>
      <c r="B97" s="15" t="s">
        <v>268</v>
      </c>
      <c r="C97" s="41" t="s">
        <v>8</v>
      </c>
      <c r="D97" s="20">
        <f>'2023-2025 год Приложение  4'!E86</f>
        <v>1293.9</v>
      </c>
      <c r="E97" s="20">
        <f>'2023-2025 год Приложение  4'!F86</f>
        <v>0</v>
      </c>
      <c r="F97" s="20">
        <f>'2023-2025 год Приложение  4'!G86</f>
        <v>1293.9</v>
      </c>
      <c r="G97" s="20">
        <f>'2023-2025 год Приложение  4'!H86</f>
        <v>1293.9</v>
      </c>
      <c r="H97" s="20">
        <f>'2023-2025 год Приложение  4'!I86</f>
        <v>1293.9</v>
      </c>
    </row>
    <row r="98" spans="1:8" ht="31.5">
      <c r="A98" s="113" t="s">
        <v>34</v>
      </c>
      <c r="B98" s="15" t="s">
        <v>155</v>
      </c>
      <c r="C98" s="41"/>
      <c r="D98" s="20">
        <f>'2023-2025 год Приложение  4'!E87</f>
        <v>23532.4</v>
      </c>
      <c r="E98" s="20">
        <f>'2023-2025 год Приложение  4'!F87</f>
        <v>0</v>
      </c>
      <c r="F98" s="20">
        <f>'2023-2025 год Приложение  4'!G87</f>
        <v>23532.4</v>
      </c>
      <c r="G98" s="20">
        <f>'2023-2025 год Приложение  4'!H87</f>
        <v>24278.9</v>
      </c>
      <c r="H98" s="20">
        <f>'2023-2025 год Приложение  4'!I87</f>
        <v>25991.1</v>
      </c>
    </row>
    <row r="99" spans="1:8" ht="31.5">
      <c r="A99" s="22" t="s">
        <v>34</v>
      </c>
      <c r="B99" s="21" t="s">
        <v>370</v>
      </c>
      <c r="C99" s="21"/>
      <c r="D99" s="20">
        <f>'2023-2025 год Приложение  4'!E88</f>
        <v>11812.8</v>
      </c>
      <c r="E99" s="20">
        <f>'2023-2025 год Приложение  4'!F88</f>
        <v>0</v>
      </c>
      <c r="F99" s="20">
        <f>'2023-2025 год Приложение  4'!G88</f>
        <v>11812.8</v>
      </c>
      <c r="G99" s="20">
        <f>'2023-2025 год Приложение  4'!H88</f>
        <v>12559.3</v>
      </c>
      <c r="H99" s="20">
        <f>'2023-2025 год Приложение  4'!I88</f>
        <v>14271.5</v>
      </c>
    </row>
    <row r="100" spans="1:8" ht="47.25">
      <c r="A100" s="44" t="s">
        <v>298</v>
      </c>
      <c r="B100" s="21" t="s">
        <v>370</v>
      </c>
      <c r="C100" s="21" t="s">
        <v>8</v>
      </c>
      <c r="D100" s="20">
        <f>'2023-2025 год Приложение  4'!E89</f>
        <v>11812.8</v>
      </c>
      <c r="E100" s="20">
        <f>'2023-2025 год Приложение  4'!F89</f>
        <v>0</v>
      </c>
      <c r="F100" s="20">
        <f>'2023-2025 год Приложение  4'!G89</f>
        <v>11812.8</v>
      </c>
      <c r="G100" s="20">
        <f>'2023-2025 год Приложение  4'!H89</f>
        <v>12559.3</v>
      </c>
      <c r="H100" s="20">
        <f>'2023-2025 год Приложение  4'!I89</f>
        <v>14271.5</v>
      </c>
    </row>
    <row r="101" spans="1:8" ht="31.5">
      <c r="A101" s="39" t="s">
        <v>34</v>
      </c>
      <c r="B101" s="15" t="s">
        <v>269</v>
      </c>
      <c r="C101" s="41"/>
      <c r="D101" s="42">
        <f>'2023-2025 год Приложение  4'!E90</f>
        <v>11719.6</v>
      </c>
      <c r="E101" s="42">
        <f>'2023-2025 год Приложение  4'!F90</f>
        <v>0</v>
      </c>
      <c r="F101" s="42">
        <f>'2023-2025 год Приложение  4'!G90</f>
        <v>11719.6</v>
      </c>
      <c r="G101" s="42">
        <f>'2023-2025 год Приложение  4'!H90</f>
        <v>11719.6</v>
      </c>
      <c r="H101" s="42">
        <f>'2023-2025 год Приложение  4'!I90</f>
        <v>11719.6</v>
      </c>
    </row>
    <row r="102" spans="1:8" ht="47.25">
      <c r="A102" s="44" t="s">
        <v>298</v>
      </c>
      <c r="B102" s="15" t="s">
        <v>269</v>
      </c>
      <c r="C102" s="41" t="s">
        <v>8</v>
      </c>
      <c r="D102" s="20">
        <f>'2023-2025 год Приложение  4'!E91</f>
        <v>11719.6</v>
      </c>
      <c r="E102" s="20">
        <f>'2023-2025 год Приложение  4'!F91</f>
        <v>0</v>
      </c>
      <c r="F102" s="20">
        <f>'2023-2025 год Приложение  4'!G91</f>
        <v>11719.6</v>
      </c>
      <c r="G102" s="20">
        <f>'2023-2025 год Приложение  4'!H91</f>
        <v>11719.6</v>
      </c>
      <c r="H102" s="20">
        <f>'2023-2025 год Приложение  4'!I91</f>
        <v>11719.6</v>
      </c>
    </row>
    <row r="103" spans="1:8" ht="31.5">
      <c r="A103" s="79" t="s">
        <v>174</v>
      </c>
      <c r="B103" s="15" t="s">
        <v>156</v>
      </c>
      <c r="C103" s="41"/>
      <c r="D103" s="20">
        <f>'2023-2025 год Приложение  4'!E92</f>
        <v>5000</v>
      </c>
      <c r="E103" s="20">
        <f>'2023-2025 год Приложение  4'!F92</f>
        <v>0</v>
      </c>
      <c r="F103" s="20">
        <f>'2023-2025 год Приложение  4'!G92</f>
        <v>5000</v>
      </c>
      <c r="G103" s="20">
        <f>'2023-2025 год Приложение  4'!H92</f>
        <v>5000</v>
      </c>
      <c r="H103" s="20">
        <f>'2023-2025 год Приложение  4'!I92</f>
        <v>5000</v>
      </c>
    </row>
    <row r="104" spans="1:8" ht="31.5">
      <c r="A104" s="44" t="s">
        <v>174</v>
      </c>
      <c r="B104" s="15" t="s">
        <v>396</v>
      </c>
      <c r="C104" s="41"/>
      <c r="D104" s="20">
        <f>'2023-2025 год Приложение  4'!E93</f>
        <v>5000</v>
      </c>
      <c r="E104" s="20">
        <f>'2023-2025 год Приложение  4'!F93</f>
        <v>0</v>
      </c>
      <c r="F104" s="20">
        <f>'2023-2025 год Приложение  4'!G93</f>
        <v>5000</v>
      </c>
      <c r="G104" s="20">
        <f>'2023-2025 год Приложение  4'!H93</f>
        <v>5000</v>
      </c>
      <c r="H104" s="20">
        <f>'2023-2025 год Приложение  4'!I93</f>
        <v>5000</v>
      </c>
    </row>
    <row r="105" spans="1:8" ht="47.25">
      <c r="A105" s="44" t="s">
        <v>298</v>
      </c>
      <c r="B105" s="15" t="s">
        <v>396</v>
      </c>
      <c r="C105" s="41" t="s">
        <v>8</v>
      </c>
      <c r="D105" s="20">
        <f>'2023-2025 год Приложение  4'!E94</f>
        <v>5000</v>
      </c>
      <c r="E105" s="20">
        <f>'2023-2025 год Приложение  4'!F94</f>
        <v>0</v>
      </c>
      <c r="F105" s="20">
        <f>'2023-2025 год Приложение  4'!G94</f>
        <v>5000</v>
      </c>
      <c r="G105" s="20">
        <f>'2023-2025 год Приложение  4'!H94</f>
        <v>5000</v>
      </c>
      <c r="H105" s="20">
        <f>'2023-2025 год Приложение  4'!I94</f>
        <v>5000</v>
      </c>
    </row>
    <row r="106" spans="1:8" ht="15.75">
      <c r="A106" s="113" t="s">
        <v>175</v>
      </c>
      <c r="B106" s="15" t="s">
        <v>176</v>
      </c>
      <c r="C106" s="41"/>
      <c r="D106" s="20">
        <f>'2023-2025 год Приложение  4'!E95</f>
        <v>3610.7</v>
      </c>
      <c r="E106" s="20">
        <f>'2023-2025 год Приложение  4'!F95</f>
        <v>0</v>
      </c>
      <c r="F106" s="20">
        <f>'2023-2025 год Приложение  4'!G95</f>
        <v>3610.7</v>
      </c>
      <c r="G106" s="20">
        <f>'2023-2025 год Приложение  4'!H95</f>
        <v>3662.9</v>
      </c>
      <c r="H106" s="20">
        <f>'2023-2025 год Приложение  4'!I95</f>
        <v>3669.2</v>
      </c>
    </row>
    <row r="107" spans="1:8" ht="15.75">
      <c r="A107" s="44" t="s">
        <v>175</v>
      </c>
      <c r="B107" s="15" t="s">
        <v>398</v>
      </c>
      <c r="C107" s="41"/>
      <c r="D107" s="42">
        <f>'2023-2025 год Приложение  4'!E96</f>
        <v>907.5</v>
      </c>
      <c r="E107" s="42">
        <f>'2023-2025 год Приложение  4'!F96</f>
        <v>0</v>
      </c>
      <c r="F107" s="42">
        <f>'2023-2025 год Приложение  4'!G96</f>
        <v>907.5</v>
      </c>
      <c r="G107" s="42">
        <f>'2023-2025 год Приложение  4'!H96</f>
        <v>1000</v>
      </c>
      <c r="H107" s="42">
        <f>'2023-2025 год Приложение  4'!I96</f>
        <v>1100</v>
      </c>
    </row>
    <row r="108" spans="1:8" ht="47.25">
      <c r="A108" s="44" t="s">
        <v>298</v>
      </c>
      <c r="B108" s="15" t="s">
        <v>398</v>
      </c>
      <c r="C108" s="41" t="s">
        <v>8</v>
      </c>
      <c r="D108" s="42">
        <f>'2023-2025 год Приложение  4'!E97</f>
        <v>907.5</v>
      </c>
      <c r="E108" s="42">
        <f>'2023-2025 год Приложение  4'!F97</f>
        <v>0</v>
      </c>
      <c r="F108" s="42">
        <f>'2023-2025 год Приложение  4'!G97</f>
        <v>907.5</v>
      </c>
      <c r="G108" s="42">
        <f>'2023-2025 год Приложение  4'!H97</f>
        <v>1000</v>
      </c>
      <c r="H108" s="42">
        <f>'2023-2025 год Приложение  4'!I97</f>
        <v>1100</v>
      </c>
    </row>
    <row r="109" spans="1:8" ht="52.5" customHeight="1">
      <c r="A109" s="44" t="s">
        <v>360</v>
      </c>
      <c r="B109" s="15" t="s">
        <v>359</v>
      </c>
      <c r="C109" s="41"/>
      <c r="D109" s="42">
        <f>'2023-2025 год Приложение  4'!E98</f>
        <v>2703.2</v>
      </c>
      <c r="E109" s="42">
        <f>'2023-2025 год Приложение  4'!F98</f>
        <v>0</v>
      </c>
      <c r="F109" s="42">
        <f>'2023-2025 год Приложение  4'!G98</f>
        <v>2703.2</v>
      </c>
      <c r="G109" s="42">
        <f>'2023-2025 год Приложение  4'!H98</f>
        <v>2662.9</v>
      </c>
      <c r="H109" s="42">
        <f>'2023-2025 год Приложение  4'!I98</f>
        <v>2569.2</v>
      </c>
    </row>
    <row r="110" spans="1:8" ht="47.25">
      <c r="A110" s="44" t="s">
        <v>298</v>
      </c>
      <c r="B110" s="15" t="s">
        <v>359</v>
      </c>
      <c r="C110" s="41" t="s">
        <v>8</v>
      </c>
      <c r="D110" s="42">
        <f>'2023-2025 год Приложение  4'!E99</f>
        <v>2703.2</v>
      </c>
      <c r="E110" s="42">
        <f>'2023-2025 год Приложение  4'!F99</f>
        <v>0</v>
      </c>
      <c r="F110" s="42">
        <f>'2023-2025 год Приложение  4'!G99</f>
        <v>2703.2</v>
      </c>
      <c r="G110" s="42">
        <f>'2023-2025 год Приложение  4'!H99</f>
        <v>2662.9</v>
      </c>
      <c r="H110" s="42">
        <f>'2023-2025 год Приложение  4'!I99</f>
        <v>2569.2</v>
      </c>
    </row>
    <row r="111" spans="1:8" ht="47.25">
      <c r="A111" s="79" t="s">
        <v>35</v>
      </c>
      <c r="B111" s="7" t="s">
        <v>297</v>
      </c>
      <c r="C111" s="41"/>
      <c r="D111" s="42">
        <f>'2023-2025 год Приложение  4'!E100</f>
        <v>2554.8</v>
      </c>
      <c r="E111" s="42">
        <f>'2023-2025 год Приложение  4'!F100</f>
        <v>0</v>
      </c>
      <c r="F111" s="42">
        <f>'2023-2025 год Приложение  4'!G100</f>
        <v>2554.8</v>
      </c>
      <c r="G111" s="42">
        <f>'2023-2025 год Приложение  4'!H100</f>
        <v>2387.1</v>
      </c>
      <c r="H111" s="42">
        <f>'2023-2025 год Приложение  4'!I100</f>
        <v>2383</v>
      </c>
    </row>
    <row r="112" spans="1:8" ht="47.25">
      <c r="A112" s="39" t="s">
        <v>35</v>
      </c>
      <c r="B112" s="34" t="s">
        <v>399</v>
      </c>
      <c r="C112" s="41"/>
      <c r="D112" s="42">
        <f>'2023-2025 год Приложение  4'!E101</f>
        <v>300</v>
      </c>
      <c r="E112" s="42">
        <f>'2023-2025 год Приложение  4'!F101</f>
        <v>0</v>
      </c>
      <c r="F112" s="42">
        <f>'2023-2025 год Приложение  4'!G101</f>
        <v>300</v>
      </c>
      <c r="G112" s="42">
        <f>'2023-2025 год Приложение  4'!H101</f>
        <v>300</v>
      </c>
      <c r="H112" s="42">
        <f>'2023-2025 год Приложение  4'!I101</f>
        <v>300</v>
      </c>
    </row>
    <row r="113" spans="1:8" ht="15.75">
      <c r="A113" s="44" t="s">
        <v>9</v>
      </c>
      <c r="B113" s="34" t="s">
        <v>399</v>
      </c>
      <c r="C113" s="41" t="s">
        <v>12</v>
      </c>
      <c r="D113" s="42">
        <f>'2023-2025 год Приложение  4'!E102</f>
        <v>300</v>
      </c>
      <c r="E113" s="42">
        <f>'2023-2025 год Приложение  4'!F102</f>
        <v>0</v>
      </c>
      <c r="F113" s="42">
        <f>'2023-2025 год Приложение  4'!G102</f>
        <v>300</v>
      </c>
      <c r="G113" s="42">
        <f>'2023-2025 год Приложение  4'!H102</f>
        <v>300</v>
      </c>
      <c r="H113" s="42">
        <f>'2023-2025 год Приложение  4'!I102</f>
        <v>300</v>
      </c>
    </row>
    <row r="114" spans="1:8" ht="47.25">
      <c r="A114" s="39" t="s">
        <v>35</v>
      </c>
      <c r="B114" s="34" t="s">
        <v>270</v>
      </c>
      <c r="C114" s="41"/>
      <c r="D114" s="42">
        <f>'2023-2025 год Приложение  4'!E103</f>
        <v>2254.8</v>
      </c>
      <c r="E114" s="42">
        <f>'2023-2025 год Приложение  4'!F103</f>
        <v>0</v>
      </c>
      <c r="F114" s="42">
        <f>'2023-2025 год Приложение  4'!G103</f>
        <v>2254.8</v>
      </c>
      <c r="G114" s="42">
        <f>'2023-2025 год Приложение  4'!H103</f>
        <v>2087.1</v>
      </c>
      <c r="H114" s="42">
        <f>'2023-2025 год Приложение  4'!I103</f>
        <v>2083</v>
      </c>
    </row>
    <row r="115" spans="1:8" ht="15.75">
      <c r="A115" s="44" t="s">
        <v>9</v>
      </c>
      <c r="B115" s="34" t="s">
        <v>270</v>
      </c>
      <c r="C115" s="41" t="s">
        <v>12</v>
      </c>
      <c r="D115" s="20">
        <f>'2023-2025 год Приложение  4'!E104</f>
        <v>2254.8</v>
      </c>
      <c r="E115" s="20">
        <f>'2023-2025 год Приложение  4'!F104</f>
        <v>0</v>
      </c>
      <c r="F115" s="20">
        <f>'2023-2025 год Приложение  4'!G104</f>
        <v>2254.8</v>
      </c>
      <c r="G115" s="20">
        <f>'2023-2025 год Приложение  4'!H104</f>
        <v>2087.1</v>
      </c>
      <c r="H115" s="20">
        <f>'2023-2025 год Приложение  4'!I104</f>
        <v>2083</v>
      </c>
    </row>
    <row r="116" spans="1:8" ht="31.5">
      <c r="A116" s="10" t="s">
        <v>236</v>
      </c>
      <c r="B116" s="11" t="s">
        <v>157</v>
      </c>
      <c r="C116" s="11" t="s">
        <v>0</v>
      </c>
      <c r="D116" s="12">
        <f>D117+D120</f>
        <v>257</v>
      </c>
      <c r="E116" s="12">
        <f>E117+E120</f>
        <v>0</v>
      </c>
      <c r="F116" s="12">
        <f>F117+F120</f>
        <v>257</v>
      </c>
      <c r="G116" s="12">
        <f>G117+G120</f>
        <v>2786.3</v>
      </c>
      <c r="H116" s="12">
        <f>H117+H120</f>
        <v>237</v>
      </c>
    </row>
    <row r="117" spans="1:8" ht="31.5">
      <c r="A117" s="45" t="s">
        <v>52</v>
      </c>
      <c r="B117" s="34" t="s">
        <v>271</v>
      </c>
      <c r="C117" s="21"/>
      <c r="D117" s="20">
        <f>'2023-2025 год Приложение  4'!E106</f>
        <v>50</v>
      </c>
      <c r="E117" s="20">
        <f>'2023-2025 год Приложение  4'!F106</f>
        <v>0</v>
      </c>
      <c r="F117" s="20">
        <f>'2023-2025 год Приложение  4'!G106</f>
        <v>50</v>
      </c>
      <c r="G117" s="20">
        <f>'2023-2025 год Приложение  4'!H106</f>
        <v>50</v>
      </c>
      <c r="H117" s="20">
        <f>'2023-2025 год Приложение  4'!I106</f>
        <v>50</v>
      </c>
    </row>
    <row r="118" spans="1:8" ht="31.5">
      <c r="A118" s="22" t="s">
        <v>52</v>
      </c>
      <c r="B118" s="26" t="s">
        <v>406</v>
      </c>
      <c r="C118" s="41"/>
      <c r="D118" s="42">
        <f>'2023-2025 год Приложение  4'!E107</f>
        <v>50</v>
      </c>
      <c r="E118" s="42">
        <f>'2023-2025 год Приложение  4'!F107</f>
        <v>0</v>
      </c>
      <c r="F118" s="42">
        <f>'2023-2025 год Приложение  4'!G107</f>
        <v>50</v>
      </c>
      <c r="G118" s="42">
        <f>'2023-2025 год Приложение  4'!H107</f>
        <v>50</v>
      </c>
      <c r="H118" s="42">
        <f>'2023-2025 год Приложение  4'!I107</f>
        <v>50</v>
      </c>
    </row>
    <row r="119" spans="1:8" ht="15.75">
      <c r="A119" s="39" t="s">
        <v>26</v>
      </c>
      <c r="B119" s="26" t="s">
        <v>406</v>
      </c>
      <c r="C119" s="21" t="s">
        <v>16</v>
      </c>
      <c r="D119" s="42">
        <f>'2023-2025 год Приложение  4'!E108</f>
        <v>50</v>
      </c>
      <c r="E119" s="42">
        <f>'2023-2025 год Приложение  4'!F108</f>
        <v>0</v>
      </c>
      <c r="F119" s="42">
        <f>'2023-2025 год Приложение  4'!G108</f>
        <v>50</v>
      </c>
      <c r="G119" s="42">
        <f>'2023-2025 год Приложение  4'!H108</f>
        <v>50</v>
      </c>
      <c r="H119" s="42">
        <f>'2023-2025 год Приложение  4'!I108</f>
        <v>50</v>
      </c>
    </row>
    <row r="120" spans="1:8" ht="31.5">
      <c r="A120" s="39" t="s">
        <v>42</v>
      </c>
      <c r="B120" s="26" t="s">
        <v>158</v>
      </c>
      <c r="C120" s="21"/>
      <c r="D120" s="42">
        <f>'2023-2025 год Приложение  4'!E109</f>
        <v>207</v>
      </c>
      <c r="E120" s="42">
        <f>'2023-2025 год Приложение  4'!F109</f>
        <v>0</v>
      </c>
      <c r="F120" s="42">
        <f>'2023-2025 год Приложение  4'!G109</f>
        <v>207</v>
      </c>
      <c r="G120" s="42">
        <f>'2023-2025 год Приложение  4'!H109</f>
        <v>2736.3</v>
      </c>
      <c r="H120" s="42">
        <f>'2023-2025 год Приложение  4'!I109</f>
        <v>187</v>
      </c>
    </row>
    <row r="121" spans="1:8" ht="31.5">
      <c r="A121" s="39" t="s">
        <v>42</v>
      </c>
      <c r="B121" s="26" t="s">
        <v>407</v>
      </c>
      <c r="C121" s="21"/>
      <c r="D121" s="20">
        <f>'2023-2025 год Приложение  4'!E110</f>
        <v>207</v>
      </c>
      <c r="E121" s="20">
        <f>'2023-2025 год Приложение  4'!F110</f>
        <v>0</v>
      </c>
      <c r="F121" s="20">
        <f>'2023-2025 год Приложение  4'!G110</f>
        <v>207</v>
      </c>
      <c r="G121" s="20">
        <f>'2023-2025 год Приложение  4'!H110</f>
        <v>2736.3</v>
      </c>
      <c r="H121" s="20">
        <f>'2023-2025 год Приложение  4'!I110</f>
        <v>187</v>
      </c>
    </row>
    <row r="122" spans="1:8" ht="47.25">
      <c r="A122" s="44" t="s">
        <v>298</v>
      </c>
      <c r="B122" s="26" t="s">
        <v>407</v>
      </c>
      <c r="C122" s="41" t="s">
        <v>8</v>
      </c>
      <c r="D122" s="20">
        <f>'2023-2025 год Приложение  4'!E111</f>
        <v>207</v>
      </c>
      <c r="E122" s="20">
        <f>'2023-2025 год Приложение  4'!F111</f>
        <v>0</v>
      </c>
      <c r="F122" s="20">
        <f>'2023-2025 год Приложение  4'!G111</f>
        <v>207</v>
      </c>
      <c r="G122" s="20">
        <f>'2023-2025 год Приложение  4'!H111</f>
        <v>2736.3</v>
      </c>
      <c r="H122" s="20">
        <f>'2023-2025 год Приложение  4'!I111</f>
        <v>187</v>
      </c>
    </row>
    <row r="123" spans="1:8" ht="31.5">
      <c r="A123" s="10" t="s">
        <v>254</v>
      </c>
      <c r="B123" s="11" t="s">
        <v>182</v>
      </c>
      <c r="C123" s="11" t="s">
        <v>0</v>
      </c>
      <c r="D123" s="12">
        <f>D124+D130+D127</f>
        <v>2447.6</v>
      </c>
      <c r="E123" s="12">
        <f>E124+E130+E127</f>
        <v>-94.2</v>
      </c>
      <c r="F123" s="12">
        <f>F124+F130+F127</f>
        <v>2353.4</v>
      </c>
      <c r="G123" s="12">
        <f>G124+G130+G127</f>
        <v>2136.6</v>
      </c>
      <c r="H123" s="12">
        <f>H124+H130+H127</f>
        <v>2136.6</v>
      </c>
    </row>
    <row r="124" spans="1:8" ht="31.5">
      <c r="A124" s="23" t="s">
        <v>458</v>
      </c>
      <c r="B124" s="34" t="s">
        <v>412</v>
      </c>
      <c r="C124" s="21"/>
      <c r="D124" s="20">
        <f>'2023-2025 год Приложение  4'!E113</f>
        <v>2136.6</v>
      </c>
      <c r="E124" s="20">
        <f>'2023-2025 год Приложение  4'!F113</f>
        <v>0</v>
      </c>
      <c r="F124" s="20">
        <f>'2023-2025 год Приложение  4'!G113</f>
        <v>2136.6</v>
      </c>
      <c r="G124" s="20">
        <f>'2023-2025 год Приложение  4'!H113</f>
        <v>2136.6</v>
      </c>
      <c r="H124" s="20">
        <f>'2023-2025 год Приложение  4'!I113</f>
        <v>2136.6</v>
      </c>
    </row>
    <row r="125" spans="1:8" ht="78.75">
      <c r="A125" s="23" t="s">
        <v>300</v>
      </c>
      <c r="B125" s="34" t="s">
        <v>272</v>
      </c>
      <c r="C125" s="21"/>
      <c r="D125" s="85">
        <f>'2023-2025 год Приложение  4'!E114</f>
        <v>2136.6</v>
      </c>
      <c r="E125" s="85">
        <f>'2023-2025 год Приложение  4'!F114</f>
        <v>0</v>
      </c>
      <c r="F125" s="85">
        <f>'2023-2025 год Приложение  4'!G114</f>
        <v>2136.6</v>
      </c>
      <c r="G125" s="85">
        <f>'2023-2025 год Приложение  4'!H114</f>
        <v>2136.6</v>
      </c>
      <c r="H125" s="85">
        <f>'2023-2025 год Приложение  4'!I114</f>
        <v>2136.6</v>
      </c>
    </row>
    <row r="126" spans="1:8" ht="47.25">
      <c r="A126" s="113" t="s">
        <v>298</v>
      </c>
      <c r="B126" s="34" t="s">
        <v>272</v>
      </c>
      <c r="C126" s="21" t="s">
        <v>8</v>
      </c>
      <c r="D126" s="85">
        <f>'2023-2025 год Приложение  4'!E115</f>
        <v>2136.6</v>
      </c>
      <c r="E126" s="85">
        <f>'2023-2025 год Приложение  4'!F115</f>
        <v>0</v>
      </c>
      <c r="F126" s="85">
        <f>'2023-2025 год Приложение  4'!G115</f>
        <v>2136.6</v>
      </c>
      <c r="G126" s="85">
        <f>'2023-2025 год Приложение  4'!H115</f>
        <v>2136.6</v>
      </c>
      <c r="H126" s="85">
        <f>'2023-2025 год Приложение  4'!I115</f>
        <v>2136.6</v>
      </c>
    </row>
    <row r="127" spans="1:8" ht="15.75">
      <c r="A127" s="113" t="s">
        <v>523</v>
      </c>
      <c r="B127" s="34" t="s">
        <v>516</v>
      </c>
      <c r="C127" s="86"/>
      <c r="D127" s="85">
        <f aca="true" t="shared" si="6" ref="D127:H128">D128</f>
        <v>216.8</v>
      </c>
      <c r="E127" s="85">
        <f t="shared" si="6"/>
        <v>0</v>
      </c>
      <c r="F127" s="85">
        <f t="shared" si="6"/>
        <v>216.8</v>
      </c>
      <c r="G127" s="85">
        <f t="shared" si="6"/>
        <v>0</v>
      </c>
      <c r="H127" s="85">
        <f t="shared" si="6"/>
        <v>0</v>
      </c>
    </row>
    <row r="128" spans="1:8" ht="15.75">
      <c r="A128" s="113" t="s">
        <v>523</v>
      </c>
      <c r="B128" s="34" t="s">
        <v>517</v>
      </c>
      <c r="C128" s="86"/>
      <c r="D128" s="85">
        <f t="shared" si="6"/>
        <v>216.8</v>
      </c>
      <c r="E128" s="85">
        <f t="shared" si="6"/>
        <v>0</v>
      </c>
      <c r="F128" s="85">
        <f t="shared" si="6"/>
        <v>216.8</v>
      </c>
      <c r="G128" s="85">
        <f t="shared" si="6"/>
        <v>0</v>
      </c>
      <c r="H128" s="85">
        <f t="shared" si="6"/>
        <v>0</v>
      </c>
    </row>
    <row r="129" spans="1:8" ht="47.25">
      <c r="A129" s="113" t="s">
        <v>298</v>
      </c>
      <c r="B129" s="34" t="s">
        <v>517</v>
      </c>
      <c r="C129" s="21" t="s">
        <v>8</v>
      </c>
      <c r="D129" s="85">
        <f>'2023-2025 год Приложение  4'!E118</f>
        <v>216.8</v>
      </c>
      <c r="E129" s="85">
        <f>'2023-2025 год Приложение  4'!F118</f>
        <v>0</v>
      </c>
      <c r="F129" s="85">
        <f>'2023-2025 год Приложение  4'!G118</f>
        <v>216.8</v>
      </c>
      <c r="G129" s="85">
        <f>'2023-2025 год Приложение  4'!H118</f>
        <v>0</v>
      </c>
      <c r="H129" s="85">
        <f>'2023-2025 год Приложение  4'!I118</f>
        <v>0</v>
      </c>
    </row>
    <row r="130" spans="1:8" ht="31.5">
      <c r="A130" s="113" t="s">
        <v>585</v>
      </c>
      <c r="B130" s="34" t="s">
        <v>414</v>
      </c>
      <c r="C130" s="21"/>
      <c r="D130" s="85">
        <f>'2023-2025 год Приложение  4'!E119</f>
        <v>94.2</v>
      </c>
      <c r="E130" s="85">
        <f>'2023-2025 год Приложение  4'!F119</f>
        <v>-94.2</v>
      </c>
      <c r="F130" s="85">
        <f>'2023-2025 год Приложение  4'!G119</f>
        <v>0</v>
      </c>
      <c r="G130" s="85">
        <f>'2023-2025 год Приложение  4'!H119</f>
        <v>0</v>
      </c>
      <c r="H130" s="85">
        <f>'2023-2025 год Приложение  4'!I119</f>
        <v>0</v>
      </c>
    </row>
    <row r="131" spans="1:8" ht="47.25">
      <c r="A131" s="113" t="s">
        <v>586</v>
      </c>
      <c r="B131" s="34" t="s">
        <v>353</v>
      </c>
      <c r="C131" s="86"/>
      <c r="D131" s="85">
        <f>'2023-2025 год Приложение  4'!E120</f>
        <v>94.2</v>
      </c>
      <c r="E131" s="85">
        <f>'2023-2025 год Приложение  4'!F120</f>
        <v>-94.2</v>
      </c>
      <c r="F131" s="85">
        <f>'2023-2025 год Приложение  4'!G120</f>
        <v>0</v>
      </c>
      <c r="G131" s="85">
        <f>'2023-2025 год Приложение  4'!H120</f>
        <v>0</v>
      </c>
      <c r="H131" s="85">
        <f>'2023-2025 год Приложение  4'!I120</f>
        <v>0</v>
      </c>
    </row>
    <row r="132" spans="1:8" ht="47.25">
      <c r="A132" s="113" t="s">
        <v>298</v>
      </c>
      <c r="B132" s="34" t="s">
        <v>353</v>
      </c>
      <c r="C132" s="21" t="s">
        <v>8</v>
      </c>
      <c r="D132" s="85">
        <f>'2023-2025 год Приложение  4'!E121</f>
        <v>94.2</v>
      </c>
      <c r="E132" s="85">
        <f>'2023-2025 год Приложение  4'!F121</f>
        <v>-94.2</v>
      </c>
      <c r="F132" s="85">
        <f>'2023-2025 год Приложение  4'!G121</f>
        <v>0</v>
      </c>
      <c r="G132" s="85">
        <f>'2023-2025 год Приложение  4'!H121</f>
        <v>0</v>
      </c>
      <c r="H132" s="85">
        <f>'2023-2025 год Приложение  4'!I121</f>
        <v>0</v>
      </c>
    </row>
    <row r="133" spans="1:8" ht="15.75">
      <c r="A133" s="28" t="s">
        <v>237</v>
      </c>
      <c r="B133" s="29" t="s">
        <v>94</v>
      </c>
      <c r="C133" s="29" t="s">
        <v>0</v>
      </c>
      <c r="D133" s="30">
        <f>D134+D156+D192+D229+D236</f>
        <v>1463486.1999999997</v>
      </c>
      <c r="E133" s="30">
        <f>E134+E156+E192+E229+E236</f>
        <v>4781.5</v>
      </c>
      <c r="F133" s="30">
        <f>F134+F156+F192+F229+F236</f>
        <v>1468267.7</v>
      </c>
      <c r="G133" s="30">
        <f>G134+G156+G192+G229+G236</f>
        <v>1464635.3</v>
      </c>
      <c r="H133" s="30">
        <f>H134+H156+H192+H229+H236</f>
        <v>1479464.1000000003</v>
      </c>
    </row>
    <row r="134" spans="1:8" ht="15.75">
      <c r="A134" s="10" t="s">
        <v>238</v>
      </c>
      <c r="B134" s="11" t="s">
        <v>95</v>
      </c>
      <c r="C134" s="11" t="s">
        <v>0</v>
      </c>
      <c r="D134" s="12">
        <f>D135+D140+D143+D150+D153</f>
        <v>539021.5</v>
      </c>
      <c r="E134" s="12">
        <f>E135+E140+E143+E150+E153</f>
        <v>1296.8</v>
      </c>
      <c r="F134" s="12">
        <f>F135+F140+F143+F150+F153</f>
        <v>540318.3</v>
      </c>
      <c r="G134" s="12">
        <f>G135+G140+G143+G150+G153</f>
        <v>549947.4</v>
      </c>
      <c r="H134" s="12">
        <f>H135+H140+H143+H150+H153</f>
        <v>549835.0000000001</v>
      </c>
    </row>
    <row r="135" spans="1:8" s="146" customFormat="1" ht="15.75">
      <c r="A135" s="133" t="s">
        <v>24</v>
      </c>
      <c r="B135" s="137" t="s">
        <v>93</v>
      </c>
      <c r="C135" s="134"/>
      <c r="D135" s="147">
        <f>D136+D138</f>
        <v>80115.8</v>
      </c>
      <c r="E135" s="147">
        <f>E136+E138</f>
        <v>0</v>
      </c>
      <c r="F135" s="147">
        <f>F136+F138</f>
        <v>80115.8</v>
      </c>
      <c r="G135" s="147">
        <f>G136+G138</f>
        <v>82992.9</v>
      </c>
      <c r="H135" s="147">
        <f>H136+H138</f>
        <v>93586.4</v>
      </c>
    </row>
    <row r="136" spans="1:11" ht="15.75">
      <c r="A136" s="39" t="s">
        <v>24</v>
      </c>
      <c r="B136" s="41" t="s">
        <v>379</v>
      </c>
      <c r="C136" s="41"/>
      <c r="D136" s="102">
        <f>D137</f>
        <v>79049.1</v>
      </c>
      <c r="E136" s="102">
        <f>E137</f>
        <v>0</v>
      </c>
      <c r="F136" s="102">
        <f>F137</f>
        <v>79049.1</v>
      </c>
      <c r="G136" s="42">
        <f>G137</f>
        <v>81926.2</v>
      </c>
      <c r="H136" s="42">
        <f>H137</f>
        <v>92519.7</v>
      </c>
      <c r="I136" s="25"/>
      <c r="J136" s="25"/>
      <c r="K136" s="25"/>
    </row>
    <row r="137" spans="1:8" ht="31.5">
      <c r="A137" s="39" t="s">
        <v>10</v>
      </c>
      <c r="B137" s="41" t="s">
        <v>379</v>
      </c>
      <c r="C137" s="41" t="s">
        <v>11</v>
      </c>
      <c r="D137" s="102">
        <f>'2023-2025 год Приложение  4'!E436</f>
        <v>79049.1</v>
      </c>
      <c r="E137" s="102">
        <f>'2023-2025 год Приложение  4'!F436</f>
        <v>0</v>
      </c>
      <c r="F137" s="102">
        <f>'2023-2025 год Приложение  4'!G436</f>
        <v>79049.1</v>
      </c>
      <c r="G137" s="42">
        <f>'2023-2025 год Приложение  4'!H436</f>
        <v>81926.2</v>
      </c>
      <c r="H137" s="42">
        <f>'2023-2025 год Приложение  4'!I436</f>
        <v>92519.7</v>
      </c>
    </row>
    <row r="138" spans="1:8" ht="31.5">
      <c r="A138" s="39" t="s">
        <v>212</v>
      </c>
      <c r="B138" s="41" t="s">
        <v>219</v>
      </c>
      <c r="C138" s="41"/>
      <c r="D138" s="102">
        <f>D139</f>
        <v>1066.6999999999998</v>
      </c>
      <c r="E138" s="102">
        <f>E139</f>
        <v>0</v>
      </c>
      <c r="F138" s="102">
        <f>F139</f>
        <v>1066.6999999999998</v>
      </c>
      <c r="G138" s="42">
        <f>G139</f>
        <v>1066.6999999999998</v>
      </c>
      <c r="H138" s="42">
        <f>H139</f>
        <v>1066.6999999999998</v>
      </c>
    </row>
    <row r="139" spans="1:8" ht="31.5">
      <c r="A139" s="39" t="s">
        <v>10</v>
      </c>
      <c r="B139" s="41" t="s">
        <v>219</v>
      </c>
      <c r="C139" s="41" t="s">
        <v>11</v>
      </c>
      <c r="D139" s="102">
        <f>'2023-2025 год Приложение  4'!E438</f>
        <v>1066.6999999999998</v>
      </c>
      <c r="E139" s="102">
        <f>'2023-2025 год Приложение  4'!F438</f>
        <v>0</v>
      </c>
      <c r="F139" s="102">
        <f>'2023-2025 год Приложение  4'!G438</f>
        <v>1066.6999999999998</v>
      </c>
      <c r="G139" s="42">
        <f>'2023-2025 год Приложение  4'!H438</f>
        <v>1066.6999999999998</v>
      </c>
      <c r="H139" s="42">
        <f>'2023-2025 год Приложение  4'!I438</f>
        <v>1066.6999999999998</v>
      </c>
    </row>
    <row r="140" spans="1:8" ht="47.25">
      <c r="A140" s="39" t="s">
        <v>57</v>
      </c>
      <c r="B140" s="41" t="s">
        <v>380</v>
      </c>
      <c r="C140" s="41"/>
      <c r="D140" s="102">
        <f aca="true" t="shared" si="7" ref="D140:H141">D141</f>
        <v>439510.9</v>
      </c>
      <c r="E140" s="102">
        <f t="shared" si="7"/>
        <v>0</v>
      </c>
      <c r="F140" s="102">
        <f t="shared" si="7"/>
        <v>439510.9</v>
      </c>
      <c r="G140" s="102">
        <f t="shared" si="7"/>
        <v>439510.9</v>
      </c>
      <c r="H140" s="102">
        <f t="shared" si="7"/>
        <v>439510.9</v>
      </c>
    </row>
    <row r="141" spans="1:8" ht="47.25">
      <c r="A141" s="39" t="s">
        <v>57</v>
      </c>
      <c r="B141" s="41" t="s">
        <v>97</v>
      </c>
      <c r="C141" s="41"/>
      <c r="D141" s="102">
        <f t="shared" si="7"/>
        <v>439510.9</v>
      </c>
      <c r="E141" s="102">
        <f t="shared" si="7"/>
        <v>0</v>
      </c>
      <c r="F141" s="102">
        <f t="shared" si="7"/>
        <v>439510.9</v>
      </c>
      <c r="G141" s="42">
        <f t="shared" si="7"/>
        <v>439510.9</v>
      </c>
      <c r="H141" s="42">
        <f t="shared" si="7"/>
        <v>439510.9</v>
      </c>
    </row>
    <row r="142" spans="1:8" ht="31.5">
      <c r="A142" s="39" t="s">
        <v>10</v>
      </c>
      <c r="B142" s="41" t="s">
        <v>97</v>
      </c>
      <c r="C142" s="41" t="s">
        <v>11</v>
      </c>
      <c r="D142" s="102">
        <f>'2023-2025 год Приложение  4'!E441</f>
        <v>439510.9</v>
      </c>
      <c r="E142" s="102">
        <f>'2023-2025 год Приложение  4'!F441</f>
        <v>0</v>
      </c>
      <c r="F142" s="102">
        <f>'2023-2025 год Приложение  4'!G441</f>
        <v>439510.9</v>
      </c>
      <c r="G142" s="42">
        <f>'2023-2025 год Приложение  4'!H441</f>
        <v>439510.9</v>
      </c>
      <c r="H142" s="42">
        <f>'2023-2025 год Приложение  4'!I441</f>
        <v>439510.9</v>
      </c>
    </row>
    <row r="143" spans="1:9" ht="31.5">
      <c r="A143" s="39" t="s">
        <v>25</v>
      </c>
      <c r="B143" s="41" t="s">
        <v>96</v>
      </c>
      <c r="C143" s="41"/>
      <c r="D143" s="102">
        <f>D144+D146+D148</f>
        <v>5132.9</v>
      </c>
      <c r="E143" s="102">
        <f>E144+E146+E148</f>
        <v>1296.8</v>
      </c>
      <c r="F143" s="102">
        <f>F144+F146+F148</f>
        <v>6429.700000000001</v>
      </c>
      <c r="G143" s="102">
        <f>G144+G146+G148</f>
        <v>13181.7</v>
      </c>
      <c r="H143" s="102">
        <f>H144+H146+H148</f>
        <v>2475.7999999999997</v>
      </c>
      <c r="I143" s="25"/>
    </row>
    <row r="144" spans="1:8" ht="31.5">
      <c r="A144" s="39" t="s">
        <v>25</v>
      </c>
      <c r="B144" s="41" t="s">
        <v>381</v>
      </c>
      <c r="C144" s="41"/>
      <c r="D144" s="102">
        <f>D145</f>
        <v>105</v>
      </c>
      <c r="E144" s="102">
        <f>E145</f>
        <v>958</v>
      </c>
      <c r="F144" s="102">
        <f>F145</f>
        <v>1063</v>
      </c>
      <c r="G144" s="42">
        <f>G145</f>
        <v>5298.3</v>
      </c>
      <c r="H144" s="42">
        <f>H145</f>
        <v>0</v>
      </c>
    </row>
    <row r="145" spans="1:8" ht="31.5">
      <c r="A145" s="39" t="s">
        <v>10</v>
      </c>
      <c r="B145" s="41" t="s">
        <v>381</v>
      </c>
      <c r="C145" s="41" t="s">
        <v>11</v>
      </c>
      <c r="D145" s="102">
        <f>'2023-2025 год Приложение  4'!E444</f>
        <v>105</v>
      </c>
      <c r="E145" s="102">
        <f>'2023-2025 год Приложение  4'!F444</f>
        <v>958</v>
      </c>
      <c r="F145" s="102">
        <f>'2023-2025 год Приложение  4'!G444</f>
        <v>1063</v>
      </c>
      <c r="G145" s="42">
        <f>'2023-2025 год Приложение  4'!H444</f>
        <v>5298.3</v>
      </c>
      <c r="H145" s="42">
        <f>'2023-2025 год Приложение  4'!I444</f>
        <v>0</v>
      </c>
    </row>
    <row r="146" spans="1:8" ht="31.5">
      <c r="A146" s="39" t="s">
        <v>292</v>
      </c>
      <c r="B146" s="41" t="s">
        <v>293</v>
      </c>
      <c r="C146" s="41"/>
      <c r="D146" s="102">
        <f>D147</f>
        <v>2700</v>
      </c>
      <c r="E146" s="102">
        <f>E147</f>
        <v>0</v>
      </c>
      <c r="F146" s="102">
        <f>F147</f>
        <v>2700</v>
      </c>
      <c r="G146" s="42">
        <f>G147</f>
        <v>7883.400000000001</v>
      </c>
      <c r="H146" s="42">
        <f>H147</f>
        <v>2475.7999999999997</v>
      </c>
    </row>
    <row r="147" spans="1:8" ht="31.5">
      <c r="A147" s="39" t="s">
        <v>10</v>
      </c>
      <c r="B147" s="41" t="s">
        <v>293</v>
      </c>
      <c r="C147" s="41" t="s">
        <v>11</v>
      </c>
      <c r="D147" s="102">
        <f>'2023-2025 год Приложение  4'!E446</f>
        <v>2700</v>
      </c>
      <c r="E147" s="102">
        <f>'2023-2025 год Приложение  4'!F446</f>
        <v>0</v>
      </c>
      <c r="F147" s="102">
        <f>'2023-2025 год Приложение  4'!G446</f>
        <v>2700</v>
      </c>
      <c r="G147" s="42">
        <f>'2023-2025 год Приложение  4'!H446</f>
        <v>7883.400000000001</v>
      </c>
      <c r="H147" s="42">
        <f>'2023-2025 год Приложение  4'!I446</f>
        <v>2475.7999999999997</v>
      </c>
    </row>
    <row r="148" spans="1:8" ht="31.5">
      <c r="A148" s="39" t="s">
        <v>173</v>
      </c>
      <c r="B148" s="41" t="s">
        <v>312</v>
      </c>
      <c r="C148" s="41"/>
      <c r="D148" s="102">
        <f>D149</f>
        <v>2327.9</v>
      </c>
      <c r="E148" s="102">
        <f>E149</f>
        <v>338.8</v>
      </c>
      <c r="F148" s="102">
        <f>F149</f>
        <v>2666.7000000000003</v>
      </c>
      <c r="G148" s="42">
        <f>G149</f>
        <v>0</v>
      </c>
      <c r="H148" s="42">
        <f>H149</f>
        <v>0</v>
      </c>
    </row>
    <row r="149" spans="1:8" ht="31.5">
      <c r="A149" s="39" t="s">
        <v>10</v>
      </c>
      <c r="B149" s="41" t="s">
        <v>312</v>
      </c>
      <c r="C149" s="41" t="s">
        <v>11</v>
      </c>
      <c r="D149" s="102">
        <f>'2023-2025 год Приложение  4'!E448</f>
        <v>2327.9</v>
      </c>
      <c r="E149" s="102">
        <f>'2023-2025 год Приложение  4'!F448</f>
        <v>338.8</v>
      </c>
      <c r="F149" s="102">
        <f>'2023-2025 год Приложение  4'!G448</f>
        <v>2666.7000000000003</v>
      </c>
      <c r="G149" s="42">
        <f>'2023-2025 год Приложение  4'!H448</f>
        <v>0</v>
      </c>
      <c r="H149" s="42">
        <f>'2023-2025 год Приложение  4'!I448</f>
        <v>0</v>
      </c>
    </row>
    <row r="150" spans="1:8" ht="63">
      <c r="A150" s="39" t="s">
        <v>56</v>
      </c>
      <c r="B150" s="26" t="s">
        <v>382</v>
      </c>
      <c r="C150" s="41"/>
      <c r="D150" s="102">
        <f aca="true" t="shared" si="8" ref="D150:H151">D151</f>
        <v>12516.9</v>
      </c>
      <c r="E150" s="102">
        <f t="shared" si="8"/>
        <v>0</v>
      </c>
      <c r="F150" s="102">
        <f t="shared" si="8"/>
        <v>12516.9</v>
      </c>
      <c r="G150" s="102">
        <f t="shared" si="8"/>
        <v>12516.9</v>
      </c>
      <c r="H150" s="102">
        <f t="shared" si="8"/>
        <v>12516.9</v>
      </c>
    </row>
    <row r="151" spans="1:8" ht="63">
      <c r="A151" s="39" t="s">
        <v>56</v>
      </c>
      <c r="B151" s="41" t="s">
        <v>277</v>
      </c>
      <c r="C151" s="41"/>
      <c r="D151" s="102">
        <f t="shared" si="8"/>
        <v>12516.9</v>
      </c>
      <c r="E151" s="102">
        <f t="shared" si="8"/>
        <v>0</v>
      </c>
      <c r="F151" s="102">
        <f t="shared" si="8"/>
        <v>12516.9</v>
      </c>
      <c r="G151" s="42">
        <f t="shared" si="8"/>
        <v>12516.9</v>
      </c>
      <c r="H151" s="42">
        <f t="shared" si="8"/>
        <v>12516.9</v>
      </c>
    </row>
    <row r="152" spans="1:8" ht="31.5">
      <c r="A152" s="39" t="s">
        <v>10</v>
      </c>
      <c r="B152" s="41" t="s">
        <v>277</v>
      </c>
      <c r="C152" s="41" t="s">
        <v>11</v>
      </c>
      <c r="D152" s="102">
        <f>'2023-2025 год Приложение  4'!E451</f>
        <v>12516.9</v>
      </c>
      <c r="E152" s="102">
        <f>'2023-2025 год Приложение  4'!F451</f>
        <v>0</v>
      </c>
      <c r="F152" s="102">
        <f>'2023-2025 год Приложение  4'!G451</f>
        <v>12516.9</v>
      </c>
      <c r="G152" s="42">
        <f>'2023-2025 год Приложение  4'!H451</f>
        <v>12516.9</v>
      </c>
      <c r="H152" s="42">
        <f>'2023-2025 год Приложение  4'!I451</f>
        <v>12516.9</v>
      </c>
    </row>
    <row r="153" spans="1:8" ht="94.5">
      <c r="A153" s="52" t="s">
        <v>168</v>
      </c>
      <c r="B153" s="41" t="s">
        <v>383</v>
      </c>
      <c r="C153" s="41"/>
      <c r="D153" s="102">
        <f aca="true" t="shared" si="9" ref="D153:H154">D154</f>
        <v>1745</v>
      </c>
      <c r="E153" s="102">
        <f t="shared" si="9"/>
        <v>0</v>
      </c>
      <c r="F153" s="102">
        <f t="shared" si="9"/>
        <v>1745</v>
      </c>
      <c r="G153" s="102">
        <f t="shared" si="9"/>
        <v>1745</v>
      </c>
      <c r="H153" s="102">
        <f t="shared" si="9"/>
        <v>1745</v>
      </c>
    </row>
    <row r="154" spans="1:8" ht="94.5">
      <c r="A154" s="52" t="s">
        <v>168</v>
      </c>
      <c r="B154" s="41" t="s">
        <v>278</v>
      </c>
      <c r="C154" s="41"/>
      <c r="D154" s="102">
        <f t="shared" si="9"/>
        <v>1745</v>
      </c>
      <c r="E154" s="102">
        <f t="shared" si="9"/>
        <v>0</v>
      </c>
      <c r="F154" s="102">
        <f t="shared" si="9"/>
        <v>1745</v>
      </c>
      <c r="G154" s="42">
        <f t="shared" si="9"/>
        <v>1745</v>
      </c>
      <c r="H154" s="42">
        <f t="shared" si="9"/>
        <v>1745</v>
      </c>
    </row>
    <row r="155" spans="1:8" ht="15.75">
      <c r="A155" s="39" t="s">
        <v>26</v>
      </c>
      <c r="B155" s="41" t="s">
        <v>278</v>
      </c>
      <c r="C155" s="41" t="s">
        <v>16</v>
      </c>
      <c r="D155" s="102">
        <f>'2023-2025 год Приложение  4'!E454</f>
        <v>1745</v>
      </c>
      <c r="E155" s="102">
        <f>'2023-2025 год Приложение  4'!F454</f>
        <v>0</v>
      </c>
      <c r="F155" s="102">
        <f>'2023-2025 год Приложение  4'!G454</f>
        <v>1745</v>
      </c>
      <c r="G155" s="42">
        <f>'2023-2025 год Приложение  4'!H454</f>
        <v>1745</v>
      </c>
      <c r="H155" s="42">
        <f>'2023-2025 год Приложение  4'!I454</f>
        <v>1745</v>
      </c>
    </row>
    <row r="156" spans="1:8" ht="15.75">
      <c r="A156" s="10" t="s">
        <v>239</v>
      </c>
      <c r="B156" s="11" t="s">
        <v>98</v>
      </c>
      <c r="C156" s="11" t="s">
        <v>0</v>
      </c>
      <c r="D156" s="12">
        <f>D157+D162+D165+D172+D175+D178+D181+D187+D184</f>
        <v>771071.2999999999</v>
      </c>
      <c r="E156" s="12">
        <f>E157+E162+E165+E172+E175+E178+E181+E187+E184</f>
        <v>3955.3999999999996</v>
      </c>
      <c r="F156" s="12">
        <f>F157+F162+F165+F172+F175+F178+F181+F187+F184</f>
        <v>775026.7</v>
      </c>
      <c r="G156" s="12">
        <f>G157+G162+G165+G172+G175+G178+G181+G187+G184</f>
        <v>756761.6</v>
      </c>
      <c r="H156" s="12">
        <f>H157+H162+H165+H172+H175+H178+H181+H187+H184</f>
        <v>772688.2000000001</v>
      </c>
    </row>
    <row r="157" spans="1:8" s="146" customFormat="1" ht="15.75">
      <c r="A157" s="23" t="s">
        <v>24</v>
      </c>
      <c r="B157" s="21" t="s">
        <v>99</v>
      </c>
      <c r="C157" s="134"/>
      <c r="D157" s="135">
        <f>D158+D160</f>
        <v>120252.7</v>
      </c>
      <c r="E157" s="135">
        <f>E158+E160</f>
        <v>-1698</v>
      </c>
      <c r="F157" s="135">
        <f>F158+F160</f>
        <v>118554.7</v>
      </c>
      <c r="G157" s="135">
        <f>G158+G160</f>
        <v>117908.40000000001</v>
      </c>
      <c r="H157" s="135">
        <f>H158+H160</f>
        <v>125851</v>
      </c>
    </row>
    <row r="158" spans="1:11" ht="15.75">
      <c r="A158" s="39" t="s">
        <v>24</v>
      </c>
      <c r="B158" s="41" t="s">
        <v>389</v>
      </c>
      <c r="C158" s="41"/>
      <c r="D158" s="102">
        <f>D159</f>
        <v>119109.3</v>
      </c>
      <c r="E158" s="102">
        <f>E159</f>
        <v>-1698</v>
      </c>
      <c r="F158" s="102">
        <f>F159</f>
        <v>117411.3</v>
      </c>
      <c r="G158" s="42">
        <f>G159</f>
        <v>116721.6</v>
      </c>
      <c r="H158" s="42">
        <f>H159</f>
        <v>124664.2</v>
      </c>
      <c r="I158" s="25"/>
      <c r="J158" s="25"/>
      <c r="K158" s="25"/>
    </row>
    <row r="159" spans="1:8" ht="31.5">
      <c r="A159" s="39" t="s">
        <v>10</v>
      </c>
      <c r="B159" s="41" t="s">
        <v>389</v>
      </c>
      <c r="C159" s="41" t="s">
        <v>11</v>
      </c>
      <c r="D159" s="102">
        <f>'2023-2025 год Приложение  4'!E458</f>
        <v>119109.3</v>
      </c>
      <c r="E159" s="102">
        <f>'2023-2025 год Приложение  4'!F458</f>
        <v>-1698</v>
      </c>
      <c r="F159" s="102">
        <f>'2023-2025 год Приложение  4'!G458</f>
        <v>117411.3</v>
      </c>
      <c r="G159" s="42">
        <f>'2023-2025 год Приложение  4'!H458</f>
        <v>116721.6</v>
      </c>
      <c r="H159" s="42">
        <f>'2023-2025 год Приложение  4'!I458</f>
        <v>124664.2</v>
      </c>
    </row>
    <row r="160" spans="1:8" ht="31.5">
      <c r="A160" s="39" t="s">
        <v>212</v>
      </c>
      <c r="B160" s="41" t="s">
        <v>220</v>
      </c>
      <c r="C160" s="41"/>
      <c r="D160" s="102">
        <f>D161</f>
        <v>1143.4</v>
      </c>
      <c r="E160" s="102">
        <f>E161</f>
        <v>0</v>
      </c>
      <c r="F160" s="102">
        <f>F161</f>
        <v>1143.4</v>
      </c>
      <c r="G160" s="42">
        <f>G161</f>
        <v>1186.8</v>
      </c>
      <c r="H160" s="42">
        <f>H161</f>
        <v>1186.8</v>
      </c>
    </row>
    <row r="161" spans="1:8" ht="31.5">
      <c r="A161" s="39" t="s">
        <v>10</v>
      </c>
      <c r="B161" s="41" t="s">
        <v>220</v>
      </c>
      <c r="C161" s="41" t="s">
        <v>11</v>
      </c>
      <c r="D161" s="102">
        <f>'2023-2025 год Приложение  4'!E460</f>
        <v>1143.4</v>
      </c>
      <c r="E161" s="102">
        <f>'2023-2025 год Приложение  4'!F460</f>
        <v>0</v>
      </c>
      <c r="F161" s="102">
        <f>'2023-2025 год Приложение  4'!G460</f>
        <v>1143.4</v>
      </c>
      <c r="G161" s="42">
        <f>'2023-2025 год Приложение  4'!H460</f>
        <v>1186.8</v>
      </c>
      <c r="H161" s="42">
        <f>'2023-2025 год Приложение  4'!I460</f>
        <v>1186.8</v>
      </c>
    </row>
    <row r="162" spans="1:8" ht="47.25">
      <c r="A162" s="39" t="s">
        <v>57</v>
      </c>
      <c r="B162" s="41" t="s">
        <v>390</v>
      </c>
      <c r="C162" s="41"/>
      <c r="D162" s="102">
        <f aca="true" t="shared" si="10" ref="D162:H163">D163</f>
        <v>561904.9</v>
      </c>
      <c r="E162" s="102">
        <f t="shared" si="10"/>
        <v>0</v>
      </c>
      <c r="F162" s="102">
        <f t="shared" si="10"/>
        <v>561904.9</v>
      </c>
      <c r="G162" s="102">
        <f t="shared" si="10"/>
        <v>561904.9</v>
      </c>
      <c r="H162" s="102">
        <f t="shared" si="10"/>
        <v>561904.9</v>
      </c>
    </row>
    <row r="163" spans="1:8" ht="47.25">
      <c r="A163" s="39" t="s">
        <v>57</v>
      </c>
      <c r="B163" s="41" t="s">
        <v>100</v>
      </c>
      <c r="C163" s="41"/>
      <c r="D163" s="102">
        <f t="shared" si="10"/>
        <v>561904.9</v>
      </c>
      <c r="E163" s="102">
        <f t="shared" si="10"/>
        <v>0</v>
      </c>
      <c r="F163" s="102">
        <f t="shared" si="10"/>
        <v>561904.9</v>
      </c>
      <c r="G163" s="42">
        <f t="shared" si="10"/>
        <v>561904.9</v>
      </c>
      <c r="H163" s="42">
        <f t="shared" si="10"/>
        <v>561904.9</v>
      </c>
    </row>
    <row r="164" spans="1:8" ht="31.5">
      <c r="A164" s="39" t="s">
        <v>10</v>
      </c>
      <c r="B164" s="41" t="s">
        <v>100</v>
      </c>
      <c r="C164" s="41" t="s">
        <v>11</v>
      </c>
      <c r="D164" s="102">
        <f>'2023-2025 год Приложение  4'!E463</f>
        <v>561904.9</v>
      </c>
      <c r="E164" s="102">
        <f>'2023-2025 год Приложение  4'!F463</f>
        <v>0</v>
      </c>
      <c r="F164" s="102">
        <f>'2023-2025 год Приложение  4'!G463</f>
        <v>561904.9</v>
      </c>
      <c r="G164" s="42">
        <f>'2023-2025 год Приложение  4'!H463</f>
        <v>561904.9</v>
      </c>
      <c r="H164" s="42">
        <f>'2023-2025 год Приложение  4'!I463</f>
        <v>561904.9</v>
      </c>
    </row>
    <row r="165" spans="1:11" ht="31.5">
      <c r="A165" s="39" t="s">
        <v>27</v>
      </c>
      <c r="B165" s="41" t="s">
        <v>106</v>
      </c>
      <c r="C165" s="41"/>
      <c r="D165" s="102">
        <f>D166+D168+D170</f>
        <v>12129.500000000002</v>
      </c>
      <c r="E165" s="102">
        <f>E166+E168+E170</f>
        <v>1612.6</v>
      </c>
      <c r="F165" s="102">
        <f>F166+F168+F170</f>
        <v>13742.100000000002</v>
      </c>
      <c r="G165" s="102">
        <f>G166+G168+G170</f>
        <v>0</v>
      </c>
      <c r="H165" s="102">
        <f>H166+H168+H170</f>
        <v>8431.900000000001</v>
      </c>
      <c r="I165" s="25"/>
      <c r="J165" s="25"/>
      <c r="K165" s="25"/>
    </row>
    <row r="166" spans="1:8" ht="31.5">
      <c r="A166" s="39" t="s">
        <v>27</v>
      </c>
      <c r="B166" s="41" t="s">
        <v>391</v>
      </c>
      <c r="C166" s="41"/>
      <c r="D166" s="42">
        <f>D167</f>
        <v>2529</v>
      </c>
      <c r="E166" s="42">
        <f>E167</f>
        <v>4089.5</v>
      </c>
      <c r="F166" s="42">
        <f>F167</f>
        <v>6618.5</v>
      </c>
      <c r="G166" s="42">
        <f>G167</f>
        <v>0</v>
      </c>
      <c r="H166" s="42">
        <f>H167</f>
        <v>1086.2</v>
      </c>
    </row>
    <row r="167" spans="1:11" ht="31.5">
      <c r="A167" s="39" t="s">
        <v>10</v>
      </c>
      <c r="B167" s="41" t="s">
        <v>391</v>
      </c>
      <c r="C167" s="41" t="s">
        <v>11</v>
      </c>
      <c r="D167" s="102">
        <f>'2023-2025 год Приложение  4'!E466</f>
        <v>2529</v>
      </c>
      <c r="E167" s="102">
        <f>'2023-2025 год Приложение  4'!F466</f>
        <v>4089.5</v>
      </c>
      <c r="F167" s="102">
        <f>'2023-2025 год Приложение  4'!G466</f>
        <v>6618.5</v>
      </c>
      <c r="G167" s="42">
        <f>'2023-2025 год Приложение  4'!H466</f>
        <v>0</v>
      </c>
      <c r="H167" s="42">
        <f>'2023-2025 год Приложение  4'!I466</f>
        <v>1086.2</v>
      </c>
      <c r="I167" s="25"/>
      <c r="J167" s="25"/>
      <c r="K167" s="25"/>
    </row>
    <row r="168" spans="1:8" ht="31.5">
      <c r="A168" s="39" t="s">
        <v>292</v>
      </c>
      <c r="B168" s="41" t="s">
        <v>294</v>
      </c>
      <c r="C168" s="41"/>
      <c r="D168" s="102">
        <f>D169</f>
        <v>6621.400000000001</v>
      </c>
      <c r="E168" s="102">
        <f>E169</f>
        <v>0</v>
      </c>
      <c r="F168" s="102">
        <f>F169</f>
        <v>6621.400000000001</v>
      </c>
      <c r="G168" s="42">
        <f>G169</f>
        <v>0</v>
      </c>
      <c r="H168" s="42">
        <f>H169</f>
        <v>7345.700000000001</v>
      </c>
    </row>
    <row r="169" spans="1:8" ht="31.5">
      <c r="A169" s="39" t="s">
        <v>10</v>
      </c>
      <c r="B169" s="41" t="s">
        <v>294</v>
      </c>
      <c r="C169" s="41" t="s">
        <v>11</v>
      </c>
      <c r="D169" s="102">
        <f>'2023-2025 год Приложение  4'!E468</f>
        <v>6621.400000000001</v>
      </c>
      <c r="E169" s="102">
        <f>'2023-2025 год Приложение  4'!F468</f>
        <v>0</v>
      </c>
      <c r="F169" s="102">
        <f>'2023-2025 год Приложение  4'!G468</f>
        <v>6621.400000000001</v>
      </c>
      <c r="G169" s="42">
        <f>'2023-2025 год Приложение  4'!H468</f>
        <v>0</v>
      </c>
      <c r="H169" s="42">
        <f>'2023-2025 год Приложение  4'!I468</f>
        <v>7345.700000000001</v>
      </c>
    </row>
    <row r="170" spans="1:8" ht="31.5">
      <c r="A170" s="39" t="s">
        <v>173</v>
      </c>
      <c r="B170" s="41" t="s">
        <v>313</v>
      </c>
      <c r="C170" s="41"/>
      <c r="D170" s="102">
        <f>D171</f>
        <v>2979.1</v>
      </c>
      <c r="E170" s="102">
        <f>E171</f>
        <v>-2476.9</v>
      </c>
      <c r="F170" s="102">
        <f>F171</f>
        <v>502.1999999999998</v>
      </c>
      <c r="G170" s="42">
        <f>G171</f>
        <v>0</v>
      </c>
      <c r="H170" s="42">
        <f>H171</f>
        <v>0</v>
      </c>
    </row>
    <row r="171" spans="1:8" ht="31.5">
      <c r="A171" s="39" t="s">
        <v>10</v>
      </c>
      <c r="B171" s="41" t="s">
        <v>313</v>
      </c>
      <c r="C171" s="41" t="s">
        <v>11</v>
      </c>
      <c r="D171" s="102">
        <f>'2023-2025 год Приложение  4'!E470</f>
        <v>2979.1</v>
      </c>
      <c r="E171" s="102">
        <f>'2023-2025 год Приложение  4'!F470</f>
        <v>-2476.9</v>
      </c>
      <c r="F171" s="102">
        <f>'2023-2025 год Приложение  4'!G470</f>
        <v>502.1999999999998</v>
      </c>
      <c r="G171" s="42">
        <f>'2023-2025 год Приложение  4'!H470</f>
        <v>0</v>
      </c>
      <c r="H171" s="42">
        <f>'2023-2025 год Приложение  4'!I470</f>
        <v>0</v>
      </c>
    </row>
    <row r="172" spans="1:8" ht="94.5">
      <c r="A172" s="52" t="s">
        <v>168</v>
      </c>
      <c r="B172" s="41" t="s">
        <v>392</v>
      </c>
      <c r="C172" s="41"/>
      <c r="D172" s="102">
        <f aca="true" t="shared" si="11" ref="D172:H173">D173</f>
        <v>4033</v>
      </c>
      <c r="E172" s="102">
        <f t="shared" si="11"/>
        <v>0</v>
      </c>
      <c r="F172" s="102">
        <f t="shared" si="11"/>
        <v>4033</v>
      </c>
      <c r="G172" s="102">
        <f t="shared" si="11"/>
        <v>4033</v>
      </c>
      <c r="H172" s="102">
        <f t="shared" si="11"/>
        <v>4033</v>
      </c>
    </row>
    <row r="173" spans="1:8" ht="94.5">
      <c r="A173" s="52" t="s">
        <v>168</v>
      </c>
      <c r="B173" s="41" t="s">
        <v>279</v>
      </c>
      <c r="C173" s="41"/>
      <c r="D173" s="102">
        <f t="shared" si="11"/>
        <v>4033</v>
      </c>
      <c r="E173" s="102">
        <f t="shared" si="11"/>
        <v>0</v>
      </c>
      <c r="F173" s="102">
        <f t="shared" si="11"/>
        <v>4033</v>
      </c>
      <c r="G173" s="42">
        <f t="shared" si="11"/>
        <v>4033</v>
      </c>
      <c r="H173" s="42">
        <f t="shared" si="11"/>
        <v>4033</v>
      </c>
    </row>
    <row r="174" spans="1:8" ht="15.75">
      <c r="A174" s="39" t="s">
        <v>26</v>
      </c>
      <c r="B174" s="41" t="s">
        <v>279</v>
      </c>
      <c r="C174" s="41" t="s">
        <v>16</v>
      </c>
      <c r="D174" s="102">
        <f>'2023-2025 год Приложение  4'!E473</f>
        <v>4033</v>
      </c>
      <c r="E174" s="102">
        <f>'2023-2025 год Приложение  4'!F473</f>
        <v>0</v>
      </c>
      <c r="F174" s="102">
        <f>'2023-2025 год Приложение  4'!G473</f>
        <v>4033</v>
      </c>
      <c r="G174" s="42">
        <f>'2023-2025 год Приложение  4'!H473</f>
        <v>4033</v>
      </c>
      <c r="H174" s="42">
        <f>'2023-2025 год Приложение  4'!I473</f>
        <v>4033</v>
      </c>
    </row>
    <row r="175" spans="1:8" ht="78.75">
      <c r="A175" s="158" t="s">
        <v>519</v>
      </c>
      <c r="B175" s="41" t="s">
        <v>393</v>
      </c>
      <c r="C175" s="41"/>
      <c r="D175" s="102">
        <f aca="true" t="shared" si="12" ref="D175:H176">D176</f>
        <v>43729.9</v>
      </c>
      <c r="E175" s="102">
        <f t="shared" si="12"/>
        <v>0</v>
      </c>
      <c r="F175" s="102">
        <f t="shared" si="12"/>
        <v>43729.9</v>
      </c>
      <c r="G175" s="102">
        <f t="shared" si="12"/>
        <v>44037.1</v>
      </c>
      <c r="H175" s="102">
        <f t="shared" si="12"/>
        <v>44037.1</v>
      </c>
    </row>
    <row r="176" spans="1:8" ht="78.75">
      <c r="A176" s="53" t="s">
        <v>519</v>
      </c>
      <c r="B176" s="41" t="s">
        <v>330</v>
      </c>
      <c r="C176" s="41"/>
      <c r="D176" s="102">
        <f t="shared" si="12"/>
        <v>43729.9</v>
      </c>
      <c r="E176" s="102">
        <f t="shared" si="12"/>
        <v>0</v>
      </c>
      <c r="F176" s="102">
        <f t="shared" si="12"/>
        <v>43729.9</v>
      </c>
      <c r="G176" s="42">
        <f t="shared" si="12"/>
        <v>44037.1</v>
      </c>
      <c r="H176" s="42">
        <f t="shared" si="12"/>
        <v>44037.1</v>
      </c>
    </row>
    <row r="177" spans="1:8" ht="31.5">
      <c r="A177" s="44" t="s">
        <v>10</v>
      </c>
      <c r="B177" s="41" t="s">
        <v>330</v>
      </c>
      <c r="C177" s="41" t="s">
        <v>11</v>
      </c>
      <c r="D177" s="102">
        <f>'2023-2025 год Приложение  4'!E476</f>
        <v>43729.9</v>
      </c>
      <c r="E177" s="102">
        <f>'2023-2025 год Приложение  4'!F476</f>
        <v>0</v>
      </c>
      <c r="F177" s="102">
        <f>'2023-2025 год Приложение  4'!G476</f>
        <v>43729.9</v>
      </c>
      <c r="G177" s="42">
        <f>'2023-2025 год Приложение  4'!H476</f>
        <v>44037.1</v>
      </c>
      <c r="H177" s="42">
        <f>'2023-2025 год Приложение  4'!I476</f>
        <v>44037.1</v>
      </c>
    </row>
    <row r="178" spans="1:8" ht="31.5">
      <c r="A178" s="44" t="s">
        <v>331</v>
      </c>
      <c r="B178" s="41" t="s">
        <v>394</v>
      </c>
      <c r="C178" s="41"/>
      <c r="D178" s="102">
        <f aca="true" t="shared" si="13" ref="D178:H179">D179</f>
        <v>26037.6</v>
      </c>
      <c r="E178" s="102">
        <f t="shared" si="13"/>
        <v>3119.6</v>
      </c>
      <c r="F178" s="102">
        <f t="shared" si="13"/>
        <v>29157.199999999997</v>
      </c>
      <c r="G178" s="102">
        <f t="shared" si="13"/>
        <v>28878.199999999997</v>
      </c>
      <c r="H178" s="102">
        <f t="shared" si="13"/>
        <v>28030.399999999998</v>
      </c>
    </row>
    <row r="179" spans="1:8" ht="31.5">
      <c r="A179" s="44" t="s">
        <v>331</v>
      </c>
      <c r="B179" s="41" t="s">
        <v>301</v>
      </c>
      <c r="C179" s="41"/>
      <c r="D179" s="102">
        <f t="shared" si="13"/>
        <v>26037.6</v>
      </c>
      <c r="E179" s="102">
        <f t="shared" si="13"/>
        <v>3119.6</v>
      </c>
      <c r="F179" s="102">
        <f t="shared" si="13"/>
        <v>29157.199999999997</v>
      </c>
      <c r="G179" s="42">
        <f t="shared" si="13"/>
        <v>28878.199999999997</v>
      </c>
      <c r="H179" s="42">
        <f t="shared" si="13"/>
        <v>28030.399999999998</v>
      </c>
    </row>
    <row r="180" spans="1:8" ht="31.5">
      <c r="A180" s="52" t="s">
        <v>10</v>
      </c>
      <c r="B180" s="41" t="s">
        <v>301</v>
      </c>
      <c r="C180" s="41" t="s">
        <v>11</v>
      </c>
      <c r="D180" s="102">
        <f>'2023-2025 год Приложение  4'!E479</f>
        <v>26037.6</v>
      </c>
      <c r="E180" s="102">
        <f>'2023-2025 год Приложение  4'!F479</f>
        <v>3119.6</v>
      </c>
      <c r="F180" s="102">
        <f>'2023-2025 год Приложение  4'!G479</f>
        <v>29157.199999999997</v>
      </c>
      <c r="G180" s="42">
        <f>'2023-2025 год Приложение  4'!H479</f>
        <v>28878.199999999997</v>
      </c>
      <c r="H180" s="42">
        <f>'2023-2025 год Приложение  4'!I479</f>
        <v>28030.399999999998</v>
      </c>
    </row>
    <row r="181" spans="1:8" ht="15.75">
      <c r="A181" s="52" t="s">
        <v>472</v>
      </c>
      <c r="B181" s="41" t="s">
        <v>395</v>
      </c>
      <c r="C181" s="41"/>
      <c r="D181" s="102">
        <f aca="true" t="shared" si="14" ref="D181:H185">D182</f>
        <v>77.2</v>
      </c>
      <c r="E181" s="102">
        <f t="shared" si="14"/>
        <v>115.7</v>
      </c>
      <c r="F181" s="102">
        <f t="shared" si="14"/>
        <v>192.9</v>
      </c>
      <c r="G181" s="102">
        <f t="shared" si="14"/>
        <v>0</v>
      </c>
      <c r="H181" s="102">
        <f t="shared" si="14"/>
        <v>0</v>
      </c>
    </row>
    <row r="182" spans="1:8" ht="31.5">
      <c r="A182" s="44" t="s">
        <v>173</v>
      </c>
      <c r="B182" s="41" t="s">
        <v>336</v>
      </c>
      <c r="C182" s="41"/>
      <c r="D182" s="102">
        <f t="shared" si="14"/>
        <v>77.2</v>
      </c>
      <c r="E182" s="102">
        <f t="shared" si="14"/>
        <v>115.7</v>
      </c>
      <c r="F182" s="102">
        <f t="shared" si="14"/>
        <v>192.9</v>
      </c>
      <c r="G182" s="42">
        <f t="shared" si="14"/>
        <v>0</v>
      </c>
      <c r="H182" s="42">
        <f t="shared" si="14"/>
        <v>0</v>
      </c>
    </row>
    <row r="183" spans="1:8" ht="31.5">
      <c r="A183" s="44" t="s">
        <v>10</v>
      </c>
      <c r="B183" s="41" t="s">
        <v>336</v>
      </c>
      <c r="C183" s="41" t="s">
        <v>11</v>
      </c>
      <c r="D183" s="102">
        <f>'2023-2025 год Приложение  4'!E482</f>
        <v>77.2</v>
      </c>
      <c r="E183" s="102">
        <f>'2023-2025 год Приложение  4'!F482</f>
        <v>115.7</v>
      </c>
      <c r="F183" s="102">
        <f>'2023-2025 год Приложение  4'!G482</f>
        <v>192.9</v>
      </c>
      <c r="G183" s="42">
        <f>'2023-2025 год Приложение  4'!H482</f>
        <v>0</v>
      </c>
      <c r="H183" s="42">
        <f>'2023-2025 год Приложение  4'!I482</f>
        <v>0</v>
      </c>
    </row>
    <row r="184" spans="1:8" ht="31.5">
      <c r="A184" s="44" t="s">
        <v>595</v>
      </c>
      <c r="B184" s="41" t="s">
        <v>596</v>
      </c>
      <c r="C184" s="41"/>
      <c r="D184" s="102">
        <f t="shared" si="14"/>
        <v>0</v>
      </c>
      <c r="E184" s="102">
        <f t="shared" si="14"/>
        <v>805.5</v>
      </c>
      <c r="F184" s="102">
        <f t="shared" si="14"/>
        <v>805.5</v>
      </c>
      <c r="G184" s="102">
        <f t="shared" si="14"/>
        <v>0</v>
      </c>
      <c r="H184" s="102">
        <f t="shared" si="14"/>
        <v>0</v>
      </c>
    </row>
    <row r="185" spans="1:8" ht="31.5">
      <c r="A185" s="44" t="s">
        <v>595</v>
      </c>
      <c r="B185" s="41" t="s">
        <v>597</v>
      </c>
      <c r="C185" s="41"/>
      <c r="D185" s="102">
        <f t="shared" si="14"/>
        <v>0</v>
      </c>
      <c r="E185" s="102">
        <f t="shared" si="14"/>
        <v>805.5</v>
      </c>
      <c r="F185" s="102">
        <f t="shared" si="14"/>
        <v>805.5</v>
      </c>
      <c r="G185" s="42">
        <f t="shared" si="14"/>
        <v>0</v>
      </c>
      <c r="H185" s="42">
        <f t="shared" si="14"/>
        <v>0</v>
      </c>
    </row>
    <row r="186" spans="1:8" ht="31.5">
      <c r="A186" s="44" t="s">
        <v>10</v>
      </c>
      <c r="B186" s="41" t="s">
        <v>597</v>
      </c>
      <c r="C186" s="41" t="s">
        <v>11</v>
      </c>
      <c r="D186" s="102">
        <f>'2023-2025 год Приложение  4'!E485</f>
        <v>0</v>
      </c>
      <c r="E186" s="102">
        <f>'2023-2025 год Приложение  4'!F485</f>
        <v>805.5</v>
      </c>
      <c r="F186" s="102">
        <f>'2023-2025 год Приложение  4'!G485</f>
        <v>805.5</v>
      </c>
      <c r="G186" s="42">
        <f>'2023-2025 год Приложение  4'!H485</f>
        <v>0</v>
      </c>
      <c r="H186" s="42">
        <f>'2023-2025 год Приложение  4'!I485</f>
        <v>0</v>
      </c>
    </row>
    <row r="187" spans="1:8" ht="15.75">
      <c r="A187" s="44" t="s">
        <v>500</v>
      </c>
      <c r="B187" s="41" t="s">
        <v>499</v>
      </c>
      <c r="C187" s="41"/>
      <c r="D187" s="102">
        <f>D188+D190</f>
        <v>2906.5</v>
      </c>
      <c r="E187" s="102">
        <f>E188+E190</f>
        <v>0</v>
      </c>
      <c r="F187" s="102">
        <f>F188+F190</f>
        <v>2906.5</v>
      </c>
      <c r="G187" s="102">
        <f>G188+G190</f>
        <v>0</v>
      </c>
      <c r="H187" s="102">
        <f>H188+H190</f>
        <v>399.9</v>
      </c>
    </row>
    <row r="188" spans="1:8" ht="31.5">
      <c r="A188" s="44" t="s">
        <v>292</v>
      </c>
      <c r="B188" s="41" t="s">
        <v>524</v>
      </c>
      <c r="C188" s="41"/>
      <c r="D188" s="102">
        <f aca="true" t="shared" si="15" ref="D188:H190">D189</f>
        <v>974.4</v>
      </c>
      <c r="E188" s="102">
        <f t="shared" si="15"/>
        <v>0</v>
      </c>
      <c r="F188" s="102">
        <f t="shared" si="15"/>
        <v>974.4</v>
      </c>
      <c r="G188" s="42">
        <f t="shared" si="15"/>
        <v>0</v>
      </c>
      <c r="H188" s="42">
        <f t="shared" si="15"/>
        <v>45.9</v>
      </c>
    </row>
    <row r="189" spans="1:8" ht="31.5">
      <c r="A189" s="44" t="s">
        <v>10</v>
      </c>
      <c r="B189" s="41" t="s">
        <v>524</v>
      </c>
      <c r="C189" s="41" t="s">
        <v>11</v>
      </c>
      <c r="D189" s="102">
        <f>'2023-2025 год Приложение  4'!E488</f>
        <v>974.4</v>
      </c>
      <c r="E189" s="102">
        <f>'2023-2025 год Приложение  4'!F488</f>
        <v>0</v>
      </c>
      <c r="F189" s="102">
        <f>'2023-2025 год Приложение  4'!G488</f>
        <v>974.4</v>
      </c>
      <c r="G189" s="42">
        <f>'2023-2025 год Приложение  4'!H488</f>
        <v>0</v>
      </c>
      <c r="H189" s="42">
        <f>'2023-2025 год Приложение  4'!I488</f>
        <v>45.9</v>
      </c>
    </row>
    <row r="190" spans="1:8" ht="31.5">
      <c r="A190" s="44" t="s">
        <v>292</v>
      </c>
      <c r="B190" s="41" t="s">
        <v>511</v>
      </c>
      <c r="C190" s="41"/>
      <c r="D190" s="102">
        <f t="shared" si="15"/>
        <v>1932.1000000000001</v>
      </c>
      <c r="E190" s="102">
        <f t="shared" si="15"/>
        <v>0</v>
      </c>
      <c r="F190" s="102">
        <f t="shared" si="15"/>
        <v>1932.1000000000001</v>
      </c>
      <c r="G190" s="42">
        <f t="shared" si="15"/>
        <v>0</v>
      </c>
      <c r="H190" s="42">
        <f t="shared" si="15"/>
        <v>354</v>
      </c>
    </row>
    <row r="191" spans="1:8" ht="31.5">
      <c r="A191" s="44" t="s">
        <v>10</v>
      </c>
      <c r="B191" s="41" t="s">
        <v>511</v>
      </c>
      <c r="C191" s="41" t="s">
        <v>11</v>
      </c>
      <c r="D191" s="102">
        <f>'2023-2025 год Приложение  4'!E490</f>
        <v>1932.1000000000001</v>
      </c>
      <c r="E191" s="102">
        <f>'2023-2025 год Приложение  4'!F490</f>
        <v>0</v>
      </c>
      <c r="F191" s="102">
        <f>'2023-2025 год Приложение  4'!G490</f>
        <v>1932.1000000000001</v>
      </c>
      <c r="G191" s="42">
        <f>'2023-2025 год Приложение  4'!H490</f>
        <v>0</v>
      </c>
      <c r="H191" s="42">
        <f>'2023-2025 год Приложение  4'!I490</f>
        <v>354</v>
      </c>
    </row>
    <row r="192" spans="1:8" ht="15.75">
      <c r="A192" s="10" t="s">
        <v>240</v>
      </c>
      <c r="B192" s="11" t="s">
        <v>101</v>
      </c>
      <c r="C192" s="11" t="s">
        <v>0</v>
      </c>
      <c r="D192" s="12">
        <f>D193+D198+D205+D208+D211+D214+D220+D223+D226+D217</f>
        <v>49561.399999999994</v>
      </c>
      <c r="E192" s="12">
        <f>E193+E198+E205+E208+E211+E214+E220+E223+E226+E217</f>
        <v>-470</v>
      </c>
      <c r="F192" s="12">
        <f>F193+F198+F205+F208+F211+F214+F220+F223+F226+F217</f>
        <v>49091.399999999994</v>
      </c>
      <c r="G192" s="12">
        <f>G193+G198+G205+G208+G211+G214+G220+G223+G226+G217</f>
        <v>54686.399999999994</v>
      </c>
      <c r="H192" s="12">
        <f>H193+H198+H205+H208+H211+H214+H220+H223+H226+H217</f>
        <v>53701</v>
      </c>
    </row>
    <row r="193" spans="1:8" s="146" customFormat="1" ht="15.75">
      <c r="A193" s="23" t="s">
        <v>24</v>
      </c>
      <c r="B193" s="21" t="s">
        <v>102</v>
      </c>
      <c r="C193" s="134"/>
      <c r="D193" s="35">
        <f>D194+D196</f>
        <v>26908.699999999997</v>
      </c>
      <c r="E193" s="35">
        <f>E194+E196</f>
        <v>0</v>
      </c>
      <c r="F193" s="35">
        <f>F194+F196</f>
        <v>26908.699999999997</v>
      </c>
      <c r="G193" s="35">
        <f>G194+G196</f>
        <v>30687.899999999998</v>
      </c>
      <c r="H193" s="35">
        <f>H194+H196</f>
        <v>31378.3</v>
      </c>
    </row>
    <row r="194" spans="1:9" ht="15.75">
      <c r="A194" s="39" t="s">
        <v>24</v>
      </c>
      <c r="B194" s="41" t="s">
        <v>400</v>
      </c>
      <c r="C194" s="41"/>
      <c r="D194" s="102">
        <f>D195</f>
        <v>26666.6</v>
      </c>
      <c r="E194" s="102">
        <f>E195</f>
        <v>0</v>
      </c>
      <c r="F194" s="102">
        <f>F195</f>
        <v>26666.6</v>
      </c>
      <c r="G194" s="42">
        <f>G195</f>
        <v>30441.1</v>
      </c>
      <c r="H194" s="42">
        <f>H195</f>
        <v>31131.5</v>
      </c>
      <c r="I194" s="25"/>
    </row>
    <row r="195" spans="1:8" ht="31.5">
      <c r="A195" s="39" t="s">
        <v>10</v>
      </c>
      <c r="B195" s="41" t="s">
        <v>400</v>
      </c>
      <c r="C195" s="41" t="s">
        <v>11</v>
      </c>
      <c r="D195" s="102">
        <f>'2023-2025 год Приложение  4'!E494</f>
        <v>26666.6</v>
      </c>
      <c r="E195" s="102">
        <f>'2023-2025 год Приложение  4'!F494</f>
        <v>0</v>
      </c>
      <c r="F195" s="102">
        <f>'2023-2025 год Приложение  4'!G494</f>
        <v>26666.6</v>
      </c>
      <c r="G195" s="42">
        <f>'2023-2025 год Приложение  4'!H494</f>
        <v>30441.1</v>
      </c>
      <c r="H195" s="42">
        <f>'2023-2025 год Приложение  4'!I494</f>
        <v>31131.5</v>
      </c>
    </row>
    <row r="196" spans="1:8" ht="31.5">
      <c r="A196" s="39" t="s">
        <v>212</v>
      </c>
      <c r="B196" s="41" t="s">
        <v>221</v>
      </c>
      <c r="C196" s="41"/>
      <c r="D196" s="102">
        <f>D197</f>
        <v>242.1</v>
      </c>
      <c r="E196" s="102">
        <f>E197</f>
        <v>0</v>
      </c>
      <c r="F196" s="102">
        <f>F197</f>
        <v>242.1</v>
      </c>
      <c r="G196" s="42">
        <f>G197</f>
        <v>246.8</v>
      </c>
      <c r="H196" s="42">
        <f>H197</f>
        <v>246.8</v>
      </c>
    </row>
    <row r="197" spans="1:8" ht="31.5">
      <c r="A197" s="39" t="s">
        <v>10</v>
      </c>
      <c r="B197" s="41" t="s">
        <v>221</v>
      </c>
      <c r="C197" s="41" t="s">
        <v>11</v>
      </c>
      <c r="D197" s="102">
        <f>'2023-2025 год Приложение  4'!E496</f>
        <v>242.1</v>
      </c>
      <c r="E197" s="102">
        <f>'2023-2025 год Приложение  4'!F496</f>
        <v>0</v>
      </c>
      <c r="F197" s="102">
        <f>'2023-2025 год Приложение  4'!G496</f>
        <v>242.1</v>
      </c>
      <c r="G197" s="42">
        <f>'2023-2025 год Приложение  4'!H496</f>
        <v>246.8</v>
      </c>
      <c r="H197" s="42">
        <f>'2023-2025 год Приложение  4'!I496</f>
        <v>246.8</v>
      </c>
    </row>
    <row r="198" spans="1:8" ht="31.5">
      <c r="A198" s="52" t="s">
        <v>357</v>
      </c>
      <c r="B198" s="41" t="s">
        <v>356</v>
      </c>
      <c r="C198" s="41"/>
      <c r="D198" s="102">
        <f>D199+D201+D203</f>
        <v>1005</v>
      </c>
      <c r="E198" s="102">
        <f>E199+E201+E203</f>
        <v>-460</v>
      </c>
      <c r="F198" s="102">
        <f>F199+F201+F203</f>
        <v>545</v>
      </c>
      <c r="G198" s="102">
        <f>G199+G201+G203</f>
        <v>1675.8</v>
      </c>
      <c r="H198" s="102">
        <f>H199+H201+H203</f>
        <v>0</v>
      </c>
    </row>
    <row r="199" spans="1:8" ht="31.5">
      <c r="A199" s="44" t="s">
        <v>357</v>
      </c>
      <c r="B199" s="41" t="s">
        <v>401</v>
      </c>
      <c r="C199" s="41"/>
      <c r="D199" s="102">
        <f>D200</f>
        <v>45</v>
      </c>
      <c r="E199" s="102">
        <f>E200</f>
        <v>0</v>
      </c>
      <c r="F199" s="102">
        <f>F200</f>
        <v>45</v>
      </c>
      <c r="G199" s="42">
        <f>G200</f>
        <v>0</v>
      </c>
      <c r="H199" s="42">
        <f>H200</f>
        <v>0</v>
      </c>
    </row>
    <row r="200" spans="1:8" ht="31.5">
      <c r="A200" s="44" t="s">
        <v>10</v>
      </c>
      <c r="B200" s="41" t="s">
        <v>401</v>
      </c>
      <c r="C200" s="41" t="s">
        <v>11</v>
      </c>
      <c r="D200" s="102">
        <f>'2023-2025 год Приложение  4'!E499</f>
        <v>45</v>
      </c>
      <c r="E200" s="102">
        <f>'2023-2025 год Приложение  4'!F499</f>
        <v>0</v>
      </c>
      <c r="F200" s="102">
        <f>'2023-2025 год Приложение  4'!G499</f>
        <v>45</v>
      </c>
      <c r="G200" s="42">
        <f>'2023-2025 год Приложение  4'!H499</f>
        <v>0</v>
      </c>
      <c r="H200" s="42">
        <f>'2023-2025 год Приложение  4'!I499</f>
        <v>0</v>
      </c>
    </row>
    <row r="201" spans="1:8" ht="31.5">
      <c r="A201" s="44" t="s">
        <v>292</v>
      </c>
      <c r="B201" s="41" t="s">
        <v>326</v>
      </c>
      <c r="C201" s="41"/>
      <c r="D201" s="102">
        <f>D202</f>
        <v>500</v>
      </c>
      <c r="E201" s="102">
        <f>E202</f>
        <v>0</v>
      </c>
      <c r="F201" s="102">
        <f>F202</f>
        <v>500</v>
      </c>
      <c r="G201" s="42">
        <f>G202</f>
        <v>1675.8</v>
      </c>
      <c r="H201" s="42">
        <f>H202</f>
        <v>0</v>
      </c>
    </row>
    <row r="202" spans="1:8" ht="31.5">
      <c r="A202" s="44" t="s">
        <v>10</v>
      </c>
      <c r="B202" s="41" t="s">
        <v>326</v>
      </c>
      <c r="C202" s="41" t="s">
        <v>11</v>
      </c>
      <c r="D202" s="102">
        <f>'2023-2025 год Приложение  4'!E501</f>
        <v>500</v>
      </c>
      <c r="E202" s="102">
        <f>'2023-2025 год Приложение  4'!F501</f>
        <v>0</v>
      </c>
      <c r="F202" s="102">
        <f>'2023-2025 год Приложение  4'!G501</f>
        <v>500</v>
      </c>
      <c r="G202" s="42">
        <f>'2023-2025 год Приложение  4'!H501</f>
        <v>1675.8</v>
      </c>
      <c r="H202" s="42">
        <f>'2023-2025 год Приложение  4'!I501</f>
        <v>0</v>
      </c>
    </row>
    <row r="203" spans="1:8" ht="31.5">
      <c r="A203" s="44" t="s">
        <v>173</v>
      </c>
      <c r="B203" s="41" t="s">
        <v>489</v>
      </c>
      <c r="C203" s="41"/>
      <c r="D203" s="102">
        <f>D204</f>
        <v>460</v>
      </c>
      <c r="E203" s="102">
        <f>E204</f>
        <v>-460</v>
      </c>
      <c r="F203" s="102">
        <f>F204</f>
        <v>0</v>
      </c>
      <c r="G203" s="42">
        <f>G204</f>
        <v>0</v>
      </c>
      <c r="H203" s="42">
        <f>H204</f>
        <v>0</v>
      </c>
    </row>
    <row r="204" spans="1:8" ht="31.5">
      <c r="A204" s="44" t="s">
        <v>10</v>
      </c>
      <c r="B204" s="41" t="s">
        <v>489</v>
      </c>
      <c r="C204" s="41" t="s">
        <v>11</v>
      </c>
      <c r="D204" s="102">
        <f>'2023-2025 год Приложение  4'!E503</f>
        <v>460</v>
      </c>
      <c r="E204" s="102">
        <f>'2023-2025 год Приложение  4'!F503</f>
        <v>-460</v>
      </c>
      <c r="F204" s="102">
        <f>'2023-2025 год Приложение  4'!G503</f>
        <v>0</v>
      </c>
      <c r="G204" s="42">
        <f>'2023-2025 год Приложение  4'!H503</f>
        <v>0</v>
      </c>
      <c r="H204" s="42">
        <f>'2023-2025 год Приложение  4'!I503</f>
        <v>0</v>
      </c>
    </row>
    <row r="205" spans="1:8" ht="15.75">
      <c r="A205" s="39" t="s">
        <v>62</v>
      </c>
      <c r="B205" s="41" t="s">
        <v>283</v>
      </c>
      <c r="C205" s="41"/>
      <c r="D205" s="102">
        <f aca="true" t="shared" si="16" ref="D205:H206">D206</f>
        <v>500</v>
      </c>
      <c r="E205" s="102">
        <f t="shared" si="16"/>
        <v>0</v>
      </c>
      <c r="F205" s="102">
        <f t="shared" si="16"/>
        <v>500</v>
      </c>
      <c r="G205" s="102">
        <f t="shared" si="16"/>
        <v>800</v>
      </c>
      <c r="H205" s="102">
        <f t="shared" si="16"/>
        <v>800</v>
      </c>
    </row>
    <row r="206" spans="1:8" ht="15.75">
      <c r="A206" s="39" t="s">
        <v>62</v>
      </c>
      <c r="B206" s="41" t="s">
        <v>418</v>
      </c>
      <c r="C206" s="41"/>
      <c r="D206" s="102">
        <f t="shared" si="16"/>
        <v>500</v>
      </c>
      <c r="E206" s="102">
        <f t="shared" si="16"/>
        <v>0</v>
      </c>
      <c r="F206" s="102">
        <f t="shared" si="16"/>
        <v>500</v>
      </c>
      <c r="G206" s="102">
        <f t="shared" si="16"/>
        <v>800</v>
      </c>
      <c r="H206" s="102">
        <f t="shared" si="16"/>
        <v>800</v>
      </c>
    </row>
    <row r="207" spans="1:8" ht="15.75">
      <c r="A207" s="79" t="s">
        <v>26</v>
      </c>
      <c r="B207" s="41" t="s">
        <v>418</v>
      </c>
      <c r="C207" s="41" t="s">
        <v>16</v>
      </c>
      <c r="D207" s="102">
        <f>'2023-2025 год Приложение  4'!E126</f>
        <v>500</v>
      </c>
      <c r="E207" s="102">
        <f>'2023-2025 год Приложение  4'!F126</f>
        <v>0</v>
      </c>
      <c r="F207" s="102">
        <f>'2023-2025 год Приложение  4'!G126</f>
        <v>500</v>
      </c>
      <c r="G207" s="42">
        <f>'2023-2025 год Приложение  4'!H126</f>
        <v>800</v>
      </c>
      <c r="H207" s="42">
        <f>'2023-2025 год Приложение  4'!I126</f>
        <v>800</v>
      </c>
    </row>
    <row r="208" spans="1:8" ht="94.5">
      <c r="A208" s="52" t="s">
        <v>168</v>
      </c>
      <c r="B208" s="41" t="s">
        <v>402</v>
      </c>
      <c r="C208" s="41"/>
      <c r="D208" s="102">
        <f aca="true" t="shared" si="17" ref="D208:H209">D209</f>
        <v>122</v>
      </c>
      <c r="E208" s="102">
        <f t="shared" si="17"/>
        <v>0</v>
      </c>
      <c r="F208" s="102">
        <f t="shared" si="17"/>
        <v>122</v>
      </c>
      <c r="G208" s="102">
        <f t="shared" si="17"/>
        <v>122</v>
      </c>
      <c r="H208" s="102">
        <f t="shared" si="17"/>
        <v>122</v>
      </c>
    </row>
    <row r="209" spans="1:8" ht="94.5">
      <c r="A209" s="52" t="s">
        <v>168</v>
      </c>
      <c r="B209" s="41" t="s">
        <v>284</v>
      </c>
      <c r="C209" s="41"/>
      <c r="D209" s="102">
        <f t="shared" si="17"/>
        <v>122</v>
      </c>
      <c r="E209" s="102">
        <f t="shared" si="17"/>
        <v>0</v>
      </c>
      <c r="F209" s="102">
        <f t="shared" si="17"/>
        <v>122</v>
      </c>
      <c r="G209" s="42">
        <f t="shared" si="17"/>
        <v>122</v>
      </c>
      <c r="H209" s="42">
        <f t="shared" si="17"/>
        <v>122</v>
      </c>
    </row>
    <row r="210" spans="1:8" ht="24.75" customHeight="1">
      <c r="A210" s="39" t="s">
        <v>26</v>
      </c>
      <c r="B210" s="41" t="s">
        <v>284</v>
      </c>
      <c r="C210" s="41" t="s">
        <v>16</v>
      </c>
      <c r="D210" s="102">
        <f>'2023-2025 год Приложение  4'!E506</f>
        <v>122</v>
      </c>
      <c r="E210" s="102">
        <f>'2023-2025 год Приложение  4'!F506</f>
        <v>0</v>
      </c>
      <c r="F210" s="102">
        <f>'2023-2025 год Приложение  4'!G506</f>
        <v>122</v>
      </c>
      <c r="G210" s="42">
        <f>'2023-2025 год Приложение  4'!H506</f>
        <v>122</v>
      </c>
      <c r="H210" s="42">
        <f>'2023-2025 год Приложение  4'!I506</f>
        <v>122</v>
      </c>
    </row>
    <row r="211" spans="1:8" ht="41.25" customHeight="1">
      <c r="A211" s="39" t="s">
        <v>518</v>
      </c>
      <c r="B211" s="41" t="s">
        <v>403</v>
      </c>
      <c r="C211" s="41"/>
      <c r="D211" s="102">
        <f aca="true" t="shared" si="18" ref="D211:H212">D212</f>
        <v>12050.7</v>
      </c>
      <c r="E211" s="102">
        <f t="shared" si="18"/>
        <v>0</v>
      </c>
      <c r="F211" s="102">
        <f t="shared" si="18"/>
        <v>12050.7</v>
      </c>
      <c r="G211" s="102">
        <f t="shared" si="18"/>
        <v>12050.7</v>
      </c>
      <c r="H211" s="102">
        <f t="shared" si="18"/>
        <v>12050.7</v>
      </c>
    </row>
    <row r="212" spans="1:8" ht="47.25">
      <c r="A212" s="39" t="s">
        <v>222</v>
      </c>
      <c r="B212" s="41" t="s">
        <v>285</v>
      </c>
      <c r="C212" s="41"/>
      <c r="D212" s="102">
        <f t="shared" si="18"/>
        <v>12050.7</v>
      </c>
      <c r="E212" s="102">
        <f t="shared" si="18"/>
        <v>0</v>
      </c>
      <c r="F212" s="102">
        <f t="shared" si="18"/>
        <v>12050.7</v>
      </c>
      <c r="G212" s="42">
        <f t="shared" si="18"/>
        <v>12050.7</v>
      </c>
      <c r="H212" s="42">
        <f t="shared" si="18"/>
        <v>12050.7</v>
      </c>
    </row>
    <row r="213" spans="1:8" ht="31.5">
      <c r="A213" s="39" t="s">
        <v>10</v>
      </c>
      <c r="B213" s="41" t="s">
        <v>285</v>
      </c>
      <c r="C213" s="41" t="s">
        <v>11</v>
      </c>
      <c r="D213" s="102">
        <f>'2023-2025 год Приложение  4'!E509</f>
        <v>12050.7</v>
      </c>
      <c r="E213" s="102">
        <f>'2023-2025 год Приложение  4'!F509</f>
        <v>0</v>
      </c>
      <c r="F213" s="102">
        <f>'2023-2025 год Приложение  4'!G509</f>
        <v>12050.7</v>
      </c>
      <c r="G213" s="42">
        <f>'2023-2025 год Приложение  4'!H509</f>
        <v>12050.7</v>
      </c>
      <c r="H213" s="42">
        <f>'2023-2025 год Приложение  4'!I509</f>
        <v>12050.7</v>
      </c>
    </row>
    <row r="214" spans="1:8" ht="31.5">
      <c r="A214" s="39" t="s">
        <v>190</v>
      </c>
      <c r="B214" s="41" t="s">
        <v>107</v>
      </c>
      <c r="C214" s="41"/>
      <c r="D214" s="102">
        <f aca="true" t="shared" si="19" ref="D214:H218">D215</f>
        <v>8500</v>
      </c>
      <c r="E214" s="102">
        <f t="shared" si="19"/>
        <v>0</v>
      </c>
      <c r="F214" s="102">
        <f t="shared" si="19"/>
        <v>8500</v>
      </c>
      <c r="G214" s="102">
        <f t="shared" si="19"/>
        <v>8500</v>
      </c>
      <c r="H214" s="102">
        <f t="shared" si="19"/>
        <v>8500</v>
      </c>
    </row>
    <row r="215" spans="1:8" ht="31.5">
      <c r="A215" s="39" t="s">
        <v>190</v>
      </c>
      <c r="B215" s="41" t="s">
        <v>404</v>
      </c>
      <c r="C215" s="41"/>
      <c r="D215" s="102">
        <f t="shared" si="19"/>
        <v>8500</v>
      </c>
      <c r="E215" s="102">
        <f t="shared" si="19"/>
        <v>0</v>
      </c>
      <c r="F215" s="102">
        <f t="shared" si="19"/>
        <v>8500</v>
      </c>
      <c r="G215" s="42">
        <f t="shared" si="19"/>
        <v>8500</v>
      </c>
      <c r="H215" s="42">
        <f t="shared" si="19"/>
        <v>8500</v>
      </c>
    </row>
    <row r="216" spans="1:8" ht="31.5">
      <c r="A216" s="39" t="s">
        <v>10</v>
      </c>
      <c r="B216" s="41" t="s">
        <v>404</v>
      </c>
      <c r="C216" s="41" t="s">
        <v>11</v>
      </c>
      <c r="D216" s="102">
        <f>'2023-2025 год Приложение  4'!E512</f>
        <v>8500</v>
      </c>
      <c r="E216" s="102">
        <f>'2023-2025 год Приложение  4'!F512</f>
        <v>0</v>
      </c>
      <c r="F216" s="102">
        <f>'2023-2025 год Приложение  4'!G512</f>
        <v>8500</v>
      </c>
      <c r="G216" s="42">
        <f>'2023-2025 год Приложение  4'!H512</f>
        <v>8500</v>
      </c>
      <c r="H216" s="42">
        <f>'2023-2025 год Приложение  4'!I512</f>
        <v>8500</v>
      </c>
    </row>
    <row r="217" spans="1:8" ht="31.5">
      <c r="A217" s="44" t="s">
        <v>173</v>
      </c>
      <c r="B217" s="26" t="s">
        <v>509</v>
      </c>
      <c r="C217" s="41"/>
      <c r="D217" s="102">
        <f>D218</f>
        <v>10</v>
      </c>
      <c r="E217" s="102">
        <f>E218</f>
        <v>-10</v>
      </c>
      <c r="F217" s="102">
        <f>F218</f>
        <v>0</v>
      </c>
      <c r="G217" s="102">
        <f>G218</f>
        <v>0</v>
      </c>
      <c r="H217" s="102">
        <f>H218</f>
        <v>0</v>
      </c>
    </row>
    <row r="218" spans="1:8" ht="30.75" customHeight="1">
      <c r="A218" s="44" t="s">
        <v>173</v>
      </c>
      <c r="B218" s="26" t="s">
        <v>510</v>
      </c>
      <c r="C218" s="41"/>
      <c r="D218" s="102">
        <f t="shared" si="19"/>
        <v>10</v>
      </c>
      <c r="E218" s="102">
        <f t="shared" si="19"/>
        <v>-10</v>
      </c>
      <c r="F218" s="102">
        <f t="shared" si="19"/>
        <v>0</v>
      </c>
      <c r="G218" s="42">
        <f t="shared" si="19"/>
        <v>0</v>
      </c>
      <c r="H218" s="42">
        <f t="shared" si="19"/>
        <v>0</v>
      </c>
    </row>
    <row r="219" spans="1:8" ht="31.5">
      <c r="A219" s="44" t="s">
        <v>10</v>
      </c>
      <c r="B219" s="26" t="s">
        <v>510</v>
      </c>
      <c r="C219" s="41" t="s">
        <v>11</v>
      </c>
      <c r="D219" s="102">
        <f>'2023-2025 год Приложение  4'!E514</f>
        <v>10</v>
      </c>
      <c r="E219" s="102">
        <f>'2023-2025 год Приложение  4'!F514</f>
        <v>-10</v>
      </c>
      <c r="F219" s="102">
        <f>'2023-2025 год Приложение  4'!G514</f>
        <v>0</v>
      </c>
      <c r="G219" s="42">
        <f>'2023-2025 год Приложение  4'!H514</f>
        <v>0</v>
      </c>
      <c r="H219" s="42">
        <f>'2023-2025 год Приложение  4'!I514</f>
        <v>0</v>
      </c>
    </row>
    <row r="220" spans="1:8" ht="31.5">
      <c r="A220" s="39" t="s">
        <v>335</v>
      </c>
      <c r="B220" s="41" t="s">
        <v>339</v>
      </c>
      <c r="C220" s="41"/>
      <c r="D220" s="102">
        <f aca="true" t="shared" si="20" ref="D220:H221">D221</f>
        <v>50</v>
      </c>
      <c r="E220" s="102">
        <f t="shared" si="20"/>
        <v>0</v>
      </c>
      <c r="F220" s="102">
        <f t="shared" si="20"/>
        <v>50</v>
      </c>
      <c r="G220" s="102">
        <f t="shared" si="20"/>
        <v>50</v>
      </c>
      <c r="H220" s="102">
        <f t="shared" si="20"/>
        <v>50</v>
      </c>
    </row>
    <row r="221" spans="1:8" ht="31.5">
      <c r="A221" s="39" t="s">
        <v>335</v>
      </c>
      <c r="B221" s="41" t="s">
        <v>419</v>
      </c>
      <c r="C221" s="41"/>
      <c r="D221" s="102">
        <f t="shared" si="20"/>
        <v>50</v>
      </c>
      <c r="E221" s="102">
        <f t="shared" si="20"/>
        <v>0</v>
      </c>
      <c r="F221" s="102">
        <f t="shared" si="20"/>
        <v>50</v>
      </c>
      <c r="G221" s="42">
        <f t="shared" si="20"/>
        <v>50</v>
      </c>
      <c r="H221" s="42">
        <f t="shared" si="20"/>
        <v>50</v>
      </c>
    </row>
    <row r="222" spans="1:8" ht="47.25">
      <c r="A222" s="44" t="s">
        <v>298</v>
      </c>
      <c r="B222" s="41" t="s">
        <v>419</v>
      </c>
      <c r="C222" s="41" t="s">
        <v>8</v>
      </c>
      <c r="D222" s="102">
        <f>'2023-2025 год Приложение  4'!E129</f>
        <v>50</v>
      </c>
      <c r="E222" s="102">
        <f>'2023-2025 год Приложение  4'!F129</f>
        <v>0</v>
      </c>
      <c r="F222" s="102">
        <f>'2023-2025 год Приложение  4'!G129</f>
        <v>50</v>
      </c>
      <c r="G222" s="42">
        <f>'2023-2025 год Приложение  4'!H129</f>
        <v>50</v>
      </c>
      <c r="H222" s="42">
        <f>'2023-2025 год Приложение  4'!I129</f>
        <v>50</v>
      </c>
    </row>
    <row r="223" spans="1:8" ht="15.75">
      <c r="A223" s="39" t="s">
        <v>80</v>
      </c>
      <c r="B223" s="41" t="s">
        <v>108</v>
      </c>
      <c r="C223" s="41"/>
      <c r="D223" s="102">
        <f>D224</f>
        <v>200</v>
      </c>
      <c r="E223" s="102">
        <f>E224</f>
        <v>0</v>
      </c>
      <c r="F223" s="102">
        <f>F224</f>
        <v>200</v>
      </c>
      <c r="G223" s="102">
        <f>G224</f>
        <v>400</v>
      </c>
      <c r="H223" s="102">
        <f>H224</f>
        <v>400</v>
      </c>
    </row>
    <row r="224" spans="1:8" ht="15.75">
      <c r="A224" s="39" t="s">
        <v>80</v>
      </c>
      <c r="B224" s="41" t="s">
        <v>421</v>
      </c>
      <c r="C224" s="41"/>
      <c r="D224" s="102">
        <f>D225</f>
        <v>200</v>
      </c>
      <c r="E224" s="102">
        <f>E225</f>
        <v>0</v>
      </c>
      <c r="F224" s="102">
        <f>F225</f>
        <v>200</v>
      </c>
      <c r="G224" s="42">
        <f>'2023-2025 год Приложение  4'!H130</f>
        <v>400</v>
      </c>
      <c r="H224" s="42">
        <f>'2023-2025 год Приложение  4'!I130</f>
        <v>400</v>
      </c>
    </row>
    <row r="225" spans="1:8" ht="47.25">
      <c r="A225" s="44" t="s">
        <v>298</v>
      </c>
      <c r="B225" s="41" t="s">
        <v>421</v>
      </c>
      <c r="C225" s="41" t="s">
        <v>8</v>
      </c>
      <c r="D225" s="102">
        <f>'2023-2025 год Приложение  4'!E132</f>
        <v>200</v>
      </c>
      <c r="E225" s="102">
        <f>'2023-2025 год Приложение  4'!F132</f>
        <v>0</v>
      </c>
      <c r="F225" s="102">
        <f>'2023-2025 год Приложение  4'!G132</f>
        <v>200</v>
      </c>
      <c r="G225" s="42">
        <f>'2023-2025 год Приложение  4'!H132</f>
        <v>400</v>
      </c>
      <c r="H225" s="42">
        <f>'2023-2025 год Приложение  4'!I132</f>
        <v>400</v>
      </c>
    </row>
    <row r="226" spans="1:8" ht="31.5">
      <c r="A226" s="39" t="s">
        <v>81</v>
      </c>
      <c r="B226" s="41" t="s">
        <v>109</v>
      </c>
      <c r="C226" s="41"/>
      <c r="D226" s="102">
        <f>D227</f>
        <v>215</v>
      </c>
      <c r="E226" s="102">
        <f>E227</f>
        <v>0</v>
      </c>
      <c r="F226" s="102">
        <f>F227</f>
        <v>215</v>
      </c>
      <c r="G226" s="102">
        <f>G227</f>
        <v>400</v>
      </c>
      <c r="H226" s="102">
        <f>H227</f>
        <v>400</v>
      </c>
    </row>
    <row r="227" spans="1:8" ht="31.5">
      <c r="A227" s="39" t="s">
        <v>81</v>
      </c>
      <c r="B227" s="41" t="s">
        <v>422</v>
      </c>
      <c r="C227" s="41"/>
      <c r="D227" s="102">
        <f>D228</f>
        <v>215</v>
      </c>
      <c r="E227" s="102">
        <f>E228</f>
        <v>0</v>
      </c>
      <c r="F227" s="102">
        <f>F228</f>
        <v>215</v>
      </c>
      <c r="G227" s="42">
        <f>'2023-2025 год Приложение  4'!H133</f>
        <v>400</v>
      </c>
      <c r="H227" s="42">
        <f>'2023-2025 год Приложение  4'!I133</f>
        <v>400</v>
      </c>
    </row>
    <row r="228" spans="1:8" ht="47.25">
      <c r="A228" s="44" t="s">
        <v>298</v>
      </c>
      <c r="B228" s="41" t="s">
        <v>422</v>
      </c>
      <c r="C228" s="41" t="s">
        <v>8</v>
      </c>
      <c r="D228" s="102">
        <f>'2023-2025 год Приложение  4'!E135</f>
        <v>215</v>
      </c>
      <c r="E228" s="102">
        <f>'2023-2025 год Приложение  4'!F135</f>
        <v>0</v>
      </c>
      <c r="F228" s="102">
        <f>'2023-2025 год Приложение  4'!G135</f>
        <v>215</v>
      </c>
      <c r="G228" s="42">
        <f>'2023-2025 год Приложение  4'!H135</f>
        <v>400</v>
      </c>
      <c r="H228" s="42">
        <f>'2023-2025 год Приложение  4'!I135</f>
        <v>400</v>
      </c>
    </row>
    <row r="229" spans="1:8" ht="31.5">
      <c r="A229" s="10" t="s">
        <v>241</v>
      </c>
      <c r="B229" s="11" t="s">
        <v>110</v>
      </c>
      <c r="C229" s="11" t="s">
        <v>0</v>
      </c>
      <c r="D229" s="12">
        <f>D230</f>
        <v>5503.5</v>
      </c>
      <c r="E229" s="12">
        <f>E230</f>
        <v>-0.7</v>
      </c>
      <c r="F229" s="12">
        <f>F230</f>
        <v>5502.8</v>
      </c>
      <c r="G229" s="12">
        <f>G230</f>
        <v>5502.8</v>
      </c>
      <c r="H229" s="12">
        <f>H230</f>
        <v>5502.8</v>
      </c>
    </row>
    <row r="230" spans="1:8" s="146" customFormat="1" ht="15.75">
      <c r="A230" s="87" t="s">
        <v>346</v>
      </c>
      <c r="B230" s="34" t="s">
        <v>216</v>
      </c>
      <c r="C230" s="134"/>
      <c r="D230" s="135">
        <f>D231+D234</f>
        <v>5503.5</v>
      </c>
      <c r="E230" s="135">
        <f>E231+E234</f>
        <v>-0.7</v>
      </c>
      <c r="F230" s="135">
        <f>F231+F234</f>
        <v>5502.8</v>
      </c>
      <c r="G230" s="135">
        <f>G231+G234</f>
        <v>5502.8</v>
      </c>
      <c r="H230" s="135">
        <f>H231+H234</f>
        <v>5502.8</v>
      </c>
    </row>
    <row r="231" spans="1:8" ht="15.75">
      <c r="A231" s="87" t="s">
        <v>346</v>
      </c>
      <c r="B231" s="34" t="s">
        <v>405</v>
      </c>
      <c r="C231" s="93"/>
      <c r="D231" s="103">
        <f>D232+D233</f>
        <v>1896</v>
      </c>
      <c r="E231" s="103">
        <f>E232+E233</f>
        <v>0</v>
      </c>
      <c r="F231" s="103">
        <f>F232+F233</f>
        <v>1896</v>
      </c>
      <c r="G231" s="156">
        <f>G232+G233</f>
        <v>1896</v>
      </c>
      <c r="H231" s="156">
        <f>H232+H233</f>
        <v>1896</v>
      </c>
    </row>
    <row r="232" spans="1:8" ht="31.5">
      <c r="A232" s="44" t="s">
        <v>299</v>
      </c>
      <c r="B232" s="34" t="s">
        <v>405</v>
      </c>
      <c r="C232" s="41" t="s">
        <v>8</v>
      </c>
      <c r="D232" s="124">
        <f>'2023-2025 год Приложение  4'!E519</f>
        <v>55.2</v>
      </c>
      <c r="E232" s="124">
        <f>'2023-2025 год Приложение  4'!F519</f>
        <v>0</v>
      </c>
      <c r="F232" s="124">
        <f>'2023-2025 год Приложение  4'!G519</f>
        <v>55.2</v>
      </c>
      <c r="G232" s="94">
        <f>'2023-2025 год Приложение  4'!H519</f>
        <v>55.2</v>
      </c>
      <c r="H232" s="94">
        <f>'2023-2025 год Приложение  4'!I519</f>
        <v>55.2</v>
      </c>
    </row>
    <row r="233" spans="1:8" ht="31.5">
      <c r="A233" s="109" t="s">
        <v>10</v>
      </c>
      <c r="B233" s="34" t="s">
        <v>405</v>
      </c>
      <c r="C233" s="41" t="s">
        <v>11</v>
      </c>
      <c r="D233" s="124">
        <f>'2023-2025 год Приложение  4'!E520</f>
        <v>1840.8</v>
      </c>
      <c r="E233" s="124">
        <f>'2023-2025 год Приложение  4'!F520</f>
        <v>0</v>
      </c>
      <c r="F233" s="124">
        <f>'2023-2025 год Приложение  4'!G520</f>
        <v>1840.8</v>
      </c>
      <c r="G233" s="94">
        <f>'2023-2025 год Приложение  4'!H520</f>
        <v>1840.8</v>
      </c>
      <c r="H233" s="94">
        <f>'2023-2025 год Приложение  4'!I520</f>
        <v>1840.8</v>
      </c>
    </row>
    <row r="234" spans="1:8" ht="15.75">
      <c r="A234" s="39" t="s">
        <v>215</v>
      </c>
      <c r="B234" s="41" t="s">
        <v>161</v>
      </c>
      <c r="C234" s="41"/>
      <c r="D234" s="102">
        <f>D235</f>
        <v>3607.5</v>
      </c>
      <c r="E234" s="102">
        <f>E235</f>
        <v>-0.7</v>
      </c>
      <c r="F234" s="102">
        <f>F235</f>
        <v>3606.8</v>
      </c>
      <c r="G234" s="42">
        <f>G235</f>
        <v>3606.8</v>
      </c>
      <c r="H234" s="42">
        <f>H235</f>
        <v>3606.8</v>
      </c>
    </row>
    <row r="235" spans="1:8" ht="31.5">
      <c r="A235" s="58" t="s">
        <v>10</v>
      </c>
      <c r="B235" s="41" t="s">
        <v>161</v>
      </c>
      <c r="C235" s="41" t="s">
        <v>11</v>
      </c>
      <c r="D235" s="102">
        <f>'2023-2025 год Приложение  4'!E522</f>
        <v>3607.5</v>
      </c>
      <c r="E235" s="102">
        <f>'2023-2025 год Приложение  4'!F522</f>
        <v>-0.7</v>
      </c>
      <c r="F235" s="102">
        <f>'2023-2025 год Приложение  4'!G522</f>
        <v>3606.8</v>
      </c>
      <c r="G235" s="42">
        <f>'2023-2025 год Приложение  4'!H522</f>
        <v>3606.8</v>
      </c>
      <c r="H235" s="42">
        <f>'2023-2025 год Приложение  4'!I522</f>
        <v>3606.8</v>
      </c>
    </row>
    <row r="236" spans="1:8" ht="31.5">
      <c r="A236" s="10" t="s">
        <v>60</v>
      </c>
      <c r="B236" s="11" t="s">
        <v>103</v>
      </c>
      <c r="C236" s="11" t="s">
        <v>0</v>
      </c>
      <c r="D236" s="12">
        <f>D237+D247</f>
        <v>98328.5</v>
      </c>
      <c r="E236" s="12">
        <f>E237+E247</f>
        <v>0</v>
      </c>
      <c r="F236" s="12">
        <f>F237+F247</f>
        <v>98328.5</v>
      </c>
      <c r="G236" s="12">
        <f>G237+G247</f>
        <v>97737.1</v>
      </c>
      <c r="H236" s="12">
        <f>H237+H247</f>
        <v>97737.1</v>
      </c>
    </row>
    <row r="237" spans="1:8" s="146" customFormat="1" ht="31.5">
      <c r="A237" s="23" t="s">
        <v>13</v>
      </c>
      <c r="B237" s="21" t="s">
        <v>104</v>
      </c>
      <c r="C237" s="134"/>
      <c r="D237" s="135">
        <f>D238+D243</f>
        <v>58372</v>
      </c>
      <c r="E237" s="135">
        <f>E238+E243</f>
        <v>0</v>
      </c>
      <c r="F237" s="135">
        <f>F238+F243</f>
        <v>58372</v>
      </c>
      <c r="G237" s="135">
        <f>G238+G243</f>
        <v>57799.6</v>
      </c>
      <c r="H237" s="135">
        <f>H238+H243</f>
        <v>57799.6</v>
      </c>
    </row>
    <row r="238" spans="1:8" ht="31.5">
      <c r="A238" s="39" t="s">
        <v>13</v>
      </c>
      <c r="B238" s="41" t="s">
        <v>415</v>
      </c>
      <c r="C238" s="41"/>
      <c r="D238" s="102">
        <f>D239+D240+D242+D241</f>
        <v>48466.5</v>
      </c>
      <c r="E238" s="102">
        <f>E239+E240+E242+E241</f>
        <v>0</v>
      </c>
      <c r="F238" s="102">
        <f>F239+F240+F242+F241</f>
        <v>48466.5</v>
      </c>
      <c r="G238" s="102">
        <f>G239+G240+G242+G241</f>
        <v>47894.1</v>
      </c>
      <c r="H238" s="102">
        <f>H239+H240+H242+H241</f>
        <v>47894.1</v>
      </c>
    </row>
    <row r="239" spans="1:8" ht="63">
      <c r="A239" s="39" t="s">
        <v>14</v>
      </c>
      <c r="B239" s="41" t="s">
        <v>415</v>
      </c>
      <c r="C239" s="41" t="s">
        <v>15</v>
      </c>
      <c r="D239" s="102">
        <f>'2023-2025 год Приложение  4'!E526</f>
        <v>41828.4</v>
      </c>
      <c r="E239" s="102">
        <f>'2023-2025 год Приложение  4'!F526</f>
        <v>0</v>
      </c>
      <c r="F239" s="102">
        <f>'2023-2025 год Приложение  4'!G526</f>
        <v>41828.4</v>
      </c>
      <c r="G239" s="42">
        <f>'2023-2025 год Приложение  4'!H526</f>
        <v>42594</v>
      </c>
      <c r="H239" s="42">
        <f>'2023-2025 год Приложение  4'!I526</f>
        <v>42594</v>
      </c>
    </row>
    <row r="240" spans="1:8" ht="47.25">
      <c r="A240" s="44" t="s">
        <v>298</v>
      </c>
      <c r="B240" s="41" t="s">
        <v>415</v>
      </c>
      <c r="C240" s="41" t="s">
        <v>8</v>
      </c>
      <c r="D240" s="102">
        <f>'2023-2025 год Приложение  4'!E527</f>
        <v>5538.4</v>
      </c>
      <c r="E240" s="102">
        <f>'2023-2025 год Приложение  4'!F527</f>
        <v>0</v>
      </c>
      <c r="F240" s="102">
        <f>'2023-2025 год Приложение  4'!G527</f>
        <v>5538.4</v>
      </c>
      <c r="G240" s="42">
        <f>'2023-2025 год Приложение  4'!H527</f>
        <v>4966</v>
      </c>
      <c r="H240" s="42">
        <f>'2023-2025 год Приложение  4'!I527</f>
        <v>4966</v>
      </c>
    </row>
    <row r="241" spans="1:8" ht="15.75">
      <c r="A241" s="44" t="s">
        <v>26</v>
      </c>
      <c r="B241" s="41" t="s">
        <v>415</v>
      </c>
      <c r="C241" s="41" t="s">
        <v>16</v>
      </c>
      <c r="D241" s="102">
        <f>'2023-2025 год Приложение  4'!E528</f>
        <v>765.6</v>
      </c>
      <c r="E241" s="102">
        <f>'2023-2025 год Приложение  4'!F528</f>
        <v>0</v>
      </c>
      <c r="F241" s="102">
        <f>'2023-2025 год Приложение  4'!G528</f>
        <v>765.6</v>
      </c>
      <c r="G241" s="42">
        <f>'2023-2025 год Приложение  4'!H528</f>
        <v>0</v>
      </c>
      <c r="H241" s="42">
        <f>'2023-2025 год Приложение  4'!I528</f>
        <v>0</v>
      </c>
    </row>
    <row r="242" spans="1:8" ht="15.75">
      <c r="A242" s="44" t="s">
        <v>9</v>
      </c>
      <c r="B242" s="41" t="s">
        <v>415</v>
      </c>
      <c r="C242" s="41" t="s">
        <v>12</v>
      </c>
      <c r="D242" s="102">
        <f>'2023-2025 год Приложение  4'!E529</f>
        <v>334.1</v>
      </c>
      <c r="E242" s="102">
        <f>'2023-2025 год Приложение  4'!F529</f>
        <v>0</v>
      </c>
      <c r="F242" s="102">
        <f>'2023-2025 год Приложение  4'!G529</f>
        <v>334.1</v>
      </c>
      <c r="G242" s="42">
        <f>'2023-2025 год Приложение  4'!H529</f>
        <v>334.1</v>
      </c>
      <c r="H242" s="42">
        <f>'2023-2025 год Приложение  4'!I529</f>
        <v>334.1</v>
      </c>
    </row>
    <row r="243" spans="1:8" ht="60.75" customHeight="1">
      <c r="A243" s="44" t="s">
        <v>210</v>
      </c>
      <c r="B243" s="41" t="s">
        <v>256</v>
      </c>
      <c r="C243" s="41"/>
      <c r="D243" s="102">
        <f>D244+D245+D246</f>
        <v>9905.5</v>
      </c>
      <c r="E243" s="102">
        <f>E244+E245+E246</f>
        <v>0</v>
      </c>
      <c r="F243" s="102">
        <f>F244+F245+F246</f>
        <v>9905.5</v>
      </c>
      <c r="G243" s="42">
        <f>'2023-2025 год Приложение  4'!H530</f>
        <v>9905.5</v>
      </c>
      <c r="H243" s="42">
        <f>'2023-2025 год Приложение  4'!I530</f>
        <v>9905.5</v>
      </c>
    </row>
    <row r="244" spans="1:8" ht="63">
      <c r="A244" s="39" t="s">
        <v>14</v>
      </c>
      <c r="B244" s="41" t="s">
        <v>256</v>
      </c>
      <c r="C244" s="41" t="s">
        <v>15</v>
      </c>
      <c r="D244" s="102">
        <f>'2023-2025 год Приложение  4'!E531</f>
        <v>8395.1</v>
      </c>
      <c r="E244" s="102">
        <f>'2023-2025 год Приложение  4'!F531</f>
        <v>0</v>
      </c>
      <c r="F244" s="102">
        <f>'2023-2025 год Приложение  4'!G531</f>
        <v>8395.1</v>
      </c>
      <c r="G244" s="42">
        <f>'2023-2025 год Приложение  4'!H531</f>
        <v>8395.1</v>
      </c>
      <c r="H244" s="42">
        <f>'2023-2025 год Приложение  4'!I531</f>
        <v>8395.1</v>
      </c>
    </row>
    <row r="245" spans="1:8" ht="47.25">
      <c r="A245" s="44" t="s">
        <v>298</v>
      </c>
      <c r="B245" s="41" t="s">
        <v>256</v>
      </c>
      <c r="C245" s="41" t="s">
        <v>8</v>
      </c>
      <c r="D245" s="102">
        <f>'2023-2025 год Приложение  4'!E532</f>
        <v>1490.3</v>
      </c>
      <c r="E245" s="102">
        <f>'2023-2025 год Приложение  4'!F532</f>
        <v>0</v>
      </c>
      <c r="F245" s="102">
        <f>'2023-2025 год Приложение  4'!G532</f>
        <v>1490.3</v>
      </c>
      <c r="G245" s="42">
        <f>'2023-2025 год Приложение  4'!H532</f>
        <v>1490.3</v>
      </c>
      <c r="H245" s="42">
        <f>'2023-2025 год Приложение  4'!I532</f>
        <v>1490.3</v>
      </c>
    </row>
    <row r="246" spans="1:8" ht="15.75">
      <c r="A246" s="39" t="s">
        <v>26</v>
      </c>
      <c r="B246" s="41" t="s">
        <v>256</v>
      </c>
      <c r="C246" s="41" t="s">
        <v>16</v>
      </c>
      <c r="D246" s="102">
        <f>'2023-2025 год Приложение  4'!E533</f>
        <v>20.1</v>
      </c>
      <c r="E246" s="102">
        <f>'2023-2025 год Приложение  4'!F533</f>
        <v>0</v>
      </c>
      <c r="F246" s="102">
        <f>'2023-2025 год Приложение  4'!G533</f>
        <v>20.1</v>
      </c>
      <c r="G246" s="42">
        <f>'2023-2025 год Приложение  4'!H533</f>
        <v>20.1</v>
      </c>
      <c r="H246" s="42">
        <f>'2023-2025 год Приложение  4'!I533</f>
        <v>20.1</v>
      </c>
    </row>
    <row r="247" spans="1:8" ht="31.5">
      <c r="A247" s="39" t="s">
        <v>48</v>
      </c>
      <c r="B247" s="41" t="s">
        <v>105</v>
      </c>
      <c r="C247" s="41"/>
      <c r="D247" s="102">
        <f>D248</f>
        <v>39956.5</v>
      </c>
      <c r="E247" s="102">
        <f>E248</f>
        <v>0</v>
      </c>
      <c r="F247" s="102">
        <f>F248</f>
        <v>39956.5</v>
      </c>
      <c r="G247" s="102">
        <f>G248</f>
        <v>39937.5</v>
      </c>
      <c r="H247" s="102">
        <f>H248</f>
        <v>39937.5</v>
      </c>
    </row>
    <row r="248" spans="1:8" ht="31.5">
      <c r="A248" s="39" t="s">
        <v>48</v>
      </c>
      <c r="B248" s="41" t="s">
        <v>459</v>
      </c>
      <c r="C248" s="41"/>
      <c r="D248" s="102">
        <f>D249+D250</f>
        <v>39956.5</v>
      </c>
      <c r="E248" s="102">
        <f>E249+E250</f>
        <v>0</v>
      </c>
      <c r="F248" s="102">
        <f>F249+F250</f>
        <v>39956.5</v>
      </c>
      <c r="G248" s="102">
        <f>G249+G250</f>
        <v>39937.5</v>
      </c>
      <c r="H248" s="102">
        <f>H249+H250</f>
        <v>39937.5</v>
      </c>
    </row>
    <row r="249" spans="1:8" ht="63">
      <c r="A249" s="39" t="s">
        <v>14</v>
      </c>
      <c r="B249" s="41" t="s">
        <v>459</v>
      </c>
      <c r="C249" s="41" t="s">
        <v>15</v>
      </c>
      <c r="D249" s="102">
        <f>'2023-2025 год Приложение  4'!E536</f>
        <v>37700.7</v>
      </c>
      <c r="E249" s="102">
        <f>'2023-2025 год Приложение  4'!F536</f>
        <v>0</v>
      </c>
      <c r="F249" s="102">
        <f>'2023-2025 год Приложение  4'!G536</f>
        <v>37700.7</v>
      </c>
      <c r="G249" s="42">
        <f>'2023-2025 год Приложение  4'!H536</f>
        <v>37692.7</v>
      </c>
      <c r="H249" s="42">
        <f>'2023-2025 год Приложение  4'!I536</f>
        <v>37692.7</v>
      </c>
    </row>
    <row r="250" spans="1:8" ht="47.25">
      <c r="A250" s="44" t="s">
        <v>298</v>
      </c>
      <c r="B250" s="41" t="s">
        <v>459</v>
      </c>
      <c r="C250" s="41" t="s">
        <v>8</v>
      </c>
      <c r="D250" s="102">
        <f>'2023-2025 год Приложение  4'!E537</f>
        <v>2255.8</v>
      </c>
      <c r="E250" s="102">
        <f>'2023-2025 год Приложение  4'!F537</f>
        <v>0</v>
      </c>
      <c r="F250" s="102">
        <f>'2023-2025 год Приложение  4'!G537</f>
        <v>2255.8</v>
      </c>
      <c r="G250" s="42">
        <f>'2023-2025 год Приложение  4'!H537</f>
        <v>2244.8</v>
      </c>
      <c r="H250" s="42">
        <f>'2023-2025 год Приложение  4'!I537</f>
        <v>2244.8</v>
      </c>
    </row>
    <row r="251" spans="1:8" ht="15.75">
      <c r="A251" s="118" t="s">
        <v>255</v>
      </c>
      <c r="B251" s="29" t="s">
        <v>115</v>
      </c>
      <c r="C251" s="29" t="s">
        <v>0</v>
      </c>
      <c r="D251" s="30">
        <f>D252+D259+D262+D277+D284+D297+D300+D305+D310+D291+D294</f>
        <v>203022.90000000002</v>
      </c>
      <c r="E251" s="30">
        <f>E252+E259+E262+E277+E284+E297+E300+E305+E310+E291+E294</f>
        <v>4240</v>
      </c>
      <c r="F251" s="30">
        <f>F252+F259+F262+F277+F284+F297+F300+F305+F310+F291+F294</f>
        <v>207262.90000000002</v>
      </c>
      <c r="G251" s="30">
        <f>G252+G259+G262+G277+G284+G297+G300+G305+G310+G291+G294</f>
        <v>186752.9</v>
      </c>
      <c r="H251" s="30">
        <f>H252+H259+H262+H277+H284+H297+H300+H305+H310+H291+H294</f>
        <v>186752.9</v>
      </c>
    </row>
    <row r="252" spans="1:11" ht="31.5">
      <c r="A252" s="44" t="s">
        <v>276</v>
      </c>
      <c r="B252" s="41" t="s">
        <v>114</v>
      </c>
      <c r="C252" s="41"/>
      <c r="D252" s="96">
        <f>'2023-2025 год Приложение  4'!E295</f>
        <v>40107.100000000006</v>
      </c>
      <c r="E252" s="96">
        <f>'2023-2025 год Приложение  4'!F295</f>
        <v>0</v>
      </c>
      <c r="F252" s="96">
        <f>'2023-2025 год Приложение  4'!G295</f>
        <v>40107.100000000006</v>
      </c>
      <c r="G252" s="96">
        <f>'2023-2025 год Приложение  4'!H295</f>
        <v>40107.299999999996</v>
      </c>
      <c r="H252" s="96">
        <f>'2023-2025 год Приложение  4'!I295</f>
        <v>40107.299999999996</v>
      </c>
      <c r="I252" s="25"/>
      <c r="J252" s="25"/>
      <c r="K252" s="25"/>
    </row>
    <row r="253" spans="1:8" ht="31.5">
      <c r="A253" s="44" t="s">
        <v>276</v>
      </c>
      <c r="B253" s="41" t="s">
        <v>371</v>
      </c>
      <c r="C253" s="41"/>
      <c r="D253" s="96">
        <f>'2023-2025 год Приложение  4'!E296</f>
        <v>24081.2</v>
      </c>
      <c r="E253" s="96">
        <f>'2023-2025 год Приложение  4'!F296</f>
        <v>0</v>
      </c>
      <c r="F253" s="96">
        <f>'2023-2025 год Приложение  4'!G296</f>
        <v>24081.2</v>
      </c>
      <c r="G253" s="96">
        <f>'2023-2025 год Приложение  4'!H296</f>
        <v>24081</v>
      </c>
      <c r="H253" s="96">
        <f>'2023-2025 год Приложение  4'!I296</f>
        <v>24081</v>
      </c>
    </row>
    <row r="254" spans="1:8" ht="31.5">
      <c r="A254" s="44" t="s">
        <v>10</v>
      </c>
      <c r="B254" s="41" t="s">
        <v>371</v>
      </c>
      <c r="C254" s="41" t="s">
        <v>11</v>
      </c>
      <c r="D254" s="96">
        <f>'2023-2025 год Приложение  4'!E297</f>
        <v>24081.2</v>
      </c>
      <c r="E254" s="96">
        <f>'2023-2025 год Приложение  4'!F297</f>
        <v>0</v>
      </c>
      <c r="F254" s="96">
        <f>'2023-2025 год Приложение  4'!G297</f>
        <v>24081.2</v>
      </c>
      <c r="G254" s="96">
        <f>'2023-2025 год Приложение  4'!H297</f>
        <v>24081</v>
      </c>
      <c r="H254" s="96">
        <f>'2023-2025 год Приложение  4'!I297</f>
        <v>24081</v>
      </c>
    </row>
    <row r="255" spans="1:8" ht="47.25">
      <c r="A255" s="22" t="s">
        <v>309</v>
      </c>
      <c r="B255" s="41" t="s">
        <v>217</v>
      </c>
      <c r="C255" s="41"/>
      <c r="D255" s="96">
        <f>'2023-2025 год Приложение  4'!E298</f>
        <v>16006.6</v>
      </c>
      <c r="E255" s="96">
        <f>'2023-2025 год Приложение  4'!F298</f>
        <v>0</v>
      </c>
      <c r="F255" s="96">
        <f>'2023-2025 год Приложение  4'!G298</f>
        <v>16006.6</v>
      </c>
      <c r="G255" s="96">
        <f>'2023-2025 год Приложение  4'!H298</f>
        <v>16006.6</v>
      </c>
      <c r="H255" s="96">
        <f>'2023-2025 год Приложение  4'!I298</f>
        <v>16006.6</v>
      </c>
    </row>
    <row r="256" spans="1:8" ht="31.5">
      <c r="A256" s="44" t="s">
        <v>10</v>
      </c>
      <c r="B256" s="41" t="s">
        <v>217</v>
      </c>
      <c r="C256" s="41" t="s">
        <v>11</v>
      </c>
      <c r="D256" s="96">
        <f>'2023-2025 год Приложение  4'!E299</f>
        <v>16006.6</v>
      </c>
      <c r="E256" s="96">
        <f>'2023-2025 год Приложение  4'!F299</f>
        <v>0</v>
      </c>
      <c r="F256" s="96">
        <f>'2023-2025 год Приложение  4'!G299</f>
        <v>16006.6</v>
      </c>
      <c r="G256" s="96">
        <f>'2023-2025 год Приложение  4'!H299</f>
        <v>16006.6</v>
      </c>
      <c r="H256" s="96">
        <f>'2023-2025 год Приложение  4'!I299</f>
        <v>16006.6</v>
      </c>
    </row>
    <row r="257" spans="1:11" ht="31.5">
      <c r="A257" s="44" t="s">
        <v>212</v>
      </c>
      <c r="B257" s="41" t="s">
        <v>211</v>
      </c>
      <c r="C257" s="41"/>
      <c r="D257" s="96">
        <f>'2023-2025 год Приложение  4'!E300</f>
        <v>19.3</v>
      </c>
      <c r="E257" s="96">
        <f>'2023-2025 год Приложение  4'!F300</f>
        <v>0</v>
      </c>
      <c r="F257" s="96">
        <f>'2023-2025 год Приложение  4'!G300</f>
        <v>19.3</v>
      </c>
      <c r="G257" s="96">
        <f>'2023-2025 год Приложение  4'!H300</f>
        <v>19.7</v>
      </c>
      <c r="H257" s="96">
        <f>'2023-2025 год Приложение  4'!I300</f>
        <v>19.7</v>
      </c>
      <c r="I257" s="25"/>
      <c r="J257" s="25"/>
      <c r="K257" s="25"/>
    </row>
    <row r="258" spans="1:11" ht="31.5">
      <c r="A258" s="44" t="s">
        <v>10</v>
      </c>
      <c r="B258" s="41" t="s">
        <v>211</v>
      </c>
      <c r="C258" s="41" t="s">
        <v>11</v>
      </c>
      <c r="D258" s="96">
        <f>'2023-2025 год Приложение  4'!E301</f>
        <v>19.3</v>
      </c>
      <c r="E258" s="96">
        <f>'2023-2025 год Приложение  4'!F301</f>
        <v>0</v>
      </c>
      <c r="F258" s="96">
        <f>'2023-2025 год Приложение  4'!G301</f>
        <v>19.3</v>
      </c>
      <c r="G258" s="96">
        <f>'2023-2025 год Приложение  4'!H301</f>
        <v>19.7</v>
      </c>
      <c r="H258" s="96">
        <f>'2023-2025 год Приложение  4'!I301</f>
        <v>19.7</v>
      </c>
      <c r="I258" s="25"/>
      <c r="J258" s="25"/>
      <c r="K258" s="25"/>
    </row>
    <row r="259" spans="1:8" ht="15.75">
      <c r="A259" s="44" t="s">
        <v>349</v>
      </c>
      <c r="B259" s="41" t="s">
        <v>350</v>
      </c>
      <c r="C259" s="41"/>
      <c r="D259" s="96">
        <f>'2023-2025 год Приложение  4'!E302</f>
        <v>513.9</v>
      </c>
      <c r="E259" s="96">
        <f>'2023-2025 год Приложение  4'!F302</f>
        <v>1122.5</v>
      </c>
      <c r="F259" s="96">
        <f>'2023-2025 год Приложение  4'!G302</f>
        <v>1636.4</v>
      </c>
      <c r="G259" s="96">
        <f>'2023-2025 год Приложение  4'!H302</f>
        <v>0</v>
      </c>
      <c r="H259" s="96">
        <f>'2023-2025 год Приложение  4'!I302</f>
        <v>0</v>
      </c>
    </row>
    <row r="260" spans="1:8" ht="15.75">
      <c r="A260" s="44" t="s">
        <v>349</v>
      </c>
      <c r="B260" s="41" t="s">
        <v>373</v>
      </c>
      <c r="C260" s="41"/>
      <c r="D260" s="96">
        <f>'2023-2025 год Приложение  4'!E303</f>
        <v>513.9</v>
      </c>
      <c r="E260" s="96">
        <f>'2023-2025 год Приложение  4'!F303</f>
        <v>1122.5</v>
      </c>
      <c r="F260" s="96">
        <f>'2023-2025 год Приложение  4'!G303</f>
        <v>1636.4</v>
      </c>
      <c r="G260" s="96">
        <f>'2023-2025 год Приложение  4'!H303</f>
        <v>0</v>
      </c>
      <c r="H260" s="96">
        <f>'2023-2025 год Приложение  4'!I303</f>
        <v>0</v>
      </c>
    </row>
    <row r="261" spans="1:8" ht="31.5">
      <c r="A261" s="44" t="s">
        <v>10</v>
      </c>
      <c r="B261" s="41" t="s">
        <v>373</v>
      </c>
      <c r="C261" s="41" t="s">
        <v>11</v>
      </c>
      <c r="D261" s="96">
        <f>'2023-2025 год Приложение  4'!E304</f>
        <v>513.9</v>
      </c>
      <c r="E261" s="96">
        <f>'2023-2025 год Приложение  4'!F304</f>
        <v>1122.5</v>
      </c>
      <c r="F261" s="96">
        <f>'2023-2025 год Приложение  4'!G304</f>
        <v>1636.4</v>
      </c>
      <c r="G261" s="96">
        <f>'2023-2025 год Приложение  4'!H304</f>
        <v>0</v>
      </c>
      <c r="H261" s="96">
        <f>'2023-2025 год Приложение  4'!I304</f>
        <v>0</v>
      </c>
    </row>
    <row r="262" spans="1:8" ht="31.5">
      <c r="A262" s="44" t="s">
        <v>374</v>
      </c>
      <c r="B262" s="41" t="s">
        <v>351</v>
      </c>
      <c r="C262" s="41"/>
      <c r="D262" s="96">
        <f>'2023-2025 год Приложение  4'!E305</f>
        <v>9835.199999999999</v>
      </c>
      <c r="E262" s="96">
        <f>'2023-2025 год Приложение  4'!F305</f>
        <v>2221.2</v>
      </c>
      <c r="F262" s="96">
        <f>'2023-2025 год Приложение  4'!G305</f>
        <v>12056.4</v>
      </c>
      <c r="G262" s="96">
        <f>'2023-2025 год Приложение  4'!H305</f>
        <v>0</v>
      </c>
      <c r="H262" s="96">
        <f>'2023-2025 год Приложение  4'!I305</f>
        <v>0</v>
      </c>
    </row>
    <row r="263" spans="1:8" ht="15.75">
      <c r="A263" s="44" t="s">
        <v>349</v>
      </c>
      <c r="B263" s="41" t="s">
        <v>577</v>
      </c>
      <c r="C263" s="41"/>
      <c r="D263" s="96">
        <f>'2023-2025 год Приложение  4'!E306</f>
        <v>0</v>
      </c>
      <c r="E263" s="96">
        <f>'2023-2025 год Приложение  4'!F306</f>
        <v>36.2</v>
      </c>
      <c r="F263" s="96">
        <f>'2023-2025 год Приложение  4'!G306</f>
        <v>36.2</v>
      </c>
      <c r="G263" s="96">
        <f>'2023-2025 год Приложение  4'!H306</f>
        <v>0</v>
      </c>
      <c r="H263" s="96">
        <f>'2023-2025 год Приложение  4'!I306</f>
        <v>0</v>
      </c>
    </row>
    <row r="264" spans="1:8" ht="31.5">
      <c r="A264" s="44" t="s">
        <v>10</v>
      </c>
      <c r="B264" s="41" t="s">
        <v>577</v>
      </c>
      <c r="C264" s="41" t="s">
        <v>11</v>
      </c>
      <c r="D264" s="96">
        <f>'2023-2025 год Приложение  4'!E307</f>
        <v>0</v>
      </c>
      <c r="E264" s="96">
        <f>'2023-2025 год Приложение  4'!F307</f>
        <v>36.2</v>
      </c>
      <c r="F264" s="96">
        <f>'2023-2025 год Приложение  4'!G307</f>
        <v>36.2</v>
      </c>
      <c r="G264" s="96">
        <f>'2023-2025 год Приложение  4'!H307</f>
        <v>0</v>
      </c>
      <c r="H264" s="96">
        <f>'2023-2025 год Приложение  4'!I307</f>
        <v>0</v>
      </c>
    </row>
    <row r="265" spans="1:8" ht="31.5">
      <c r="A265" s="44" t="s">
        <v>204</v>
      </c>
      <c r="B265" s="41" t="s">
        <v>521</v>
      </c>
      <c r="C265" s="41"/>
      <c r="D265" s="96">
        <f>'2023-2025 год Приложение  4'!E308</f>
        <v>1073.3</v>
      </c>
      <c r="E265" s="96">
        <f>'2023-2025 год Приложение  4'!F308</f>
        <v>0</v>
      </c>
      <c r="F265" s="96">
        <f>'2023-2025 год Приложение  4'!G308</f>
        <v>1073.3</v>
      </c>
      <c r="G265" s="96">
        <f>'2023-2025 год Приложение  4'!H308</f>
        <v>0</v>
      </c>
      <c r="H265" s="96">
        <f>'2023-2025 год Приложение  4'!I308</f>
        <v>0</v>
      </c>
    </row>
    <row r="266" spans="1:8" ht="31.5">
      <c r="A266" s="44" t="s">
        <v>10</v>
      </c>
      <c r="B266" s="41" t="s">
        <v>521</v>
      </c>
      <c r="C266" s="41" t="s">
        <v>11</v>
      </c>
      <c r="D266" s="96">
        <f>'2023-2025 год Приложение  4'!E309</f>
        <v>1073.3</v>
      </c>
      <c r="E266" s="96">
        <f>'2023-2025 год Приложение  4'!F309</f>
        <v>0</v>
      </c>
      <c r="F266" s="96">
        <f>'2023-2025 год Приложение  4'!G309</f>
        <v>1073.3</v>
      </c>
      <c r="G266" s="96">
        <f>'2023-2025 год Приложение  4'!H309</f>
        <v>0</v>
      </c>
      <c r="H266" s="96">
        <f>'2023-2025 год Приложение  4'!I309</f>
        <v>0</v>
      </c>
    </row>
    <row r="267" spans="1:8" ht="15.75">
      <c r="A267" s="44" t="s">
        <v>170</v>
      </c>
      <c r="B267" s="41" t="s">
        <v>311</v>
      </c>
      <c r="C267" s="41"/>
      <c r="D267" s="96">
        <f>'2023-2025 год Приложение  4'!E310</f>
        <v>548</v>
      </c>
      <c r="E267" s="96">
        <f>'2023-2025 год Приложение  4'!F310</f>
        <v>0</v>
      </c>
      <c r="F267" s="96">
        <f>'2023-2025 год Приложение  4'!G310</f>
        <v>548</v>
      </c>
      <c r="G267" s="96">
        <f>'2023-2025 год Приложение  4'!H310</f>
        <v>0</v>
      </c>
      <c r="H267" s="96">
        <f>'2023-2025 год Приложение  4'!I310</f>
        <v>0</v>
      </c>
    </row>
    <row r="268" spans="1:8" ht="31.5">
      <c r="A268" s="44" t="s">
        <v>10</v>
      </c>
      <c r="B268" s="41" t="s">
        <v>311</v>
      </c>
      <c r="C268" s="41" t="s">
        <v>11</v>
      </c>
      <c r="D268" s="96">
        <f>'2023-2025 год Приложение  4'!E311</f>
        <v>548</v>
      </c>
      <c r="E268" s="96">
        <f>'2023-2025 год Приложение  4'!F311</f>
        <v>0</v>
      </c>
      <c r="F268" s="96">
        <f>'2023-2025 год Приложение  4'!G311</f>
        <v>548</v>
      </c>
      <c r="G268" s="96">
        <f>'2023-2025 год Приложение  4'!H311</f>
        <v>0</v>
      </c>
      <c r="H268" s="96">
        <f>'2023-2025 год Приложение  4'!I311</f>
        <v>0</v>
      </c>
    </row>
    <row r="269" spans="1:8" ht="31.5">
      <c r="A269" s="44" t="s">
        <v>204</v>
      </c>
      <c r="B269" s="41" t="s">
        <v>290</v>
      </c>
      <c r="C269" s="41"/>
      <c r="D269" s="96">
        <f>'2023-2025 год Приложение  4'!E312</f>
        <v>5388.599999999999</v>
      </c>
      <c r="E269" s="96">
        <f>'2023-2025 год Приложение  4'!F312</f>
        <v>0</v>
      </c>
      <c r="F269" s="96">
        <f>'2023-2025 год Приложение  4'!G312</f>
        <v>5388.599999999999</v>
      </c>
      <c r="G269" s="96">
        <f>'2023-2025 год Приложение  4'!H312</f>
        <v>0</v>
      </c>
      <c r="H269" s="96">
        <f>'2023-2025 год Приложение  4'!I312</f>
        <v>0</v>
      </c>
    </row>
    <row r="270" spans="1:8" ht="31.5">
      <c r="A270" s="44" t="s">
        <v>10</v>
      </c>
      <c r="B270" s="41" t="s">
        <v>290</v>
      </c>
      <c r="C270" s="41" t="s">
        <v>11</v>
      </c>
      <c r="D270" s="96">
        <f>'2023-2025 год Приложение  4'!E313</f>
        <v>5388.599999999999</v>
      </c>
      <c r="E270" s="96">
        <f>'2023-2025 год Приложение  4'!F313</f>
        <v>0</v>
      </c>
      <c r="F270" s="96">
        <f>'2023-2025 год Приложение  4'!G313</f>
        <v>5388.599999999999</v>
      </c>
      <c r="G270" s="96">
        <f>'2023-2025 год Приложение  4'!H313</f>
        <v>0</v>
      </c>
      <c r="H270" s="96">
        <f>'2023-2025 год Приложение  4'!I313</f>
        <v>0</v>
      </c>
    </row>
    <row r="271" spans="1:8" ht="31.5">
      <c r="A271" s="44" t="s">
        <v>208</v>
      </c>
      <c r="B271" s="41" t="s">
        <v>332</v>
      </c>
      <c r="C271" s="41"/>
      <c r="D271" s="96">
        <f>'2023-2025 год Приложение  4'!E314</f>
        <v>2684.6</v>
      </c>
      <c r="E271" s="96">
        <f>'2023-2025 год Приложение  4'!F314</f>
        <v>632.5999999999999</v>
      </c>
      <c r="F271" s="96">
        <f>'2023-2025 год Приложение  4'!G314</f>
        <v>3317.2</v>
      </c>
      <c r="G271" s="96">
        <f>'2023-2025 год Приложение  4'!H314</f>
        <v>0</v>
      </c>
      <c r="H271" s="96">
        <f>'2023-2025 год Приложение  4'!I314</f>
        <v>0</v>
      </c>
    </row>
    <row r="272" spans="1:8" ht="31.5">
      <c r="A272" s="44" t="s">
        <v>10</v>
      </c>
      <c r="B272" s="41" t="s">
        <v>332</v>
      </c>
      <c r="C272" s="41" t="s">
        <v>11</v>
      </c>
      <c r="D272" s="96">
        <f>'2023-2025 год Приложение  4'!E315</f>
        <v>2684.6</v>
      </c>
      <c r="E272" s="96">
        <f>'2023-2025 год Приложение  4'!F315</f>
        <v>632.5999999999999</v>
      </c>
      <c r="F272" s="96">
        <f>'2023-2025 год Приложение  4'!G315</f>
        <v>3317.2</v>
      </c>
      <c r="G272" s="96">
        <f>'2023-2025 год Приложение  4'!H315</f>
        <v>0</v>
      </c>
      <c r="H272" s="96">
        <f>'2023-2025 год Приложение  4'!I315</f>
        <v>0</v>
      </c>
    </row>
    <row r="273" spans="1:8" ht="47.25">
      <c r="A273" s="44" t="s">
        <v>334</v>
      </c>
      <c r="B273" s="41" t="s">
        <v>333</v>
      </c>
      <c r="C273" s="41"/>
      <c r="D273" s="96">
        <f>'2023-2025 год Приложение  4'!E316</f>
        <v>140.7</v>
      </c>
      <c r="E273" s="96">
        <f>'2023-2025 год Приложение  4'!F316</f>
        <v>-140.7</v>
      </c>
      <c r="F273" s="96">
        <f>'2023-2025 год Приложение  4'!G316</f>
        <v>0</v>
      </c>
      <c r="G273" s="96">
        <f>'2023-2025 год Приложение  4'!H316</f>
        <v>0</v>
      </c>
      <c r="H273" s="96">
        <f>'2023-2025 год Приложение  4'!I316</f>
        <v>0</v>
      </c>
    </row>
    <row r="274" spans="1:8" ht="31.5">
      <c r="A274" s="44" t="s">
        <v>10</v>
      </c>
      <c r="B274" s="41" t="s">
        <v>333</v>
      </c>
      <c r="C274" s="41" t="s">
        <v>11</v>
      </c>
      <c r="D274" s="96">
        <f>'2023-2025 год Приложение  4'!E317</f>
        <v>140.7</v>
      </c>
      <c r="E274" s="96">
        <f>'2023-2025 год Приложение  4'!F317</f>
        <v>-140.7</v>
      </c>
      <c r="F274" s="96">
        <f>'2023-2025 год Приложение  4'!G317</f>
        <v>0</v>
      </c>
      <c r="G274" s="96">
        <f>'2023-2025 год Приложение  4'!H317</f>
        <v>0</v>
      </c>
      <c r="H274" s="96">
        <f>'2023-2025 год Приложение  4'!I317</f>
        <v>0</v>
      </c>
    </row>
    <row r="275" spans="1:8" ht="31.5">
      <c r="A275" s="44" t="s">
        <v>552</v>
      </c>
      <c r="B275" s="41" t="s">
        <v>553</v>
      </c>
      <c r="C275" s="41"/>
      <c r="D275" s="96">
        <f>'2023-2025 год Приложение  4'!E318</f>
        <v>0</v>
      </c>
      <c r="E275" s="96">
        <f>'2023-2025 год Приложение  4'!F318</f>
        <v>1693.1</v>
      </c>
      <c r="F275" s="96">
        <f>'2023-2025 год Приложение  4'!G318</f>
        <v>1693.1</v>
      </c>
      <c r="G275" s="96">
        <f>'2023-2025 год Приложение  4'!H318</f>
        <v>0</v>
      </c>
      <c r="H275" s="96">
        <f>'2023-2025 год Приложение  4'!I318</f>
        <v>0</v>
      </c>
    </row>
    <row r="276" spans="1:8" ht="31.5">
      <c r="A276" s="44" t="s">
        <v>10</v>
      </c>
      <c r="B276" s="41" t="s">
        <v>553</v>
      </c>
      <c r="C276" s="41" t="s">
        <v>11</v>
      </c>
      <c r="D276" s="96">
        <f>'2023-2025 год Приложение  4'!E319</f>
        <v>0</v>
      </c>
      <c r="E276" s="96">
        <f>'2023-2025 год Приложение  4'!F319</f>
        <v>1693.1</v>
      </c>
      <c r="F276" s="96">
        <f>'2023-2025 год Приложение  4'!G319</f>
        <v>1693.1</v>
      </c>
      <c r="G276" s="96">
        <f>'2023-2025 год Приложение  4'!H319</f>
        <v>0</v>
      </c>
      <c r="H276" s="96">
        <f>'2023-2025 год Приложение  4'!I319</f>
        <v>0</v>
      </c>
    </row>
    <row r="277" spans="1:8" ht="31.5">
      <c r="A277" s="44" t="s">
        <v>46</v>
      </c>
      <c r="B277" s="41" t="s">
        <v>116</v>
      </c>
      <c r="C277" s="41"/>
      <c r="D277" s="96">
        <f>'2023-2025 год Приложение  4'!E320</f>
        <v>85389.3</v>
      </c>
      <c r="E277" s="96">
        <f>'2023-2025 год Приложение  4'!F320</f>
        <v>896.3</v>
      </c>
      <c r="F277" s="96">
        <f>'2023-2025 год Приложение  4'!G320</f>
        <v>86285.6</v>
      </c>
      <c r="G277" s="96">
        <f>'2023-2025 год Приложение  4'!H320</f>
        <v>85527.6</v>
      </c>
      <c r="H277" s="96">
        <f>'2023-2025 год Приложение  4'!I320</f>
        <v>85527.6</v>
      </c>
    </row>
    <row r="278" spans="1:8" ht="31.5">
      <c r="A278" s="44" t="s">
        <v>46</v>
      </c>
      <c r="B278" s="41" t="s">
        <v>375</v>
      </c>
      <c r="C278" s="41"/>
      <c r="D278" s="96">
        <f>'2023-2025 год Приложение  4'!E321</f>
        <v>52712.5</v>
      </c>
      <c r="E278" s="96">
        <f>'2023-2025 год Приложение  4'!F321</f>
        <v>896.3</v>
      </c>
      <c r="F278" s="96">
        <f>'2023-2025 год Приложение  4'!G321</f>
        <v>53608.8</v>
      </c>
      <c r="G278" s="96">
        <f>'2023-2025 год Приложение  4'!H321</f>
        <v>52847</v>
      </c>
      <c r="H278" s="96">
        <f>'2023-2025 год Приложение  4'!I321</f>
        <v>52847</v>
      </c>
    </row>
    <row r="279" spans="1:8" ht="31.5">
      <c r="A279" s="44" t="s">
        <v>10</v>
      </c>
      <c r="B279" s="41" t="s">
        <v>375</v>
      </c>
      <c r="C279" s="41" t="s">
        <v>11</v>
      </c>
      <c r="D279" s="96">
        <f>'2023-2025 год Приложение  4'!E322</f>
        <v>52712.5</v>
      </c>
      <c r="E279" s="96">
        <f>'2023-2025 год Приложение  4'!F322</f>
        <v>896.3</v>
      </c>
      <c r="F279" s="96">
        <f>'2023-2025 год Приложение  4'!G322</f>
        <v>53608.8</v>
      </c>
      <c r="G279" s="96">
        <f>'2023-2025 год Приложение  4'!H322</f>
        <v>52847</v>
      </c>
      <c r="H279" s="96">
        <f>'2023-2025 год Приложение  4'!I322</f>
        <v>52847</v>
      </c>
    </row>
    <row r="280" spans="1:8" ht="47.25">
      <c r="A280" s="22" t="s">
        <v>309</v>
      </c>
      <c r="B280" s="41" t="s">
        <v>218</v>
      </c>
      <c r="C280" s="41"/>
      <c r="D280" s="96">
        <f>'2023-2025 год Приложение  4'!E323</f>
        <v>32484.3</v>
      </c>
      <c r="E280" s="96">
        <f>'2023-2025 год Приложение  4'!F323</f>
        <v>0</v>
      </c>
      <c r="F280" s="96">
        <f>'2023-2025 год Приложение  4'!G323</f>
        <v>32484.3</v>
      </c>
      <c r="G280" s="96">
        <f>'2023-2025 год Приложение  4'!H323</f>
        <v>32484.3</v>
      </c>
      <c r="H280" s="96">
        <f>'2023-2025 год Приложение  4'!I323</f>
        <v>32484.3</v>
      </c>
    </row>
    <row r="281" spans="1:8" ht="31.5">
      <c r="A281" s="44" t="s">
        <v>10</v>
      </c>
      <c r="B281" s="41" t="s">
        <v>218</v>
      </c>
      <c r="C281" s="41" t="s">
        <v>11</v>
      </c>
      <c r="D281" s="96">
        <f>'2023-2025 год Приложение  4'!E324</f>
        <v>32484.3</v>
      </c>
      <c r="E281" s="96">
        <f>'2023-2025 год Приложение  4'!F324</f>
        <v>0</v>
      </c>
      <c r="F281" s="96">
        <f>'2023-2025 год Приложение  4'!G324</f>
        <v>32484.3</v>
      </c>
      <c r="G281" s="96">
        <f>'2023-2025 год Приложение  4'!H324</f>
        <v>32484.3</v>
      </c>
      <c r="H281" s="96">
        <f>'2023-2025 год Приложение  4'!I324</f>
        <v>32484.3</v>
      </c>
    </row>
    <row r="282" spans="1:8" ht="31.5">
      <c r="A282" s="44" t="s">
        <v>212</v>
      </c>
      <c r="B282" s="41" t="s">
        <v>213</v>
      </c>
      <c r="C282" s="41"/>
      <c r="D282" s="96">
        <f>'2023-2025 год Приложение  4'!E325</f>
        <v>192.5</v>
      </c>
      <c r="E282" s="96">
        <f>'2023-2025 год Приложение  4'!F325</f>
        <v>0</v>
      </c>
      <c r="F282" s="96">
        <f>'2023-2025 год Приложение  4'!G325</f>
        <v>192.5</v>
      </c>
      <c r="G282" s="96">
        <f>'2023-2025 год Приложение  4'!H325</f>
        <v>196.3</v>
      </c>
      <c r="H282" s="96">
        <f>'2023-2025 год Приложение  4'!I325</f>
        <v>196.3</v>
      </c>
    </row>
    <row r="283" spans="1:8" ht="31.5">
      <c r="A283" s="44" t="s">
        <v>10</v>
      </c>
      <c r="B283" s="41" t="s">
        <v>213</v>
      </c>
      <c r="C283" s="41" t="s">
        <v>11</v>
      </c>
      <c r="D283" s="96">
        <f>'2023-2025 год Приложение  4'!E326</f>
        <v>192.5</v>
      </c>
      <c r="E283" s="96">
        <f>'2023-2025 год Приложение  4'!F326</f>
        <v>0</v>
      </c>
      <c r="F283" s="96">
        <f>'2023-2025 год Приложение  4'!G326</f>
        <v>192.5</v>
      </c>
      <c r="G283" s="96">
        <f>'2023-2025 год Приложение  4'!H326</f>
        <v>196.3</v>
      </c>
      <c r="H283" s="96">
        <f>'2023-2025 год Приложение  4'!I326</f>
        <v>196.3</v>
      </c>
    </row>
    <row r="284" spans="1:8" ht="31.5">
      <c r="A284" s="44" t="s">
        <v>45</v>
      </c>
      <c r="B284" s="41" t="s">
        <v>117</v>
      </c>
      <c r="C284" s="41"/>
      <c r="D284" s="96">
        <f>'2023-2025 год Приложение  4'!E327</f>
        <v>37133.700000000004</v>
      </c>
      <c r="E284" s="96">
        <f>'2023-2025 год Приложение  4'!F327</f>
        <v>0</v>
      </c>
      <c r="F284" s="96">
        <f>'2023-2025 год Приложение  4'!G327</f>
        <v>37133.700000000004</v>
      </c>
      <c r="G284" s="96">
        <f>'2023-2025 год Приложение  4'!H327</f>
        <v>37134.299999999996</v>
      </c>
      <c r="H284" s="96">
        <f>'2023-2025 год Приложение  4'!I327</f>
        <v>37134.299999999996</v>
      </c>
    </row>
    <row r="285" spans="1:8" ht="31.5">
      <c r="A285" s="44" t="s">
        <v>45</v>
      </c>
      <c r="B285" s="41" t="s">
        <v>384</v>
      </c>
      <c r="C285" s="41"/>
      <c r="D285" s="96">
        <f>'2023-2025 год Приложение  4'!E328</f>
        <v>25244.2</v>
      </c>
      <c r="E285" s="96">
        <f>'2023-2025 год Приложение  4'!F328</f>
        <v>0</v>
      </c>
      <c r="F285" s="96">
        <f>'2023-2025 год Приложение  4'!G328</f>
        <v>25244.2</v>
      </c>
      <c r="G285" s="96">
        <f>'2023-2025 год Приложение  4'!H328</f>
        <v>25244</v>
      </c>
      <c r="H285" s="96">
        <f>'2023-2025 год Приложение  4'!I328</f>
        <v>25244</v>
      </c>
    </row>
    <row r="286" spans="1:8" ht="31.5">
      <c r="A286" s="44" t="s">
        <v>10</v>
      </c>
      <c r="B286" s="41" t="s">
        <v>384</v>
      </c>
      <c r="C286" s="41" t="s">
        <v>11</v>
      </c>
      <c r="D286" s="96">
        <f>'2023-2025 год Приложение  4'!E329</f>
        <v>25244.2</v>
      </c>
      <c r="E286" s="96">
        <f>'2023-2025 год Приложение  4'!F329</f>
        <v>0</v>
      </c>
      <c r="F286" s="96">
        <f>'2023-2025 год Приложение  4'!G329</f>
        <v>25244.2</v>
      </c>
      <c r="G286" s="96">
        <f>'2023-2025 год Приложение  4'!H329</f>
        <v>25244</v>
      </c>
      <c r="H286" s="96">
        <f>'2023-2025 год Приложение  4'!I329</f>
        <v>25244</v>
      </c>
    </row>
    <row r="287" spans="1:8" ht="47.25">
      <c r="A287" s="44" t="s">
        <v>222</v>
      </c>
      <c r="B287" s="41" t="s">
        <v>223</v>
      </c>
      <c r="C287" s="41"/>
      <c r="D287" s="96">
        <f>'2023-2025 год Приложение  4'!E330</f>
        <v>11849.1</v>
      </c>
      <c r="E287" s="96">
        <f>'2023-2025 год Приложение  4'!F330</f>
        <v>0</v>
      </c>
      <c r="F287" s="96">
        <f>'2023-2025 год Приложение  4'!G330</f>
        <v>11849.1</v>
      </c>
      <c r="G287" s="96">
        <f>'2023-2025 год Приложение  4'!H330</f>
        <v>11849.1</v>
      </c>
      <c r="H287" s="96">
        <f>'2023-2025 год Приложение  4'!I330</f>
        <v>11849.1</v>
      </c>
    </row>
    <row r="288" spans="1:8" ht="31.5">
      <c r="A288" s="44" t="s">
        <v>10</v>
      </c>
      <c r="B288" s="41" t="s">
        <v>223</v>
      </c>
      <c r="C288" s="41" t="s">
        <v>11</v>
      </c>
      <c r="D288" s="96">
        <f>'2023-2025 год Приложение  4'!E331</f>
        <v>11849.1</v>
      </c>
      <c r="E288" s="96">
        <f>'2023-2025 год Приложение  4'!F331</f>
        <v>0</v>
      </c>
      <c r="F288" s="96">
        <f>'2023-2025 год Приложение  4'!G331</f>
        <v>11849.1</v>
      </c>
      <c r="G288" s="96">
        <f>'2023-2025 год Приложение  4'!H331</f>
        <v>11849.1</v>
      </c>
      <c r="H288" s="96">
        <f>'2023-2025 год Приложение  4'!I331</f>
        <v>11849.1</v>
      </c>
    </row>
    <row r="289" spans="1:8" ht="31.5">
      <c r="A289" s="44" t="s">
        <v>212</v>
      </c>
      <c r="B289" s="41" t="s">
        <v>214</v>
      </c>
      <c r="C289" s="41"/>
      <c r="D289" s="96">
        <f>'2023-2025 год Приложение  4'!E332</f>
        <v>40.4</v>
      </c>
      <c r="E289" s="96">
        <f>'2023-2025 год Приложение  4'!F332</f>
        <v>0</v>
      </c>
      <c r="F289" s="96">
        <f>'2023-2025 год Приложение  4'!G332</f>
        <v>40.4</v>
      </c>
      <c r="G289" s="96">
        <f>'2023-2025 год Приложение  4'!H332</f>
        <v>41.2</v>
      </c>
      <c r="H289" s="96">
        <f>'2023-2025 год Приложение  4'!I332</f>
        <v>41.2</v>
      </c>
    </row>
    <row r="290" spans="1:8" ht="31.5">
      <c r="A290" s="44" t="s">
        <v>10</v>
      </c>
      <c r="B290" s="41" t="s">
        <v>214</v>
      </c>
      <c r="C290" s="41" t="s">
        <v>11</v>
      </c>
      <c r="D290" s="96">
        <f>'2023-2025 год Приложение  4'!E333</f>
        <v>40.4</v>
      </c>
      <c r="E290" s="96">
        <f>'2023-2025 год Приложение  4'!F333</f>
        <v>0</v>
      </c>
      <c r="F290" s="96">
        <f>'2023-2025 год Приложение  4'!G333</f>
        <v>40.4</v>
      </c>
      <c r="G290" s="96">
        <f>'2023-2025 год Приложение  4'!H333</f>
        <v>41.2</v>
      </c>
      <c r="H290" s="96">
        <f>'2023-2025 год Приложение  4'!I333</f>
        <v>41.2</v>
      </c>
    </row>
    <row r="291" spans="1:8" ht="15.75">
      <c r="A291" s="44" t="s">
        <v>490</v>
      </c>
      <c r="B291" s="41" t="s">
        <v>491</v>
      </c>
      <c r="C291" s="41"/>
      <c r="D291" s="96">
        <f>'2023-2025 год Приложение  4'!E334</f>
        <v>150</v>
      </c>
      <c r="E291" s="96">
        <f>'2023-2025 год Приложение  4'!F334</f>
        <v>0</v>
      </c>
      <c r="F291" s="96">
        <f>'2023-2025 год Приложение  4'!G334</f>
        <v>150</v>
      </c>
      <c r="G291" s="96">
        <f>'2023-2025 год Приложение  4'!H334</f>
        <v>0</v>
      </c>
      <c r="H291" s="96">
        <f>'2023-2025 год Приложение  4'!I334</f>
        <v>0</v>
      </c>
    </row>
    <row r="292" spans="1:8" ht="15.75">
      <c r="A292" s="44" t="s">
        <v>490</v>
      </c>
      <c r="B292" s="41" t="s">
        <v>492</v>
      </c>
      <c r="C292" s="41"/>
      <c r="D292" s="96">
        <f>'2023-2025 год Приложение  4'!E335</f>
        <v>150</v>
      </c>
      <c r="E292" s="96">
        <f>'2023-2025 год Приложение  4'!F335</f>
        <v>0</v>
      </c>
      <c r="F292" s="96">
        <f>'2023-2025 год Приложение  4'!G335</f>
        <v>150</v>
      </c>
      <c r="G292" s="96">
        <f>'2023-2025 год Приложение  4'!H335</f>
        <v>0</v>
      </c>
      <c r="H292" s="96">
        <f>'2023-2025 год Приложение  4'!I335</f>
        <v>0</v>
      </c>
    </row>
    <row r="293" spans="1:8" ht="31.5">
      <c r="A293" s="44" t="s">
        <v>10</v>
      </c>
      <c r="B293" s="41" t="s">
        <v>492</v>
      </c>
      <c r="C293" s="41" t="s">
        <v>11</v>
      </c>
      <c r="D293" s="96">
        <f>'2023-2025 год Приложение  4'!E336</f>
        <v>150</v>
      </c>
      <c r="E293" s="96">
        <f>'2023-2025 год Приложение  4'!F336</f>
        <v>0</v>
      </c>
      <c r="F293" s="96">
        <f>'2023-2025 год Приложение  4'!G336</f>
        <v>150</v>
      </c>
      <c r="G293" s="96">
        <f>'2023-2025 год Приложение  4'!H336</f>
        <v>0</v>
      </c>
      <c r="H293" s="96">
        <f>'2023-2025 год Приложение  4'!I336</f>
        <v>0</v>
      </c>
    </row>
    <row r="294" spans="1:8" ht="47.25">
      <c r="A294" s="44" t="s">
        <v>493</v>
      </c>
      <c r="B294" s="41" t="s">
        <v>494</v>
      </c>
      <c r="C294" s="41"/>
      <c r="D294" s="96">
        <f>'2023-2025 год Приложение  4'!E337</f>
        <v>210</v>
      </c>
      <c r="E294" s="96">
        <f>'2023-2025 год Приложение  4'!F337</f>
        <v>0</v>
      </c>
      <c r="F294" s="96">
        <f>'2023-2025 год Приложение  4'!G337</f>
        <v>210</v>
      </c>
      <c r="G294" s="96">
        <f>'2023-2025 год Приложение  4'!H337</f>
        <v>0</v>
      </c>
      <c r="H294" s="96">
        <f>'2023-2025 год Приложение  4'!I337</f>
        <v>0</v>
      </c>
    </row>
    <row r="295" spans="1:8" ht="47.25">
      <c r="A295" s="44" t="s">
        <v>493</v>
      </c>
      <c r="B295" s="41" t="s">
        <v>495</v>
      </c>
      <c r="C295" s="41"/>
      <c r="D295" s="96">
        <f>'2023-2025 год Приложение  4'!E338</f>
        <v>210</v>
      </c>
      <c r="E295" s="96">
        <f>'2023-2025 год Приложение  4'!F338</f>
        <v>0</v>
      </c>
      <c r="F295" s="96">
        <f>'2023-2025 год Приложение  4'!G338</f>
        <v>210</v>
      </c>
      <c r="G295" s="96">
        <f>'2023-2025 год Приложение  4'!H338</f>
        <v>0</v>
      </c>
      <c r="H295" s="96">
        <f>'2023-2025 год Приложение  4'!I338</f>
        <v>0</v>
      </c>
    </row>
    <row r="296" spans="1:8" ht="31.5">
      <c r="A296" s="44" t="s">
        <v>10</v>
      </c>
      <c r="B296" s="41" t="s">
        <v>495</v>
      </c>
      <c r="C296" s="41" t="s">
        <v>11</v>
      </c>
      <c r="D296" s="96">
        <f>'2023-2025 год Приложение  4'!E339</f>
        <v>210</v>
      </c>
      <c r="E296" s="96">
        <f>'2023-2025 год Приложение  4'!F339</f>
        <v>0</v>
      </c>
      <c r="F296" s="96">
        <f>'2023-2025 год Приложение  4'!G339</f>
        <v>210</v>
      </c>
      <c r="G296" s="96">
        <f>'2023-2025 год Приложение  4'!H339</f>
        <v>0</v>
      </c>
      <c r="H296" s="96">
        <f>'2023-2025 год Приложение  4'!I339</f>
        <v>0</v>
      </c>
    </row>
    <row r="297" spans="1:8" ht="15.75">
      <c r="A297" s="44" t="s">
        <v>159</v>
      </c>
      <c r="B297" s="41" t="s">
        <v>160</v>
      </c>
      <c r="C297" s="41"/>
      <c r="D297" s="96">
        <f>'2023-2025 год Приложение  4'!E340</f>
        <v>20</v>
      </c>
      <c r="E297" s="96">
        <f>'2023-2025 год Приложение  4'!F340</f>
        <v>0</v>
      </c>
      <c r="F297" s="96">
        <f>'2023-2025 год Приложение  4'!G340</f>
        <v>20</v>
      </c>
      <c r="G297" s="96">
        <f>'2023-2025 год Приложение  4'!H340</f>
        <v>20</v>
      </c>
      <c r="H297" s="96">
        <f>'2023-2025 год Приложение  4'!I340</f>
        <v>20</v>
      </c>
    </row>
    <row r="298" spans="1:8" ht="15.75">
      <c r="A298" s="44" t="s">
        <v>159</v>
      </c>
      <c r="B298" s="41" t="s">
        <v>385</v>
      </c>
      <c r="C298" s="41"/>
      <c r="D298" s="96">
        <f>'2023-2025 год Приложение  4'!E341</f>
        <v>20</v>
      </c>
      <c r="E298" s="96">
        <f>'2023-2025 год Приложение  4'!F341</f>
        <v>0</v>
      </c>
      <c r="F298" s="96">
        <f>'2023-2025 год Приложение  4'!G341</f>
        <v>20</v>
      </c>
      <c r="G298" s="96">
        <f>'2023-2025 год Приложение  4'!H341</f>
        <v>20</v>
      </c>
      <c r="H298" s="96">
        <f>'2023-2025 год Приложение  4'!I341</f>
        <v>20</v>
      </c>
    </row>
    <row r="299" spans="1:8" ht="15.75">
      <c r="A299" s="44" t="s">
        <v>26</v>
      </c>
      <c r="B299" s="41" t="s">
        <v>385</v>
      </c>
      <c r="C299" s="41" t="s">
        <v>16</v>
      </c>
      <c r="D299" s="96">
        <f>'2023-2025 год Приложение  4'!E342</f>
        <v>20</v>
      </c>
      <c r="E299" s="96">
        <f>'2023-2025 год Приложение  4'!F342</f>
        <v>0</v>
      </c>
      <c r="F299" s="96">
        <f>'2023-2025 год Приложение  4'!G342</f>
        <v>20</v>
      </c>
      <c r="G299" s="96">
        <f>'2023-2025 год Приложение  4'!H342</f>
        <v>20</v>
      </c>
      <c r="H299" s="96">
        <f>'2023-2025 год Приложение  4'!I342</f>
        <v>20</v>
      </c>
    </row>
    <row r="300" spans="1:8" ht="15.75">
      <c r="A300" s="44" t="s">
        <v>21</v>
      </c>
      <c r="B300" s="41" t="s">
        <v>118</v>
      </c>
      <c r="C300" s="41"/>
      <c r="D300" s="96">
        <f>'2023-2025 год Приложение  4'!E343</f>
        <v>12968.599999999999</v>
      </c>
      <c r="E300" s="96">
        <f>'2023-2025 год Приложение  4'!F343</f>
        <v>0</v>
      </c>
      <c r="F300" s="96">
        <f>'2023-2025 год Приложение  4'!G343</f>
        <v>12968.599999999999</v>
      </c>
      <c r="G300" s="96">
        <f>'2023-2025 год Приложение  4'!H343</f>
        <v>12968.599999999999</v>
      </c>
      <c r="H300" s="96">
        <f>'2023-2025 год Приложение  4'!I343</f>
        <v>12968.599999999999</v>
      </c>
    </row>
    <row r="301" spans="1:8" ht="15.75">
      <c r="A301" s="44" t="s">
        <v>21</v>
      </c>
      <c r="B301" s="41" t="s">
        <v>386</v>
      </c>
      <c r="C301" s="41"/>
      <c r="D301" s="96">
        <f>'2023-2025 год Приложение  4'!E344</f>
        <v>12968.599999999999</v>
      </c>
      <c r="E301" s="96">
        <f>'2023-2025 год Приложение  4'!F344</f>
        <v>0</v>
      </c>
      <c r="F301" s="96">
        <f>'2023-2025 год Приложение  4'!G344</f>
        <v>12968.599999999999</v>
      </c>
      <c r="G301" s="96">
        <f>'2023-2025 год Приложение  4'!H344</f>
        <v>12968.599999999999</v>
      </c>
      <c r="H301" s="96">
        <f>'2023-2025 год Приложение  4'!I344</f>
        <v>12968.599999999999</v>
      </c>
    </row>
    <row r="302" spans="1:8" ht="63">
      <c r="A302" s="44" t="s">
        <v>14</v>
      </c>
      <c r="B302" s="41" t="s">
        <v>386</v>
      </c>
      <c r="C302" s="41" t="s">
        <v>15</v>
      </c>
      <c r="D302" s="96">
        <f>'2023-2025 год Приложение  4'!E345</f>
        <v>11727.4</v>
      </c>
      <c r="E302" s="96">
        <f>'2023-2025 год Приложение  4'!F345</f>
        <v>0</v>
      </c>
      <c r="F302" s="96">
        <f>'2023-2025 год Приложение  4'!G345</f>
        <v>11727.4</v>
      </c>
      <c r="G302" s="96">
        <f>'2023-2025 год Приложение  4'!H345</f>
        <v>11727.4</v>
      </c>
      <c r="H302" s="96">
        <f>'2023-2025 год Приложение  4'!I345</f>
        <v>11727.4</v>
      </c>
    </row>
    <row r="303" spans="1:8" ht="47.25">
      <c r="A303" s="44" t="s">
        <v>298</v>
      </c>
      <c r="B303" s="41" t="s">
        <v>386</v>
      </c>
      <c r="C303" s="41" t="s">
        <v>8</v>
      </c>
      <c r="D303" s="96">
        <f>'2023-2025 год Приложение  4'!E346</f>
        <v>1227.4</v>
      </c>
      <c r="E303" s="96">
        <f>'2023-2025 год Приложение  4'!F346</f>
        <v>0</v>
      </c>
      <c r="F303" s="96">
        <f>'2023-2025 год Приложение  4'!G346</f>
        <v>1227.4</v>
      </c>
      <c r="G303" s="96">
        <f>'2023-2025 год Приложение  4'!H346</f>
        <v>1227.4</v>
      </c>
      <c r="H303" s="96">
        <f>'2023-2025 год Приложение  4'!I346</f>
        <v>1227.4</v>
      </c>
    </row>
    <row r="304" spans="1:8" ht="15.75">
      <c r="A304" s="44" t="s">
        <v>9</v>
      </c>
      <c r="B304" s="41" t="s">
        <v>386</v>
      </c>
      <c r="C304" s="41" t="s">
        <v>12</v>
      </c>
      <c r="D304" s="96">
        <f>'2023-2025 год Приложение  4'!E347</f>
        <v>13.8</v>
      </c>
      <c r="E304" s="96">
        <f>'2023-2025 год Приложение  4'!F347</f>
        <v>0</v>
      </c>
      <c r="F304" s="96">
        <f>'2023-2025 год Приложение  4'!G347</f>
        <v>13.8</v>
      </c>
      <c r="G304" s="96">
        <f>'2023-2025 год Приложение  4'!H347</f>
        <v>13.8</v>
      </c>
      <c r="H304" s="96">
        <f>'2023-2025 год Приложение  4'!I347</f>
        <v>13.8</v>
      </c>
    </row>
    <row r="305" spans="1:8" ht="15.75">
      <c r="A305" s="44" t="s">
        <v>44</v>
      </c>
      <c r="B305" s="41" t="s">
        <v>286</v>
      </c>
      <c r="C305" s="41"/>
      <c r="D305" s="96">
        <f>'2023-2025 год Приложение  4'!E348</f>
        <v>10995.1</v>
      </c>
      <c r="E305" s="96">
        <f>'2023-2025 год Приложение  4'!F348</f>
        <v>0</v>
      </c>
      <c r="F305" s="96">
        <f>'2023-2025 год Приложение  4'!G348</f>
        <v>10995.1</v>
      </c>
      <c r="G305" s="96">
        <f>'2023-2025 год Приложение  4'!H348</f>
        <v>10995.1</v>
      </c>
      <c r="H305" s="96">
        <f>'2023-2025 год Приложение  4'!I348</f>
        <v>10995.1</v>
      </c>
    </row>
    <row r="306" spans="1:8" ht="15.75">
      <c r="A306" s="44" t="s">
        <v>44</v>
      </c>
      <c r="B306" s="41" t="s">
        <v>387</v>
      </c>
      <c r="C306" s="41"/>
      <c r="D306" s="96">
        <f>'2023-2025 год Приложение  4'!E349</f>
        <v>10995.1</v>
      </c>
      <c r="E306" s="96">
        <f>'2023-2025 год Приложение  4'!F349</f>
        <v>0</v>
      </c>
      <c r="F306" s="96">
        <f>'2023-2025 год Приложение  4'!G349</f>
        <v>10995.1</v>
      </c>
      <c r="G306" s="96">
        <f>'2023-2025 год Приложение  4'!H349</f>
        <v>10995.1</v>
      </c>
      <c r="H306" s="96">
        <f>'2023-2025 год Приложение  4'!I349</f>
        <v>10995.1</v>
      </c>
    </row>
    <row r="307" spans="1:8" ht="63">
      <c r="A307" s="44" t="s">
        <v>14</v>
      </c>
      <c r="B307" s="41" t="s">
        <v>387</v>
      </c>
      <c r="C307" s="41" t="s">
        <v>15</v>
      </c>
      <c r="D307" s="96">
        <f>'2023-2025 год Приложение  4'!E350</f>
        <v>10255</v>
      </c>
      <c r="E307" s="96">
        <f>'2023-2025 год Приложение  4'!F350</f>
        <v>0</v>
      </c>
      <c r="F307" s="96">
        <f>'2023-2025 год Приложение  4'!G350</f>
        <v>10255</v>
      </c>
      <c r="G307" s="96">
        <f>'2023-2025 год Приложение  4'!H350</f>
        <v>10255</v>
      </c>
      <c r="H307" s="96">
        <f>'2023-2025 год Приложение  4'!I350</f>
        <v>10255</v>
      </c>
    </row>
    <row r="308" spans="1:8" ht="31.5">
      <c r="A308" s="44" t="s">
        <v>299</v>
      </c>
      <c r="B308" s="41" t="s">
        <v>387</v>
      </c>
      <c r="C308" s="41" t="s">
        <v>8</v>
      </c>
      <c r="D308" s="96">
        <f>'2023-2025 год Приложение  4'!E351</f>
        <v>739.1</v>
      </c>
      <c r="E308" s="96">
        <f>'2023-2025 год Приложение  4'!F351</f>
        <v>0</v>
      </c>
      <c r="F308" s="96">
        <f>'2023-2025 год Приложение  4'!G351</f>
        <v>739.1</v>
      </c>
      <c r="G308" s="96">
        <f>'2023-2025 год Приложение  4'!H351</f>
        <v>739.1</v>
      </c>
      <c r="H308" s="96">
        <f>'2023-2025 год Приложение  4'!I351</f>
        <v>739.1</v>
      </c>
    </row>
    <row r="309" spans="1:8" ht="15.75">
      <c r="A309" s="44" t="s">
        <v>9</v>
      </c>
      <c r="B309" s="41" t="s">
        <v>387</v>
      </c>
      <c r="C309" s="41" t="s">
        <v>12</v>
      </c>
      <c r="D309" s="96">
        <f>'2023-2025 год Приложение  4'!E352</f>
        <v>1</v>
      </c>
      <c r="E309" s="96">
        <f>'2023-2025 год Приложение  4'!F352</f>
        <v>0</v>
      </c>
      <c r="F309" s="96">
        <f>'2023-2025 год Приложение  4'!G352</f>
        <v>1</v>
      </c>
      <c r="G309" s="96">
        <f>'2023-2025 год Приложение  4'!H352</f>
        <v>1</v>
      </c>
      <c r="H309" s="96">
        <f>'2023-2025 год Приложение  4'!I352</f>
        <v>1</v>
      </c>
    </row>
    <row r="310" spans="1:8" ht="15.75">
      <c r="A310" s="44" t="s">
        <v>487</v>
      </c>
      <c r="B310" s="41" t="s">
        <v>486</v>
      </c>
      <c r="C310" s="41"/>
      <c r="D310" s="96">
        <f>'2023-2025 год Приложение  4'!E353</f>
        <v>5700</v>
      </c>
      <c r="E310" s="96">
        <f>'2023-2025 год Приложение  4'!F353</f>
        <v>0</v>
      </c>
      <c r="F310" s="96">
        <f>'2023-2025 год Приложение  4'!G353</f>
        <v>5700</v>
      </c>
      <c r="G310" s="96">
        <f>'2023-2025 год Приложение  4'!H353</f>
        <v>0</v>
      </c>
      <c r="H310" s="96">
        <f>'2023-2025 год Приложение  4'!I353</f>
        <v>0</v>
      </c>
    </row>
    <row r="311" spans="1:8" ht="31.5">
      <c r="A311" s="44" t="s">
        <v>512</v>
      </c>
      <c r="B311" s="41" t="s">
        <v>488</v>
      </c>
      <c r="C311" s="41"/>
      <c r="D311" s="96">
        <f>'2023-2025 год Приложение  4'!E354</f>
        <v>5700</v>
      </c>
      <c r="E311" s="96">
        <f>'2023-2025 год Приложение  4'!F354</f>
        <v>0</v>
      </c>
      <c r="F311" s="96">
        <f>'2023-2025 год Приложение  4'!G354</f>
        <v>5700</v>
      </c>
      <c r="G311" s="96">
        <f>'2023-2025 год Приложение  4'!H354</f>
        <v>0</v>
      </c>
      <c r="H311" s="96">
        <f>'2023-2025 год Приложение  4'!I354</f>
        <v>0</v>
      </c>
    </row>
    <row r="312" spans="1:8" ht="31.5">
      <c r="A312" s="44" t="s">
        <v>10</v>
      </c>
      <c r="B312" s="41" t="s">
        <v>488</v>
      </c>
      <c r="C312" s="41" t="s">
        <v>11</v>
      </c>
      <c r="D312" s="96">
        <f>'2023-2025 год Приложение  4'!E355</f>
        <v>5700</v>
      </c>
      <c r="E312" s="96">
        <f>'2023-2025 год Приложение  4'!F355</f>
        <v>0</v>
      </c>
      <c r="F312" s="96">
        <f>'2023-2025 год Приложение  4'!G355</f>
        <v>5700</v>
      </c>
      <c r="G312" s="96">
        <f>'2023-2025 год Приложение  4'!H355</f>
        <v>0</v>
      </c>
      <c r="H312" s="96">
        <f>'2023-2025 год Приложение  4'!I355</f>
        <v>0</v>
      </c>
    </row>
    <row r="313" spans="1:8" ht="31.5">
      <c r="A313" s="28" t="s">
        <v>242</v>
      </c>
      <c r="B313" s="29" t="s">
        <v>119</v>
      </c>
      <c r="C313" s="29" t="s">
        <v>0</v>
      </c>
      <c r="D313" s="30">
        <f>D314+D317+D320+D327+D330+D333+D336+D339</f>
        <v>77854.69999999998</v>
      </c>
      <c r="E313" s="30">
        <f>E314+E317+E320+E327+E330+E333+E336+E339</f>
        <v>-1110.2</v>
      </c>
      <c r="F313" s="30">
        <f>F314+F317+F320+F327+F330+F333+F336+F339</f>
        <v>76744.49999999999</v>
      </c>
      <c r="G313" s="30">
        <f>G314+G317+G320+G327+G330+G333+G336+G339</f>
        <v>76686.99999999999</v>
      </c>
      <c r="H313" s="30">
        <f>H314+H317+H320+H327+H330+H333+H336+H339</f>
        <v>76686.99999999999</v>
      </c>
    </row>
    <row r="314" spans="1:8" ht="15.75">
      <c r="A314" s="23" t="s">
        <v>273</v>
      </c>
      <c r="B314" s="21" t="s">
        <v>274</v>
      </c>
      <c r="C314" s="151"/>
      <c r="D314" s="20">
        <f>'2023-2025 год Приложение  4'!E137</f>
        <v>132.5</v>
      </c>
      <c r="E314" s="20">
        <f>'2023-2025 год Приложение  4'!F137</f>
        <v>0</v>
      </c>
      <c r="F314" s="20">
        <f>'2023-2025 год Приложение  4'!G137</f>
        <v>132.5</v>
      </c>
      <c r="G314" s="20">
        <f>'2023-2025 год Приложение  4'!H137</f>
        <v>0</v>
      </c>
      <c r="H314" s="20">
        <f>'2023-2025 год Приложение  4'!I137</f>
        <v>0</v>
      </c>
    </row>
    <row r="315" spans="1:8" ht="15.75">
      <c r="A315" s="39" t="s">
        <v>273</v>
      </c>
      <c r="B315" s="41" t="s">
        <v>423</v>
      </c>
      <c r="C315" s="41"/>
      <c r="D315" s="20">
        <f>D316</f>
        <v>132.5</v>
      </c>
      <c r="E315" s="20">
        <f>E316</f>
        <v>0</v>
      </c>
      <c r="F315" s="20">
        <f>F316</f>
        <v>132.5</v>
      </c>
      <c r="G315" s="20">
        <f>G316</f>
        <v>0</v>
      </c>
      <c r="H315" s="20">
        <f>H316</f>
        <v>0</v>
      </c>
    </row>
    <row r="316" spans="1:8" ht="47.25">
      <c r="A316" s="129" t="s">
        <v>298</v>
      </c>
      <c r="B316" s="41" t="s">
        <v>423</v>
      </c>
      <c r="C316" s="41" t="s">
        <v>8</v>
      </c>
      <c r="D316" s="20">
        <f>'2023-2025 год Приложение  4'!E139</f>
        <v>132.5</v>
      </c>
      <c r="E316" s="20">
        <f>'2023-2025 год Приложение  4'!F139</f>
        <v>0</v>
      </c>
      <c r="F316" s="20">
        <f>'2023-2025 год Приложение  4'!G139</f>
        <v>132.5</v>
      </c>
      <c r="G316" s="20">
        <f>'2023-2025 год Приложение  4'!H139</f>
        <v>0</v>
      </c>
      <c r="H316" s="20">
        <f>'2023-2025 год Приложение  4'!I139</f>
        <v>0</v>
      </c>
    </row>
    <row r="317" spans="1:8" ht="31.5">
      <c r="A317" s="52" t="s">
        <v>308</v>
      </c>
      <c r="B317" s="41" t="s">
        <v>352</v>
      </c>
      <c r="C317" s="41"/>
      <c r="D317" s="20">
        <f>D318</f>
        <v>1110.2</v>
      </c>
      <c r="E317" s="20">
        <f>E318</f>
        <v>-1110.2</v>
      </c>
      <c r="F317" s="20">
        <f>F318</f>
        <v>0</v>
      </c>
      <c r="G317" s="20">
        <f>G318</f>
        <v>0</v>
      </c>
      <c r="H317" s="20">
        <f>H318</f>
        <v>0</v>
      </c>
    </row>
    <row r="318" spans="1:8" ht="31.5">
      <c r="A318" s="44" t="s">
        <v>308</v>
      </c>
      <c r="B318" s="41" t="s">
        <v>340</v>
      </c>
      <c r="C318" s="41"/>
      <c r="D318" s="20">
        <f>'2023-2025 год Приложение  4'!E141</f>
        <v>1110.2</v>
      </c>
      <c r="E318" s="20">
        <f>'2023-2025 год Приложение  4'!F141</f>
        <v>-1110.2</v>
      </c>
      <c r="F318" s="20">
        <f>'2023-2025 год Приложение  4'!G141</f>
        <v>0</v>
      </c>
      <c r="G318" s="20">
        <f>'2023-2025 год Приложение  4'!H141</f>
        <v>0</v>
      </c>
      <c r="H318" s="20">
        <f>'2023-2025 год Приложение  4'!I141</f>
        <v>0</v>
      </c>
    </row>
    <row r="319" spans="1:8" ht="31.5">
      <c r="A319" s="44" t="s">
        <v>299</v>
      </c>
      <c r="B319" s="41" t="s">
        <v>340</v>
      </c>
      <c r="C319" s="41" t="s">
        <v>8</v>
      </c>
      <c r="D319" s="20">
        <f>'2023-2025 год Приложение  4'!E142</f>
        <v>1110.2</v>
      </c>
      <c r="E319" s="20">
        <f>'2023-2025 год Приложение  4'!F142</f>
        <v>-1110.2</v>
      </c>
      <c r="F319" s="20">
        <f>'2023-2025 год Приложение  4'!G142</f>
        <v>0</v>
      </c>
      <c r="G319" s="20">
        <f>'2023-2025 год Приложение  4'!H142</f>
        <v>0</v>
      </c>
      <c r="H319" s="20">
        <f>'2023-2025 год Приложение  4'!I142</f>
        <v>0</v>
      </c>
    </row>
    <row r="320" spans="1:8" ht="31.5">
      <c r="A320" s="44" t="s">
        <v>47</v>
      </c>
      <c r="B320" s="41" t="s">
        <v>120</v>
      </c>
      <c r="C320" s="41"/>
      <c r="D320" s="20">
        <f>'2023-2025 год Приложение  4'!E143</f>
        <v>73851.29999999999</v>
      </c>
      <c r="E320" s="20">
        <f>'2023-2025 год Приложение  4'!F143</f>
        <v>0</v>
      </c>
      <c r="F320" s="20">
        <f>'2023-2025 год Приложение  4'!G143</f>
        <v>73851.29999999999</v>
      </c>
      <c r="G320" s="20">
        <f>'2023-2025 год Приложение  4'!H143</f>
        <v>73236.29999999999</v>
      </c>
      <c r="H320" s="20">
        <f>'2023-2025 год Приложение  4'!I143</f>
        <v>73236.29999999999</v>
      </c>
    </row>
    <row r="321" spans="1:11" ht="31.5">
      <c r="A321" s="52" t="s">
        <v>47</v>
      </c>
      <c r="B321" s="41" t="s">
        <v>429</v>
      </c>
      <c r="C321" s="41"/>
      <c r="D321" s="20">
        <f>'2023-2025 год Приложение  4'!E144</f>
        <v>68729.7</v>
      </c>
      <c r="E321" s="20">
        <f>'2023-2025 год Приложение  4'!F144</f>
        <v>0</v>
      </c>
      <c r="F321" s="20">
        <f>'2023-2025 год Приложение  4'!G144</f>
        <v>68729.7</v>
      </c>
      <c r="G321" s="20">
        <f>'2023-2025 год Приложение  4'!H144</f>
        <v>68109.4</v>
      </c>
      <c r="H321" s="20">
        <f>'2023-2025 год Приложение  4'!I144</f>
        <v>68109.4</v>
      </c>
      <c r="I321" s="25"/>
      <c r="J321" s="25"/>
      <c r="K321" s="25"/>
    </row>
    <row r="322" spans="1:8" ht="31.5">
      <c r="A322" s="52" t="s">
        <v>10</v>
      </c>
      <c r="B322" s="41" t="s">
        <v>429</v>
      </c>
      <c r="C322" s="41" t="s">
        <v>11</v>
      </c>
      <c r="D322" s="20">
        <f>'2023-2025 год Приложение  4'!E145</f>
        <v>68729.7</v>
      </c>
      <c r="E322" s="20">
        <f>'2023-2025 год Приложение  4'!F145</f>
        <v>0</v>
      </c>
      <c r="F322" s="20">
        <f>'2023-2025 год Приложение  4'!G145</f>
        <v>68729.7</v>
      </c>
      <c r="G322" s="20">
        <f>'2023-2025 год Приложение  4'!H145</f>
        <v>68109.4</v>
      </c>
      <c r="H322" s="20">
        <f>'2023-2025 год Приложение  4'!I145</f>
        <v>68109.4</v>
      </c>
    </row>
    <row r="323" spans="1:8" ht="47.25">
      <c r="A323" s="52" t="s">
        <v>222</v>
      </c>
      <c r="B323" s="41" t="s">
        <v>224</v>
      </c>
      <c r="C323" s="41"/>
      <c r="D323" s="20">
        <f>'2023-2025 год Приложение  4'!E146</f>
        <v>4849.4</v>
      </c>
      <c r="E323" s="20">
        <f>'2023-2025 год Приложение  4'!F146</f>
        <v>0</v>
      </c>
      <c r="F323" s="20">
        <f>'2023-2025 год Приложение  4'!G146</f>
        <v>4849.4</v>
      </c>
      <c r="G323" s="20">
        <f>'2023-2025 год Приложение  4'!H146</f>
        <v>4849.4</v>
      </c>
      <c r="H323" s="20">
        <f>'2023-2025 год Приложение  4'!I146</f>
        <v>4849.4</v>
      </c>
    </row>
    <row r="324" spans="1:8" ht="31.5">
      <c r="A324" s="52" t="s">
        <v>10</v>
      </c>
      <c r="B324" s="41" t="s">
        <v>224</v>
      </c>
      <c r="C324" s="41" t="s">
        <v>11</v>
      </c>
      <c r="D324" s="20">
        <f>'2023-2025 год Приложение  4'!E147</f>
        <v>4849.4</v>
      </c>
      <c r="E324" s="20">
        <f>'2023-2025 год Приложение  4'!F147</f>
        <v>0</v>
      </c>
      <c r="F324" s="20">
        <f>'2023-2025 год Приложение  4'!G147</f>
        <v>4849.4</v>
      </c>
      <c r="G324" s="20">
        <f>'2023-2025 год Приложение  4'!H147</f>
        <v>4849.4</v>
      </c>
      <c r="H324" s="20">
        <f>'2023-2025 год Приложение  4'!I147</f>
        <v>4849.4</v>
      </c>
    </row>
    <row r="325" spans="1:8" ht="31.5">
      <c r="A325" s="52" t="s">
        <v>212</v>
      </c>
      <c r="B325" s="26" t="s">
        <v>261</v>
      </c>
      <c r="C325" s="41"/>
      <c r="D325" s="20">
        <f>'2023-2025 год Приложение  4'!E148</f>
        <v>272.2</v>
      </c>
      <c r="E325" s="20">
        <f>'2023-2025 год Приложение  4'!F148</f>
        <v>0</v>
      </c>
      <c r="F325" s="20">
        <f>'2023-2025 год Приложение  4'!G148</f>
        <v>272.2</v>
      </c>
      <c r="G325" s="20">
        <f>'2023-2025 год Приложение  4'!H148</f>
        <v>277.5</v>
      </c>
      <c r="H325" s="20">
        <f>'2023-2025 год Приложение  4'!I148</f>
        <v>277.5</v>
      </c>
    </row>
    <row r="326" spans="1:8" ht="31.5">
      <c r="A326" s="52" t="s">
        <v>10</v>
      </c>
      <c r="B326" s="26" t="s">
        <v>261</v>
      </c>
      <c r="C326" s="41" t="s">
        <v>11</v>
      </c>
      <c r="D326" s="20">
        <f>'2023-2025 год Приложение  4'!E149</f>
        <v>272.2</v>
      </c>
      <c r="E326" s="20">
        <f>'2023-2025 год Приложение  4'!F149</f>
        <v>0</v>
      </c>
      <c r="F326" s="20">
        <f>'2023-2025 год Приложение  4'!G149</f>
        <v>272.2</v>
      </c>
      <c r="G326" s="20">
        <f>'2023-2025 год Приложение  4'!H149</f>
        <v>277.5</v>
      </c>
      <c r="H326" s="20">
        <f>'2023-2025 год Приложение  4'!I149</f>
        <v>277.5</v>
      </c>
    </row>
    <row r="327" spans="1:8" ht="15.75">
      <c r="A327" s="52" t="s">
        <v>36</v>
      </c>
      <c r="B327" s="41" t="s">
        <v>275</v>
      </c>
      <c r="C327" s="41"/>
      <c r="D327" s="20">
        <f>'2023-2025 год Приложение  4'!E150</f>
        <v>300.7</v>
      </c>
      <c r="E327" s="20">
        <f>'2023-2025 год Приложение  4'!F150</f>
        <v>0</v>
      </c>
      <c r="F327" s="20">
        <f>'2023-2025 год Приложение  4'!G150</f>
        <v>300.7</v>
      </c>
      <c r="G327" s="20">
        <f>'2023-2025 год Приложение  4'!H150</f>
        <v>300.7</v>
      </c>
      <c r="H327" s="20">
        <f>'2023-2025 год Приложение  4'!I150</f>
        <v>300.7</v>
      </c>
    </row>
    <row r="328" spans="1:8" ht="29.25" customHeight="1">
      <c r="A328" s="52" t="s">
        <v>36</v>
      </c>
      <c r="B328" s="41" t="s">
        <v>430</v>
      </c>
      <c r="C328" s="41"/>
      <c r="D328" s="20">
        <f>'2023-2025 год Приложение  4'!E151</f>
        <v>300.7</v>
      </c>
      <c r="E328" s="20">
        <f>'2023-2025 год Приложение  4'!F151</f>
        <v>0</v>
      </c>
      <c r="F328" s="20">
        <f>'2023-2025 год Приложение  4'!G151</f>
        <v>300.7</v>
      </c>
      <c r="G328" s="20">
        <f>'2023-2025 год Приложение  4'!H151</f>
        <v>300.7</v>
      </c>
      <c r="H328" s="20">
        <f>'2023-2025 год Приложение  4'!I151</f>
        <v>300.7</v>
      </c>
    </row>
    <row r="329" spans="1:8" ht="31.5">
      <c r="A329" s="52" t="s">
        <v>10</v>
      </c>
      <c r="B329" s="41" t="s">
        <v>430</v>
      </c>
      <c r="C329" s="41" t="s">
        <v>11</v>
      </c>
      <c r="D329" s="20">
        <f>'2023-2025 год Приложение  4'!E152</f>
        <v>300.7</v>
      </c>
      <c r="E329" s="20">
        <f>'2023-2025 год Приложение  4'!F152</f>
        <v>0</v>
      </c>
      <c r="F329" s="20">
        <f>'2023-2025 год Приложение  4'!G152</f>
        <v>300.7</v>
      </c>
      <c r="G329" s="20">
        <f>'2023-2025 год Приложение  4'!H152</f>
        <v>300.7</v>
      </c>
      <c r="H329" s="20">
        <f>'2023-2025 год Приложение  4'!I152</f>
        <v>300.7</v>
      </c>
    </row>
    <row r="330" spans="1:8" ht="31.5">
      <c r="A330" s="52" t="s">
        <v>179</v>
      </c>
      <c r="B330" s="41" t="s">
        <v>178</v>
      </c>
      <c r="C330" s="41"/>
      <c r="D330" s="20">
        <f>'2023-2025 год Приложение  4'!E153</f>
        <v>20</v>
      </c>
      <c r="E330" s="20">
        <f>'2023-2025 год Приложение  4'!F153</f>
        <v>0</v>
      </c>
      <c r="F330" s="20">
        <f>'2023-2025 год Приложение  4'!G153</f>
        <v>20</v>
      </c>
      <c r="G330" s="20">
        <f>'2023-2025 год Приложение  4'!H153</f>
        <v>20</v>
      </c>
      <c r="H330" s="20">
        <f>'2023-2025 год Приложение  4'!I153</f>
        <v>20</v>
      </c>
    </row>
    <row r="331" spans="1:8" ht="31.5">
      <c r="A331" s="52" t="s">
        <v>179</v>
      </c>
      <c r="B331" s="41" t="s">
        <v>431</v>
      </c>
      <c r="C331" s="15"/>
      <c r="D331" s="20">
        <f>'2023-2025 год Приложение  4'!E154</f>
        <v>20</v>
      </c>
      <c r="E331" s="20">
        <f>'2023-2025 год Приложение  4'!F154</f>
        <v>0</v>
      </c>
      <c r="F331" s="20">
        <f>'2023-2025 год Приложение  4'!G154</f>
        <v>20</v>
      </c>
      <c r="G331" s="20">
        <f>'2023-2025 год Приложение  4'!H154</f>
        <v>20</v>
      </c>
      <c r="H331" s="20">
        <f>'2023-2025 год Приложение  4'!I154</f>
        <v>20</v>
      </c>
    </row>
    <row r="332" spans="1:8" ht="47.25">
      <c r="A332" s="44" t="s">
        <v>298</v>
      </c>
      <c r="B332" s="41" t="s">
        <v>431</v>
      </c>
      <c r="C332" s="15" t="s">
        <v>8</v>
      </c>
      <c r="D332" s="20">
        <f>'2023-2025 год Приложение  4'!E155</f>
        <v>20</v>
      </c>
      <c r="E332" s="20">
        <f>'2023-2025 год Приложение  4'!F155</f>
        <v>0</v>
      </c>
      <c r="F332" s="20">
        <f>'2023-2025 год Приложение  4'!G155</f>
        <v>20</v>
      </c>
      <c r="G332" s="20">
        <f>'2023-2025 год Приложение  4'!H155</f>
        <v>20</v>
      </c>
      <c r="H332" s="20">
        <f>'2023-2025 год Приложение  4'!I155</f>
        <v>20</v>
      </c>
    </row>
    <row r="333" spans="1:8" ht="31.5">
      <c r="A333" s="44" t="s">
        <v>37</v>
      </c>
      <c r="B333" s="41" t="s">
        <v>121</v>
      </c>
      <c r="C333" s="15"/>
      <c r="D333" s="20">
        <f>'2023-2025 год Приложение  4'!E156</f>
        <v>2220.5</v>
      </c>
      <c r="E333" s="20">
        <f>'2023-2025 год Приложение  4'!F156</f>
        <v>0</v>
      </c>
      <c r="F333" s="20">
        <f>'2023-2025 год Приложение  4'!G156</f>
        <v>2220.5</v>
      </c>
      <c r="G333" s="20">
        <f>'2023-2025 год Приложение  4'!H156</f>
        <v>3000</v>
      </c>
      <c r="H333" s="20">
        <f>'2023-2025 год Приложение  4'!I156</f>
        <v>3000</v>
      </c>
    </row>
    <row r="334" spans="1:8" ht="31.5">
      <c r="A334" s="52" t="s">
        <v>37</v>
      </c>
      <c r="B334" s="41" t="s">
        <v>432</v>
      </c>
      <c r="C334" s="41"/>
      <c r="D334" s="20">
        <f>'2023-2025 год Приложение  4'!E157</f>
        <v>2220.5</v>
      </c>
      <c r="E334" s="20">
        <f>'2023-2025 год Приложение  4'!F157</f>
        <v>0</v>
      </c>
      <c r="F334" s="20">
        <f>'2023-2025 год Приложение  4'!G157</f>
        <v>2220.5</v>
      </c>
      <c r="G334" s="20">
        <f>'2023-2025 год Приложение  4'!H157</f>
        <v>3000</v>
      </c>
      <c r="H334" s="20">
        <f>'2023-2025 год Приложение  4'!I157</f>
        <v>3000</v>
      </c>
    </row>
    <row r="335" spans="1:8" ht="47.25">
      <c r="A335" s="44" t="s">
        <v>298</v>
      </c>
      <c r="B335" s="41" t="s">
        <v>432</v>
      </c>
      <c r="C335" s="41" t="s">
        <v>8</v>
      </c>
      <c r="D335" s="20">
        <f>'2023-2025 год Приложение  4'!E158</f>
        <v>2220.5</v>
      </c>
      <c r="E335" s="20">
        <f>'2023-2025 год Приложение  4'!F158</f>
        <v>0</v>
      </c>
      <c r="F335" s="20">
        <f>'2023-2025 год Приложение  4'!G158</f>
        <v>2220.5</v>
      </c>
      <c r="G335" s="20">
        <f>'2023-2025 год Приложение  4'!H158</f>
        <v>3000</v>
      </c>
      <c r="H335" s="20">
        <f>'2023-2025 год Приложение  4'!I158</f>
        <v>3000</v>
      </c>
    </row>
    <row r="336" spans="1:8" ht="31.5">
      <c r="A336" s="22" t="s">
        <v>163</v>
      </c>
      <c r="B336" s="41" t="s">
        <v>171</v>
      </c>
      <c r="C336" s="41"/>
      <c r="D336" s="20">
        <f>'2023-2025 год Приложение  4'!E159</f>
        <v>100</v>
      </c>
      <c r="E336" s="20">
        <f>'2023-2025 год Приложение  4'!F159</f>
        <v>0</v>
      </c>
      <c r="F336" s="20">
        <f>'2023-2025 год Приложение  4'!G159</f>
        <v>100</v>
      </c>
      <c r="G336" s="20">
        <f>'2023-2025 год Приложение  4'!H159</f>
        <v>100</v>
      </c>
      <c r="H336" s="20">
        <f>'2023-2025 год Приложение  4'!I159</f>
        <v>100</v>
      </c>
    </row>
    <row r="337" spans="1:8" ht="31.5">
      <c r="A337" s="22" t="s">
        <v>163</v>
      </c>
      <c r="B337" s="41" t="s">
        <v>434</v>
      </c>
      <c r="C337" s="15"/>
      <c r="D337" s="20">
        <f>'2023-2025 год Приложение  4'!E160</f>
        <v>100</v>
      </c>
      <c r="E337" s="20">
        <f>'2023-2025 год Приложение  4'!F160</f>
        <v>0</v>
      </c>
      <c r="F337" s="20">
        <f>'2023-2025 год Приложение  4'!G160</f>
        <v>100</v>
      </c>
      <c r="G337" s="20">
        <f>'2023-2025 год Приложение  4'!H160</f>
        <v>100</v>
      </c>
      <c r="H337" s="20">
        <f>'2023-2025 год Приложение  4'!I160</f>
        <v>100</v>
      </c>
    </row>
    <row r="338" spans="1:8" ht="31.5">
      <c r="A338" s="52" t="s">
        <v>10</v>
      </c>
      <c r="B338" s="41" t="s">
        <v>434</v>
      </c>
      <c r="C338" s="15" t="s">
        <v>11</v>
      </c>
      <c r="D338" s="20">
        <f>'2023-2025 год Приложение  4'!E161</f>
        <v>100</v>
      </c>
      <c r="E338" s="20">
        <f>'2023-2025 год Приложение  4'!F161</f>
        <v>0</v>
      </c>
      <c r="F338" s="20">
        <f>'2023-2025 год Приложение  4'!G161</f>
        <v>100</v>
      </c>
      <c r="G338" s="20">
        <f>'2023-2025 год Приложение  4'!H161</f>
        <v>100</v>
      </c>
      <c r="H338" s="20">
        <f>'2023-2025 год Приложение  4'!I161</f>
        <v>100</v>
      </c>
    </row>
    <row r="339" spans="1:8" ht="34.5" customHeight="1">
      <c r="A339" s="129" t="s">
        <v>515</v>
      </c>
      <c r="B339" s="41" t="s">
        <v>438</v>
      </c>
      <c r="C339" s="15"/>
      <c r="D339" s="20">
        <f>'2023-2025 год Приложение  4'!E162</f>
        <v>119.5</v>
      </c>
      <c r="E339" s="20">
        <f>'2023-2025 год Приложение  4'!F162</f>
        <v>0</v>
      </c>
      <c r="F339" s="20">
        <f>'2023-2025 год Приложение  4'!G162</f>
        <v>119.5</v>
      </c>
      <c r="G339" s="20">
        <f>'2023-2025 год Приложение  4'!H162</f>
        <v>30</v>
      </c>
      <c r="H339" s="20">
        <f>'2023-2025 год Приложение  4'!I162</f>
        <v>30</v>
      </c>
    </row>
    <row r="340" spans="1:8" ht="31.5">
      <c r="A340" s="44" t="s">
        <v>514</v>
      </c>
      <c r="B340" s="41" t="s">
        <v>513</v>
      </c>
      <c r="C340" s="41"/>
      <c r="D340" s="20">
        <f>D341</f>
        <v>27.4</v>
      </c>
      <c r="E340" s="20">
        <f>E341</f>
        <v>0</v>
      </c>
      <c r="F340" s="20">
        <f>F341</f>
        <v>27.4</v>
      </c>
      <c r="G340" s="20">
        <f>G341</f>
        <v>0</v>
      </c>
      <c r="H340" s="20">
        <f>H341</f>
        <v>0</v>
      </c>
    </row>
    <row r="341" spans="1:8" ht="47.25">
      <c r="A341" s="44" t="s">
        <v>298</v>
      </c>
      <c r="B341" s="41" t="s">
        <v>513</v>
      </c>
      <c r="C341" s="41" t="s">
        <v>8</v>
      </c>
      <c r="D341" s="20">
        <f>'2023-2025 год Приложение  4'!E164</f>
        <v>27.4</v>
      </c>
      <c r="E341" s="20">
        <f>'2023-2025 год Приложение  4'!F164</f>
        <v>0</v>
      </c>
      <c r="F341" s="20">
        <f>'2023-2025 год Приложение  4'!G164</f>
        <v>27.4</v>
      </c>
      <c r="G341" s="20">
        <f>'2023-2025 год Приложение  4'!H164</f>
        <v>0</v>
      </c>
      <c r="H341" s="20">
        <f>'2023-2025 год Приложение  4'!I164</f>
        <v>0</v>
      </c>
    </row>
    <row r="342" spans="1:8" ht="78.75">
      <c r="A342" s="44" t="s">
        <v>535</v>
      </c>
      <c r="B342" s="41" t="s">
        <v>345</v>
      </c>
      <c r="C342" s="41"/>
      <c r="D342" s="20">
        <f>'2023-2025 год Приложение  4'!E165</f>
        <v>62.1</v>
      </c>
      <c r="E342" s="20">
        <f>'2023-2025 год Приложение  4'!F165</f>
        <v>0</v>
      </c>
      <c r="F342" s="20">
        <f>'2023-2025 год Приложение  4'!G165</f>
        <v>62.1</v>
      </c>
      <c r="G342" s="20">
        <f>'2023-2025 год Приложение  4'!H165</f>
        <v>0</v>
      </c>
      <c r="H342" s="20">
        <f>'2023-2025 год Приложение  4'!I165</f>
        <v>0</v>
      </c>
    </row>
    <row r="343" spans="1:8" ht="31.5">
      <c r="A343" s="44" t="s">
        <v>10</v>
      </c>
      <c r="B343" s="41" t="s">
        <v>345</v>
      </c>
      <c r="C343" s="41" t="s">
        <v>11</v>
      </c>
      <c r="D343" s="20">
        <f>'2023-2025 год Приложение  4'!E166</f>
        <v>62.1</v>
      </c>
      <c r="E343" s="20">
        <f>'2023-2025 год Приложение  4'!F166</f>
        <v>0</v>
      </c>
      <c r="F343" s="20">
        <f>'2023-2025 год Приложение  4'!G166</f>
        <v>62.1</v>
      </c>
      <c r="G343" s="20">
        <f>'2023-2025 год Приложение  4'!H166</f>
        <v>0</v>
      </c>
      <c r="H343" s="20">
        <f>'2023-2025 год Приложение  4'!I166</f>
        <v>0</v>
      </c>
    </row>
    <row r="344" spans="1:8" ht="31.5">
      <c r="A344" s="44" t="s">
        <v>536</v>
      </c>
      <c r="B344" s="41" t="s">
        <v>289</v>
      </c>
      <c r="C344" s="15"/>
      <c r="D344" s="20">
        <f>'2023-2025 год Приложение  4'!E167</f>
        <v>30</v>
      </c>
      <c r="E344" s="20">
        <f>'2023-2025 год Приложение  4'!F167</f>
        <v>0</v>
      </c>
      <c r="F344" s="20">
        <f>'2023-2025 год Приложение  4'!G167</f>
        <v>30</v>
      </c>
      <c r="G344" s="20">
        <f>'2023-2025 год Приложение  4'!H167</f>
        <v>30</v>
      </c>
      <c r="H344" s="20">
        <f>'2023-2025 год Приложение  4'!I167</f>
        <v>30</v>
      </c>
    </row>
    <row r="345" spans="1:8" ht="31.5">
      <c r="A345" s="44" t="s">
        <v>10</v>
      </c>
      <c r="B345" s="41" t="s">
        <v>289</v>
      </c>
      <c r="C345" s="15" t="s">
        <v>11</v>
      </c>
      <c r="D345" s="20">
        <f>'2023-2025 год Приложение  4'!E168</f>
        <v>30</v>
      </c>
      <c r="E345" s="20">
        <f>'2023-2025 год Приложение  4'!F168</f>
        <v>0</v>
      </c>
      <c r="F345" s="20">
        <f>'2023-2025 год Приложение  4'!G168</f>
        <v>30</v>
      </c>
      <c r="G345" s="20">
        <f>'2023-2025 год Приложение  4'!H168</f>
        <v>30</v>
      </c>
      <c r="H345" s="20">
        <f>'2023-2025 год Приложение  4'!I168</f>
        <v>30</v>
      </c>
    </row>
    <row r="346" spans="1:8" ht="31.5">
      <c r="A346" s="28" t="s">
        <v>243</v>
      </c>
      <c r="B346" s="29" t="s">
        <v>125</v>
      </c>
      <c r="C346" s="29" t="s">
        <v>0</v>
      </c>
      <c r="D346" s="30">
        <f>D353+D369+D425+D347</f>
        <v>224152.5</v>
      </c>
      <c r="E346" s="30">
        <f>E353+E369+E425+E347</f>
        <v>2878.6</v>
      </c>
      <c r="F346" s="30">
        <f>F353+F369+F425+F347</f>
        <v>227031.09999999998</v>
      </c>
      <c r="G346" s="30">
        <f>G353+G369+G425+G347</f>
        <v>224839.2</v>
      </c>
      <c r="H346" s="30">
        <f>H353+H369+H425+H347</f>
        <v>225152.6</v>
      </c>
    </row>
    <row r="347" spans="1:8" ht="31.5">
      <c r="A347" s="10" t="s">
        <v>244</v>
      </c>
      <c r="B347" s="76" t="s">
        <v>126</v>
      </c>
      <c r="C347" s="76"/>
      <c r="D347" s="88">
        <f>D348</f>
        <v>27638.5</v>
      </c>
      <c r="E347" s="88">
        <f>E348</f>
        <v>0</v>
      </c>
      <c r="F347" s="88">
        <f>F348</f>
        <v>27638.5</v>
      </c>
      <c r="G347" s="88">
        <f>G348</f>
        <v>27621.2</v>
      </c>
      <c r="H347" s="88">
        <f>H348</f>
        <v>27585.2</v>
      </c>
    </row>
    <row r="348" spans="1:8" ht="31.5">
      <c r="A348" s="148" t="s">
        <v>13</v>
      </c>
      <c r="B348" s="34" t="s">
        <v>127</v>
      </c>
      <c r="C348" s="21"/>
      <c r="D348" s="20">
        <f>'2023-2025 год Приложение  4'!E546</f>
        <v>27638.5</v>
      </c>
      <c r="E348" s="20">
        <f>'2023-2025 год Приложение  4'!F546</f>
        <v>0</v>
      </c>
      <c r="F348" s="20">
        <f>'2023-2025 год Приложение  4'!G546</f>
        <v>27638.5</v>
      </c>
      <c r="G348" s="20">
        <f>'2023-2025 год Приложение  4'!H546</f>
        <v>27621.2</v>
      </c>
      <c r="H348" s="20">
        <f>'2023-2025 год Приложение  4'!I546</f>
        <v>27585.2</v>
      </c>
    </row>
    <row r="349" spans="1:8" ht="31.5">
      <c r="A349" s="51" t="s">
        <v>13</v>
      </c>
      <c r="B349" s="15" t="s">
        <v>444</v>
      </c>
      <c r="C349" s="21"/>
      <c r="D349" s="20">
        <f>'2023-2025 год Приложение  4'!E547</f>
        <v>27638.5</v>
      </c>
      <c r="E349" s="20">
        <f>'2023-2025 год Приложение  4'!F547</f>
        <v>0</v>
      </c>
      <c r="F349" s="20">
        <f>'2023-2025 год Приложение  4'!G547</f>
        <v>27638.5</v>
      </c>
      <c r="G349" s="20">
        <f>'2023-2025 год Приложение  4'!H547</f>
        <v>27621.2</v>
      </c>
      <c r="H349" s="20">
        <f>'2023-2025 год Приложение  4'!I547</f>
        <v>27585.2</v>
      </c>
    </row>
    <row r="350" spans="1:8" ht="63">
      <c r="A350" s="50" t="s">
        <v>14</v>
      </c>
      <c r="B350" s="15" t="s">
        <v>444</v>
      </c>
      <c r="C350" s="41" t="s">
        <v>15</v>
      </c>
      <c r="D350" s="20">
        <f>'2023-2025 год Приложение  4'!E548</f>
        <v>26132.7</v>
      </c>
      <c r="E350" s="20">
        <f>'2023-2025 год Приложение  4'!F548</f>
        <v>0</v>
      </c>
      <c r="F350" s="20">
        <f>'2023-2025 год Приложение  4'!G548</f>
        <v>26132.7</v>
      </c>
      <c r="G350" s="20">
        <f>'2023-2025 год Приложение  4'!H548</f>
        <v>26123.7</v>
      </c>
      <c r="H350" s="20">
        <f>'2023-2025 год Приложение  4'!I548</f>
        <v>26123.7</v>
      </c>
    </row>
    <row r="351" spans="1:8" ht="40.5" customHeight="1">
      <c r="A351" s="44" t="s">
        <v>298</v>
      </c>
      <c r="B351" s="15" t="s">
        <v>444</v>
      </c>
      <c r="C351" s="41" t="s">
        <v>8</v>
      </c>
      <c r="D351" s="20">
        <f>'2023-2025 год Приложение  4'!E549</f>
        <v>1484.3</v>
      </c>
      <c r="E351" s="20">
        <f>'2023-2025 год Приложение  4'!F549</f>
        <v>0</v>
      </c>
      <c r="F351" s="20">
        <f>'2023-2025 год Приложение  4'!G549</f>
        <v>1484.3</v>
      </c>
      <c r="G351" s="20">
        <f>'2023-2025 год Приложение  4'!H549</f>
        <v>1476.3</v>
      </c>
      <c r="H351" s="20">
        <f>'2023-2025 год Приложение  4'!I549</f>
        <v>1440.7</v>
      </c>
    </row>
    <row r="352" spans="1:8" ht="15.75">
      <c r="A352" s="44" t="s">
        <v>9</v>
      </c>
      <c r="B352" s="15" t="s">
        <v>444</v>
      </c>
      <c r="C352" s="41" t="s">
        <v>12</v>
      </c>
      <c r="D352" s="20">
        <f>'2023-2025 год Приложение  4'!E550</f>
        <v>21.5</v>
      </c>
      <c r="E352" s="20">
        <f>'2023-2025 год Приложение  4'!F550</f>
        <v>0</v>
      </c>
      <c r="F352" s="20">
        <f>'2023-2025 год Приложение  4'!G550</f>
        <v>21.5</v>
      </c>
      <c r="G352" s="20">
        <f>'2023-2025 год Приложение  4'!H550</f>
        <v>21.2</v>
      </c>
      <c r="H352" s="20">
        <f>'2023-2025 год Приложение  4'!I550</f>
        <v>20.8</v>
      </c>
    </row>
    <row r="353" spans="1:8" ht="15.75">
      <c r="A353" s="10" t="s">
        <v>245</v>
      </c>
      <c r="B353" s="11" t="s">
        <v>128</v>
      </c>
      <c r="C353" s="11" t="s">
        <v>0</v>
      </c>
      <c r="D353" s="12">
        <f>D354+D357+D360+D365</f>
        <v>44239.1</v>
      </c>
      <c r="E353" s="12">
        <f>E354+E357+E360+E365</f>
        <v>2003.6</v>
      </c>
      <c r="F353" s="12">
        <f>F354+F357+F360+F365</f>
        <v>46242.7</v>
      </c>
      <c r="G353" s="12">
        <f>G354+G357+G360+G365</f>
        <v>43633.4</v>
      </c>
      <c r="H353" s="12">
        <f>H354+H357+H360+H365</f>
        <v>43911.100000000006</v>
      </c>
    </row>
    <row r="354" spans="1:8" ht="47.25">
      <c r="A354" s="49" t="s">
        <v>50</v>
      </c>
      <c r="B354" s="21" t="s">
        <v>129</v>
      </c>
      <c r="C354" s="34"/>
      <c r="D354" s="35">
        <f>'2023-2025 год Приложение  4'!E388</f>
        <v>1030</v>
      </c>
      <c r="E354" s="35">
        <f>'2023-2025 год Приложение  4'!F388</f>
        <v>185.6</v>
      </c>
      <c r="F354" s="35">
        <f>'2023-2025 год Приложение  4'!G388</f>
        <v>1215.6</v>
      </c>
      <c r="G354" s="35">
        <f>'2023-2025 год Приложение  4'!H388</f>
        <v>980</v>
      </c>
      <c r="H354" s="35">
        <f>'2023-2025 год Приложение  4'!I388</f>
        <v>1030</v>
      </c>
    </row>
    <row r="355" spans="1:8" ht="34.5" customHeight="1">
      <c r="A355" s="16" t="s">
        <v>50</v>
      </c>
      <c r="B355" s="41" t="s">
        <v>408</v>
      </c>
      <c r="C355" s="7"/>
      <c r="D355" s="8">
        <f>'2023-2025 год Приложение  4'!E389</f>
        <v>1030</v>
      </c>
      <c r="E355" s="8">
        <f>'2023-2025 год Приложение  4'!F389</f>
        <v>185.6</v>
      </c>
      <c r="F355" s="8">
        <f>'2023-2025 год Приложение  4'!G389</f>
        <v>1215.6</v>
      </c>
      <c r="G355" s="8">
        <f>'2023-2025 год Приложение  4'!H389</f>
        <v>980</v>
      </c>
      <c r="H355" s="8">
        <f>'2023-2025 год Приложение  4'!I389</f>
        <v>1030</v>
      </c>
    </row>
    <row r="356" spans="1:8" ht="37.5" customHeight="1">
      <c r="A356" s="113" t="s">
        <v>298</v>
      </c>
      <c r="B356" s="41" t="s">
        <v>408</v>
      </c>
      <c r="C356" s="41" t="s">
        <v>8</v>
      </c>
      <c r="D356" s="35">
        <f>'2023-2025 год Приложение  4'!E390</f>
        <v>1030</v>
      </c>
      <c r="E356" s="35">
        <f>'2023-2025 год Приложение  4'!F390</f>
        <v>185.6</v>
      </c>
      <c r="F356" s="35">
        <f>'2023-2025 год Приложение  4'!G390</f>
        <v>1215.6</v>
      </c>
      <c r="G356" s="35">
        <f>'2023-2025 год Приложение  4'!H390</f>
        <v>980</v>
      </c>
      <c r="H356" s="35">
        <f>'2023-2025 год Приложение  4'!I390</f>
        <v>1030</v>
      </c>
    </row>
    <row r="357" spans="1:8" ht="15.75">
      <c r="A357" s="44" t="s">
        <v>17</v>
      </c>
      <c r="B357" s="41" t="s">
        <v>130</v>
      </c>
      <c r="C357" s="41"/>
      <c r="D357" s="35">
        <f>'2023-2025 год Приложение  4'!E391</f>
        <v>140</v>
      </c>
      <c r="E357" s="35">
        <f>'2023-2025 год Приложение  4'!F391</f>
        <v>0</v>
      </c>
      <c r="F357" s="35">
        <f>'2023-2025 год Приложение  4'!G391</f>
        <v>140</v>
      </c>
      <c r="G357" s="35">
        <f>'2023-2025 год Приложение  4'!H391</f>
        <v>150</v>
      </c>
      <c r="H357" s="35">
        <f>'2023-2025 год Приложение  4'!I391</f>
        <v>400</v>
      </c>
    </row>
    <row r="358" spans="1:8" ht="23.25" customHeight="1">
      <c r="A358" s="44" t="s">
        <v>17</v>
      </c>
      <c r="B358" s="41" t="s">
        <v>409</v>
      </c>
      <c r="C358" s="21"/>
      <c r="D358" s="35">
        <f>'2023-2025 год Приложение  4'!E392</f>
        <v>140</v>
      </c>
      <c r="E358" s="35">
        <f>'2023-2025 год Приложение  4'!F392</f>
        <v>0</v>
      </c>
      <c r="F358" s="35">
        <f>'2023-2025 год Приложение  4'!G392</f>
        <v>140</v>
      </c>
      <c r="G358" s="35">
        <f>'2023-2025 год Приложение  4'!H392</f>
        <v>150</v>
      </c>
      <c r="H358" s="35">
        <f>'2023-2025 год Приложение  4'!I392</f>
        <v>400</v>
      </c>
    </row>
    <row r="359" spans="1:8" ht="31.5">
      <c r="A359" s="44" t="s">
        <v>299</v>
      </c>
      <c r="B359" s="41" t="s">
        <v>409</v>
      </c>
      <c r="C359" s="41" t="s">
        <v>8</v>
      </c>
      <c r="D359" s="35">
        <f>'2023-2025 год Приложение  4'!E393</f>
        <v>140</v>
      </c>
      <c r="E359" s="35">
        <f>'2023-2025 год Приложение  4'!F393</f>
        <v>0</v>
      </c>
      <c r="F359" s="35">
        <f>'2023-2025 год Приложение  4'!G393</f>
        <v>140</v>
      </c>
      <c r="G359" s="35">
        <f>'2023-2025 год Приложение  4'!H393</f>
        <v>150</v>
      </c>
      <c r="H359" s="35">
        <f>'2023-2025 год Приложение  4'!I393</f>
        <v>400</v>
      </c>
    </row>
    <row r="360" spans="1:8" ht="31.5">
      <c r="A360" s="44" t="s">
        <v>13</v>
      </c>
      <c r="B360" s="41" t="s">
        <v>131</v>
      </c>
      <c r="C360" s="41"/>
      <c r="D360" s="35">
        <f>'2023-2025 год Приложение  4'!E394</f>
        <v>33823.5</v>
      </c>
      <c r="E360" s="35">
        <f>'2023-2025 год Приложение  4'!F394</f>
        <v>120</v>
      </c>
      <c r="F360" s="35">
        <f>'2023-2025 год Приложение  4'!G394</f>
        <v>33943.5</v>
      </c>
      <c r="G360" s="35">
        <f>'2023-2025 год Приложение  4'!H394</f>
        <v>32915.9</v>
      </c>
      <c r="H360" s="35">
        <f>'2023-2025 год Приложение  4'!I394</f>
        <v>32915.9</v>
      </c>
    </row>
    <row r="361" spans="1:8" ht="31.5">
      <c r="A361" s="44" t="s">
        <v>13</v>
      </c>
      <c r="B361" s="41" t="s">
        <v>410</v>
      </c>
      <c r="C361" s="21"/>
      <c r="D361" s="35">
        <f>'2023-2025 год Приложение  4'!E395</f>
        <v>33823.5</v>
      </c>
      <c r="E361" s="35">
        <f>'2023-2025 год Приложение  4'!F395</f>
        <v>120</v>
      </c>
      <c r="F361" s="35">
        <f>'2023-2025 год Приложение  4'!G395</f>
        <v>33943.5</v>
      </c>
      <c r="G361" s="35">
        <f>'2023-2025 год Приложение  4'!H395</f>
        <v>32915.9</v>
      </c>
      <c r="H361" s="35">
        <f>'2023-2025 год Приложение  4'!I395</f>
        <v>32915.9</v>
      </c>
    </row>
    <row r="362" spans="1:8" ht="63">
      <c r="A362" s="52" t="s">
        <v>14</v>
      </c>
      <c r="B362" s="41" t="s">
        <v>410</v>
      </c>
      <c r="C362" s="41" t="s">
        <v>15</v>
      </c>
      <c r="D362" s="35">
        <f>'2023-2025 год Приложение  4'!E396</f>
        <v>30686.9</v>
      </c>
      <c r="E362" s="35">
        <f>'2023-2025 год Приложение  4'!F396</f>
        <v>0</v>
      </c>
      <c r="F362" s="35">
        <f>'2023-2025 год Приложение  4'!G396</f>
        <v>30686.9</v>
      </c>
      <c r="G362" s="35">
        <f>'2023-2025 год Приложение  4'!H396</f>
        <v>30561.9</v>
      </c>
      <c r="H362" s="35">
        <f>'2023-2025 год Приложение  4'!I396</f>
        <v>30561.9</v>
      </c>
    </row>
    <row r="363" spans="1:8" ht="31.5">
      <c r="A363" s="44" t="s">
        <v>299</v>
      </c>
      <c r="B363" s="41" t="s">
        <v>410</v>
      </c>
      <c r="C363" s="41" t="s">
        <v>8</v>
      </c>
      <c r="D363" s="35">
        <f>'2023-2025 год Приложение  4'!E397</f>
        <v>3121.6</v>
      </c>
      <c r="E363" s="35">
        <f>'2023-2025 год Приложение  4'!F397</f>
        <v>120</v>
      </c>
      <c r="F363" s="35">
        <f>'2023-2025 год Приложение  4'!G397</f>
        <v>3241.6</v>
      </c>
      <c r="G363" s="35">
        <f>'2023-2025 год Приложение  4'!H397</f>
        <v>2339</v>
      </c>
      <c r="H363" s="35">
        <f>'2023-2025 год Приложение  4'!I397</f>
        <v>2339</v>
      </c>
    </row>
    <row r="364" spans="1:8" ht="15.75">
      <c r="A364" s="44" t="s">
        <v>9</v>
      </c>
      <c r="B364" s="41" t="s">
        <v>410</v>
      </c>
      <c r="C364" s="41" t="s">
        <v>12</v>
      </c>
      <c r="D364" s="35">
        <f>'2023-2025 год Приложение  4'!E398</f>
        <v>15</v>
      </c>
      <c r="E364" s="35">
        <f>'2023-2025 год Приложение  4'!F398</f>
        <v>0</v>
      </c>
      <c r="F364" s="35">
        <f>'2023-2025 год Приложение  4'!G398</f>
        <v>15</v>
      </c>
      <c r="G364" s="35">
        <f>'2023-2025 год Приложение  4'!H398</f>
        <v>15</v>
      </c>
      <c r="H364" s="35">
        <f>'2023-2025 год Приложение  4'!I398</f>
        <v>15</v>
      </c>
    </row>
    <row r="365" spans="1:8" ht="15.75">
      <c r="A365" s="44" t="s">
        <v>43</v>
      </c>
      <c r="B365" s="41" t="s">
        <v>132</v>
      </c>
      <c r="C365" s="41"/>
      <c r="D365" s="35">
        <f>'2023-2025 год Приложение  4'!E399</f>
        <v>9245.6</v>
      </c>
      <c r="E365" s="35">
        <f>'2023-2025 год Приложение  4'!F399</f>
        <v>1698</v>
      </c>
      <c r="F365" s="35">
        <f>'2023-2025 год Приложение  4'!G399</f>
        <v>10943.6</v>
      </c>
      <c r="G365" s="35">
        <f>'2023-2025 год Приложение  4'!H399</f>
        <v>9587.5</v>
      </c>
      <c r="H365" s="35">
        <f>'2023-2025 год Приложение  4'!I399</f>
        <v>9565.2</v>
      </c>
    </row>
    <row r="366" spans="1:8" ht="15.75">
      <c r="A366" s="44" t="s">
        <v>43</v>
      </c>
      <c r="B366" s="41" t="s">
        <v>411</v>
      </c>
      <c r="C366" s="21"/>
      <c r="D366" s="35">
        <f>'2023-2025 год Приложение  4'!E400</f>
        <v>9245.6</v>
      </c>
      <c r="E366" s="35">
        <f>'2023-2025 год Приложение  4'!F400</f>
        <v>1698</v>
      </c>
      <c r="F366" s="35">
        <f>'2023-2025 год Приложение  4'!G400</f>
        <v>10943.6</v>
      </c>
      <c r="G366" s="35">
        <f>'2023-2025 год Приложение  4'!H400</f>
        <v>9587.5</v>
      </c>
      <c r="H366" s="35">
        <f>'2023-2025 год Приложение  4'!I400</f>
        <v>9565.2</v>
      </c>
    </row>
    <row r="367" spans="1:8" ht="31.5">
      <c r="A367" s="44" t="s">
        <v>299</v>
      </c>
      <c r="B367" s="41" t="s">
        <v>411</v>
      </c>
      <c r="C367" s="41" t="s">
        <v>8</v>
      </c>
      <c r="D367" s="35">
        <f>'2023-2025 год Приложение  4'!E401</f>
        <v>8310.6</v>
      </c>
      <c r="E367" s="35">
        <f>'2023-2025 год Приложение  4'!F401</f>
        <v>1698</v>
      </c>
      <c r="F367" s="35">
        <f>'2023-2025 год Приложение  4'!G401</f>
        <v>10008.6</v>
      </c>
      <c r="G367" s="35">
        <f>'2023-2025 год Приложение  4'!H401</f>
        <v>8645.5</v>
      </c>
      <c r="H367" s="35">
        <f>'2023-2025 год Приложение  4'!I401</f>
        <v>8615.2</v>
      </c>
    </row>
    <row r="368" spans="1:8" ht="15.75">
      <c r="A368" s="44" t="s">
        <v>9</v>
      </c>
      <c r="B368" s="41" t="s">
        <v>411</v>
      </c>
      <c r="C368" s="41" t="s">
        <v>12</v>
      </c>
      <c r="D368" s="35">
        <f>'2023-2025 год Приложение  4'!E402</f>
        <v>935</v>
      </c>
      <c r="E368" s="35">
        <f>'2023-2025 год Приложение  4'!F402</f>
        <v>0</v>
      </c>
      <c r="F368" s="35">
        <f>'2023-2025 год Приложение  4'!G402</f>
        <v>935</v>
      </c>
      <c r="G368" s="35">
        <f>'2023-2025 год Приложение  4'!H402</f>
        <v>942</v>
      </c>
      <c r="H368" s="35">
        <f>'2023-2025 год Приложение  4'!I402</f>
        <v>950</v>
      </c>
    </row>
    <row r="369" spans="1:8" ht="15.75">
      <c r="A369" s="10" t="s">
        <v>246</v>
      </c>
      <c r="B369" s="11" t="s">
        <v>133</v>
      </c>
      <c r="C369" s="11" t="s">
        <v>0</v>
      </c>
      <c r="D369" s="12">
        <f>D371+D374+D380+D389+D397+D401+D405+D408+D385+D419+D393+D413+D416</f>
        <v>149563.4</v>
      </c>
      <c r="E369" s="12">
        <f>E371+E374+E380+E389+E397+E401+E405+E408+E385+E419+E393+E413+E416+E422</f>
        <v>875</v>
      </c>
      <c r="F369" s="12">
        <f>F371+F374+F380+F389+F397+F401+F405+F408+F385+F419+F393+F413+F416+F422</f>
        <v>150438.4</v>
      </c>
      <c r="G369" s="12">
        <f>G371+G374+G380+G389+G397+G401+G405+G408+G385+G419+G393+G413+G416+G422</f>
        <v>150873.1</v>
      </c>
      <c r="H369" s="12">
        <f>H371+H374+H380+H389+H397+H401+H405+H408+H385+H419+H393+H413+H416+H422</f>
        <v>150944.8</v>
      </c>
    </row>
    <row r="370" spans="1:8" ht="31.5">
      <c r="A370" s="49" t="s">
        <v>18</v>
      </c>
      <c r="B370" s="34" t="s">
        <v>134</v>
      </c>
      <c r="C370" s="21"/>
      <c r="D370" s="35">
        <f>'2023-2025 год Приложение  4'!E171</f>
        <v>200</v>
      </c>
      <c r="E370" s="35">
        <f>'2023-2025 год Приложение  4'!F171</f>
        <v>0</v>
      </c>
      <c r="F370" s="35">
        <f>'2023-2025 год Приложение  4'!G171</f>
        <v>200</v>
      </c>
      <c r="G370" s="35">
        <f>'2023-2025 год Приложение  4'!H171</f>
        <v>200</v>
      </c>
      <c r="H370" s="35">
        <f>'2023-2025 год Приложение  4'!I171</f>
        <v>200</v>
      </c>
    </row>
    <row r="371" spans="1:8" ht="31.5">
      <c r="A371" s="44" t="s">
        <v>18</v>
      </c>
      <c r="B371" s="15" t="s">
        <v>445</v>
      </c>
      <c r="C371" s="7"/>
      <c r="D371" s="8">
        <f>'2023-2025 год Приложение  4'!E172</f>
        <v>200</v>
      </c>
      <c r="E371" s="8">
        <f>'2023-2025 год Приложение  4'!F172</f>
        <v>0</v>
      </c>
      <c r="F371" s="8">
        <f>'2023-2025 год Приложение  4'!G172</f>
        <v>200</v>
      </c>
      <c r="G371" s="8">
        <f>'2023-2025 год Приложение  4'!H172</f>
        <v>200</v>
      </c>
      <c r="H371" s="8">
        <f>'2023-2025 год Приложение  4'!I172</f>
        <v>200</v>
      </c>
    </row>
    <row r="372" spans="1:8" ht="47.25">
      <c r="A372" s="44" t="s">
        <v>298</v>
      </c>
      <c r="B372" s="15" t="s">
        <v>445</v>
      </c>
      <c r="C372" s="26" t="s">
        <v>8</v>
      </c>
      <c r="D372" s="35">
        <f>'2023-2025 год Приложение  4'!E173</f>
        <v>200</v>
      </c>
      <c r="E372" s="35">
        <f>'2023-2025 год Приложение  4'!F173</f>
        <v>0</v>
      </c>
      <c r="F372" s="35">
        <f>'2023-2025 год Приложение  4'!G173</f>
        <v>200</v>
      </c>
      <c r="G372" s="35">
        <f>'2023-2025 год Приложение  4'!H173</f>
        <v>200</v>
      </c>
      <c r="H372" s="35">
        <f>'2023-2025 год Приложение  4'!I173</f>
        <v>200</v>
      </c>
    </row>
    <row r="373" spans="1:8" ht="31.5">
      <c r="A373" s="44" t="s">
        <v>13</v>
      </c>
      <c r="B373" s="41" t="s">
        <v>135</v>
      </c>
      <c r="C373" s="26"/>
      <c r="D373" s="36">
        <f>'2023-2025 год Приложение  4'!E174</f>
        <v>128060.29999999999</v>
      </c>
      <c r="E373" s="36">
        <f>'2023-2025 год Приложение  4'!F174</f>
        <v>0</v>
      </c>
      <c r="F373" s="36">
        <f>'2023-2025 год Приложение  4'!G174</f>
        <v>128060.29999999999</v>
      </c>
      <c r="G373" s="36">
        <f>'2023-2025 год Приложение  4'!H174</f>
        <v>129370</v>
      </c>
      <c r="H373" s="36">
        <f>'2023-2025 год Приложение  4'!I174</f>
        <v>129441.7</v>
      </c>
    </row>
    <row r="374" spans="1:8" ht="31.5">
      <c r="A374" s="104" t="s">
        <v>13</v>
      </c>
      <c r="B374" s="41" t="s">
        <v>446</v>
      </c>
      <c r="C374" s="34"/>
      <c r="D374" s="36">
        <f>'2023-2025 год Приложение  4'!E175</f>
        <v>128060.29999999999</v>
      </c>
      <c r="E374" s="36">
        <f>'2023-2025 год Приложение  4'!F175</f>
        <v>0</v>
      </c>
      <c r="F374" s="36">
        <f>'2023-2025 год Приложение  4'!G175</f>
        <v>128060.29999999999</v>
      </c>
      <c r="G374" s="36">
        <f>'2023-2025 год Приложение  4'!H175</f>
        <v>129370</v>
      </c>
      <c r="H374" s="36">
        <f>'2023-2025 год Приложение  4'!I175</f>
        <v>129441.7</v>
      </c>
    </row>
    <row r="375" spans="1:8" ht="63">
      <c r="A375" s="59" t="s">
        <v>14</v>
      </c>
      <c r="B375" s="41" t="s">
        <v>446</v>
      </c>
      <c r="C375" s="26" t="s">
        <v>15</v>
      </c>
      <c r="D375" s="36">
        <f>'2023-2025 год Приложение  4'!E176</f>
        <v>106320.5</v>
      </c>
      <c r="E375" s="36">
        <f>'2023-2025 год Приложение  4'!F176</f>
        <v>0</v>
      </c>
      <c r="F375" s="36">
        <f>'2023-2025 год Приложение  4'!G176</f>
        <v>106320.5</v>
      </c>
      <c r="G375" s="36">
        <f>'2023-2025 год Приложение  4'!H176</f>
        <v>106320.5</v>
      </c>
      <c r="H375" s="36">
        <f>'2023-2025 год Приложение  4'!I176</f>
        <v>106343.5</v>
      </c>
    </row>
    <row r="376" spans="1:8" ht="47.25">
      <c r="A376" s="44" t="s">
        <v>298</v>
      </c>
      <c r="B376" s="41" t="s">
        <v>446</v>
      </c>
      <c r="C376" s="26" t="s">
        <v>8</v>
      </c>
      <c r="D376" s="36">
        <f>'2023-2025 год Приложение  4'!E177</f>
        <v>9826.4</v>
      </c>
      <c r="E376" s="36">
        <f>'2023-2025 год Приложение  4'!F177</f>
        <v>0</v>
      </c>
      <c r="F376" s="36">
        <f>'2023-2025 год Приложение  4'!G177</f>
        <v>9826.4</v>
      </c>
      <c r="G376" s="36">
        <f>'2023-2025 год Приложение  4'!H177</f>
        <v>11136.1</v>
      </c>
      <c r="H376" s="36">
        <f>'2023-2025 год Приложение  4'!I177</f>
        <v>11184.8</v>
      </c>
    </row>
    <row r="377" spans="1:8" ht="15.75">
      <c r="A377" s="58" t="s">
        <v>59</v>
      </c>
      <c r="B377" s="41" t="s">
        <v>446</v>
      </c>
      <c r="C377" s="26" t="s">
        <v>16</v>
      </c>
      <c r="D377" s="36">
        <f>'2023-2025 год Приложение  4'!E178</f>
        <v>11558.4</v>
      </c>
      <c r="E377" s="36">
        <f>'2023-2025 год Приложение  4'!F178</f>
        <v>0</v>
      </c>
      <c r="F377" s="36">
        <f>'2023-2025 год Приложение  4'!G178</f>
        <v>11558.4</v>
      </c>
      <c r="G377" s="36">
        <f>'2023-2025 год Приложение  4'!H178</f>
        <v>11558.4</v>
      </c>
      <c r="H377" s="36">
        <f>'2023-2025 год Приложение  4'!I178</f>
        <v>11558.4</v>
      </c>
    </row>
    <row r="378" spans="1:8" ht="15.75">
      <c r="A378" s="53" t="s">
        <v>9</v>
      </c>
      <c r="B378" s="41" t="s">
        <v>446</v>
      </c>
      <c r="C378" s="26" t="s">
        <v>12</v>
      </c>
      <c r="D378" s="36">
        <f>'2023-2025 год Приложение  4'!E179</f>
        <v>355</v>
      </c>
      <c r="E378" s="36">
        <f>'2023-2025 год Приложение  4'!F179</f>
        <v>0</v>
      </c>
      <c r="F378" s="36">
        <f>'2023-2025 год Приложение  4'!G179</f>
        <v>355</v>
      </c>
      <c r="G378" s="36">
        <f>'2023-2025 год Приложение  4'!H179</f>
        <v>355</v>
      </c>
      <c r="H378" s="36">
        <f>'2023-2025 год Приложение  4'!I179</f>
        <v>355</v>
      </c>
    </row>
    <row r="379" spans="1:8" ht="31.5">
      <c r="A379" s="44" t="s">
        <v>48</v>
      </c>
      <c r="B379" s="15" t="s">
        <v>136</v>
      </c>
      <c r="C379" s="26"/>
      <c r="D379" s="36">
        <f>'2023-2025 год Приложение  4'!E180</f>
        <v>11783.7</v>
      </c>
      <c r="E379" s="36">
        <f>'2023-2025 год Приложение  4'!F180</f>
        <v>0</v>
      </c>
      <c r="F379" s="36">
        <f>'2023-2025 год Приложение  4'!G180</f>
        <v>11783.7</v>
      </c>
      <c r="G379" s="36">
        <f>'2023-2025 год Приложение  4'!H180</f>
        <v>11783.7</v>
      </c>
      <c r="H379" s="36">
        <f>'2023-2025 год Приложение  4'!I180</f>
        <v>11783.7</v>
      </c>
    </row>
    <row r="380" spans="1:8" ht="31.5">
      <c r="A380" s="16" t="s">
        <v>48</v>
      </c>
      <c r="B380" s="15" t="s">
        <v>448</v>
      </c>
      <c r="C380" s="7"/>
      <c r="D380" s="17">
        <f>'2023-2025 год Приложение  4'!E181</f>
        <v>11783.7</v>
      </c>
      <c r="E380" s="17">
        <f>'2023-2025 год Приложение  4'!F181</f>
        <v>0</v>
      </c>
      <c r="F380" s="17">
        <f>'2023-2025 год Приложение  4'!G181</f>
        <v>11783.7</v>
      </c>
      <c r="G380" s="17">
        <f>'2023-2025 год Приложение  4'!H181</f>
        <v>11783.7</v>
      </c>
      <c r="H380" s="17">
        <f>'2023-2025 год Приложение  4'!I181</f>
        <v>11783.7</v>
      </c>
    </row>
    <row r="381" spans="1:8" ht="63">
      <c r="A381" s="53" t="s">
        <v>14</v>
      </c>
      <c r="B381" s="15" t="s">
        <v>448</v>
      </c>
      <c r="C381" s="26" t="s">
        <v>15</v>
      </c>
      <c r="D381" s="36">
        <f>'2023-2025 год Приложение  4'!E182</f>
        <v>10657.2</v>
      </c>
      <c r="E381" s="36">
        <f>'2023-2025 год Приложение  4'!F182</f>
        <v>0</v>
      </c>
      <c r="F381" s="36">
        <f>'2023-2025 год Приложение  4'!G182</f>
        <v>10657.2</v>
      </c>
      <c r="G381" s="36">
        <f>'2023-2025 год Приложение  4'!H182</f>
        <v>10657.2</v>
      </c>
      <c r="H381" s="36">
        <f>'2023-2025 год Приложение  4'!I182</f>
        <v>10657.2</v>
      </c>
    </row>
    <row r="382" spans="1:8" ht="47.25">
      <c r="A382" s="44" t="s">
        <v>298</v>
      </c>
      <c r="B382" s="15" t="s">
        <v>448</v>
      </c>
      <c r="C382" s="26" t="s">
        <v>8</v>
      </c>
      <c r="D382" s="36">
        <f>'2023-2025 год Приложение  4'!E183</f>
        <v>932.5</v>
      </c>
      <c r="E382" s="36">
        <f>'2023-2025 год Приложение  4'!F183</f>
        <v>0</v>
      </c>
      <c r="F382" s="36">
        <f>'2023-2025 год Приложение  4'!G183</f>
        <v>932.5</v>
      </c>
      <c r="G382" s="36">
        <f>'2023-2025 год Приложение  4'!H183</f>
        <v>932.5</v>
      </c>
      <c r="H382" s="36">
        <f>'2023-2025 год Приложение  4'!I183</f>
        <v>932.5</v>
      </c>
    </row>
    <row r="383" spans="1:8" ht="15.75">
      <c r="A383" s="53" t="s">
        <v>9</v>
      </c>
      <c r="B383" s="15" t="s">
        <v>448</v>
      </c>
      <c r="C383" s="26" t="s">
        <v>12</v>
      </c>
      <c r="D383" s="36">
        <f>'2023-2025 год Приложение  4'!E184</f>
        <v>194</v>
      </c>
      <c r="E383" s="36">
        <f>'2023-2025 год Приложение  4'!F184</f>
        <v>0</v>
      </c>
      <c r="F383" s="36">
        <f>'2023-2025 год Приложение  4'!G184</f>
        <v>194</v>
      </c>
      <c r="G383" s="36">
        <f>'2023-2025 год Приложение  4'!H184</f>
        <v>194</v>
      </c>
      <c r="H383" s="36">
        <f>'2023-2025 год Приложение  4'!I184</f>
        <v>194</v>
      </c>
    </row>
    <row r="384" spans="1:8" ht="78.75">
      <c r="A384" s="44" t="s">
        <v>205</v>
      </c>
      <c r="B384" s="15" t="s">
        <v>449</v>
      </c>
      <c r="C384" s="26"/>
      <c r="D384" s="36">
        <f>'2023-2025 год Приложение  4'!E185</f>
        <v>36.4</v>
      </c>
      <c r="E384" s="36">
        <f>'2023-2025 год Приложение  4'!F185</f>
        <v>0</v>
      </c>
      <c r="F384" s="36">
        <f>'2023-2025 год Приложение  4'!G185</f>
        <v>36.4</v>
      </c>
      <c r="G384" s="36">
        <f>'2023-2025 год Приложение  4'!H185</f>
        <v>36.4</v>
      </c>
      <c r="H384" s="36">
        <f>'2023-2025 год Приложение  4'!I185</f>
        <v>36.4</v>
      </c>
    </row>
    <row r="385" spans="1:8" ht="84" customHeight="1">
      <c r="A385" s="61" t="s">
        <v>205</v>
      </c>
      <c r="B385" s="26" t="s">
        <v>162</v>
      </c>
      <c r="C385" s="26"/>
      <c r="D385" s="36">
        <f>'2023-2025 год Приложение  4'!E186</f>
        <v>36.4</v>
      </c>
      <c r="E385" s="36">
        <f>'2023-2025 год Приложение  4'!F186</f>
        <v>0</v>
      </c>
      <c r="F385" s="36">
        <f>'2023-2025 год Приложение  4'!G186</f>
        <v>36.4</v>
      </c>
      <c r="G385" s="36">
        <f>'2023-2025 год Приложение  4'!H186</f>
        <v>36.4</v>
      </c>
      <c r="H385" s="36">
        <f>'2023-2025 год Приложение  4'!I186</f>
        <v>36.4</v>
      </c>
    </row>
    <row r="386" spans="1:8" ht="63">
      <c r="A386" s="43" t="s">
        <v>14</v>
      </c>
      <c r="B386" s="26" t="s">
        <v>162</v>
      </c>
      <c r="C386" s="26" t="s">
        <v>15</v>
      </c>
      <c r="D386" s="36">
        <f>'2023-2025 год Приложение  4'!E187</f>
        <v>27.4</v>
      </c>
      <c r="E386" s="36">
        <f>'2023-2025 год Приложение  4'!F187</f>
        <v>0</v>
      </c>
      <c r="F386" s="36">
        <f>'2023-2025 год Приложение  4'!G187</f>
        <v>27.4</v>
      </c>
      <c r="G386" s="36">
        <f>'2023-2025 год Приложение  4'!H187</f>
        <v>27.4</v>
      </c>
      <c r="H386" s="36">
        <f>'2023-2025 год Приложение  4'!I187</f>
        <v>27.4</v>
      </c>
    </row>
    <row r="387" spans="1:8" ht="47.25">
      <c r="A387" s="44" t="s">
        <v>298</v>
      </c>
      <c r="B387" s="26" t="s">
        <v>162</v>
      </c>
      <c r="C387" s="26" t="s">
        <v>8</v>
      </c>
      <c r="D387" s="36">
        <f>'2023-2025 год Приложение  4'!E188</f>
        <v>9</v>
      </c>
      <c r="E387" s="36">
        <f>'2023-2025 год Приложение  4'!F188</f>
        <v>0</v>
      </c>
      <c r="F387" s="36">
        <f>'2023-2025 год Приложение  4'!G188</f>
        <v>9</v>
      </c>
      <c r="G387" s="36">
        <f>'2023-2025 год Приложение  4'!H188</f>
        <v>9</v>
      </c>
      <c r="H387" s="36">
        <f>'2023-2025 год Приложение  4'!I188</f>
        <v>9</v>
      </c>
    </row>
    <row r="388" spans="1:8" ht="63">
      <c r="A388" s="44" t="s">
        <v>282</v>
      </c>
      <c r="B388" s="26" t="s">
        <v>420</v>
      </c>
      <c r="C388" s="26"/>
      <c r="D388" s="36">
        <f>'2023-2025 год Приложение  4'!E404</f>
        <v>24.1</v>
      </c>
      <c r="E388" s="36">
        <f>'2023-2025 год Приложение  4'!F404</f>
        <v>0</v>
      </c>
      <c r="F388" s="36">
        <f>'2023-2025 год Приложение  4'!G404</f>
        <v>24.1</v>
      </c>
      <c r="G388" s="36">
        <f>'2023-2025 год Приложение  4'!H404</f>
        <v>24.1</v>
      </c>
      <c r="H388" s="36">
        <f>'2023-2025 год Приложение  4'!I404</f>
        <v>24.1</v>
      </c>
    </row>
    <row r="389" spans="1:8" ht="81" customHeight="1">
      <c r="A389" s="37" t="s">
        <v>282</v>
      </c>
      <c r="B389" s="26" t="s">
        <v>142</v>
      </c>
      <c r="C389" s="34"/>
      <c r="D389" s="36">
        <f>'2023-2025 год Приложение  4'!E405</f>
        <v>24.1</v>
      </c>
      <c r="E389" s="36">
        <f>'2023-2025 год Приложение  4'!F405</f>
        <v>0</v>
      </c>
      <c r="F389" s="36">
        <f>'2023-2025 год Приложение  4'!G405</f>
        <v>24.1</v>
      </c>
      <c r="G389" s="36">
        <f>'2023-2025 год Приложение  4'!H405</f>
        <v>24.1</v>
      </c>
      <c r="H389" s="36">
        <f>'2023-2025 год Приложение  4'!I405</f>
        <v>24.1</v>
      </c>
    </row>
    <row r="390" spans="1:8" ht="63">
      <c r="A390" s="60" t="s">
        <v>14</v>
      </c>
      <c r="B390" s="26" t="s">
        <v>142</v>
      </c>
      <c r="C390" s="26" t="s">
        <v>15</v>
      </c>
      <c r="D390" s="36">
        <f>'2023-2025 год Приложение  4'!E406</f>
        <v>23.8</v>
      </c>
      <c r="E390" s="36">
        <f>'2023-2025 год Приложение  4'!F406</f>
        <v>0</v>
      </c>
      <c r="F390" s="36">
        <f>'2023-2025 год Приложение  4'!G406</f>
        <v>23.8</v>
      </c>
      <c r="G390" s="36">
        <f>'2023-2025 год Приложение  4'!H406</f>
        <v>23.8</v>
      </c>
      <c r="H390" s="36">
        <f>'2023-2025 год Приложение  4'!I406</f>
        <v>23.8</v>
      </c>
    </row>
    <row r="391" spans="1:8" ht="47.25">
      <c r="A391" s="44" t="s">
        <v>298</v>
      </c>
      <c r="B391" s="26" t="s">
        <v>142</v>
      </c>
      <c r="C391" s="26" t="s">
        <v>8</v>
      </c>
      <c r="D391" s="36">
        <f>'2023-2025 год Приложение  4'!E407</f>
        <v>0.3</v>
      </c>
      <c r="E391" s="36">
        <f>'2023-2025 год Приложение  4'!F407</f>
        <v>0</v>
      </c>
      <c r="F391" s="36">
        <f>'2023-2025 год Приложение  4'!G407</f>
        <v>0.3</v>
      </c>
      <c r="G391" s="36">
        <f>'2023-2025 год Приложение  4'!H407</f>
        <v>0.3</v>
      </c>
      <c r="H391" s="36">
        <f>'2023-2025 год Приложение  4'!I407</f>
        <v>0.3</v>
      </c>
    </row>
    <row r="392" spans="1:8" ht="63">
      <c r="A392" s="22" t="s">
        <v>280</v>
      </c>
      <c r="B392" s="26" t="s">
        <v>424</v>
      </c>
      <c r="C392" s="26"/>
      <c r="D392" s="36">
        <f>'2023-2025 год Приложение  4'!E408</f>
        <v>84.3</v>
      </c>
      <c r="E392" s="36">
        <f>'2023-2025 год Приложение  4'!F408</f>
        <v>0</v>
      </c>
      <c r="F392" s="36">
        <f>'2023-2025 год Приложение  4'!G408</f>
        <v>84.3</v>
      </c>
      <c r="G392" s="36">
        <f>'2023-2025 год Приложение  4'!H408</f>
        <v>84.3</v>
      </c>
      <c r="H392" s="36">
        <f>'2023-2025 год Приложение  4'!I408</f>
        <v>84.3</v>
      </c>
    </row>
    <row r="393" spans="1:8" ht="63">
      <c r="A393" s="22" t="s">
        <v>280</v>
      </c>
      <c r="B393" s="26" t="s">
        <v>281</v>
      </c>
      <c r="C393" s="41"/>
      <c r="D393" s="36">
        <f>'2023-2025 год Приложение  4'!E409</f>
        <v>84.3</v>
      </c>
      <c r="E393" s="36">
        <f>'2023-2025 год Приложение  4'!F409</f>
        <v>0</v>
      </c>
      <c r="F393" s="36">
        <f>'2023-2025 год Приложение  4'!G409</f>
        <v>84.3</v>
      </c>
      <c r="G393" s="36">
        <f>'2023-2025 год Приложение  4'!H409</f>
        <v>84.3</v>
      </c>
      <c r="H393" s="36">
        <f>'2023-2025 год Приложение  4'!I409</f>
        <v>84.3</v>
      </c>
    </row>
    <row r="394" spans="1:8" ht="63">
      <c r="A394" s="22" t="s">
        <v>14</v>
      </c>
      <c r="B394" s="26" t="s">
        <v>281</v>
      </c>
      <c r="C394" s="41" t="s">
        <v>15</v>
      </c>
      <c r="D394" s="36">
        <f>'2023-2025 год Приложение  4'!E410</f>
        <v>83.2</v>
      </c>
      <c r="E394" s="36">
        <f>'2023-2025 год Приложение  4'!F410</f>
        <v>0</v>
      </c>
      <c r="F394" s="36">
        <f>'2023-2025 год Приложение  4'!G410</f>
        <v>83.2</v>
      </c>
      <c r="G394" s="36">
        <f>'2023-2025 год Приложение  4'!H410</f>
        <v>83.2</v>
      </c>
      <c r="H394" s="36">
        <f>'2023-2025 год Приложение  4'!I410</f>
        <v>83.2</v>
      </c>
    </row>
    <row r="395" spans="1:8" ht="47.25">
      <c r="A395" s="44" t="s">
        <v>298</v>
      </c>
      <c r="B395" s="26" t="s">
        <v>281</v>
      </c>
      <c r="C395" s="41" t="s">
        <v>8</v>
      </c>
      <c r="D395" s="36">
        <f>'2023-2025 год Приложение  4'!E411</f>
        <v>1.1</v>
      </c>
      <c r="E395" s="36">
        <f>'2023-2025 год Приложение  4'!F411</f>
        <v>0</v>
      </c>
      <c r="F395" s="36">
        <f>'2023-2025 год Приложение  4'!G411</f>
        <v>1.1</v>
      </c>
      <c r="G395" s="36">
        <f>'2023-2025 год Приложение  4'!H411</f>
        <v>1.1</v>
      </c>
      <c r="H395" s="36">
        <f>'2023-2025 год Приложение  4'!I411</f>
        <v>1.1</v>
      </c>
    </row>
    <row r="396" spans="1:8" ht="63">
      <c r="A396" s="44" t="s">
        <v>473</v>
      </c>
      <c r="B396" s="26" t="s">
        <v>450</v>
      </c>
      <c r="C396" s="41"/>
      <c r="D396" s="36">
        <f>'2023-2025 год Приложение  4'!E189</f>
        <v>123.9</v>
      </c>
      <c r="E396" s="36">
        <f>'2023-2025 год Приложение  4'!F189</f>
        <v>0</v>
      </c>
      <c r="F396" s="36">
        <f>'2023-2025 год Приложение  4'!G189</f>
        <v>123.9</v>
      </c>
      <c r="G396" s="36">
        <f>'2023-2025 год Приложение  4'!H189</f>
        <v>123.9</v>
      </c>
      <c r="H396" s="36">
        <f>'2023-2025 год Приложение  4'!I189</f>
        <v>123.9</v>
      </c>
    </row>
    <row r="397" spans="1:8" ht="63">
      <c r="A397" s="38" t="s">
        <v>186</v>
      </c>
      <c r="B397" s="26" t="s">
        <v>143</v>
      </c>
      <c r="C397" s="34"/>
      <c r="D397" s="36">
        <f>'2023-2025 год Приложение  4'!E190</f>
        <v>123.9</v>
      </c>
      <c r="E397" s="36">
        <f>'2023-2025 год Приложение  4'!F190</f>
        <v>0</v>
      </c>
      <c r="F397" s="36">
        <f>'2023-2025 год Приложение  4'!G190</f>
        <v>123.9</v>
      </c>
      <c r="G397" s="36">
        <f>'2023-2025 год Приложение  4'!H190</f>
        <v>123.9</v>
      </c>
      <c r="H397" s="36">
        <f>'2023-2025 год Приложение  4'!I190</f>
        <v>123.9</v>
      </c>
    </row>
    <row r="398" spans="1:8" ht="63">
      <c r="A398" s="60" t="s">
        <v>14</v>
      </c>
      <c r="B398" s="26" t="s">
        <v>143</v>
      </c>
      <c r="C398" s="26" t="s">
        <v>15</v>
      </c>
      <c r="D398" s="36">
        <f>'2023-2025 год Приложение  4'!E191</f>
        <v>118.9</v>
      </c>
      <c r="E398" s="36">
        <f>'2023-2025 год Приложение  4'!F191</f>
        <v>0</v>
      </c>
      <c r="F398" s="36">
        <f>'2023-2025 год Приложение  4'!G191</f>
        <v>118.9</v>
      </c>
      <c r="G398" s="36">
        <f>'2023-2025 год Приложение  4'!H191</f>
        <v>118.9</v>
      </c>
      <c r="H398" s="36">
        <f>'2023-2025 год Приложение  4'!I191</f>
        <v>118.9</v>
      </c>
    </row>
    <row r="399" spans="1:8" ht="47.25">
      <c r="A399" s="44" t="s">
        <v>298</v>
      </c>
      <c r="B399" s="26" t="s">
        <v>143</v>
      </c>
      <c r="C399" s="26" t="s">
        <v>8</v>
      </c>
      <c r="D399" s="36">
        <f>'2023-2025 год Приложение  4'!E192</f>
        <v>5</v>
      </c>
      <c r="E399" s="36">
        <f>'2023-2025 год Приложение  4'!F192</f>
        <v>0</v>
      </c>
      <c r="F399" s="36">
        <f>'2023-2025 год Приложение  4'!G192</f>
        <v>5</v>
      </c>
      <c r="G399" s="36">
        <f>'2023-2025 год Приложение  4'!H192</f>
        <v>5</v>
      </c>
      <c r="H399" s="36">
        <f>'2023-2025 год Приложение  4'!I192</f>
        <v>5</v>
      </c>
    </row>
    <row r="400" spans="1:8" ht="63">
      <c r="A400" s="113" t="s">
        <v>425</v>
      </c>
      <c r="B400" s="41" t="s">
        <v>426</v>
      </c>
      <c r="C400" s="26"/>
      <c r="D400" s="36">
        <f>'2023-2025 год Приложение  4'!E412</f>
        <v>1354.3000000000002</v>
      </c>
      <c r="E400" s="36">
        <f>'2023-2025 год Приложение  4'!F412</f>
        <v>0</v>
      </c>
      <c r="F400" s="36">
        <f>'2023-2025 год Приложение  4'!G412</f>
        <v>1354.3000000000002</v>
      </c>
      <c r="G400" s="36">
        <f>'2023-2025 год Приложение  4'!H412</f>
        <v>1354.3000000000002</v>
      </c>
      <c r="H400" s="36">
        <f>'2023-2025 год Приложение  4'!I412</f>
        <v>1354.3000000000002</v>
      </c>
    </row>
    <row r="401" spans="1:8" ht="69.75" customHeight="1">
      <c r="A401" s="89" t="s">
        <v>201</v>
      </c>
      <c r="B401" s="41" t="s">
        <v>144</v>
      </c>
      <c r="C401" s="34"/>
      <c r="D401" s="36">
        <f>'2023-2025 год Приложение  4'!E413</f>
        <v>1354.3000000000002</v>
      </c>
      <c r="E401" s="36">
        <f>'2023-2025 год Приложение  4'!F413</f>
        <v>0</v>
      </c>
      <c r="F401" s="36">
        <f>'2023-2025 год Приложение  4'!G413</f>
        <v>1354.3000000000002</v>
      </c>
      <c r="G401" s="36">
        <f>'2023-2025 год Приложение  4'!H413</f>
        <v>1354.3000000000002</v>
      </c>
      <c r="H401" s="36">
        <f>'2023-2025 год Приложение  4'!I413</f>
        <v>1354.3000000000002</v>
      </c>
    </row>
    <row r="402" spans="1:8" ht="63">
      <c r="A402" s="60" t="s">
        <v>14</v>
      </c>
      <c r="B402" s="41" t="s">
        <v>144</v>
      </c>
      <c r="C402" s="26" t="s">
        <v>15</v>
      </c>
      <c r="D402" s="36">
        <f>'2023-2025 год Приложение  4'!E414</f>
        <v>1337.4</v>
      </c>
      <c r="E402" s="36">
        <f>'2023-2025 год Приложение  4'!F414</f>
        <v>0</v>
      </c>
      <c r="F402" s="36">
        <f>'2023-2025 год Приложение  4'!G414</f>
        <v>1337.4</v>
      </c>
      <c r="G402" s="36">
        <f>'2023-2025 год Приложение  4'!H414</f>
        <v>1337.4</v>
      </c>
      <c r="H402" s="36">
        <f>'2023-2025 год Приложение  4'!I414</f>
        <v>1337.4</v>
      </c>
    </row>
    <row r="403" spans="1:8" ht="47.25">
      <c r="A403" s="44" t="s">
        <v>298</v>
      </c>
      <c r="B403" s="41" t="s">
        <v>144</v>
      </c>
      <c r="C403" s="26" t="s">
        <v>8</v>
      </c>
      <c r="D403" s="36">
        <f>'2023-2025 год Приложение  4'!E415</f>
        <v>16.9</v>
      </c>
      <c r="E403" s="36">
        <f>'2023-2025 год Приложение  4'!F415</f>
        <v>0</v>
      </c>
      <c r="F403" s="36">
        <f>'2023-2025 год Приложение  4'!G415</f>
        <v>16.9</v>
      </c>
      <c r="G403" s="36">
        <f>'2023-2025 год Приложение  4'!H415</f>
        <v>16.9</v>
      </c>
      <c r="H403" s="36">
        <f>'2023-2025 год Приложение  4'!I415</f>
        <v>16.9</v>
      </c>
    </row>
    <row r="404" spans="1:8" ht="63">
      <c r="A404" s="44" t="s">
        <v>474</v>
      </c>
      <c r="B404" s="26" t="s">
        <v>451</v>
      </c>
      <c r="C404" s="26"/>
      <c r="D404" s="36">
        <f>'2023-2025 год Приложение  4'!E193</f>
        <v>123.9</v>
      </c>
      <c r="E404" s="36">
        <f>'2023-2025 год Приложение  4'!F193</f>
        <v>0</v>
      </c>
      <c r="F404" s="36">
        <f>'2023-2025 год Приложение  4'!G193</f>
        <v>123.9</v>
      </c>
      <c r="G404" s="36">
        <f>'2023-2025 год Приложение  4'!H193</f>
        <v>123.9</v>
      </c>
      <c r="H404" s="36">
        <f>'2023-2025 год Приложение  4'!I193</f>
        <v>123.9</v>
      </c>
    </row>
    <row r="405" spans="1:8" ht="78.75">
      <c r="A405" s="23" t="s">
        <v>300</v>
      </c>
      <c r="B405" s="26" t="s">
        <v>145</v>
      </c>
      <c r="C405" s="34"/>
      <c r="D405" s="36">
        <f>'2023-2025 год Приложение  4'!E194</f>
        <v>123.9</v>
      </c>
      <c r="E405" s="36">
        <f>'2023-2025 год Приложение  4'!F194</f>
        <v>0</v>
      </c>
      <c r="F405" s="36">
        <f>'2023-2025 год Приложение  4'!G194</f>
        <v>123.9</v>
      </c>
      <c r="G405" s="36">
        <f>'2023-2025 год Приложение  4'!H194</f>
        <v>123.9</v>
      </c>
      <c r="H405" s="36">
        <f>'2023-2025 год Приложение  4'!I194</f>
        <v>123.9</v>
      </c>
    </row>
    <row r="406" spans="1:8" ht="63">
      <c r="A406" s="60" t="s">
        <v>14</v>
      </c>
      <c r="B406" s="26" t="s">
        <v>145</v>
      </c>
      <c r="C406" s="26" t="s">
        <v>15</v>
      </c>
      <c r="D406" s="36">
        <f>'2023-2025 год Приложение  4'!E195</f>
        <v>118.9</v>
      </c>
      <c r="E406" s="36">
        <f>'2023-2025 год Приложение  4'!F195</f>
        <v>0</v>
      </c>
      <c r="F406" s="36">
        <f>'2023-2025 год Приложение  4'!G195</f>
        <v>118.9</v>
      </c>
      <c r="G406" s="36">
        <f>'2023-2025 год Приложение  4'!H195</f>
        <v>118.9</v>
      </c>
      <c r="H406" s="36">
        <f>'2023-2025 год Приложение  4'!I195</f>
        <v>118.9</v>
      </c>
    </row>
    <row r="407" spans="1:8" ht="47.25">
      <c r="A407" s="44" t="s">
        <v>298</v>
      </c>
      <c r="B407" s="26" t="s">
        <v>145</v>
      </c>
      <c r="C407" s="26" t="s">
        <v>8</v>
      </c>
      <c r="D407" s="36">
        <f>'2023-2025 год Приложение  4'!E196</f>
        <v>5</v>
      </c>
      <c r="E407" s="36">
        <f>'2023-2025 год Приложение  4'!F196</f>
        <v>0</v>
      </c>
      <c r="F407" s="36">
        <f>'2023-2025 год Приложение  4'!G196</f>
        <v>5</v>
      </c>
      <c r="G407" s="36">
        <f>'2023-2025 год Приложение  4'!H196</f>
        <v>5</v>
      </c>
      <c r="H407" s="36">
        <f>'2023-2025 год Приложение  4'!I196</f>
        <v>5</v>
      </c>
    </row>
    <row r="408" spans="1:8" ht="15.75">
      <c r="A408" s="44" t="s">
        <v>43</v>
      </c>
      <c r="B408" s="26" t="s">
        <v>137</v>
      </c>
      <c r="C408" s="26"/>
      <c r="D408" s="36">
        <f>D409</f>
        <v>2594.2</v>
      </c>
      <c r="E408" s="36">
        <f>E409</f>
        <v>0</v>
      </c>
      <c r="F408" s="36">
        <f>F409</f>
        <v>2594.2</v>
      </c>
      <c r="G408" s="36">
        <f>G409</f>
        <v>2594.2</v>
      </c>
      <c r="H408" s="36">
        <f>H409</f>
        <v>2594.2</v>
      </c>
    </row>
    <row r="409" spans="1:8" ht="15.75">
      <c r="A409" s="44" t="s">
        <v>43</v>
      </c>
      <c r="B409" s="15" t="s">
        <v>452</v>
      </c>
      <c r="C409" s="41"/>
      <c r="D409" s="17">
        <f>D410+D411</f>
        <v>2594.2</v>
      </c>
      <c r="E409" s="17">
        <f>E410+E411</f>
        <v>0</v>
      </c>
      <c r="F409" s="17">
        <f>F410+F411</f>
        <v>2594.2</v>
      </c>
      <c r="G409" s="17">
        <f>G410+G411</f>
        <v>2594.2</v>
      </c>
      <c r="H409" s="17">
        <f>H410+H411</f>
        <v>2594.2</v>
      </c>
    </row>
    <row r="410" spans="1:8" ht="47.25">
      <c r="A410" s="44" t="s">
        <v>298</v>
      </c>
      <c r="B410" s="15" t="s">
        <v>452</v>
      </c>
      <c r="C410" s="26" t="s">
        <v>8</v>
      </c>
      <c r="D410" s="36">
        <f>'2023-2025 год Приложение  4'!E199</f>
        <v>2374.2</v>
      </c>
      <c r="E410" s="36">
        <f>'2023-2025 год Приложение  4'!F199</f>
        <v>0</v>
      </c>
      <c r="F410" s="36">
        <f>'2023-2025 год Приложение  4'!G199</f>
        <v>2374.2</v>
      </c>
      <c r="G410" s="36">
        <f>'2023-2025 год Приложение  4'!H199</f>
        <v>2374.2</v>
      </c>
      <c r="H410" s="36">
        <f>'2023-2025 год Приложение  4'!I199</f>
        <v>2374.2</v>
      </c>
    </row>
    <row r="411" spans="1:8" ht="15.75">
      <c r="A411" s="44" t="s">
        <v>9</v>
      </c>
      <c r="B411" s="15" t="s">
        <v>452</v>
      </c>
      <c r="C411" s="26" t="s">
        <v>12</v>
      </c>
      <c r="D411" s="36">
        <f>'2023-2025 год Приложение  4'!E200</f>
        <v>220</v>
      </c>
      <c r="E411" s="36">
        <f>'2023-2025 год Приложение  4'!F200</f>
        <v>0</v>
      </c>
      <c r="F411" s="36">
        <f>'2023-2025 год Приложение  4'!G200</f>
        <v>220</v>
      </c>
      <c r="G411" s="36">
        <f>'2023-2025 год Приложение  4'!H200</f>
        <v>220</v>
      </c>
      <c r="H411" s="36">
        <f>'2023-2025 год Приложение  4'!I200</f>
        <v>220</v>
      </c>
    </row>
    <row r="412" spans="1:8" ht="78.75">
      <c r="A412" s="44" t="s">
        <v>427</v>
      </c>
      <c r="B412" s="41" t="s">
        <v>428</v>
      </c>
      <c r="C412" s="26"/>
      <c r="D412" s="36">
        <f>D413+D416</f>
        <v>81.8</v>
      </c>
      <c r="E412" s="36">
        <f>E413+E416</f>
        <v>0</v>
      </c>
      <c r="F412" s="36">
        <f>F413+F416</f>
        <v>81.8</v>
      </c>
      <c r="G412" s="36">
        <f>G413+G416</f>
        <v>81.8</v>
      </c>
      <c r="H412" s="36">
        <f>H413+H416</f>
        <v>81.8</v>
      </c>
    </row>
    <row r="413" spans="1:8" ht="63">
      <c r="A413" s="44" t="s">
        <v>343</v>
      </c>
      <c r="B413" s="41" t="s">
        <v>341</v>
      </c>
      <c r="C413" s="21"/>
      <c r="D413" s="36">
        <f>'2023-2025 год Приложение  4'!E202</f>
        <v>51.099999999999994</v>
      </c>
      <c r="E413" s="36">
        <f>'2023-2025 год Приложение  4'!F202</f>
        <v>0</v>
      </c>
      <c r="F413" s="36">
        <f>'2023-2025 год Приложение  4'!G202</f>
        <v>51.099999999999994</v>
      </c>
      <c r="G413" s="36">
        <f>'2023-2025 год Приложение  4'!H202</f>
        <v>51.099999999999994</v>
      </c>
      <c r="H413" s="36">
        <f>'2023-2025 год Приложение  4'!I202</f>
        <v>51.099999999999994</v>
      </c>
    </row>
    <row r="414" spans="1:8" ht="63">
      <c r="A414" s="44" t="s">
        <v>14</v>
      </c>
      <c r="B414" s="41" t="s">
        <v>341</v>
      </c>
      <c r="C414" s="41" t="s">
        <v>15</v>
      </c>
      <c r="D414" s="36">
        <f>'2023-2025 год Приложение  4'!E203</f>
        <v>50.599999999999994</v>
      </c>
      <c r="E414" s="36">
        <f>'2023-2025 год Приложение  4'!F203</f>
        <v>0</v>
      </c>
      <c r="F414" s="36">
        <f>'2023-2025 год Приложение  4'!G203</f>
        <v>50.599999999999994</v>
      </c>
      <c r="G414" s="36">
        <f>'2023-2025 год Приложение  4'!H203</f>
        <v>50.599999999999994</v>
      </c>
      <c r="H414" s="36">
        <f>'2023-2025 год Приложение  4'!I203</f>
        <v>50.599999999999994</v>
      </c>
    </row>
    <row r="415" spans="1:8" ht="47.25">
      <c r="A415" s="44" t="s">
        <v>298</v>
      </c>
      <c r="B415" s="41" t="s">
        <v>341</v>
      </c>
      <c r="C415" s="41" t="s">
        <v>8</v>
      </c>
      <c r="D415" s="36">
        <f>'2023-2025 год Приложение  4'!E204</f>
        <v>0.5</v>
      </c>
      <c r="E415" s="36">
        <f>'2023-2025 год Приложение  4'!F204</f>
        <v>0</v>
      </c>
      <c r="F415" s="36">
        <f>'2023-2025 год Приложение  4'!G204</f>
        <v>0.5</v>
      </c>
      <c r="G415" s="36">
        <f>'2023-2025 год Приложение  4'!H204</f>
        <v>0.5</v>
      </c>
      <c r="H415" s="36">
        <f>'2023-2025 год Приложение  4'!I204</f>
        <v>0.5</v>
      </c>
    </row>
    <row r="416" spans="1:8" ht="63">
      <c r="A416" s="44" t="s">
        <v>344</v>
      </c>
      <c r="B416" s="41" t="s">
        <v>342</v>
      </c>
      <c r="C416" s="21"/>
      <c r="D416" s="36">
        <f>D417+D418</f>
        <v>30.7</v>
      </c>
      <c r="E416" s="36">
        <f>E417+E418</f>
        <v>0</v>
      </c>
      <c r="F416" s="36">
        <f>F417+F418</f>
        <v>30.7</v>
      </c>
      <c r="G416" s="36">
        <f>G417+G418</f>
        <v>30.7</v>
      </c>
      <c r="H416" s="36">
        <f>H417+H418</f>
        <v>30.7</v>
      </c>
    </row>
    <row r="417" spans="1:8" ht="63">
      <c r="A417" s="44" t="s">
        <v>14</v>
      </c>
      <c r="B417" s="41" t="s">
        <v>342</v>
      </c>
      <c r="C417" s="41" t="s">
        <v>15</v>
      </c>
      <c r="D417" s="36">
        <f>'2023-2025 год Приложение  4'!E418</f>
        <v>30.4</v>
      </c>
      <c r="E417" s="36">
        <f>'2023-2025 год Приложение  4'!F418</f>
        <v>0</v>
      </c>
      <c r="F417" s="36">
        <f>'2023-2025 год Приложение  4'!G418</f>
        <v>30.4</v>
      </c>
      <c r="G417" s="36">
        <f>'2023-2025 год Приложение  4'!H418</f>
        <v>30.4</v>
      </c>
      <c r="H417" s="36">
        <f>'2023-2025 год Приложение  4'!I418</f>
        <v>30.4</v>
      </c>
    </row>
    <row r="418" spans="1:8" ht="47.25">
      <c r="A418" s="44" t="s">
        <v>298</v>
      </c>
      <c r="B418" s="41" t="s">
        <v>342</v>
      </c>
      <c r="C418" s="41" t="s">
        <v>8</v>
      </c>
      <c r="D418" s="36">
        <f>'2023-2025 год Приложение  4'!E419</f>
        <v>0.3</v>
      </c>
      <c r="E418" s="36">
        <f>'2023-2025 год Приложение  4'!F419</f>
        <v>0</v>
      </c>
      <c r="F418" s="36">
        <f>'2023-2025 год Приложение  4'!G419</f>
        <v>0.3</v>
      </c>
      <c r="G418" s="36">
        <f>'2023-2025 год Приложение  4'!H419</f>
        <v>0.3</v>
      </c>
      <c r="H418" s="36">
        <f>'2023-2025 год Приложение  4'!I419</f>
        <v>0.3</v>
      </c>
    </row>
    <row r="419" spans="1:8" ht="31.5">
      <c r="A419" s="44" t="s">
        <v>209</v>
      </c>
      <c r="B419" s="41" t="s">
        <v>207</v>
      </c>
      <c r="C419" s="41"/>
      <c r="D419" s="36">
        <f>D421</f>
        <v>5096.5</v>
      </c>
      <c r="E419" s="36">
        <f>E421</f>
        <v>-1000</v>
      </c>
      <c r="F419" s="36">
        <f>F421</f>
        <v>4096.5</v>
      </c>
      <c r="G419" s="36">
        <f>G421</f>
        <v>5096.5</v>
      </c>
      <c r="H419" s="36">
        <f>H421</f>
        <v>5096.5</v>
      </c>
    </row>
    <row r="420" spans="1:8" ht="28.5" customHeight="1">
      <c r="A420" s="44" t="s">
        <v>209</v>
      </c>
      <c r="B420" s="41" t="s">
        <v>475</v>
      </c>
      <c r="C420" s="41"/>
      <c r="D420" s="36">
        <f>'2023-2025 год Приложение  4'!E206</f>
        <v>5096.5</v>
      </c>
      <c r="E420" s="36">
        <f>'2023-2025 год Приложение  4'!F206</f>
        <v>-1000</v>
      </c>
      <c r="F420" s="36">
        <f>'2023-2025 год Приложение  4'!G206</f>
        <v>4096.5</v>
      </c>
      <c r="G420" s="36">
        <f>'2023-2025 год Приложение  4'!H206</f>
        <v>5096.5</v>
      </c>
      <c r="H420" s="36">
        <f>'2023-2025 год Приложение  4'!I206</f>
        <v>5096.5</v>
      </c>
    </row>
    <row r="421" spans="1:8" ht="31.5">
      <c r="A421" s="22" t="s">
        <v>10</v>
      </c>
      <c r="B421" s="41" t="s">
        <v>475</v>
      </c>
      <c r="C421" s="41" t="s">
        <v>11</v>
      </c>
      <c r="D421" s="36">
        <f>'2023-2025 год Приложение  4'!E207</f>
        <v>5096.5</v>
      </c>
      <c r="E421" s="36">
        <f>'2023-2025 год Приложение  4'!F207</f>
        <v>-1000</v>
      </c>
      <c r="F421" s="36">
        <f>'2023-2025 год Приложение  4'!G207</f>
        <v>4096.5</v>
      </c>
      <c r="G421" s="36">
        <f>'2023-2025 год Приложение  4'!H207</f>
        <v>5096.5</v>
      </c>
      <c r="H421" s="36">
        <f>'2023-2025 год Приложение  4'!I207</f>
        <v>5096.5</v>
      </c>
    </row>
    <row r="422" spans="1:8" ht="47.25">
      <c r="A422" s="22" t="s">
        <v>556</v>
      </c>
      <c r="B422" s="41" t="s">
        <v>554</v>
      </c>
      <c r="C422" s="41"/>
      <c r="D422" s="36">
        <f aca="true" t="shared" si="21" ref="D422:H423">D423</f>
        <v>0</v>
      </c>
      <c r="E422" s="36">
        <f t="shared" si="21"/>
        <v>1875</v>
      </c>
      <c r="F422" s="36">
        <f t="shared" si="21"/>
        <v>1875</v>
      </c>
      <c r="G422" s="36">
        <f t="shared" si="21"/>
        <v>0</v>
      </c>
      <c r="H422" s="36">
        <f t="shared" si="21"/>
        <v>0</v>
      </c>
    </row>
    <row r="423" spans="1:8" ht="47.25">
      <c r="A423" s="22" t="s">
        <v>556</v>
      </c>
      <c r="B423" s="41" t="s">
        <v>555</v>
      </c>
      <c r="C423" s="41"/>
      <c r="D423" s="36">
        <f t="shared" si="21"/>
        <v>0</v>
      </c>
      <c r="E423" s="36">
        <f t="shared" si="21"/>
        <v>1875</v>
      </c>
      <c r="F423" s="36">
        <f t="shared" si="21"/>
        <v>1875</v>
      </c>
      <c r="G423" s="36">
        <f t="shared" si="21"/>
        <v>0</v>
      </c>
      <c r="H423" s="36">
        <f t="shared" si="21"/>
        <v>0</v>
      </c>
    </row>
    <row r="424" spans="1:8" ht="31.5">
      <c r="A424" s="22" t="s">
        <v>10</v>
      </c>
      <c r="B424" s="41" t="s">
        <v>555</v>
      </c>
      <c r="C424" s="41" t="s">
        <v>11</v>
      </c>
      <c r="D424" s="36">
        <v>0</v>
      </c>
      <c r="E424" s="36">
        <f>'2023-2025 год Приложение  4'!F210</f>
        <v>1875</v>
      </c>
      <c r="F424" s="36">
        <f>D424+E424</f>
        <v>1875</v>
      </c>
      <c r="G424" s="36">
        <f>'2023-2025 год Приложение  4'!H210</f>
        <v>0</v>
      </c>
      <c r="H424" s="36">
        <f>'2023-2025 год Приложение  4'!I210</f>
        <v>0</v>
      </c>
    </row>
    <row r="425" spans="1:8" ht="15.75">
      <c r="A425" s="10" t="s">
        <v>61</v>
      </c>
      <c r="B425" s="11" t="s">
        <v>138</v>
      </c>
      <c r="C425" s="11" t="s">
        <v>0</v>
      </c>
      <c r="D425" s="119">
        <f>D427+D433+D439+D436+D430+D442</f>
        <v>2711.5</v>
      </c>
      <c r="E425" s="119">
        <f>E427+E433+E439+E436+E430+E442</f>
        <v>0</v>
      </c>
      <c r="F425" s="119">
        <f>F427+F433+F439+F436+F430+F442</f>
        <v>2711.5</v>
      </c>
      <c r="G425" s="119">
        <f>G427+G433+G439+G436+G430+G442</f>
        <v>2711.5</v>
      </c>
      <c r="H425" s="119">
        <f>H427+H433+H439+H436+H430+H442</f>
        <v>2711.5</v>
      </c>
    </row>
    <row r="426" spans="1:8" ht="31.5">
      <c r="A426" s="49" t="s">
        <v>19</v>
      </c>
      <c r="B426" s="34" t="s">
        <v>139</v>
      </c>
      <c r="C426" s="34"/>
      <c r="D426" s="36">
        <f>'2023-2025 год Приложение  4'!E212</f>
        <v>26</v>
      </c>
      <c r="E426" s="36">
        <f>'2023-2025 год Приложение  4'!F212</f>
        <v>0</v>
      </c>
      <c r="F426" s="36">
        <f>'2023-2025 год Приложение  4'!G212</f>
        <v>26</v>
      </c>
      <c r="G426" s="36">
        <f>'2023-2025 год Приложение  4'!H212</f>
        <v>26</v>
      </c>
      <c r="H426" s="36">
        <f>'2023-2025 год Приложение  4'!I212</f>
        <v>26</v>
      </c>
    </row>
    <row r="427" spans="1:8" ht="31.5">
      <c r="A427" s="44" t="s">
        <v>476</v>
      </c>
      <c r="B427" s="15" t="s">
        <v>453</v>
      </c>
      <c r="C427" s="7"/>
      <c r="D427" s="17">
        <f>'2023-2025 год Приложение  4'!E213</f>
        <v>26</v>
      </c>
      <c r="E427" s="17">
        <f>'2023-2025 год Приложение  4'!F213</f>
        <v>0</v>
      </c>
      <c r="F427" s="17">
        <f>'2023-2025 год Приложение  4'!G213</f>
        <v>26</v>
      </c>
      <c r="G427" s="17">
        <f>'2023-2025 год Приложение  4'!H213</f>
        <v>26</v>
      </c>
      <c r="H427" s="17">
        <f>'2023-2025 год Приложение  4'!I213</f>
        <v>26</v>
      </c>
    </row>
    <row r="428" spans="1:8" ht="47.25">
      <c r="A428" s="44" t="s">
        <v>298</v>
      </c>
      <c r="B428" s="15" t="s">
        <v>453</v>
      </c>
      <c r="C428" s="26" t="s">
        <v>8</v>
      </c>
      <c r="D428" s="36">
        <f>'2023-2025 год Приложение  4'!E214</f>
        <v>26</v>
      </c>
      <c r="E428" s="36">
        <f>'2023-2025 год Приложение  4'!F214</f>
        <v>0</v>
      </c>
      <c r="F428" s="36">
        <f>'2023-2025 год Приложение  4'!G214</f>
        <v>26</v>
      </c>
      <c r="G428" s="36">
        <f>'2023-2025 год Приложение  4'!H214</f>
        <v>26</v>
      </c>
      <c r="H428" s="36">
        <f>'2023-2025 год Приложение  4'!I214</f>
        <v>26</v>
      </c>
    </row>
    <row r="429" spans="1:8" ht="31.5">
      <c r="A429" s="44" t="s">
        <v>180</v>
      </c>
      <c r="B429" s="15" t="s">
        <v>181</v>
      </c>
      <c r="C429" s="26"/>
      <c r="D429" s="36">
        <f>'2023-2025 год Приложение  4'!E215</f>
        <v>100</v>
      </c>
      <c r="E429" s="36">
        <f>'2023-2025 год Приложение  4'!F215</f>
        <v>0</v>
      </c>
      <c r="F429" s="36">
        <f>'2023-2025 год Приложение  4'!G215</f>
        <v>100</v>
      </c>
      <c r="G429" s="36">
        <f>'2023-2025 год Приложение  4'!H215</f>
        <v>100</v>
      </c>
      <c r="H429" s="36">
        <f>'2023-2025 год Приложение  4'!I215</f>
        <v>100</v>
      </c>
    </row>
    <row r="430" spans="1:8" ht="37.5" customHeight="1">
      <c r="A430" s="44" t="s">
        <v>477</v>
      </c>
      <c r="B430" s="15" t="s">
        <v>454</v>
      </c>
      <c r="C430" s="7"/>
      <c r="D430" s="36">
        <f>'2023-2025 год Приложение  4'!E216</f>
        <v>100</v>
      </c>
      <c r="E430" s="36">
        <f>'2023-2025 год Приложение  4'!F216</f>
        <v>0</v>
      </c>
      <c r="F430" s="36">
        <f>'2023-2025 год Приложение  4'!G216</f>
        <v>100</v>
      </c>
      <c r="G430" s="36">
        <f>'2023-2025 год Приложение  4'!H216</f>
        <v>100</v>
      </c>
      <c r="H430" s="36">
        <f>'2023-2025 год Приложение  4'!I216</f>
        <v>100</v>
      </c>
    </row>
    <row r="431" spans="1:8" ht="47.25">
      <c r="A431" s="44" t="s">
        <v>298</v>
      </c>
      <c r="B431" s="15" t="s">
        <v>454</v>
      </c>
      <c r="C431" s="41" t="s">
        <v>8</v>
      </c>
      <c r="D431" s="36">
        <f>'2023-2025 год Приложение  4'!E217</f>
        <v>100</v>
      </c>
      <c r="E431" s="36">
        <f>'2023-2025 год Приложение  4'!F217</f>
        <v>0</v>
      </c>
      <c r="F431" s="36">
        <f>'2023-2025 год Приложение  4'!G217</f>
        <v>100</v>
      </c>
      <c r="G431" s="36">
        <f>'2023-2025 год Приложение  4'!H217</f>
        <v>100</v>
      </c>
      <c r="H431" s="36">
        <f>'2023-2025 год Приложение  4'!I217</f>
        <v>100</v>
      </c>
    </row>
    <row r="432" spans="1:8" ht="63">
      <c r="A432" s="44" t="s">
        <v>20</v>
      </c>
      <c r="B432" s="15" t="s">
        <v>140</v>
      </c>
      <c r="C432" s="41"/>
      <c r="D432" s="36">
        <f>'2023-2025 год Приложение  4'!E218</f>
        <v>2000</v>
      </c>
      <c r="E432" s="36">
        <f>'2023-2025 год Приложение  4'!F218</f>
        <v>0</v>
      </c>
      <c r="F432" s="36">
        <f>'2023-2025 год Приложение  4'!G218</f>
        <v>2000</v>
      </c>
      <c r="G432" s="36">
        <f>'2023-2025 год Приложение  4'!H218</f>
        <v>2000</v>
      </c>
      <c r="H432" s="36">
        <f>'2023-2025 год Приложение  4'!I218</f>
        <v>2000</v>
      </c>
    </row>
    <row r="433" spans="1:8" ht="47.25">
      <c r="A433" s="44" t="s">
        <v>478</v>
      </c>
      <c r="B433" s="15" t="s">
        <v>455</v>
      </c>
      <c r="C433" s="7"/>
      <c r="D433" s="17">
        <f>'2023-2025 год Приложение  4'!E219</f>
        <v>2000</v>
      </c>
      <c r="E433" s="17">
        <f>'2023-2025 год Приложение  4'!F219</f>
        <v>0</v>
      </c>
      <c r="F433" s="17">
        <f>'2023-2025 год Приложение  4'!G219</f>
        <v>2000</v>
      </c>
      <c r="G433" s="17">
        <f>'2023-2025 год Приложение  4'!H219</f>
        <v>2000</v>
      </c>
      <c r="H433" s="17">
        <f>'2023-2025 год Приложение  4'!I219</f>
        <v>2000</v>
      </c>
    </row>
    <row r="434" spans="1:8" ht="31.5">
      <c r="A434" s="44" t="s">
        <v>299</v>
      </c>
      <c r="B434" s="15" t="s">
        <v>455</v>
      </c>
      <c r="C434" s="26" t="s">
        <v>8</v>
      </c>
      <c r="D434" s="36">
        <f>'2023-2025 год Приложение  4'!E220</f>
        <v>2000</v>
      </c>
      <c r="E434" s="36">
        <f>'2023-2025 год Приложение  4'!F220</f>
        <v>0</v>
      </c>
      <c r="F434" s="36">
        <f>'2023-2025 год Приложение  4'!G220</f>
        <v>2000</v>
      </c>
      <c r="G434" s="36">
        <f>'2023-2025 год Приложение  4'!H220</f>
        <v>2000</v>
      </c>
      <c r="H434" s="36">
        <f>'2023-2025 год Приложение  4'!I220</f>
        <v>2000</v>
      </c>
    </row>
    <row r="435" spans="1:8" ht="31.5">
      <c r="A435" s="44" t="s">
        <v>306</v>
      </c>
      <c r="B435" s="15" t="s">
        <v>164</v>
      </c>
      <c r="C435" s="26"/>
      <c r="D435" s="36">
        <f>'2023-2025 год Приложение  4'!E221</f>
        <v>250</v>
      </c>
      <c r="E435" s="36">
        <f>'2023-2025 год Приложение  4'!F221</f>
        <v>0</v>
      </c>
      <c r="F435" s="36">
        <f>'2023-2025 год Приложение  4'!G221</f>
        <v>250</v>
      </c>
      <c r="G435" s="36">
        <f>'2023-2025 год Приложение  4'!H221</f>
        <v>250</v>
      </c>
      <c r="H435" s="36">
        <f>'2023-2025 год Приложение  4'!I221</f>
        <v>250</v>
      </c>
    </row>
    <row r="436" spans="1:8" ht="31.5">
      <c r="A436" s="44" t="s">
        <v>306</v>
      </c>
      <c r="B436" s="15" t="s">
        <v>456</v>
      </c>
      <c r="C436" s="34"/>
      <c r="D436" s="36">
        <f>'2023-2025 год Приложение  4'!E222</f>
        <v>250</v>
      </c>
      <c r="E436" s="36">
        <f>'2023-2025 год Приложение  4'!F222</f>
        <v>0</v>
      </c>
      <c r="F436" s="36">
        <f>'2023-2025 год Приложение  4'!G222</f>
        <v>250</v>
      </c>
      <c r="G436" s="36">
        <f>'2023-2025 год Приложение  4'!H222</f>
        <v>250</v>
      </c>
      <c r="H436" s="36">
        <f>'2023-2025 год Приложение  4'!I222</f>
        <v>250</v>
      </c>
    </row>
    <row r="437" spans="1:8" ht="31.5">
      <c r="A437" s="44" t="s">
        <v>299</v>
      </c>
      <c r="B437" s="15" t="s">
        <v>456</v>
      </c>
      <c r="C437" s="26" t="s">
        <v>8</v>
      </c>
      <c r="D437" s="36">
        <f>'2023-2025 год Приложение  4'!E223</f>
        <v>250</v>
      </c>
      <c r="E437" s="36">
        <f>'2023-2025 год Приложение  4'!F223</f>
        <v>0</v>
      </c>
      <c r="F437" s="36">
        <f>'2023-2025 год Приложение  4'!G223</f>
        <v>250</v>
      </c>
      <c r="G437" s="36">
        <f>'2023-2025 год Приложение  4'!H223</f>
        <v>250</v>
      </c>
      <c r="H437" s="36">
        <f>'2023-2025 год Приложение  4'!I223</f>
        <v>250</v>
      </c>
    </row>
    <row r="438" spans="1:8" ht="15.75">
      <c r="A438" s="44" t="s">
        <v>53</v>
      </c>
      <c r="B438" s="15" t="s">
        <v>141</v>
      </c>
      <c r="C438" s="26"/>
      <c r="D438" s="36">
        <f>'2023-2025 год Приложение  4'!E224</f>
        <v>150</v>
      </c>
      <c r="E438" s="36">
        <f>'2023-2025 год Приложение  4'!F224</f>
        <v>0</v>
      </c>
      <c r="F438" s="36">
        <f>'2023-2025 год Приложение  4'!G224</f>
        <v>150</v>
      </c>
      <c r="G438" s="36">
        <f>'2023-2025 год Приложение  4'!H224</f>
        <v>150</v>
      </c>
      <c r="H438" s="36">
        <f>'2023-2025 год Приложение  4'!I224</f>
        <v>150</v>
      </c>
    </row>
    <row r="439" spans="1:8" ht="15.75">
      <c r="A439" s="44" t="s">
        <v>53</v>
      </c>
      <c r="B439" s="15" t="s">
        <v>457</v>
      </c>
      <c r="C439" s="34"/>
      <c r="D439" s="36">
        <f>'2023-2025 год Приложение  4'!E225</f>
        <v>150</v>
      </c>
      <c r="E439" s="36">
        <f>'2023-2025 год Приложение  4'!F225</f>
        <v>0</v>
      </c>
      <c r="F439" s="36">
        <f>'2023-2025 год Приложение  4'!G225</f>
        <v>150</v>
      </c>
      <c r="G439" s="36">
        <f>'2023-2025 год Приложение  4'!H225</f>
        <v>150</v>
      </c>
      <c r="H439" s="36">
        <f>'2023-2025 год Приложение  4'!I225</f>
        <v>150</v>
      </c>
    </row>
    <row r="440" spans="1:8" ht="31.5">
      <c r="A440" s="44" t="s">
        <v>299</v>
      </c>
      <c r="B440" s="15" t="s">
        <v>457</v>
      </c>
      <c r="C440" s="26" t="s">
        <v>8</v>
      </c>
      <c r="D440" s="36">
        <f>'2023-2025 год Приложение  4'!E226</f>
        <v>150</v>
      </c>
      <c r="E440" s="36">
        <f>'2023-2025 год Приложение  4'!F226</f>
        <v>0</v>
      </c>
      <c r="F440" s="36">
        <f>'2023-2025 год Приложение  4'!G226</f>
        <v>150</v>
      </c>
      <c r="G440" s="36">
        <f>'2023-2025 год Приложение  4'!H226</f>
        <v>150</v>
      </c>
      <c r="H440" s="36">
        <f>'2023-2025 год Приложение  4'!I226</f>
        <v>150</v>
      </c>
    </row>
    <row r="441" spans="1:8" ht="63">
      <c r="A441" s="44" t="s">
        <v>226</v>
      </c>
      <c r="B441" s="15" t="s">
        <v>361</v>
      </c>
      <c r="C441" s="26"/>
      <c r="D441" s="36">
        <f>'2023-2025 год Приложение  4'!E227</f>
        <v>185.5</v>
      </c>
      <c r="E441" s="36">
        <f>'2023-2025 год Приложение  4'!F227</f>
        <v>0</v>
      </c>
      <c r="F441" s="36">
        <f>'2023-2025 год Приложение  4'!G227</f>
        <v>185.5</v>
      </c>
      <c r="G441" s="36">
        <f>'2023-2025 год Приложение  4'!H227</f>
        <v>185.5</v>
      </c>
      <c r="H441" s="36">
        <f>'2023-2025 год Приложение  4'!I227</f>
        <v>185.5</v>
      </c>
    </row>
    <row r="442" spans="1:8" ht="69" customHeight="1">
      <c r="A442" s="44" t="s">
        <v>226</v>
      </c>
      <c r="B442" s="15" t="s">
        <v>227</v>
      </c>
      <c r="C442" s="41"/>
      <c r="D442" s="36">
        <f>'2023-2025 год Приложение  4'!E228</f>
        <v>185.5</v>
      </c>
      <c r="E442" s="36">
        <f>'2023-2025 год Приложение  4'!F228</f>
        <v>0</v>
      </c>
      <c r="F442" s="36">
        <f>'2023-2025 год Приложение  4'!G228</f>
        <v>185.5</v>
      </c>
      <c r="G442" s="36">
        <f>'2023-2025 год Приложение  4'!H228</f>
        <v>185.5</v>
      </c>
      <c r="H442" s="36">
        <f>'2023-2025 год Приложение  4'!I228</f>
        <v>185.5</v>
      </c>
    </row>
    <row r="443" spans="1:8" ht="31.5">
      <c r="A443" s="44" t="s">
        <v>299</v>
      </c>
      <c r="B443" s="15" t="s">
        <v>227</v>
      </c>
      <c r="C443" s="41" t="s">
        <v>8</v>
      </c>
      <c r="D443" s="36">
        <f>'2023-2025 год Приложение  4'!E229</f>
        <v>185.5</v>
      </c>
      <c r="E443" s="36">
        <f>'2023-2025 год Приложение  4'!F229</f>
        <v>0</v>
      </c>
      <c r="F443" s="36">
        <f>'2023-2025 год Приложение  4'!G229</f>
        <v>185.5</v>
      </c>
      <c r="G443" s="36">
        <f>'2023-2025 год Приложение  4'!H229</f>
        <v>185.5</v>
      </c>
      <c r="H443" s="36">
        <f>'2023-2025 год Приложение  4'!I229</f>
        <v>185.5</v>
      </c>
    </row>
    <row r="444" spans="1:8" ht="31.5">
      <c r="A444" s="28" t="s">
        <v>247</v>
      </c>
      <c r="B444" s="29" t="s">
        <v>112</v>
      </c>
      <c r="C444" s="29" t="s">
        <v>0</v>
      </c>
      <c r="D444" s="33">
        <f>D449</f>
        <v>23143.4</v>
      </c>
      <c r="E444" s="33">
        <f>E449+E445</f>
        <v>3459.5</v>
      </c>
      <c r="F444" s="33">
        <f>F449+F445</f>
        <v>26602.9</v>
      </c>
      <c r="G444" s="33">
        <f>G449+G445</f>
        <v>22978.5</v>
      </c>
      <c r="H444" s="33">
        <f>H449+H445</f>
        <v>22978.5</v>
      </c>
    </row>
    <row r="445" spans="1:10" ht="15.75">
      <c r="A445" s="107" t="s">
        <v>561</v>
      </c>
      <c r="B445" s="11" t="s">
        <v>562</v>
      </c>
      <c r="C445" s="11"/>
      <c r="D445" s="119">
        <f>D446</f>
        <v>0</v>
      </c>
      <c r="E445" s="119">
        <f>E446</f>
        <v>3459.5</v>
      </c>
      <c r="F445" s="119">
        <f>F446</f>
        <v>3459.5</v>
      </c>
      <c r="G445" s="119">
        <f>G446</f>
        <v>0</v>
      </c>
      <c r="H445" s="119">
        <f>H446</f>
        <v>0</v>
      </c>
      <c r="J445" s="25"/>
    </row>
    <row r="446" spans="1:10" ht="15.75">
      <c r="A446" s="49" t="s">
        <v>563</v>
      </c>
      <c r="B446" s="34" t="s">
        <v>564</v>
      </c>
      <c r="C446" s="55"/>
      <c r="D446" s="36">
        <f>D448</f>
        <v>0</v>
      </c>
      <c r="E446" s="36">
        <f>E448</f>
        <v>3459.5</v>
      </c>
      <c r="F446" s="36">
        <f>F448</f>
        <v>3459.5</v>
      </c>
      <c r="G446" s="36">
        <f>G448</f>
        <v>0</v>
      </c>
      <c r="H446" s="36">
        <f>H448</f>
        <v>0</v>
      </c>
      <c r="J446" s="25"/>
    </row>
    <row r="447" spans="1:10" ht="15.75">
      <c r="A447" s="44" t="s">
        <v>563</v>
      </c>
      <c r="B447" s="34" t="s">
        <v>565</v>
      </c>
      <c r="C447" s="174"/>
      <c r="D447" s="36">
        <f>D448</f>
        <v>0</v>
      </c>
      <c r="E447" s="36">
        <f>E448</f>
        <v>3459.5</v>
      </c>
      <c r="F447" s="36">
        <f>F448</f>
        <v>3459.5</v>
      </c>
      <c r="G447" s="36">
        <f>G448</f>
        <v>0</v>
      </c>
      <c r="H447" s="36">
        <f>H448</f>
        <v>0</v>
      </c>
      <c r="J447" s="25"/>
    </row>
    <row r="448" spans="1:10" ht="31.5">
      <c r="A448" s="49" t="s">
        <v>299</v>
      </c>
      <c r="B448" s="34" t="s">
        <v>565</v>
      </c>
      <c r="C448" s="21" t="s">
        <v>8</v>
      </c>
      <c r="D448" s="36">
        <v>0</v>
      </c>
      <c r="E448" s="36">
        <f>'2023-2025 год Приложение  4'!F234</f>
        <v>3459.5</v>
      </c>
      <c r="F448" s="36">
        <f>E448+D448</f>
        <v>3459.5</v>
      </c>
      <c r="G448" s="36">
        <f>'[1]2022-2024 год Приложение  4'!H257</f>
        <v>0</v>
      </c>
      <c r="H448" s="36">
        <f>'[1]2022-2024 год Приложение  4'!I257</f>
        <v>0</v>
      </c>
      <c r="J448" s="25"/>
    </row>
    <row r="449" spans="1:8" ht="31.5">
      <c r="A449" s="10" t="s">
        <v>314</v>
      </c>
      <c r="B449" s="11" t="s">
        <v>122</v>
      </c>
      <c r="C449" s="11" t="s">
        <v>0</v>
      </c>
      <c r="D449" s="119">
        <f>D451+D455</f>
        <v>23143.4</v>
      </c>
      <c r="E449" s="119">
        <f>E451+E455</f>
        <v>0</v>
      </c>
      <c r="F449" s="119">
        <f>F451+F455</f>
        <v>23143.4</v>
      </c>
      <c r="G449" s="119">
        <f>G451+G455</f>
        <v>22978.5</v>
      </c>
      <c r="H449" s="119">
        <f>H451+H455</f>
        <v>22978.5</v>
      </c>
    </row>
    <row r="450" spans="1:8" ht="15.75">
      <c r="A450" s="87" t="s">
        <v>55</v>
      </c>
      <c r="B450" s="34" t="s">
        <v>263</v>
      </c>
      <c r="C450" s="152"/>
      <c r="D450" s="36">
        <f>'2023-2025 год Приложение  4'!E236</f>
        <v>23010.5</v>
      </c>
      <c r="E450" s="36">
        <f>'2023-2025 год Приложение  4'!F236</f>
        <v>0</v>
      </c>
      <c r="F450" s="36">
        <f>'2023-2025 год Приложение  4'!G236</f>
        <v>23010.5</v>
      </c>
      <c r="G450" s="36">
        <f>'2023-2025 год Приложение  4'!H236</f>
        <v>22978.5</v>
      </c>
      <c r="H450" s="36">
        <f>'2023-2025 год Приложение  4'!I236</f>
        <v>22978.5</v>
      </c>
    </row>
    <row r="451" spans="1:8" ht="15.75">
      <c r="A451" s="40" t="s">
        <v>55</v>
      </c>
      <c r="B451" s="34" t="s">
        <v>460</v>
      </c>
      <c r="C451" s="62"/>
      <c r="D451" s="36">
        <f>'2023-2025 год Приложение  4'!E237</f>
        <v>23010.5</v>
      </c>
      <c r="E451" s="36">
        <f>'2023-2025 год Приложение  4'!F237</f>
        <v>0</v>
      </c>
      <c r="F451" s="36">
        <f>'2023-2025 год Приложение  4'!G237</f>
        <v>23010.5</v>
      </c>
      <c r="G451" s="36">
        <f>'2023-2025 год Приложение  4'!H237</f>
        <v>22978.5</v>
      </c>
      <c r="H451" s="36">
        <f>'2023-2025 год Приложение  4'!I237</f>
        <v>22978.5</v>
      </c>
    </row>
    <row r="452" spans="1:8" ht="63">
      <c r="A452" s="58" t="s">
        <v>14</v>
      </c>
      <c r="B452" s="34" t="s">
        <v>460</v>
      </c>
      <c r="C452" s="26" t="s">
        <v>15</v>
      </c>
      <c r="D452" s="36">
        <f>'2023-2025 год Приложение  4'!E238</f>
        <v>21763.4</v>
      </c>
      <c r="E452" s="36">
        <f>'2023-2025 год Приложение  4'!F238</f>
        <v>0</v>
      </c>
      <c r="F452" s="36">
        <f>'2023-2025 год Приложение  4'!G238</f>
        <v>21763.4</v>
      </c>
      <c r="G452" s="36">
        <f>'2023-2025 год Приложение  4'!H238</f>
        <v>21763.4</v>
      </c>
      <c r="H452" s="36">
        <f>'2023-2025 год Приложение  4'!I238</f>
        <v>21763.4</v>
      </c>
    </row>
    <row r="453" spans="1:8" ht="47.25">
      <c r="A453" s="44" t="s">
        <v>298</v>
      </c>
      <c r="B453" s="34" t="s">
        <v>460</v>
      </c>
      <c r="C453" s="26" t="s">
        <v>8</v>
      </c>
      <c r="D453" s="36">
        <f>'2023-2025 год Приложение  4'!E239</f>
        <v>1211.3</v>
      </c>
      <c r="E453" s="36">
        <f>'2023-2025 год Приложение  4'!F239</f>
        <v>0</v>
      </c>
      <c r="F453" s="36">
        <f>'2023-2025 год Приложение  4'!G239</f>
        <v>1211.3</v>
      </c>
      <c r="G453" s="36">
        <f>'2023-2025 год Приложение  4'!H239</f>
        <v>1179.3</v>
      </c>
      <c r="H453" s="36">
        <f>'2023-2025 год Приложение  4'!I239</f>
        <v>1179.3</v>
      </c>
    </row>
    <row r="454" spans="1:8" ht="15.75">
      <c r="A454" s="40" t="s">
        <v>9</v>
      </c>
      <c r="B454" s="34" t="s">
        <v>460</v>
      </c>
      <c r="C454" s="26" t="s">
        <v>12</v>
      </c>
      <c r="D454" s="36">
        <f>'2023-2025 год Приложение  4'!E240</f>
        <v>35.8</v>
      </c>
      <c r="E454" s="36">
        <f>'2023-2025 год Приложение  4'!F240</f>
        <v>0</v>
      </c>
      <c r="F454" s="36">
        <f>'2023-2025 год Приложение  4'!G240</f>
        <v>35.8</v>
      </c>
      <c r="G454" s="36">
        <f>'2023-2025 год Приложение  4'!H240</f>
        <v>35.8</v>
      </c>
      <c r="H454" s="36">
        <f>'2023-2025 год Приложение  4'!I240</f>
        <v>35.8</v>
      </c>
    </row>
    <row r="455" spans="1:8" ht="31.5">
      <c r="A455" s="40" t="s">
        <v>520</v>
      </c>
      <c r="B455" s="34" t="s">
        <v>507</v>
      </c>
      <c r="C455" s="26"/>
      <c r="D455" s="36">
        <f>'2023-2025 год Приложение  4'!E241</f>
        <v>132.9</v>
      </c>
      <c r="E455" s="36">
        <f>'2023-2025 год Приложение  4'!F241</f>
        <v>0</v>
      </c>
      <c r="F455" s="36">
        <f>'2023-2025 год Приложение  4'!G241</f>
        <v>132.9</v>
      </c>
      <c r="G455" s="36">
        <f>'2023-2025 год Приложение  4'!H241</f>
        <v>0</v>
      </c>
      <c r="H455" s="36">
        <f>'2023-2025 год Приложение  4'!I241</f>
        <v>0</v>
      </c>
    </row>
    <row r="456" spans="1:8" ht="22.5" customHeight="1">
      <c r="A456" s="40" t="s">
        <v>520</v>
      </c>
      <c r="B456" s="34" t="s">
        <v>508</v>
      </c>
      <c r="C456" s="26"/>
      <c r="D456" s="36">
        <f>'2023-2025 год Приложение  4'!E242</f>
        <v>132.9</v>
      </c>
      <c r="E456" s="36">
        <f>'2023-2025 год Приложение  4'!F242</f>
        <v>0</v>
      </c>
      <c r="F456" s="36">
        <f>'2023-2025 год Приложение  4'!G242</f>
        <v>132.9</v>
      </c>
      <c r="G456" s="36">
        <f>'2023-2025 год Приложение  4'!H242</f>
        <v>0</v>
      </c>
      <c r="H456" s="36">
        <f>'2023-2025 год Приложение  4'!I242</f>
        <v>0</v>
      </c>
    </row>
    <row r="457" spans="1:8" ht="42.75" customHeight="1">
      <c r="A457" s="44" t="s">
        <v>298</v>
      </c>
      <c r="B457" s="34" t="s">
        <v>508</v>
      </c>
      <c r="C457" s="26" t="s">
        <v>8</v>
      </c>
      <c r="D457" s="36">
        <f>'2023-2025 год Приложение  4'!E243</f>
        <v>132.9</v>
      </c>
      <c r="E457" s="36">
        <f>'2023-2025 год Приложение  4'!F243</f>
        <v>0</v>
      </c>
      <c r="F457" s="36">
        <f>'2023-2025 год Приложение  4'!G243</f>
        <v>132.9</v>
      </c>
      <c r="G457" s="36">
        <f>'2023-2025 год Приложение  4'!H243</f>
        <v>0</v>
      </c>
      <c r="H457" s="36">
        <f>'2023-2025 год Приложение  4'!I243</f>
        <v>0</v>
      </c>
    </row>
    <row r="458" spans="1:8" ht="15.75">
      <c r="A458" s="28" t="s">
        <v>249</v>
      </c>
      <c r="B458" s="29" t="s">
        <v>146</v>
      </c>
      <c r="C458" s="29" t="s">
        <v>0</v>
      </c>
      <c r="D458" s="30">
        <f>D459+D463+D476</f>
        <v>12818.4</v>
      </c>
      <c r="E458" s="30">
        <f>E459+E463+E476</f>
        <v>0</v>
      </c>
      <c r="F458" s="30">
        <f>F459+F463+F476</f>
        <v>12818.4</v>
      </c>
      <c r="G458" s="30">
        <f>G459+G463+G476</f>
        <v>12828.4</v>
      </c>
      <c r="H458" s="30">
        <f>H459+H463+H476</f>
        <v>12838.4</v>
      </c>
    </row>
    <row r="459" spans="1:8" ht="15.75">
      <c r="A459" s="10" t="s">
        <v>250</v>
      </c>
      <c r="B459" s="11" t="s">
        <v>147</v>
      </c>
      <c r="C459" s="11" t="s">
        <v>0</v>
      </c>
      <c r="D459" s="12">
        <f aca="true" t="shared" si="22" ref="D459:H461">D460</f>
        <v>156.2</v>
      </c>
      <c r="E459" s="12">
        <f t="shared" si="22"/>
        <v>0</v>
      </c>
      <c r="F459" s="12">
        <f t="shared" si="22"/>
        <v>156.2</v>
      </c>
      <c r="G459" s="12">
        <f t="shared" si="22"/>
        <v>156.2</v>
      </c>
      <c r="H459" s="12">
        <f t="shared" si="22"/>
        <v>156.2</v>
      </c>
    </row>
    <row r="460" spans="1:8" s="146" customFormat="1" ht="15.75">
      <c r="A460" s="87" t="s">
        <v>49</v>
      </c>
      <c r="B460" s="34" t="s">
        <v>259</v>
      </c>
      <c r="C460" s="134"/>
      <c r="D460" s="135">
        <f t="shared" si="22"/>
        <v>156.2</v>
      </c>
      <c r="E460" s="135">
        <f t="shared" si="22"/>
        <v>0</v>
      </c>
      <c r="F460" s="135">
        <f t="shared" si="22"/>
        <v>156.2</v>
      </c>
      <c r="G460" s="135">
        <f t="shared" si="22"/>
        <v>156.2</v>
      </c>
      <c r="H460" s="135">
        <f t="shared" si="22"/>
        <v>156.2</v>
      </c>
    </row>
    <row r="461" spans="1:8" ht="15.75">
      <c r="A461" s="40" t="s">
        <v>49</v>
      </c>
      <c r="B461" s="26" t="s">
        <v>461</v>
      </c>
      <c r="C461" s="26"/>
      <c r="D461" s="36">
        <f t="shared" si="22"/>
        <v>156.2</v>
      </c>
      <c r="E461" s="36">
        <f t="shared" si="22"/>
        <v>0</v>
      </c>
      <c r="F461" s="36">
        <f t="shared" si="22"/>
        <v>156.2</v>
      </c>
      <c r="G461" s="36">
        <f t="shared" si="22"/>
        <v>156.2</v>
      </c>
      <c r="H461" s="36">
        <f t="shared" si="22"/>
        <v>156.2</v>
      </c>
    </row>
    <row r="462" spans="1:8" ht="63">
      <c r="A462" s="58" t="s">
        <v>14</v>
      </c>
      <c r="B462" s="26" t="s">
        <v>461</v>
      </c>
      <c r="C462" s="26" t="s">
        <v>15</v>
      </c>
      <c r="D462" s="36">
        <f>'2023-2025 год Приложение  4'!E248</f>
        <v>156.2</v>
      </c>
      <c r="E462" s="36">
        <f>'2023-2025 год Приложение  4'!F248</f>
        <v>0</v>
      </c>
      <c r="F462" s="36">
        <f>'2023-2025 год Приложение  4'!G248</f>
        <v>156.2</v>
      </c>
      <c r="G462" s="36">
        <f>'2023-2025 год Приложение  4'!H248</f>
        <v>156.2</v>
      </c>
      <c r="H462" s="36">
        <f>'2023-2025 год Приложение  4'!I248</f>
        <v>156.2</v>
      </c>
    </row>
    <row r="463" spans="1:8" ht="31.5">
      <c r="A463" s="10" t="s">
        <v>251</v>
      </c>
      <c r="B463" s="11" t="s">
        <v>113</v>
      </c>
      <c r="C463" s="11" t="s">
        <v>0</v>
      </c>
      <c r="D463" s="12">
        <f>D464+D467+D470+D473</f>
        <v>12402.199999999999</v>
      </c>
      <c r="E463" s="12">
        <f>E464+E467+E470+E473</f>
        <v>0</v>
      </c>
      <c r="F463" s="12">
        <f>F464+F467+F470+F473</f>
        <v>12402.199999999999</v>
      </c>
      <c r="G463" s="12">
        <f>G464+G467+G470+G473</f>
        <v>12402.199999999999</v>
      </c>
      <c r="H463" s="12">
        <f>H464+H467+H470+H473</f>
        <v>12402.199999999999</v>
      </c>
    </row>
    <row r="464" spans="1:8" s="146" customFormat="1" ht="63">
      <c r="A464" s="87" t="s">
        <v>31</v>
      </c>
      <c r="B464" s="34" t="s">
        <v>148</v>
      </c>
      <c r="C464" s="134"/>
      <c r="D464" s="135">
        <f aca="true" t="shared" si="23" ref="D464:H465">D465</f>
        <v>1186.3</v>
      </c>
      <c r="E464" s="135">
        <f t="shared" si="23"/>
        <v>0</v>
      </c>
      <c r="F464" s="135">
        <f t="shared" si="23"/>
        <v>1186.3</v>
      </c>
      <c r="G464" s="135">
        <f t="shared" si="23"/>
        <v>1186.3</v>
      </c>
      <c r="H464" s="135">
        <f t="shared" si="23"/>
        <v>1186.3</v>
      </c>
    </row>
    <row r="465" spans="1:8" ht="63">
      <c r="A465" s="14" t="s">
        <v>31</v>
      </c>
      <c r="B465" s="15" t="s">
        <v>417</v>
      </c>
      <c r="C465" s="15"/>
      <c r="D465" s="17">
        <f t="shared" si="23"/>
        <v>1186.3</v>
      </c>
      <c r="E465" s="17">
        <f t="shared" si="23"/>
        <v>0</v>
      </c>
      <c r="F465" s="17">
        <f t="shared" si="23"/>
        <v>1186.3</v>
      </c>
      <c r="G465" s="17">
        <f t="shared" si="23"/>
        <v>1186.3</v>
      </c>
      <c r="H465" s="17">
        <f t="shared" si="23"/>
        <v>1186.3</v>
      </c>
    </row>
    <row r="466" spans="1:8" ht="15.75">
      <c r="A466" s="40" t="s">
        <v>26</v>
      </c>
      <c r="B466" s="15" t="s">
        <v>417</v>
      </c>
      <c r="C466" s="26" t="s">
        <v>16</v>
      </c>
      <c r="D466" s="36">
        <f>'2023-2025 год Приложение  4'!E542</f>
        <v>1186.3</v>
      </c>
      <c r="E466" s="36">
        <f>'2023-2025 год Приложение  4'!F542</f>
        <v>0</v>
      </c>
      <c r="F466" s="36">
        <f>'2023-2025 год Приложение  4'!G542</f>
        <v>1186.3</v>
      </c>
      <c r="G466" s="36">
        <f>'2023-2025 год Приложение  4'!H542</f>
        <v>1186.3</v>
      </c>
      <c r="H466" s="36">
        <f>'2023-2025 год Приложение  4'!I542</f>
        <v>1186.3</v>
      </c>
    </row>
    <row r="467" spans="1:8" ht="31.5">
      <c r="A467" s="39" t="s">
        <v>435</v>
      </c>
      <c r="B467" s="15" t="s">
        <v>433</v>
      </c>
      <c r="C467" s="26"/>
      <c r="D467" s="36">
        <f>D468</f>
        <v>8046.9</v>
      </c>
      <c r="E467" s="36">
        <f>E468</f>
        <v>0</v>
      </c>
      <c r="F467" s="36">
        <f>F468</f>
        <v>8046.9</v>
      </c>
      <c r="G467" s="36">
        <f>G468</f>
        <v>8046.9</v>
      </c>
      <c r="H467" s="36">
        <f>H468</f>
        <v>8046.9</v>
      </c>
    </row>
    <row r="468" spans="1:8" ht="105.75" customHeight="1">
      <c r="A468" s="84" t="s">
        <v>58</v>
      </c>
      <c r="B468" s="15" t="s">
        <v>172</v>
      </c>
      <c r="C468" s="26"/>
      <c r="D468" s="36">
        <f>'2023-2025 год Приложение  4'!E423</f>
        <v>8046.9</v>
      </c>
      <c r="E468" s="36">
        <f>'2023-2025 год Приложение  4'!F423</f>
        <v>0</v>
      </c>
      <c r="F468" s="36">
        <f>'2023-2025 год Приложение  4'!G423</f>
        <v>8046.9</v>
      </c>
      <c r="G468" s="36">
        <f>'2023-2025 год Приложение  4'!H423</f>
        <v>8046.9</v>
      </c>
      <c r="H468" s="36">
        <f>'2023-2025 год Приложение  4'!I423</f>
        <v>8046.9</v>
      </c>
    </row>
    <row r="469" spans="1:8" ht="47.25">
      <c r="A469" s="128" t="s">
        <v>354</v>
      </c>
      <c r="B469" s="15" t="s">
        <v>172</v>
      </c>
      <c r="C469" s="26" t="s">
        <v>23</v>
      </c>
      <c r="D469" s="36">
        <f>'2023-2025 год Приложение  4'!E424</f>
        <v>8046.9</v>
      </c>
      <c r="E469" s="36">
        <f>'2023-2025 год Приложение  4'!F424</f>
        <v>0</v>
      </c>
      <c r="F469" s="36">
        <f>'2023-2025 год Приложение  4'!G424</f>
        <v>8046.9</v>
      </c>
      <c r="G469" s="36">
        <f>'2023-2025 год Приложение  4'!H424</f>
        <v>8046.9</v>
      </c>
      <c r="H469" s="36">
        <f>'2023-2025 год Приложение  4'!I424</f>
        <v>8046.9</v>
      </c>
    </row>
    <row r="470" spans="1:8" ht="63">
      <c r="A470" s="153" t="s">
        <v>436</v>
      </c>
      <c r="B470" s="15" t="s">
        <v>437</v>
      </c>
      <c r="C470" s="82"/>
      <c r="D470" s="36">
        <f>'2023-2025 год Приложение  4'!E425</f>
        <v>1369</v>
      </c>
      <c r="E470" s="36">
        <f>'2023-2025 год Приложение  4'!F425</f>
        <v>0</v>
      </c>
      <c r="F470" s="36">
        <f>'2023-2025 год Приложение  4'!G425</f>
        <v>1369</v>
      </c>
      <c r="G470" s="36">
        <f>'2023-2025 год Приложение  4'!H425</f>
        <v>1369</v>
      </c>
      <c r="H470" s="36">
        <f>'2023-2025 год Приложение  4'!I425</f>
        <v>1369</v>
      </c>
    </row>
    <row r="471" spans="1:8" ht="47.25">
      <c r="A471" s="58" t="s">
        <v>189</v>
      </c>
      <c r="B471" s="15" t="s">
        <v>206</v>
      </c>
      <c r="C471" s="41"/>
      <c r="D471" s="36">
        <f>'2023-2025 год Приложение  4'!E426</f>
        <v>1369</v>
      </c>
      <c r="E471" s="36">
        <f>'2023-2025 год Приложение  4'!F426</f>
        <v>0</v>
      </c>
      <c r="F471" s="36">
        <f>'2023-2025 год Приложение  4'!G426</f>
        <v>1369</v>
      </c>
      <c r="G471" s="36">
        <f>'2023-2025 год Приложение  4'!H426</f>
        <v>1369</v>
      </c>
      <c r="H471" s="36">
        <f>'2023-2025 год Приложение  4'!I426</f>
        <v>1369</v>
      </c>
    </row>
    <row r="472" spans="1:8" ht="15.75">
      <c r="A472" s="40" t="s">
        <v>26</v>
      </c>
      <c r="B472" s="15" t="s">
        <v>206</v>
      </c>
      <c r="C472" s="41" t="s">
        <v>16</v>
      </c>
      <c r="D472" s="36">
        <f>'2023-2025 год Приложение  4'!E427</f>
        <v>1369</v>
      </c>
      <c r="E472" s="36">
        <f>'2023-2025 год Приложение  4'!F427</f>
        <v>0</v>
      </c>
      <c r="F472" s="36">
        <f>'2023-2025 год Приложение  4'!G427</f>
        <v>1369</v>
      </c>
      <c r="G472" s="36">
        <f>'2023-2025 год Приложение  4'!H427</f>
        <v>1369</v>
      </c>
      <c r="H472" s="36">
        <f>'2023-2025 год Приложение  4'!I427</f>
        <v>1369</v>
      </c>
    </row>
    <row r="473" spans="1:8" ht="47.25">
      <c r="A473" s="39" t="s">
        <v>440</v>
      </c>
      <c r="B473" s="15" t="s">
        <v>439</v>
      </c>
      <c r="C473" s="41"/>
      <c r="D473" s="36">
        <f>'2023-2025 год Приложение  4'!E428</f>
        <v>1800</v>
      </c>
      <c r="E473" s="36">
        <f>'2023-2025 год Приложение  4'!F428</f>
        <v>0</v>
      </c>
      <c r="F473" s="36">
        <f>'2023-2025 год Приложение  4'!G428</f>
        <v>1800</v>
      </c>
      <c r="G473" s="36">
        <f>'2023-2025 год Приложение  4'!H428</f>
        <v>1800</v>
      </c>
      <c r="H473" s="36">
        <f>'2023-2025 год Приложение  4'!I428</f>
        <v>1800</v>
      </c>
    </row>
    <row r="474" spans="1:8" ht="54.75" customHeight="1">
      <c r="A474" s="39" t="s">
        <v>199</v>
      </c>
      <c r="B474" s="15" t="s">
        <v>187</v>
      </c>
      <c r="C474" s="41"/>
      <c r="D474" s="36">
        <f>'2023-2025 год Приложение  4'!E429</f>
        <v>1800</v>
      </c>
      <c r="E474" s="36">
        <f>'2023-2025 год Приложение  4'!F429</f>
        <v>0</v>
      </c>
      <c r="F474" s="36">
        <f>'2023-2025 год Приложение  4'!G429</f>
        <v>1800</v>
      </c>
      <c r="G474" s="36">
        <f>'2023-2025 год Приложение  4'!H429</f>
        <v>1800</v>
      </c>
      <c r="H474" s="36">
        <f>'2023-2025 год Приложение  4'!I429</f>
        <v>1800</v>
      </c>
    </row>
    <row r="475" spans="1:8" ht="15.75">
      <c r="A475" s="39" t="s">
        <v>26</v>
      </c>
      <c r="B475" s="15" t="s">
        <v>187</v>
      </c>
      <c r="C475" s="41" t="s">
        <v>16</v>
      </c>
      <c r="D475" s="36">
        <f>'2023-2025 год Приложение  4'!E430</f>
        <v>1800</v>
      </c>
      <c r="E475" s="36">
        <f>'2023-2025 год Приложение  4'!F430</f>
        <v>0</v>
      </c>
      <c r="F475" s="36">
        <f>'2023-2025 год Приложение  4'!G430</f>
        <v>1800</v>
      </c>
      <c r="G475" s="36">
        <f>'2023-2025 год Приложение  4'!H430</f>
        <v>1800</v>
      </c>
      <c r="H475" s="36">
        <f>'2023-2025 год Приложение  4'!I430</f>
        <v>1800</v>
      </c>
    </row>
    <row r="476" spans="1:8" ht="31.5">
      <c r="A476" s="10" t="s">
        <v>252</v>
      </c>
      <c r="B476" s="11" t="s">
        <v>149</v>
      </c>
      <c r="C476" s="11" t="s">
        <v>0</v>
      </c>
      <c r="D476" s="12">
        <f>D477+D480</f>
        <v>260</v>
      </c>
      <c r="E476" s="12">
        <f>E477+E480</f>
        <v>0</v>
      </c>
      <c r="F476" s="12">
        <f>F477+F480</f>
        <v>260</v>
      </c>
      <c r="G476" s="12">
        <f>G477+G480</f>
        <v>270</v>
      </c>
      <c r="H476" s="12">
        <f>H477+H480</f>
        <v>280</v>
      </c>
    </row>
    <row r="477" spans="1:8" s="146" customFormat="1" ht="31.5">
      <c r="A477" s="23" t="s">
        <v>479</v>
      </c>
      <c r="B477" s="34" t="s">
        <v>150</v>
      </c>
      <c r="C477" s="134"/>
      <c r="D477" s="35">
        <f>'2023-2025 год Приложение  4'!E250</f>
        <v>230</v>
      </c>
      <c r="E477" s="35">
        <f>'2023-2025 год Приложение  4'!F250</f>
        <v>0</v>
      </c>
      <c r="F477" s="35">
        <f>'2023-2025 год Приложение  4'!G250</f>
        <v>230</v>
      </c>
      <c r="G477" s="35">
        <f>'2023-2025 год Приложение  4'!H250</f>
        <v>240</v>
      </c>
      <c r="H477" s="35">
        <f>'2023-2025 год Приложение  4'!I250</f>
        <v>250</v>
      </c>
    </row>
    <row r="478" spans="1:8" ht="31.5">
      <c r="A478" s="14" t="s">
        <v>32</v>
      </c>
      <c r="B478" s="15" t="s">
        <v>462</v>
      </c>
      <c r="C478" s="15"/>
      <c r="D478" s="17">
        <f>'2023-2025 год Приложение  4'!E251</f>
        <v>230</v>
      </c>
      <c r="E478" s="17">
        <f>'2023-2025 год Приложение  4'!F251</f>
        <v>0</v>
      </c>
      <c r="F478" s="17">
        <f>'2023-2025 год Приложение  4'!G251</f>
        <v>230</v>
      </c>
      <c r="G478" s="17">
        <f>'2023-2025 год Приложение  4'!H251</f>
        <v>240</v>
      </c>
      <c r="H478" s="17">
        <f>'2023-2025 год Приложение  4'!I251</f>
        <v>250</v>
      </c>
    </row>
    <row r="479" spans="1:8" ht="31.5">
      <c r="A479" s="58" t="s">
        <v>10</v>
      </c>
      <c r="B479" s="15" t="s">
        <v>462</v>
      </c>
      <c r="C479" s="26" t="s">
        <v>11</v>
      </c>
      <c r="D479" s="36">
        <f>'2023-2025 год Приложение  4'!E252</f>
        <v>230</v>
      </c>
      <c r="E479" s="36">
        <f>'2023-2025 год Приложение  4'!F252</f>
        <v>0</v>
      </c>
      <c r="F479" s="36">
        <f>'2023-2025 год Приложение  4'!G252</f>
        <v>230</v>
      </c>
      <c r="G479" s="36">
        <f>'2023-2025 год Приложение  4'!H252</f>
        <v>240</v>
      </c>
      <c r="H479" s="36">
        <f>'2023-2025 год Приложение  4'!I252</f>
        <v>250</v>
      </c>
    </row>
    <row r="480" spans="1:8" ht="31.5">
      <c r="A480" s="22" t="s">
        <v>480</v>
      </c>
      <c r="B480" s="15" t="s">
        <v>463</v>
      </c>
      <c r="C480" s="26"/>
      <c r="D480" s="36">
        <f>'2023-2025 год Приложение  4'!E253</f>
        <v>30</v>
      </c>
      <c r="E480" s="36">
        <f>'2023-2025 год Приложение  4'!F253</f>
        <v>0</v>
      </c>
      <c r="F480" s="36">
        <f>'2023-2025 год Приложение  4'!G253</f>
        <v>30</v>
      </c>
      <c r="G480" s="36">
        <f>'2023-2025 год Приложение  4'!H253</f>
        <v>30</v>
      </c>
      <c r="H480" s="36">
        <f>'2023-2025 год Приложение  4'!I253</f>
        <v>30</v>
      </c>
    </row>
    <row r="481" spans="1:8" ht="31.5">
      <c r="A481" s="14" t="s">
        <v>358</v>
      </c>
      <c r="B481" s="15" t="s">
        <v>169</v>
      </c>
      <c r="C481" s="15"/>
      <c r="D481" s="17">
        <f>'2023-2025 год Приложение  4'!E254</f>
        <v>30</v>
      </c>
      <c r="E481" s="17">
        <f>'2023-2025 год Приложение  4'!F254</f>
        <v>0</v>
      </c>
      <c r="F481" s="17">
        <f>'2023-2025 год Приложение  4'!G254</f>
        <v>30</v>
      </c>
      <c r="G481" s="17">
        <f>'2023-2025 год Приложение  4'!H254</f>
        <v>30</v>
      </c>
      <c r="H481" s="17">
        <f>'2023-2025 год Приложение  4'!I254</f>
        <v>30</v>
      </c>
    </row>
    <row r="482" spans="1:8" ht="31.5">
      <c r="A482" s="22" t="s">
        <v>10</v>
      </c>
      <c r="B482" s="15" t="s">
        <v>169</v>
      </c>
      <c r="C482" s="41" t="s">
        <v>11</v>
      </c>
      <c r="D482" s="36">
        <f>'2023-2025 год Приложение  4'!E255</f>
        <v>30</v>
      </c>
      <c r="E482" s="36">
        <f>'2023-2025 год Приложение  4'!F255</f>
        <v>0</v>
      </c>
      <c r="F482" s="36">
        <f>'2023-2025 год Приложение  4'!G255</f>
        <v>30</v>
      </c>
      <c r="G482" s="36">
        <f>'2023-2025 год Приложение  4'!H255</f>
        <v>30</v>
      </c>
      <c r="H482" s="36">
        <f>'2023-2025 год Приложение  4'!I255</f>
        <v>30</v>
      </c>
    </row>
    <row r="483" spans="1:8" ht="31.5">
      <c r="A483" s="28" t="s">
        <v>315</v>
      </c>
      <c r="B483" s="29" t="s">
        <v>316</v>
      </c>
      <c r="C483" s="29" t="s">
        <v>0</v>
      </c>
      <c r="D483" s="30">
        <f>D484+D488+D492</f>
        <v>844.9</v>
      </c>
      <c r="E483" s="30">
        <f>E484+E488+E492</f>
        <v>0</v>
      </c>
      <c r="F483" s="30">
        <f>F484+F488+F492</f>
        <v>844.9</v>
      </c>
      <c r="G483" s="30">
        <f>G484+G488+G492</f>
        <v>848.9</v>
      </c>
      <c r="H483" s="30">
        <f>H484+H488+H492</f>
        <v>852.9</v>
      </c>
    </row>
    <row r="484" spans="1:8" ht="15.75">
      <c r="A484" s="107" t="s">
        <v>324</v>
      </c>
      <c r="B484" s="11" t="s">
        <v>322</v>
      </c>
      <c r="C484" s="11"/>
      <c r="D484" s="12">
        <f>D486</f>
        <v>44.9</v>
      </c>
      <c r="E484" s="12">
        <f>E486</f>
        <v>0</v>
      </c>
      <c r="F484" s="12">
        <f>F486</f>
        <v>44.9</v>
      </c>
      <c r="G484" s="12">
        <f>G486</f>
        <v>48.9</v>
      </c>
      <c r="H484" s="12">
        <f>H486</f>
        <v>52.9</v>
      </c>
    </row>
    <row r="485" spans="1:8" ht="15.75">
      <c r="A485" s="154" t="s">
        <v>348</v>
      </c>
      <c r="B485" s="34" t="s">
        <v>323</v>
      </c>
      <c r="C485" s="21"/>
      <c r="D485" s="20">
        <f>'2023-2025 год Приложение  4'!E258</f>
        <v>44.9</v>
      </c>
      <c r="E485" s="20">
        <f>'2023-2025 год Приложение  4'!F258</f>
        <v>0</v>
      </c>
      <c r="F485" s="20">
        <f>'2023-2025 год Приложение  4'!G258</f>
        <v>44.9</v>
      </c>
      <c r="G485" s="20">
        <f>'2023-2025 год Приложение  4'!H258</f>
        <v>48.9</v>
      </c>
      <c r="H485" s="20">
        <f>'2023-2025 год Приложение  4'!I258</f>
        <v>52.9</v>
      </c>
    </row>
    <row r="486" spans="1:8" ht="15.75">
      <c r="A486" s="53" t="s">
        <v>348</v>
      </c>
      <c r="B486" s="34" t="s">
        <v>528</v>
      </c>
      <c r="C486" s="21"/>
      <c r="D486" s="42">
        <f>'2023-2025 год Приложение  4'!E259</f>
        <v>44.9</v>
      </c>
      <c r="E486" s="42">
        <f>'2023-2025 год Приложение  4'!F259</f>
        <v>0</v>
      </c>
      <c r="F486" s="42">
        <f>'2023-2025 год Приложение  4'!G259</f>
        <v>44.9</v>
      </c>
      <c r="G486" s="42">
        <f>'2023-2025 год Приложение  4'!H259</f>
        <v>48.9</v>
      </c>
      <c r="H486" s="42">
        <f>'2023-2025 год Приложение  4'!I259</f>
        <v>52.9</v>
      </c>
    </row>
    <row r="487" spans="1:8" ht="31.5">
      <c r="A487" s="44" t="s">
        <v>299</v>
      </c>
      <c r="B487" s="34" t="s">
        <v>528</v>
      </c>
      <c r="C487" s="21" t="s">
        <v>8</v>
      </c>
      <c r="D487" s="42">
        <f>'2023-2025 год Приложение  4'!E260</f>
        <v>44.9</v>
      </c>
      <c r="E487" s="42">
        <f>'2023-2025 год Приложение  4'!F260</f>
        <v>0</v>
      </c>
      <c r="F487" s="42">
        <f>'2023-2025 год Приложение  4'!G260</f>
        <v>44.9</v>
      </c>
      <c r="G487" s="42">
        <f>'2023-2025 год Приложение  4'!H260</f>
        <v>48.9</v>
      </c>
      <c r="H487" s="42">
        <f>'2023-2025 год Приложение  4'!I260</f>
        <v>52.9</v>
      </c>
    </row>
    <row r="488" spans="1:8" ht="15.75">
      <c r="A488" s="107" t="s">
        <v>248</v>
      </c>
      <c r="B488" s="11" t="s">
        <v>319</v>
      </c>
      <c r="C488" s="11"/>
      <c r="D488" s="112">
        <f>'2023-2025 год Приложение  4'!E261</f>
        <v>720</v>
      </c>
      <c r="E488" s="112">
        <f>'2023-2025 год Приложение  4'!F261</f>
        <v>0</v>
      </c>
      <c r="F488" s="112">
        <f>'2023-2025 год Приложение  4'!G261</f>
        <v>720</v>
      </c>
      <c r="G488" s="112">
        <f>'2023-2025 год Приложение  4'!H261</f>
        <v>720</v>
      </c>
      <c r="H488" s="112">
        <f>'2023-2025 год Приложение  4'!I261</f>
        <v>720</v>
      </c>
    </row>
    <row r="489" spans="1:8" ht="31.5">
      <c r="A489" s="49" t="s">
        <v>307</v>
      </c>
      <c r="B489" s="34" t="s">
        <v>320</v>
      </c>
      <c r="C489" s="21"/>
      <c r="D489" s="42">
        <f>'2023-2025 год Приложение  4'!E262</f>
        <v>720</v>
      </c>
      <c r="E489" s="42">
        <f>'2023-2025 год Приложение  4'!F262</f>
        <v>0</v>
      </c>
      <c r="F489" s="42">
        <f>'2023-2025 год Приложение  4'!G262</f>
        <v>720</v>
      </c>
      <c r="G489" s="42">
        <f>'2023-2025 год Приложение  4'!H262</f>
        <v>720</v>
      </c>
      <c r="H489" s="42">
        <f>'2023-2025 год Приложение  4'!I262</f>
        <v>720</v>
      </c>
    </row>
    <row r="490" spans="1:8" ht="31.5">
      <c r="A490" s="44" t="s">
        <v>307</v>
      </c>
      <c r="B490" s="34" t="s">
        <v>529</v>
      </c>
      <c r="C490" s="21"/>
      <c r="D490" s="42">
        <f>'2023-2025 год Приложение  4'!E263</f>
        <v>720</v>
      </c>
      <c r="E490" s="42">
        <f>'2023-2025 год Приложение  4'!F263</f>
        <v>0</v>
      </c>
      <c r="F490" s="42">
        <f>'2023-2025 год Приложение  4'!G263</f>
        <v>720</v>
      </c>
      <c r="G490" s="42">
        <f>'2023-2025 год Приложение  4'!H263</f>
        <v>720</v>
      </c>
      <c r="H490" s="42">
        <f>'2023-2025 год Приложение  4'!I263</f>
        <v>720</v>
      </c>
    </row>
    <row r="491" spans="1:8" ht="31.5">
      <c r="A491" s="44" t="s">
        <v>299</v>
      </c>
      <c r="B491" s="34" t="s">
        <v>529</v>
      </c>
      <c r="C491" s="21" t="s">
        <v>8</v>
      </c>
      <c r="D491" s="42">
        <f>'2023-2025 год Приложение  4'!E264</f>
        <v>720</v>
      </c>
      <c r="E491" s="42">
        <f>'2023-2025 год Приложение  4'!F264</f>
        <v>0</v>
      </c>
      <c r="F491" s="42">
        <f>'2023-2025 год Приложение  4'!G264</f>
        <v>720</v>
      </c>
      <c r="G491" s="42">
        <f>'2023-2025 год Приложение  4'!H264</f>
        <v>720</v>
      </c>
      <c r="H491" s="42">
        <f>'2023-2025 год Приложение  4'!I264</f>
        <v>720</v>
      </c>
    </row>
    <row r="492" spans="1:8" ht="15.75">
      <c r="A492" s="107" t="s">
        <v>327</v>
      </c>
      <c r="B492" s="11" t="s">
        <v>317</v>
      </c>
      <c r="C492" s="11"/>
      <c r="D492" s="112">
        <f>'2023-2025 год Приложение  4'!E265</f>
        <v>80</v>
      </c>
      <c r="E492" s="112">
        <f>'2023-2025 год Приложение  4'!F265</f>
        <v>0</v>
      </c>
      <c r="F492" s="112">
        <f>'2023-2025 год Приложение  4'!G265</f>
        <v>80</v>
      </c>
      <c r="G492" s="112">
        <f>'2023-2025 год Приложение  4'!H265</f>
        <v>80</v>
      </c>
      <c r="H492" s="112">
        <f>'2023-2025 год Приложение  4'!I265</f>
        <v>80</v>
      </c>
    </row>
    <row r="493" spans="1:8" ht="63">
      <c r="A493" s="155" t="s">
        <v>328</v>
      </c>
      <c r="B493" s="34" t="s">
        <v>318</v>
      </c>
      <c r="C493" s="21"/>
      <c r="D493" s="42">
        <f>'2023-2025 год Приложение  4'!E266</f>
        <v>40</v>
      </c>
      <c r="E493" s="42">
        <f>'2023-2025 год Приложение  4'!F266</f>
        <v>0</v>
      </c>
      <c r="F493" s="42">
        <f>'2023-2025 год Приложение  4'!G266</f>
        <v>40</v>
      </c>
      <c r="G493" s="42">
        <f>'2023-2025 год Приложение  4'!H266</f>
        <v>40</v>
      </c>
      <c r="H493" s="42">
        <f>'2023-2025 год Приложение  4'!I266</f>
        <v>40</v>
      </c>
    </row>
    <row r="494" spans="1:8" ht="63">
      <c r="A494" s="113" t="s">
        <v>328</v>
      </c>
      <c r="B494" s="34" t="s">
        <v>526</v>
      </c>
      <c r="C494" s="21"/>
      <c r="D494" s="42">
        <f>'2023-2025 год Приложение  4'!E267</f>
        <v>40</v>
      </c>
      <c r="E494" s="42">
        <f>'2023-2025 год Приложение  4'!F267</f>
        <v>0</v>
      </c>
      <c r="F494" s="42">
        <f>'2023-2025 год Приложение  4'!G267</f>
        <v>40</v>
      </c>
      <c r="G494" s="42">
        <f>'2023-2025 год Приложение  4'!H267</f>
        <v>40</v>
      </c>
      <c r="H494" s="42">
        <f>'2023-2025 год Приложение  4'!I267</f>
        <v>40</v>
      </c>
    </row>
    <row r="495" spans="1:8" ht="34.5" customHeight="1">
      <c r="A495" s="113" t="s">
        <v>298</v>
      </c>
      <c r="B495" s="34" t="s">
        <v>526</v>
      </c>
      <c r="C495" s="21" t="s">
        <v>8</v>
      </c>
      <c r="D495" s="42">
        <f>'2023-2025 год Приложение  4'!E268</f>
        <v>40</v>
      </c>
      <c r="E495" s="42">
        <f>'2023-2025 год Приложение  4'!F268</f>
        <v>0</v>
      </c>
      <c r="F495" s="42">
        <f>'2023-2025 год Приложение  4'!G268</f>
        <v>40</v>
      </c>
      <c r="G495" s="42">
        <f>'2023-2025 год Приложение  4'!H268</f>
        <v>40</v>
      </c>
      <c r="H495" s="42">
        <f>'2023-2025 год Приложение  4'!I268</f>
        <v>40</v>
      </c>
    </row>
    <row r="496" spans="1:8" ht="52.5" customHeight="1">
      <c r="A496" s="113" t="s">
        <v>484</v>
      </c>
      <c r="B496" s="34" t="s">
        <v>321</v>
      </c>
      <c r="C496" s="21"/>
      <c r="D496" s="42">
        <f>'2023-2025 год Приложение  4'!E269</f>
        <v>40</v>
      </c>
      <c r="E496" s="42">
        <f>'2023-2025 год Приложение  4'!F269</f>
        <v>0</v>
      </c>
      <c r="F496" s="42">
        <f>'2023-2025 год Приложение  4'!G269</f>
        <v>40</v>
      </c>
      <c r="G496" s="42">
        <f>'2023-2025 год Приложение  4'!H269</f>
        <v>40</v>
      </c>
      <c r="H496" s="42">
        <f>'2023-2025 год Приложение  4'!I269</f>
        <v>40</v>
      </c>
    </row>
    <row r="497" spans="1:8" ht="78.75">
      <c r="A497" s="113" t="s">
        <v>329</v>
      </c>
      <c r="B497" s="34" t="s">
        <v>527</v>
      </c>
      <c r="C497" s="21"/>
      <c r="D497" s="42">
        <f>'2023-2025 год Приложение  4'!E270</f>
        <v>40</v>
      </c>
      <c r="E497" s="42">
        <f>'2023-2025 год Приложение  4'!F270</f>
        <v>0</v>
      </c>
      <c r="F497" s="42">
        <f>'2023-2025 год Приложение  4'!G270</f>
        <v>40</v>
      </c>
      <c r="G497" s="42">
        <f>'2023-2025 год Приложение  4'!H270</f>
        <v>40</v>
      </c>
      <c r="H497" s="42">
        <f>'2023-2025 год Приложение  4'!I270</f>
        <v>40</v>
      </c>
    </row>
    <row r="498" spans="1:8" ht="34.5" customHeight="1">
      <c r="A498" s="113" t="s">
        <v>298</v>
      </c>
      <c r="B498" s="34" t="s">
        <v>527</v>
      </c>
      <c r="C498" s="21" t="s">
        <v>8</v>
      </c>
      <c r="D498" s="42">
        <f>'2023-2025 год Приложение  4'!E271</f>
        <v>30</v>
      </c>
      <c r="E498" s="42">
        <f>'2023-2025 год Приложение  4'!F271</f>
        <v>0</v>
      </c>
      <c r="F498" s="42">
        <f>'2023-2025 год Приложение  4'!G271</f>
        <v>30</v>
      </c>
      <c r="G498" s="42">
        <f>'2023-2025 год Приложение  4'!H271</f>
        <v>30</v>
      </c>
      <c r="H498" s="42">
        <f>'2023-2025 год Приложение  4'!I271</f>
        <v>30</v>
      </c>
    </row>
    <row r="499" spans="1:8" ht="29.25" customHeight="1">
      <c r="A499" s="39" t="s">
        <v>26</v>
      </c>
      <c r="B499" s="34" t="s">
        <v>527</v>
      </c>
      <c r="C499" s="21" t="s">
        <v>16</v>
      </c>
      <c r="D499" s="42">
        <f>'2023-2025 год Приложение  4'!E272</f>
        <v>10</v>
      </c>
      <c r="E499" s="42">
        <f>'2023-2025 год Приложение  4'!F272</f>
        <v>0</v>
      </c>
      <c r="F499" s="42">
        <f>'2023-2025 год Приложение  4'!G272</f>
        <v>10</v>
      </c>
      <c r="G499" s="42">
        <f>'2023-2025 год Приложение  4'!H272</f>
        <v>10</v>
      </c>
      <c r="H499" s="42">
        <f>'2023-2025 год Приложение  4'!I272</f>
        <v>10</v>
      </c>
    </row>
    <row r="500" spans="1:8" ht="15.75">
      <c r="A500" s="31" t="s">
        <v>28</v>
      </c>
      <c r="B500" s="32" t="s">
        <v>84</v>
      </c>
      <c r="C500" s="32" t="s">
        <v>0</v>
      </c>
      <c r="D500" s="33">
        <f>D501+D503+D505+D509+D526+D530+D532+D534+D536+D528+D546+D524+D538+D540+D542+D544+D512+D514+D516+D518+D522+D520</f>
        <v>48899.7</v>
      </c>
      <c r="E500" s="33">
        <f>E501+E503+E505+E509+E526+E530+E532+E534+E536+E528+E546+E524+E538+E540+E542+E544+E512+E514+E516+E518+E522+E520</f>
        <v>9561.599999999999</v>
      </c>
      <c r="F500" s="33">
        <f>F501+F503+F505+F509+F526+F530+F532+F534+F536+F528+F546+F524+F538+F540+F542+F544+F512+F514+F516+F518+F522+F520</f>
        <v>58461.3</v>
      </c>
      <c r="G500" s="33">
        <f>G501+G503+G505+G509+G526+G530+G532+G534+G536+G528+G546+G524+G538+G540+G542+G544+G512+G514+G516+G518+G522+G520</f>
        <v>74350.4</v>
      </c>
      <c r="H500" s="33">
        <f>H501+H503+H505+H509+H526+H530+H532+H534+H536+H528+H546+H524+H538+H540+H542+H544+H512+H514+H516+H518+H522+H520</f>
        <v>116939.7</v>
      </c>
    </row>
    <row r="501" spans="1:11" ht="31.5">
      <c r="A501" s="39" t="s">
        <v>167</v>
      </c>
      <c r="B501" s="41" t="s">
        <v>91</v>
      </c>
      <c r="C501" s="41"/>
      <c r="D501" s="42">
        <f>D502</f>
        <v>2204.2</v>
      </c>
      <c r="E501" s="42">
        <f>E502</f>
        <v>0</v>
      </c>
      <c r="F501" s="42">
        <f>F502</f>
        <v>2204.2</v>
      </c>
      <c r="G501" s="42">
        <f>G502</f>
        <v>2204.2</v>
      </c>
      <c r="H501" s="42">
        <f>H502</f>
        <v>2204.2</v>
      </c>
      <c r="I501" s="25"/>
      <c r="J501" s="25"/>
      <c r="K501" s="25"/>
    </row>
    <row r="502" spans="1:8" ht="63">
      <c r="A502" s="43" t="s">
        <v>14</v>
      </c>
      <c r="B502" s="41" t="s">
        <v>91</v>
      </c>
      <c r="C502" s="41" t="s">
        <v>15</v>
      </c>
      <c r="D502" s="42">
        <f>'2023-2025 год Приложение  4'!E21</f>
        <v>2204.2</v>
      </c>
      <c r="E502" s="42">
        <f>'2023-2025 год Приложение  4'!F21</f>
        <v>0</v>
      </c>
      <c r="F502" s="42">
        <f>'2023-2025 год Приложение  4'!G21</f>
        <v>2204.2</v>
      </c>
      <c r="G502" s="42">
        <f>'2023-2025 год Приложение  4'!H21</f>
        <v>2204.2</v>
      </c>
      <c r="H502" s="42">
        <f>'2023-2025 год Приложение  4'!I21</f>
        <v>2204.2</v>
      </c>
    </row>
    <row r="503" spans="1:8" ht="31.5">
      <c r="A503" s="43" t="s">
        <v>29</v>
      </c>
      <c r="B503" s="41" t="s">
        <v>92</v>
      </c>
      <c r="C503" s="41" t="s">
        <v>0</v>
      </c>
      <c r="D503" s="42">
        <f>D504</f>
        <v>565</v>
      </c>
      <c r="E503" s="42">
        <f>E504</f>
        <v>0</v>
      </c>
      <c r="F503" s="42">
        <f>F504</f>
        <v>565</v>
      </c>
      <c r="G503" s="42">
        <f>G504</f>
        <v>576</v>
      </c>
      <c r="H503" s="42">
        <f>H504</f>
        <v>660</v>
      </c>
    </row>
    <row r="504" spans="1:8" ht="47.25">
      <c r="A504" s="44" t="s">
        <v>298</v>
      </c>
      <c r="B504" s="41" t="s">
        <v>92</v>
      </c>
      <c r="C504" s="41" t="s">
        <v>8</v>
      </c>
      <c r="D504" s="42">
        <f>'2023-2025 год Приложение  4'!E23</f>
        <v>565</v>
      </c>
      <c r="E504" s="42">
        <f>'2023-2025 год Приложение  4'!F23</f>
        <v>0</v>
      </c>
      <c r="F504" s="42">
        <f>'2023-2025 год Приложение  4'!G23</f>
        <v>565</v>
      </c>
      <c r="G504" s="42">
        <f>'2023-2025 год Приложение  4'!H23</f>
        <v>576</v>
      </c>
      <c r="H504" s="42">
        <f>'2023-2025 год Приложение  4'!I23</f>
        <v>660</v>
      </c>
    </row>
    <row r="505" spans="1:8" ht="31.5">
      <c r="A505" s="43" t="s">
        <v>30</v>
      </c>
      <c r="B505" s="41" t="s">
        <v>90</v>
      </c>
      <c r="C505" s="41" t="s">
        <v>0</v>
      </c>
      <c r="D505" s="42">
        <f>D506+D507+D508</f>
        <v>3701.6000000000004</v>
      </c>
      <c r="E505" s="42">
        <f>E506+E507+E508</f>
        <v>0</v>
      </c>
      <c r="F505" s="42">
        <f>F506+F507+F508</f>
        <v>3701.6000000000004</v>
      </c>
      <c r="G505" s="42">
        <f>G506+G507+G508</f>
        <v>3703.5</v>
      </c>
      <c r="H505" s="42">
        <f>H506+H507+H508</f>
        <v>3688.5</v>
      </c>
    </row>
    <row r="506" spans="1:8" ht="63">
      <c r="A506" s="43" t="s">
        <v>14</v>
      </c>
      <c r="B506" s="41" t="s">
        <v>90</v>
      </c>
      <c r="C506" s="41" t="s">
        <v>15</v>
      </c>
      <c r="D506" s="42">
        <f>'2023-2025 год Приложение  4'!E25</f>
        <v>3272.8</v>
      </c>
      <c r="E506" s="42">
        <f>'2023-2025 год Приложение  4'!F25</f>
        <v>0</v>
      </c>
      <c r="F506" s="42">
        <f>'2023-2025 год Приложение  4'!G25</f>
        <v>3272.8</v>
      </c>
      <c r="G506" s="42">
        <f>'2023-2025 год Приложение  4'!H25</f>
        <v>3287.9</v>
      </c>
      <c r="H506" s="42">
        <f>'2023-2025 год Приложение  4'!I25</f>
        <v>3272.8</v>
      </c>
    </row>
    <row r="507" spans="1:8" ht="47.25">
      <c r="A507" s="44" t="s">
        <v>298</v>
      </c>
      <c r="B507" s="41" t="s">
        <v>90</v>
      </c>
      <c r="C507" s="41" t="s">
        <v>8</v>
      </c>
      <c r="D507" s="42">
        <f>'2023-2025 год Приложение  4'!E26</f>
        <v>427</v>
      </c>
      <c r="E507" s="42">
        <f>'2023-2025 год Приложение  4'!F26</f>
        <v>0</v>
      </c>
      <c r="F507" s="42">
        <f>'2023-2025 год Приложение  4'!G26</f>
        <v>427</v>
      </c>
      <c r="G507" s="42">
        <f>'2023-2025 год Приложение  4'!H26</f>
        <v>413.9</v>
      </c>
      <c r="H507" s="42">
        <f>'2023-2025 год Приложение  4'!I26</f>
        <v>414</v>
      </c>
    </row>
    <row r="508" spans="1:8" ht="15.75">
      <c r="A508" s="44" t="s">
        <v>9</v>
      </c>
      <c r="B508" s="41" t="s">
        <v>90</v>
      </c>
      <c r="C508" s="41" t="s">
        <v>12</v>
      </c>
      <c r="D508" s="42">
        <f>'2023-2025 год Приложение  4'!E27</f>
        <v>1.8</v>
      </c>
      <c r="E508" s="42">
        <f>'2023-2025 год Приложение  4'!F27</f>
        <v>0</v>
      </c>
      <c r="F508" s="42">
        <f>'2023-2025 год Приложение  4'!G27</f>
        <v>1.8</v>
      </c>
      <c r="G508" s="42">
        <f>'2023-2025 год Приложение  4'!H27</f>
        <v>1.7</v>
      </c>
      <c r="H508" s="42">
        <f>'2023-2025 год Приложение  4'!I27</f>
        <v>1.7</v>
      </c>
    </row>
    <row r="509" spans="1:8" ht="31.5">
      <c r="A509" s="22" t="s">
        <v>54</v>
      </c>
      <c r="B509" s="41" t="s">
        <v>89</v>
      </c>
      <c r="C509" s="57"/>
      <c r="D509" s="42">
        <f>D510+D511</f>
        <v>2548.7</v>
      </c>
      <c r="E509" s="42">
        <f>E510+E511</f>
        <v>0</v>
      </c>
      <c r="F509" s="42">
        <f>F510+F511</f>
        <v>2548.7</v>
      </c>
      <c r="G509" s="42">
        <f>G510+G511</f>
        <v>2967.7</v>
      </c>
      <c r="H509" s="42">
        <f>H510+H511</f>
        <v>1967.6000000000001</v>
      </c>
    </row>
    <row r="510" spans="1:8" ht="47.25">
      <c r="A510" s="44" t="s">
        <v>298</v>
      </c>
      <c r="B510" s="41" t="s">
        <v>89</v>
      </c>
      <c r="C510" s="41" t="s">
        <v>8</v>
      </c>
      <c r="D510" s="42">
        <f>'2023-2025 год Приложение  4'!E275</f>
        <v>1048.6999999999998</v>
      </c>
      <c r="E510" s="42">
        <f>'2023-2025 год Приложение  4'!F275</f>
        <v>-100.5</v>
      </c>
      <c r="F510" s="42">
        <f>E510+D510</f>
        <v>948.1999999999998</v>
      </c>
      <c r="G510" s="42">
        <f>'2023-2025 год Приложение  4'!H275</f>
        <v>1967.7</v>
      </c>
      <c r="H510" s="42">
        <f>'2023-2025 год Приложение  4'!I275</f>
        <v>1967.6000000000001</v>
      </c>
    </row>
    <row r="511" spans="1:8" ht="15.75">
      <c r="A511" s="44" t="s">
        <v>9</v>
      </c>
      <c r="B511" s="41" t="s">
        <v>89</v>
      </c>
      <c r="C511" s="41" t="s">
        <v>12</v>
      </c>
      <c r="D511" s="42">
        <f>'2023-2025 год Приложение  4'!E553</f>
        <v>1500</v>
      </c>
      <c r="E511" s="42">
        <f>'2023-2025 год Приложение  4'!F553+'2023-2025 год Приложение  4'!F276</f>
        <v>100.5</v>
      </c>
      <c r="F511" s="42">
        <f>E511+D511</f>
        <v>1600.5</v>
      </c>
      <c r="G511" s="42">
        <f>'2023-2025 год Приложение  4'!H553</f>
        <v>1000</v>
      </c>
      <c r="H511" s="42">
        <f>'2023-2025 год Приложение  4'!I553</f>
        <v>0</v>
      </c>
    </row>
    <row r="512" spans="1:8" ht="47.25">
      <c r="A512" s="45" t="s">
        <v>539</v>
      </c>
      <c r="B512" s="41" t="s">
        <v>537</v>
      </c>
      <c r="C512" s="41"/>
      <c r="D512" s="42">
        <f>'2023-2025 год Приложение  4'!E554</f>
        <v>0</v>
      </c>
      <c r="E512" s="42" t="str">
        <f>'2023-2025 год Приложение  4'!F554</f>
        <v>36,6</v>
      </c>
      <c r="F512" s="42">
        <f>'2023-2025 год Приложение  4'!G554</f>
        <v>36.6</v>
      </c>
      <c r="G512" s="42">
        <f>'2023-2025 год Приложение  4'!H554</f>
        <v>0</v>
      </c>
      <c r="H512" s="42">
        <f>'2023-2025 год Приложение  4'!I554</f>
        <v>0</v>
      </c>
    </row>
    <row r="513" spans="1:8" ht="47.25">
      <c r="A513" s="44" t="s">
        <v>298</v>
      </c>
      <c r="B513" s="41" t="s">
        <v>537</v>
      </c>
      <c r="C513" s="41" t="s">
        <v>8</v>
      </c>
      <c r="D513" s="42">
        <f>'2023-2025 год Приложение  4'!E555</f>
        <v>0</v>
      </c>
      <c r="E513" s="42" t="str">
        <f>'2023-2025 год Приложение  4'!F555</f>
        <v>36,6</v>
      </c>
      <c r="F513" s="42">
        <f>'2023-2025 год Приложение  4'!G555</f>
        <v>36.6</v>
      </c>
      <c r="G513" s="42">
        <f>'2023-2025 год Приложение  4'!H555</f>
        <v>0</v>
      </c>
      <c r="H513" s="42">
        <f>'2023-2025 год Приложение  4'!I555</f>
        <v>0</v>
      </c>
    </row>
    <row r="514" spans="1:8" ht="63">
      <c r="A514" s="44" t="s">
        <v>540</v>
      </c>
      <c r="B514" s="41" t="s">
        <v>541</v>
      </c>
      <c r="C514" s="26"/>
      <c r="D514" s="42">
        <f>'2023-2025 год Приложение  4'!E277</f>
        <v>0</v>
      </c>
      <c r="E514" s="42">
        <f>'2023-2025 год Приложение  4'!F277</f>
        <v>47.8</v>
      </c>
      <c r="F514" s="42">
        <f>'2023-2025 год Приложение  4'!G277</f>
        <v>47.8</v>
      </c>
      <c r="G514" s="42">
        <f>'2023-2025 год Приложение  4'!H277</f>
        <v>0</v>
      </c>
      <c r="H514" s="42">
        <f>'2023-2025 год Приложение  4'!I277</f>
        <v>0</v>
      </c>
    </row>
    <row r="515" spans="1:8" ht="47.25">
      <c r="A515" s="44" t="s">
        <v>298</v>
      </c>
      <c r="B515" s="41" t="s">
        <v>541</v>
      </c>
      <c r="C515" s="26" t="s">
        <v>8</v>
      </c>
      <c r="D515" s="42">
        <f>'2023-2025 год Приложение  4'!E278</f>
        <v>0</v>
      </c>
      <c r="E515" s="42">
        <f>'2023-2025 год Приложение  4'!F278</f>
        <v>47.8</v>
      </c>
      <c r="F515" s="42">
        <f>'2023-2025 год Приложение  4'!G278</f>
        <v>47.8</v>
      </c>
      <c r="G515" s="42">
        <f>'2023-2025 год Приложение  4'!H278</f>
        <v>0</v>
      </c>
      <c r="H515" s="42">
        <f>'2023-2025 год Приложение  4'!I278</f>
        <v>0</v>
      </c>
    </row>
    <row r="516" spans="1:8" ht="78.75">
      <c r="A516" s="160" t="s">
        <v>542</v>
      </c>
      <c r="B516" s="41" t="s">
        <v>543</v>
      </c>
      <c r="C516" s="21"/>
      <c r="D516" s="42">
        <f>'2023-2025 год Приложение  4'!E279</f>
        <v>0</v>
      </c>
      <c r="E516" s="42">
        <f>'2023-2025 год Приложение  4'!F279</f>
        <v>139.2</v>
      </c>
      <c r="F516" s="42">
        <f>'2023-2025 год Приложение  4'!G279</f>
        <v>139.2</v>
      </c>
      <c r="G516" s="42">
        <f>'2023-2025 год Приложение  4'!H279</f>
        <v>0</v>
      </c>
      <c r="H516" s="42">
        <f>'2023-2025 год Приложение  4'!I279</f>
        <v>0</v>
      </c>
    </row>
    <row r="517" spans="1:8" ht="47.25">
      <c r="A517" s="44" t="s">
        <v>298</v>
      </c>
      <c r="B517" s="41" t="s">
        <v>543</v>
      </c>
      <c r="C517" s="21" t="s">
        <v>8</v>
      </c>
      <c r="D517" s="42">
        <f>'2023-2025 год Приложение  4'!E280</f>
        <v>0</v>
      </c>
      <c r="E517" s="42">
        <f>'2023-2025 год Приложение  4'!F280</f>
        <v>139.2</v>
      </c>
      <c r="F517" s="42">
        <f>'2023-2025 год Приложение  4'!G280</f>
        <v>139.2</v>
      </c>
      <c r="G517" s="42">
        <f>'2023-2025 год Приложение  4'!H280</f>
        <v>0</v>
      </c>
      <c r="H517" s="42">
        <f>'2023-2025 год Приложение  4'!I280</f>
        <v>0</v>
      </c>
    </row>
    <row r="518" spans="1:8" ht="78.75">
      <c r="A518" s="44" t="s">
        <v>578</v>
      </c>
      <c r="B518" s="41" t="s">
        <v>579</v>
      </c>
      <c r="C518" s="21"/>
      <c r="D518" s="42">
        <f>D519</f>
        <v>0</v>
      </c>
      <c r="E518" s="42">
        <f>E519</f>
        <v>64.4</v>
      </c>
      <c r="F518" s="42">
        <f>F519</f>
        <v>64.4</v>
      </c>
      <c r="G518" s="42">
        <f>G519</f>
        <v>0</v>
      </c>
      <c r="H518" s="42">
        <f>H519</f>
        <v>0</v>
      </c>
    </row>
    <row r="519" spans="1:8" ht="15.75">
      <c r="A519" s="44" t="s">
        <v>38</v>
      </c>
      <c r="B519" s="41" t="s">
        <v>579</v>
      </c>
      <c r="C519" s="21" t="s">
        <v>39</v>
      </c>
      <c r="D519" s="42">
        <v>0</v>
      </c>
      <c r="E519" s="42">
        <f>'2023-2025 год Приложение  4'!F282</f>
        <v>64.4</v>
      </c>
      <c r="F519" s="42">
        <f>D519+E519</f>
        <v>64.4</v>
      </c>
      <c r="G519" s="42">
        <f>'2023-2025 год Приложение  4'!H282</f>
        <v>0</v>
      </c>
      <c r="H519" s="42">
        <f>'2023-2025 год Приложение  4'!I282</f>
        <v>0</v>
      </c>
    </row>
    <row r="520" spans="1:8" ht="31.5">
      <c r="A520" s="44" t="s">
        <v>591</v>
      </c>
      <c r="B520" s="41" t="s">
        <v>592</v>
      </c>
      <c r="C520" s="21"/>
      <c r="D520" s="42">
        <f>D521</f>
        <v>0</v>
      </c>
      <c r="E520" s="42">
        <f>E521</f>
        <v>209.8</v>
      </c>
      <c r="F520" s="42">
        <f>F521</f>
        <v>209.8</v>
      </c>
      <c r="G520" s="42">
        <f>G521</f>
        <v>0</v>
      </c>
      <c r="H520" s="42">
        <f>H521</f>
        <v>0</v>
      </c>
    </row>
    <row r="521" spans="1:8" ht="31.5">
      <c r="A521" s="44" t="s">
        <v>299</v>
      </c>
      <c r="B521" s="41" t="s">
        <v>592</v>
      </c>
      <c r="C521" s="21" t="s">
        <v>8</v>
      </c>
      <c r="D521" s="42">
        <v>0</v>
      </c>
      <c r="E521" s="42">
        <f>'2023-2025 год Приложение  4'!F284</f>
        <v>209.8</v>
      </c>
      <c r="F521" s="42">
        <f>D521+E521</f>
        <v>209.8</v>
      </c>
      <c r="G521" s="42">
        <f>'2023-2025 год Приложение  4'!H284</f>
        <v>0</v>
      </c>
      <c r="H521" s="42">
        <f>'2023-2025 год Приложение  4'!I284</f>
        <v>0</v>
      </c>
    </row>
    <row r="522" spans="1:8" ht="15.75">
      <c r="A522" s="44" t="s">
        <v>568</v>
      </c>
      <c r="B522" s="41" t="s">
        <v>569</v>
      </c>
      <c r="C522" s="21"/>
      <c r="D522" s="42">
        <f>D523</f>
        <v>0</v>
      </c>
      <c r="E522" s="42">
        <f>E523</f>
        <v>9063.8</v>
      </c>
      <c r="F522" s="42">
        <f>F523</f>
        <v>9063.8</v>
      </c>
      <c r="G522" s="42">
        <f>G523</f>
        <v>0</v>
      </c>
      <c r="H522" s="42">
        <f>H523</f>
        <v>0</v>
      </c>
    </row>
    <row r="523" spans="1:8" ht="31.5">
      <c r="A523" s="44" t="s">
        <v>299</v>
      </c>
      <c r="B523" s="41" t="s">
        <v>569</v>
      </c>
      <c r="C523" s="21" t="s">
        <v>8</v>
      </c>
      <c r="D523" s="42">
        <v>0</v>
      </c>
      <c r="E523" s="42">
        <f>'2023-2025 год Приложение  4'!F286</f>
        <v>9063.8</v>
      </c>
      <c r="F523" s="42">
        <f>D523+E523</f>
        <v>9063.8</v>
      </c>
      <c r="G523" s="42">
        <f>'2023-2025 год Приложение  4'!H286</f>
        <v>0</v>
      </c>
      <c r="H523" s="42">
        <f>'2023-2025 год Приложение  4'!I286</f>
        <v>0</v>
      </c>
    </row>
    <row r="524" spans="1:11" ht="31.5">
      <c r="A524" s="39" t="s">
        <v>202</v>
      </c>
      <c r="B524" s="41" t="s">
        <v>203</v>
      </c>
      <c r="C524" s="41"/>
      <c r="D524" s="42">
        <f>D525</f>
        <v>6.3</v>
      </c>
      <c r="E524" s="42">
        <f>E525</f>
        <v>0</v>
      </c>
      <c r="F524" s="42">
        <f>F525</f>
        <v>6.3</v>
      </c>
      <c r="G524" s="42">
        <f>G525</f>
        <v>6.6</v>
      </c>
      <c r="H524" s="42">
        <f>H525</f>
        <v>5.9</v>
      </c>
      <c r="I524" s="25"/>
      <c r="J524" s="25"/>
      <c r="K524" s="25"/>
    </row>
    <row r="525" spans="1:8" ht="42" customHeight="1">
      <c r="A525" s="44" t="s">
        <v>298</v>
      </c>
      <c r="B525" s="41" t="s">
        <v>203</v>
      </c>
      <c r="C525" s="41" t="s">
        <v>8</v>
      </c>
      <c r="D525" s="42">
        <f>'2023-2025 год Приложение  4'!E288</f>
        <v>6.3</v>
      </c>
      <c r="E525" s="42">
        <f>'2023-2025 год Приложение  4'!F288</f>
        <v>0</v>
      </c>
      <c r="F525" s="42">
        <f>'2023-2025 год Приложение  4'!G288</f>
        <v>6.3</v>
      </c>
      <c r="G525" s="42">
        <f>'2023-2025 год Приложение  4'!H288</f>
        <v>6.6</v>
      </c>
      <c r="H525" s="42">
        <f>'2023-2025 год Приложение  4'!I288</f>
        <v>5.9</v>
      </c>
    </row>
    <row r="526" spans="1:8" ht="63">
      <c r="A526" s="22" t="s">
        <v>166</v>
      </c>
      <c r="B526" s="41" t="s">
        <v>165</v>
      </c>
      <c r="C526" s="41"/>
      <c r="D526" s="42">
        <f>D527</f>
        <v>824.2</v>
      </c>
      <c r="E526" s="42">
        <f>E527</f>
        <v>0</v>
      </c>
      <c r="F526" s="42">
        <f>F527</f>
        <v>824.2</v>
      </c>
      <c r="G526" s="42">
        <f>G527</f>
        <v>824.2</v>
      </c>
      <c r="H526" s="42">
        <f>H527</f>
        <v>824.2</v>
      </c>
    </row>
    <row r="527" spans="1:8" ht="31.5">
      <c r="A527" s="22" t="s">
        <v>10</v>
      </c>
      <c r="B527" s="41" t="s">
        <v>165</v>
      </c>
      <c r="C527" s="41" t="s">
        <v>11</v>
      </c>
      <c r="D527" s="42">
        <f>'2023-2025 год Приложение  4'!E358</f>
        <v>824.2</v>
      </c>
      <c r="E527" s="42">
        <f>'2023-2025 год Приложение  4'!F358</f>
        <v>0</v>
      </c>
      <c r="F527" s="42">
        <f>'2023-2025 год Приложение  4'!G358</f>
        <v>824.2</v>
      </c>
      <c r="G527" s="42">
        <f>'2023-2025 год Приложение  4'!H358</f>
        <v>824.2</v>
      </c>
      <c r="H527" s="42">
        <f>'2023-2025 год Приложение  4'!I358</f>
        <v>824.2</v>
      </c>
    </row>
    <row r="528" spans="1:8" ht="47.25">
      <c r="A528" s="22" t="s">
        <v>193</v>
      </c>
      <c r="B528" s="41" t="s">
        <v>192</v>
      </c>
      <c r="C528" s="41"/>
      <c r="D528" s="42">
        <f>D529</f>
        <v>441.6</v>
      </c>
      <c r="E528" s="42">
        <f>E529</f>
        <v>0</v>
      </c>
      <c r="F528" s="42">
        <f>F529</f>
        <v>441.6</v>
      </c>
      <c r="G528" s="42">
        <f>G529</f>
        <v>441.6</v>
      </c>
      <c r="H528" s="42">
        <f>H529</f>
        <v>441.6</v>
      </c>
    </row>
    <row r="529" spans="1:8" ht="15.75">
      <c r="A529" s="22" t="s">
        <v>26</v>
      </c>
      <c r="B529" s="41" t="s">
        <v>192</v>
      </c>
      <c r="C529" s="41" t="s">
        <v>16</v>
      </c>
      <c r="D529" s="42">
        <f>'2023-2025 год Приложение  4'!E290</f>
        <v>441.6</v>
      </c>
      <c r="E529" s="42">
        <f>'2023-2025 год Приложение  4'!F290</f>
        <v>0</v>
      </c>
      <c r="F529" s="42">
        <f>'2023-2025 год Приложение  4'!G290</f>
        <v>441.6</v>
      </c>
      <c r="G529" s="42">
        <f>'2023-2025 год Приложение  4'!H290</f>
        <v>441.6</v>
      </c>
      <c r="H529" s="42">
        <f>'2023-2025 год Приложение  4'!I290</f>
        <v>441.6</v>
      </c>
    </row>
    <row r="530" spans="1:11" ht="15.75">
      <c r="A530" s="22" t="s">
        <v>40</v>
      </c>
      <c r="B530" s="105" t="s">
        <v>86</v>
      </c>
      <c r="C530" s="47"/>
      <c r="D530" s="46">
        <f>D531</f>
        <v>1254.8</v>
      </c>
      <c r="E530" s="46">
        <f>E531</f>
        <v>0</v>
      </c>
      <c r="F530" s="46">
        <f>F531</f>
        <v>1254.8</v>
      </c>
      <c r="G530" s="46">
        <f>G531</f>
        <v>1232.7</v>
      </c>
      <c r="H530" s="46">
        <f>H531</f>
        <v>1207.9</v>
      </c>
      <c r="I530" s="25"/>
      <c r="J530" s="25"/>
      <c r="K530" s="25"/>
    </row>
    <row r="531" spans="1:8" ht="15.75">
      <c r="A531" s="22" t="s">
        <v>38</v>
      </c>
      <c r="B531" s="105" t="s">
        <v>86</v>
      </c>
      <c r="C531" s="41" t="s">
        <v>39</v>
      </c>
      <c r="D531" s="42">
        <f>'2023-2025 год Приложение  4'!E557</f>
        <v>1254.8</v>
      </c>
      <c r="E531" s="42">
        <f>'2023-2025 год Приложение  4'!F557</f>
        <v>0</v>
      </c>
      <c r="F531" s="42">
        <f>'2023-2025 год Приложение  4'!G557</f>
        <v>1254.8</v>
      </c>
      <c r="G531" s="42">
        <f>'2023-2025 год Приложение  4'!H557</f>
        <v>1232.7</v>
      </c>
      <c r="H531" s="42">
        <f>'2023-2025 год Приложение  4'!I557</f>
        <v>1207.9</v>
      </c>
    </row>
    <row r="532" spans="1:8" ht="87.75" customHeight="1">
      <c r="A532" s="120" t="s">
        <v>205</v>
      </c>
      <c r="B532" s="105" t="s">
        <v>87</v>
      </c>
      <c r="C532" s="48"/>
      <c r="D532" s="46">
        <f>D533</f>
        <v>185.7</v>
      </c>
      <c r="E532" s="46">
        <f>E533</f>
        <v>0</v>
      </c>
      <c r="F532" s="46">
        <f>F533</f>
        <v>185.7</v>
      </c>
      <c r="G532" s="46">
        <f>G533</f>
        <v>185.7</v>
      </c>
      <c r="H532" s="46">
        <f>H533</f>
        <v>185.7</v>
      </c>
    </row>
    <row r="533" spans="1:8" ht="15.75">
      <c r="A533" s="22" t="s">
        <v>38</v>
      </c>
      <c r="B533" s="105" t="s">
        <v>87</v>
      </c>
      <c r="C533" s="41" t="s">
        <v>39</v>
      </c>
      <c r="D533" s="42">
        <f>'2023-2025 год Приложение  4'!E559</f>
        <v>185.7</v>
      </c>
      <c r="E533" s="42">
        <f>'2023-2025 год Приложение  4'!F559</f>
        <v>0</v>
      </c>
      <c r="F533" s="42">
        <f>'2023-2025 год Приложение  4'!G559</f>
        <v>185.7</v>
      </c>
      <c r="G533" s="42">
        <f>'2023-2025 год Приложение  4'!H559</f>
        <v>185.7</v>
      </c>
      <c r="H533" s="42">
        <f>'2023-2025 год Приложение  4'!I559</f>
        <v>185.7</v>
      </c>
    </row>
    <row r="534" spans="1:8" ht="90">
      <c r="A534" s="121" t="s">
        <v>188</v>
      </c>
      <c r="B534" s="105" t="s">
        <v>88</v>
      </c>
      <c r="C534" s="48"/>
      <c r="D534" s="46">
        <f>D535</f>
        <v>7</v>
      </c>
      <c r="E534" s="46">
        <f>E535</f>
        <v>0</v>
      </c>
      <c r="F534" s="46">
        <f>F535</f>
        <v>7</v>
      </c>
      <c r="G534" s="46">
        <f>G535</f>
        <v>7</v>
      </c>
      <c r="H534" s="46">
        <f>H535</f>
        <v>7</v>
      </c>
    </row>
    <row r="535" spans="1:8" ht="47.25">
      <c r="A535" s="44" t="s">
        <v>298</v>
      </c>
      <c r="B535" s="105" t="s">
        <v>88</v>
      </c>
      <c r="C535" s="41" t="s">
        <v>8</v>
      </c>
      <c r="D535" s="42">
        <f>'2023-2025 год Приложение  4'!E561</f>
        <v>7</v>
      </c>
      <c r="E535" s="42">
        <f>'2023-2025 год Приложение  4'!F561</f>
        <v>0</v>
      </c>
      <c r="F535" s="42">
        <f>'2023-2025 год Приложение  4'!G561</f>
        <v>7</v>
      </c>
      <c r="G535" s="42">
        <f>'2023-2025 год Приложение  4'!H561</f>
        <v>7</v>
      </c>
      <c r="H535" s="42">
        <f>'2023-2025 год Приложение  4'!I561</f>
        <v>7</v>
      </c>
    </row>
    <row r="536" spans="1:8" ht="31.5">
      <c r="A536" s="22" t="s">
        <v>77</v>
      </c>
      <c r="B536" s="41" t="s">
        <v>85</v>
      </c>
      <c r="C536" s="41" t="s">
        <v>0</v>
      </c>
      <c r="D536" s="46">
        <f>D537</f>
        <v>3000</v>
      </c>
      <c r="E536" s="46">
        <f>E537</f>
        <v>0</v>
      </c>
      <c r="F536" s="46">
        <f>F537</f>
        <v>3000</v>
      </c>
      <c r="G536" s="46">
        <f>G537</f>
        <v>3000</v>
      </c>
      <c r="H536" s="46">
        <f>H537</f>
        <v>3000</v>
      </c>
    </row>
    <row r="537" spans="1:8" ht="15.75">
      <c r="A537" s="22" t="s">
        <v>38</v>
      </c>
      <c r="B537" s="41" t="s">
        <v>85</v>
      </c>
      <c r="C537" s="41" t="s">
        <v>39</v>
      </c>
      <c r="D537" s="42">
        <f>'2023-2025 год Приложение  4'!E563</f>
        <v>3000</v>
      </c>
      <c r="E537" s="42">
        <f>'2023-2025 год Приложение  4'!F563</f>
        <v>0</v>
      </c>
      <c r="F537" s="42">
        <f>'2023-2025 год Приложение  4'!G563</f>
        <v>3000</v>
      </c>
      <c r="G537" s="42">
        <f>'2023-2025 год Приложение  4'!H563</f>
        <v>3000</v>
      </c>
      <c r="H537" s="42">
        <f>'2023-2025 год Приложение  4'!I563</f>
        <v>3000</v>
      </c>
    </row>
    <row r="538" spans="1:8" ht="47.25">
      <c r="A538" s="22" t="s">
        <v>287</v>
      </c>
      <c r="B538" s="41" t="s">
        <v>257</v>
      </c>
      <c r="C538" s="41"/>
      <c r="D538" s="42">
        <f>D539</f>
        <v>1361</v>
      </c>
      <c r="E538" s="42">
        <f>E539</f>
        <v>0</v>
      </c>
      <c r="F538" s="42">
        <f>F539</f>
        <v>1361</v>
      </c>
      <c r="G538" s="42">
        <f>G539</f>
        <v>1436</v>
      </c>
      <c r="H538" s="42">
        <f>H539</f>
        <v>1512</v>
      </c>
    </row>
    <row r="539" spans="1:8" ht="15.75">
      <c r="A539" s="22" t="s">
        <v>38</v>
      </c>
      <c r="B539" s="41" t="s">
        <v>257</v>
      </c>
      <c r="C539" s="41" t="s">
        <v>39</v>
      </c>
      <c r="D539" s="42">
        <f>'2023-2025 год Приложение  4'!E565</f>
        <v>1361</v>
      </c>
      <c r="E539" s="42">
        <f>'2023-2025 год Приложение  4'!F565</f>
        <v>0</v>
      </c>
      <c r="F539" s="42">
        <f>'2023-2025 год Приложение  4'!G565</f>
        <v>1361</v>
      </c>
      <c r="G539" s="42">
        <f>'2023-2025 год Приложение  4'!H565</f>
        <v>1436</v>
      </c>
      <c r="H539" s="42">
        <f>'2023-2025 год Приложение  4'!I565</f>
        <v>1512</v>
      </c>
    </row>
    <row r="540" spans="1:8" ht="47.25">
      <c r="A540" s="22" t="s">
        <v>288</v>
      </c>
      <c r="B540" s="41" t="s">
        <v>258</v>
      </c>
      <c r="C540" s="41"/>
      <c r="D540" s="42">
        <f>D541</f>
        <v>2807</v>
      </c>
      <c r="E540" s="42">
        <f>E541</f>
        <v>0</v>
      </c>
      <c r="F540" s="42">
        <f>F541</f>
        <v>2807</v>
      </c>
      <c r="G540" s="42">
        <f>G541</f>
        <v>2919</v>
      </c>
      <c r="H540" s="42">
        <f>H541</f>
        <v>3036</v>
      </c>
    </row>
    <row r="541" spans="1:8" ht="15.75">
      <c r="A541" s="22" t="s">
        <v>38</v>
      </c>
      <c r="B541" s="41" t="s">
        <v>258</v>
      </c>
      <c r="C541" s="41" t="s">
        <v>39</v>
      </c>
      <c r="D541" s="42">
        <f>'2023-2025 год Приложение  4'!E567</f>
        <v>2807</v>
      </c>
      <c r="E541" s="42">
        <f>'2023-2025 год Приложение  4'!F567</f>
        <v>0</v>
      </c>
      <c r="F541" s="42">
        <f>'2023-2025 год Приложение  4'!G567</f>
        <v>2807</v>
      </c>
      <c r="G541" s="42">
        <f>'2023-2025 год Приложение  4'!H567</f>
        <v>2919</v>
      </c>
      <c r="H541" s="42">
        <f>'2023-2025 год Приложение  4'!I567</f>
        <v>3036</v>
      </c>
    </row>
    <row r="542" spans="1:8" ht="31.5">
      <c r="A542" s="22" t="s">
        <v>296</v>
      </c>
      <c r="B542" s="41" t="s">
        <v>295</v>
      </c>
      <c r="C542" s="41"/>
      <c r="D542" s="42">
        <f>D543</f>
        <v>29492.6</v>
      </c>
      <c r="E542" s="42">
        <f>E543</f>
        <v>0</v>
      </c>
      <c r="F542" s="42">
        <f>F543</f>
        <v>29492.6</v>
      </c>
      <c r="G542" s="42">
        <f>G543</f>
        <v>27200.1</v>
      </c>
      <c r="H542" s="42">
        <f>H543</f>
        <v>27233</v>
      </c>
    </row>
    <row r="543" spans="1:8" ht="15.75">
      <c r="A543" s="22" t="s">
        <v>38</v>
      </c>
      <c r="B543" s="41" t="s">
        <v>295</v>
      </c>
      <c r="C543" s="41" t="s">
        <v>39</v>
      </c>
      <c r="D543" s="42">
        <f>'2023-2025 год Приложение  4'!E569</f>
        <v>29492.6</v>
      </c>
      <c r="E543" s="42">
        <f>'2023-2025 год Приложение  4'!F569</f>
        <v>0</v>
      </c>
      <c r="F543" s="42">
        <f>'2023-2025 год Приложение  4'!G569</f>
        <v>29492.6</v>
      </c>
      <c r="G543" s="42">
        <f>'2023-2025 год Приложение  4'!H569</f>
        <v>27200.1</v>
      </c>
      <c r="H543" s="42">
        <f>'2023-2025 год Приложение  4'!I569</f>
        <v>27233</v>
      </c>
    </row>
    <row r="544" spans="1:8" ht="47.25">
      <c r="A544" s="14" t="s">
        <v>337</v>
      </c>
      <c r="B544" s="115" t="s">
        <v>338</v>
      </c>
      <c r="C544" s="115"/>
      <c r="D544" s="42">
        <f>D545</f>
        <v>500</v>
      </c>
      <c r="E544" s="42">
        <f>E545</f>
        <v>0</v>
      </c>
      <c r="F544" s="42">
        <f>F545</f>
        <v>500</v>
      </c>
      <c r="G544" s="42">
        <f>G545</f>
        <v>0</v>
      </c>
      <c r="H544" s="42">
        <f>H545</f>
        <v>0</v>
      </c>
    </row>
    <row r="545" spans="1:8" ht="15.75">
      <c r="A545" s="117" t="s">
        <v>9</v>
      </c>
      <c r="B545" s="115" t="s">
        <v>338</v>
      </c>
      <c r="C545" s="115">
        <v>800</v>
      </c>
      <c r="D545" s="42">
        <f>'2023-2025 год Приложение  4'!E292</f>
        <v>500</v>
      </c>
      <c r="E545" s="42">
        <f>'2023-2025 год Приложение  4'!F292</f>
        <v>0</v>
      </c>
      <c r="F545" s="42">
        <f>'2023-2025 год Приложение  4'!G292</f>
        <v>500</v>
      </c>
      <c r="G545" s="42">
        <f>'2023-2025 год Приложение  4'!H292</f>
        <v>0</v>
      </c>
      <c r="H545" s="42">
        <f>'2023-2025 год Приложение  4'!I292</f>
        <v>0</v>
      </c>
    </row>
    <row r="546" spans="1:8" ht="21" customHeight="1">
      <c r="A546" s="91" t="s">
        <v>197</v>
      </c>
      <c r="B546" s="15" t="s">
        <v>198</v>
      </c>
      <c r="C546" s="92"/>
      <c r="D546" s="56">
        <f>'2023-2025 год Приложение  4'!E570</f>
        <v>0</v>
      </c>
      <c r="E546" s="56">
        <f>'2023-2025 год Приложение  4'!F570</f>
        <v>0</v>
      </c>
      <c r="F546" s="56">
        <f>'2023-2025 год Приложение  4'!G570</f>
        <v>0</v>
      </c>
      <c r="G546" s="56">
        <f>'2023-2025 год Приложение  4'!H570</f>
        <v>27646.1</v>
      </c>
      <c r="H546" s="56">
        <f>'2023-2025 год Приложение  4'!I570</f>
        <v>70966.1</v>
      </c>
    </row>
    <row r="548" ht="9.75" customHeight="1"/>
    <row r="549" spans="6:8" ht="12.75">
      <c r="F549" s="25"/>
      <c r="G549" s="25"/>
      <c r="H549" s="25"/>
    </row>
    <row r="550" spans="7:8" ht="12.75">
      <c r="G550" s="25"/>
      <c r="H550" s="25"/>
    </row>
    <row r="552" spans="7:8" ht="21.75" customHeight="1">
      <c r="G552" s="25"/>
      <c r="H552" s="25"/>
    </row>
    <row r="554" spans="7:8" ht="9.75" customHeight="1">
      <c r="G554" s="25"/>
      <c r="H554" s="25"/>
    </row>
    <row r="556" spans="7:8" ht="21.75" customHeight="1">
      <c r="G556" s="25"/>
      <c r="H556" s="25"/>
    </row>
  </sheetData>
  <sheetProtection/>
  <autoFilter ref="A16:H546"/>
  <mergeCells count="16">
    <mergeCell ref="A15:A16"/>
    <mergeCell ref="B15:B16"/>
    <mergeCell ref="C15:C16"/>
    <mergeCell ref="A13:H13"/>
    <mergeCell ref="G10:H10"/>
    <mergeCell ref="F15:H15"/>
    <mergeCell ref="D15:D16"/>
    <mergeCell ref="E15:E16"/>
    <mergeCell ref="B8:H8"/>
    <mergeCell ref="B9:H9"/>
    <mergeCell ref="G1:H1"/>
    <mergeCell ref="F2:H2"/>
    <mergeCell ref="F3:H3"/>
    <mergeCell ref="F4:H4"/>
    <mergeCell ref="C6:H6"/>
    <mergeCell ref="B7:H7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3"/>
  <sheetViews>
    <sheetView view="pageBreakPreview" zoomScale="90" zoomScaleNormal="90" zoomScaleSheetLayoutView="90" workbookViewId="0" topLeftCell="A1">
      <selection activeCell="N40" sqref="N40"/>
    </sheetView>
  </sheetViews>
  <sheetFormatPr defaultColWidth="9.140625" defaultRowHeight="12.75"/>
  <cols>
    <col min="1" max="1" width="65.00390625" style="0" customWidth="1"/>
    <col min="2" max="2" width="8.57421875" style="0" customWidth="1"/>
    <col min="3" max="3" width="16.421875" style="0" customWidth="1"/>
    <col min="4" max="4" width="6.140625" style="0" customWidth="1"/>
    <col min="5" max="5" width="17.8515625" style="0" hidden="1" customWidth="1"/>
    <col min="6" max="6" width="15.140625" style="161" hidden="1" customWidth="1"/>
    <col min="7" max="7" width="16.28125" style="0" customWidth="1"/>
    <col min="8" max="8" width="14.8515625" style="0" customWidth="1"/>
    <col min="9" max="9" width="13.8515625" style="0" customWidth="1"/>
  </cols>
  <sheetData>
    <row r="1" spans="7:9" ht="15.75">
      <c r="G1" s="19"/>
      <c r="H1" s="177" t="s">
        <v>185</v>
      </c>
      <c r="I1" s="177"/>
    </row>
    <row r="2" spans="7:9" ht="12.75">
      <c r="G2" s="178" t="s">
        <v>196</v>
      </c>
      <c r="H2" s="178"/>
      <c r="I2" s="178"/>
    </row>
    <row r="3" spans="7:9" ht="12.75">
      <c r="G3" s="179" t="s">
        <v>200</v>
      </c>
      <c r="H3" s="179"/>
      <c r="I3" s="179"/>
    </row>
    <row r="4" spans="7:9" ht="12.75">
      <c r="G4" s="179" t="s">
        <v>594</v>
      </c>
      <c r="H4" s="179"/>
      <c r="I4" s="179"/>
    </row>
    <row r="6" spans="2:9" ht="15.75">
      <c r="B6" s="2"/>
      <c r="C6" s="2"/>
      <c r="D6" s="2"/>
      <c r="E6" s="2"/>
      <c r="F6" s="162"/>
      <c r="G6" s="2"/>
      <c r="H6" s="2"/>
      <c r="I6" s="101" t="s">
        <v>310</v>
      </c>
    </row>
    <row r="7" spans="2:9" ht="15.75">
      <c r="B7" s="2"/>
      <c r="C7" s="2"/>
      <c r="D7" s="2"/>
      <c r="E7" s="2"/>
      <c r="F7" s="162"/>
      <c r="G7" s="2"/>
      <c r="H7" s="180" t="s">
        <v>196</v>
      </c>
      <c r="I7" s="180"/>
    </row>
    <row r="8" spans="2:9" ht="15.75">
      <c r="B8" s="180" t="s">
        <v>200</v>
      </c>
      <c r="C8" s="180"/>
      <c r="D8" s="180"/>
      <c r="E8" s="180"/>
      <c r="F8" s="180"/>
      <c r="G8" s="180"/>
      <c r="H8" s="180"/>
      <c r="I8" s="180"/>
    </row>
    <row r="9" spans="2:9" ht="15.75">
      <c r="B9" s="2"/>
      <c r="C9" s="2"/>
      <c r="D9" s="2"/>
      <c r="E9" s="2"/>
      <c r="F9" s="162"/>
      <c r="G9" s="176" t="s">
        <v>525</v>
      </c>
      <c r="H9" s="176"/>
      <c r="I9" s="176"/>
    </row>
    <row r="11" spans="1:9" ht="18.75">
      <c r="A11" s="3"/>
      <c r="B11" s="3"/>
      <c r="C11" s="4"/>
      <c r="D11" s="4"/>
      <c r="E11" s="4"/>
      <c r="F11" s="163"/>
      <c r="G11" s="4"/>
      <c r="H11" s="4"/>
      <c r="I11" s="4"/>
    </row>
    <row r="12" spans="1:9" ht="53.25" customHeight="1">
      <c r="A12" s="192" t="s">
        <v>362</v>
      </c>
      <c r="B12" s="192"/>
      <c r="C12" s="192"/>
      <c r="D12" s="192"/>
      <c r="E12" s="192"/>
      <c r="F12" s="192"/>
      <c r="G12" s="192"/>
      <c r="H12" s="192"/>
      <c r="I12" s="192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64"/>
      <c r="G13" s="1"/>
      <c r="H13" s="1"/>
    </row>
    <row r="14" spans="1:9" ht="22.5" customHeight="1">
      <c r="A14" s="181" t="s">
        <v>3</v>
      </c>
      <c r="B14" s="181" t="s">
        <v>63</v>
      </c>
      <c r="C14" s="181" t="s">
        <v>1</v>
      </c>
      <c r="D14" s="194" t="s">
        <v>2</v>
      </c>
      <c r="E14" s="189" t="s">
        <v>531</v>
      </c>
      <c r="F14" s="196" t="s">
        <v>530</v>
      </c>
      <c r="G14" s="195" t="s">
        <v>302</v>
      </c>
      <c r="H14" s="195"/>
      <c r="I14" s="195"/>
    </row>
    <row r="15" spans="1:9" ht="40.5" customHeight="1">
      <c r="A15" s="191"/>
      <c r="B15" s="193"/>
      <c r="C15" s="182"/>
      <c r="D15" s="194"/>
      <c r="E15" s="190"/>
      <c r="F15" s="197"/>
      <c r="G15" s="132" t="s">
        <v>303</v>
      </c>
      <c r="H15" s="90" t="s">
        <v>325</v>
      </c>
      <c r="I15" s="90" t="s">
        <v>363</v>
      </c>
    </row>
    <row r="16" spans="1:9" ht="15.75">
      <c r="A16" s="63" t="s">
        <v>4</v>
      </c>
      <c r="B16" s="63">
        <v>2</v>
      </c>
      <c r="C16" s="63">
        <v>3</v>
      </c>
      <c r="D16" s="63">
        <v>4</v>
      </c>
      <c r="E16" s="63">
        <v>5</v>
      </c>
      <c r="F16" s="63">
        <v>6</v>
      </c>
      <c r="G16" s="5" t="s">
        <v>587</v>
      </c>
      <c r="H16" s="63">
        <v>8</v>
      </c>
      <c r="I16" s="63">
        <v>9</v>
      </c>
    </row>
    <row r="17" spans="1:9" ht="15.75">
      <c r="A17" s="5" t="s">
        <v>7</v>
      </c>
      <c r="B17" s="5"/>
      <c r="C17" s="5" t="s">
        <v>0</v>
      </c>
      <c r="D17" s="5" t="s">
        <v>0</v>
      </c>
      <c r="E17" s="6">
        <f>E18+E28+E293+E359+E431+E543</f>
        <v>2149944.1</v>
      </c>
      <c r="F17" s="6">
        <f>F18+F28+F293+F359+F431+F543</f>
        <v>74067.00000000001</v>
      </c>
      <c r="G17" s="6">
        <f>G18+G28+G293+G359+G431+G543</f>
        <v>2224011.1</v>
      </c>
      <c r="H17" s="6">
        <f>H18+H28+H293+H359+H431+H543</f>
        <v>2136814.9</v>
      </c>
      <c r="I17" s="6">
        <f>I18+I28+I293+I359+I431+I543</f>
        <v>2195528.4000000004</v>
      </c>
    </row>
    <row r="18" spans="1:9" ht="15.75">
      <c r="A18" s="64" t="s">
        <v>78</v>
      </c>
      <c r="B18" s="32" t="s">
        <v>64</v>
      </c>
      <c r="C18" s="29"/>
      <c r="D18" s="29"/>
      <c r="E18" s="30">
        <f>E19</f>
        <v>6470.8</v>
      </c>
      <c r="F18" s="30">
        <f>F19</f>
        <v>0</v>
      </c>
      <c r="G18" s="30">
        <f>G19</f>
        <v>6470.8</v>
      </c>
      <c r="H18" s="30">
        <f>H19</f>
        <v>6483.7</v>
      </c>
      <c r="I18" s="30">
        <f>I19</f>
        <v>6552.7</v>
      </c>
    </row>
    <row r="19" spans="1:9" ht="15.75">
      <c r="A19" s="65" t="s">
        <v>28</v>
      </c>
      <c r="B19" s="66" t="s">
        <v>64</v>
      </c>
      <c r="C19" s="67" t="s">
        <v>84</v>
      </c>
      <c r="D19" s="67" t="s">
        <v>0</v>
      </c>
      <c r="E19" s="68">
        <f>E20+E22+E24</f>
        <v>6470.8</v>
      </c>
      <c r="F19" s="68">
        <f>F20+F22+F24</f>
        <v>0</v>
      </c>
      <c r="G19" s="68">
        <f>G20+G22+G24</f>
        <v>6470.8</v>
      </c>
      <c r="H19" s="68">
        <f>H20+H22+H24</f>
        <v>6483.7</v>
      </c>
      <c r="I19" s="68">
        <f>I20+I22+I24</f>
        <v>6552.7</v>
      </c>
    </row>
    <row r="20" spans="1:9" ht="31.5">
      <c r="A20" s="23" t="s">
        <v>65</v>
      </c>
      <c r="B20" s="21" t="s">
        <v>64</v>
      </c>
      <c r="C20" s="41" t="s">
        <v>91</v>
      </c>
      <c r="D20" s="21"/>
      <c r="E20" s="20">
        <f>E21</f>
        <v>2204.2</v>
      </c>
      <c r="F20" s="20">
        <f>F21</f>
        <v>0</v>
      </c>
      <c r="G20" s="20">
        <f>G21</f>
        <v>2204.2</v>
      </c>
      <c r="H20" s="20">
        <f>H21</f>
        <v>2204.2</v>
      </c>
      <c r="I20" s="20">
        <f>I21</f>
        <v>2204.2</v>
      </c>
    </row>
    <row r="21" spans="1:9" ht="63">
      <c r="A21" s="50" t="s">
        <v>14</v>
      </c>
      <c r="B21" s="21" t="s">
        <v>64</v>
      </c>
      <c r="C21" s="41" t="s">
        <v>91</v>
      </c>
      <c r="D21" s="21" t="s">
        <v>15</v>
      </c>
      <c r="E21" s="42">
        <v>2204.2</v>
      </c>
      <c r="F21" s="166"/>
      <c r="G21" s="42">
        <f>E21+F21</f>
        <v>2204.2</v>
      </c>
      <c r="H21" s="42">
        <v>2204.2</v>
      </c>
      <c r="I21" s="42">
        <v>2204.2</v>
      </c>
    </row>
    <row r="22" spans="1:9" ht="31.5">
      <c r="A22" s="50" t="s">
        <v>29</v>
      </c>
      <c r="B22" s="21" t="s">
        <v>64</v>
      </c>
      <c r="C22" s="41" t="s">
        <v>92</v>
      </c>
      <c r="D22" s="41" t="s">
        <v>0</v>
      </c>
      <c r="E22" s="42">
        <f>E23</f>
        <v>565</v>
      </c>
      <c r="F22" s="42">
        <f>F23</f>
        <v>0</v>
      </c>
      <c r="G22" s="42">
        <f>G23</f>
        <v>565</v>
      </c>
      <c r="H22" s="42">
        <f>H23</f>
        <v>576</v>
      </c>
      <c r="I22" s="42">
        <f>I23</f>
        <v>660</v>
      </c>
    </row>
    <row r="23" spans="1:9" ht="36" customHeight="1">
      <c r="A23" s="113" t="s">
        <v>298</v>
      </c>
      <c r="B23" s="21" t="s">
        <v>64</v>
      </c>
      <c r="C23" s="41" t="s">
        <v>92</v>
      </c>
      <c r="D23" s="41" t="s">
        <v>8</v>
      </c>
      <c r="E23" s="42">
        <v>565</v>
      </c>
      <c r="F23" s="102"/>
      <c r="G23" s="42">
        <f>E23+F23</f>
        <v>565</v>
      </c>
      <c r="H23" s="42">
        <v>576</v>
      </c>
      <c r="I23" s="42">
        <v>660</v>
      </c>
    </row>
    <row r="24" spans="1:9" ht="31.5">
      <c r="A24" s="50" t="s">
        <v>30</v>
      </c>
      <c r="B24" s="21" t="s">
        <v>64</v>
      </c>
      <c r="C24" s="41" t="s">
        <v>90</v>
      </c>
      <c r="D24" s="41" t="s">
        <v>0</v>
      </c>
      <c r="E24" s="42">
        <f>E25+E26+E27</f>
        <v>3701.6000000000004</v>
      </c>
      <c r="F24" s="42">
        <f>F25+F26+F27</f>
        <v>0</v>
      </c>
      <c r="G24" s="42">
        <f>G25+G26+G27</f>
        <v>3701.6000000000004</v>
      </c>
      <c r="H24" s="42">
        <f>H25+H26+H27</f>
        <v>3703.5</v>
      </c>
      <c r="I24" s="42">
        <f>I25+I26+I27</f>
        <v>3688.5</v>
      </c>
    </row>
    <row r="25" spans="1:9" ht="63">
      <c r="A25" s="50" t="s">
        <v>14</v>
      </c>
      <c r="B25" s="21" t="s">
        <v>64</v>
      </c>
      <c r="C25" s="41" t="s">
        <v>90</v>
      </c>
      <c r="D25" s="41" t="s">
        <v>15</v>
      </c>
      <c r="E25" s="42">
        <v>3272.8</v>
      </c>
      <c r="F25" s="102"/>
      <c r="G25" s="42">
        <f>E25+F25</f>
        <v>3272.8</v>
      </c>
      <c r="H25" s="42">
        <v>3287.9</v>
      </c>
      <c r="I25" s="42">
        <v>3272.8</v>
      </c>
    </row>
    <row r="26" spans="1:9" ht="47.25">
      <c r="A26" s="44" t="s">
        <v>298</v>
      </c>
      <c r="B26" s="21" t="s">
        <v>64</v>
      </c>
      <c r="C26" s="41" t="s">
        <v>90</v>
      </c>
      <c r="D26" s="21" t="s">
        <v>8</v>
      </c>
      <c r="E26" s="42">
        <v>427</v>
      </c>
      <c r="F26" s="166"/>
      <c r="G26" s="42">
        <f>E26+F26</f>
        <v>427</v>
      </c>
      <c r="H26" s="42">
        <v>413.9</v>
      </c>
      <c r="I26" s="42">
        <v>414</v>
      </c>
    </row>
    <row r="27" spans="1:9" ht="15.75">
      <c r="A27" s="44" t="s">
        <v>9</v>
      </c>
      <c r="B27" s="21" t="s">
        <v>64</v>
      </c>
      <c r="C27" s="41" t="s">
        <v>90</v>
      </c>
      <c r="D27" s="21" t="s">
        <v>12</v>
      </c>
      <c r="E27" s="42">
        <v>1.8</v>
      </c>
      <c r="F27" s="166"/>
      <c r="G27" s="42">
        <f>E27+F27</f>
        <v>1.8</v>
      </c>
      <c r="H27" s="42">
        <v>1.7</v>
      </c>
      <c r="I27" s="42">
        <v>1.7</v>
      </c>
    </row>
    <row r="28" spans="1:11" ht="15.75">
      <c r="A28" s="31" t="s">
        <v>79</v>
      </c>
      <c r="B28" s="32" t="s">
        <v>66</v>
      </c>
      <c r="C28" s="69"/>
      <c r="D28" s="70"/>
      <c r="E28" s="33">
        <f>E29+E41+E49+E136+E169+E230+E244+E273+E122+E256</f>
        <v>350384.7</v>
      </c>
      <c r="F28" s="33">
        <f>F29+F41+F49+F136+F169+F230+F244+F273+F122+F256</f>
        <v>50756.200000000004</v>
      </c>
      <c r="G28" s="33">
        <f>G29+G41+G49+G136+G169+G230+G244+G273+G122+G256</f>
        <v>401140.9</v>
      </c>
      <c r="H28" s="33">
        <f>H29+H41+H49+H136+H169+H230+H244+H273+H122+H256</f>
        <v>329434.50000000006</v>
      </c>
      <c r="I28" s="33">
        <f>I29+I41+I49+I136+I169+I230+I244+I273+I122+I256</f>
        <v>327457.10000000003</v>
      </c>
      <c r="K28" s="78"/>
    </row>
    <row r="29" spans="1:9" ht="15.75">
      <c r="A29" s="71" t="s">
        <v>229</v>
      </c>
      <c r="B29" s="67" t="s">
        <v>66</v>
      </c>
      <c r="C29" s="66" t="s">
        <v>82</v>
      </c>
      <c r="D29" s="66" t="s">
        <v>0</v>
      </c>
      <c r="E29" s="72">
        <f>E34+E30</f>
        <v>1614.3</v>
      </c>
      <c r="F29" s="72">
        <f>F34+F30</f>
        <v>-214.3</v>
      </c>
      <c r="G29" s="72">
        <f>G34+G30</f>
        <v>1400</v>
      </c>
      <c r="H29" s="72">
        <f>H34+H30</f>
        <v>850</v>
      </c>
      <c r="I29" s="72">
        <f>I34+I30</f>
        <v>850</v>
      </c>
    </row>
    <row r="30" spans="1:9" ht="42.75" customHeight="1">
      <c r="A30" s="13" t="s">
        <v>230</v>
      </c>
      <c r="B30" s="73" t="s">
        <v>66</v>
      </c>
      <c r="C30" s="11" t="s">
        <v>177</v>
      </c>
      <c r="D30" s="11" t="s">
        <v>0</v>
      </c>
      <c r="E30" s="12">
        <f>E31</f>
        <v>550</v>
      </c>
      <c r="F30" s="12">
        <f>F31</f>
        <v>0</v>
      </c>
      <c r="G30" s="12">
        <f>G31</f>
        <v>550</v>
      </c>
      <c r="H30" s="12">
        <f>H31</f>
        <v>0</v>
      </c>
      <c r="I30" s="12">
        <f>I31</f>
        <v>0</v>
      </c>
    </row>
    <row r="31" spans="1:9" ht="31.5">
      <c r="A31" s="44" t="s">
        <v>184</v>
      </c>
      <c r="B31" s="26" t="s">
        <v>66</v>
      </c>
      <c r="C31" s="15" t="s">
        <v>183</v>
      </c>
      <c r="D31" s="41"/>
      <c r="E31" s="80">
        <f>E33</f>
        <v>550</v>
      </c>
      <c r="F31" s="80">
        <f>F33</f>
        <v>0</v>
      </c>
      <c r="G31" s="80">
        <f>G33</f>
        <v>550</v>
      </c>
      <c r="H31" s="80">
        <f>H33</f>
        <v>0</v>
      </c>
      <c r="I31" s="80">
        <f>I33</f>
        <v>0</v>
      </c>
    </row>
    <row r="32" spans="1:9" ht="31.5">
      <c r="A32" s="44" t="s">
        <v>184</v>
      </c>
      <c r="B32" s="26" t="s">
        <v>66</v>
      </c>
      <c r="C32" s="15" t="s">
        <v>372</v>
      </c>
      <c r="D32" s="41"/>
      <c r="E32" s="80">
        <f>E33</f>
        <v>550</v>
      </c>
      <c r="F32" s="80">
        <f>F33</f>
        <v>0</v>
      </c>
      <c r="G32" s="80">
        <f>G33</f>
        <v>550</v>
      </c>
      <c r="H32" s="80">
        <f>H33</f>
        <v>0</v>
      </c>
      <c r="I32" s="80">
        <f>I33</f>
        <v>0</v>
      </c>
    </row>
    <row r="33" spans="1:9" ht="47.25">
      <c r="A33" s="44" t="s">
        <v>298</v>
      </c>
      <c r="B33" s="26" t="s">
        <v>66</v>
      </c>
      <c r="C33" s="15" t="s">
        <v>372</v>
      </c>
      <c r="D33" s="41" t="s">
        <v>8</v>
      </c>
      <c r="E33" s="42">
        <v>550</v>
      </c>
      <c r="F33" s="102"/>
      <c r="G33" s="42">
        <f>E33+F33</f>
        <v>550</v>
      </c>
      <c r="H33" s="42">
        <v>0</v>
      </c>
      <c r="I33" s="42">
        <v>0</v>
      </c>
    </row>
    <row r="34" spans="1:9" ht="15.75">
      <c r="A34" s="13" t="s">
        <v>231</v>
      </c>
      <c r="B34" s="73" t="s">
        <v>66</v>
      </c>
      <c r="C34" s="11" t="s">
        <v>83</v>
      </c>
      <c r="D34" s="11" t="s">
        <v>0</v>
      </c>
      <c r="E34" s="12">
        <f>E35+E38</f>
        <v>1064.3</v>
      </c>
      <c r="F34" s="12">
        <f>F35+F38</f>
        <v>-214.3</v>
      </c>
      <c r="G34" s="12">
        <f>G35+G38</f>
        <v>850</v>
      </c>
      <c r="H34" s="12">
        <f>H35+H38</f>
        <v>850</v>
      </c>
      <c r="I34" s="12">
        <f>I35+I38</f>
        <v>850</v>
      </c>
    </row>
    <row r="35" spans="1:9" ht="31.5">
      <c r="A35" s="44" t="s">
        <v>195</v>
      </c>
      <c r="B35" s="26" t="s">
        <v>66</v>
      </c>
      <c r="C35" s="15" t="s">
        <v>194</v>
      </c>
      <c r="D35" s="41"/>
      <c r="E35" s="42">
        <f aca="true" t="shared" si="0" ref="E35:I36">E36</f>
        <v>850</v>
      </c>
      <c r="F35" s="42">
        <f t="shared" si="0"/>
        <v>0</v>
      </c>
      <c r="G35" s="42">
        <f t="shared" si="0"/>
        <v>850</v>
      </c>
      <c r="H35" s="42">
        <f t="shared" si="0"/>
        <v>850</v>
      </c>
      <c r="I35" s="42">
        <f t="shared" si="0"/>
        <v>850</v>
      </c>
    </row>
    <row r="36" spans="1:9" ht="31.5">
      <c r="A36" s="44" t="s">
        <v>195</v>
      </c>
      <c r="B36" s="26" t="s">
        <v>66</v>
      </c>
      <c r="C36" s="15" t="s">
        <v>376</v>
      </c>
      <c r="D36" s="41"/>
      <c r="E36" s="42">
        <f t="shared" si="0"/>
        <v>850</v>
      </c>
      <c r="F36" s="42">
        <f t="shared" si="0"/>
        <v>0</v>
      </c>
      <c r="G36" s="42">
        <f t="shared" si="0"/>
        <v>850</v>
      </c>
      <c r="H36" s="42">
        <f t="shared" si="0"/>
        <v>850</v>
      </c>
      <c r="I36" s="42">
        <f t="shared" si="0"/>
        <v>850</v>
      </c>
    </row>
    <row r="37" spans="1:9" ht="15.75">
      <c r="A37" s="44" t="s">
        <v>9</v>
      </c>
      <c r="B37" s="26" t="s">
        <v>66</v>
      </c>
      <c r="C37" s="15" t="s">
        <v>376</v>
      </c>
      <c r="D37" s="41" t="s">
        <v>12</v>
      </c>
      <c r="E37" s="42">
        <v>850</v>
      </c>
      <c r="F37" s="102"/>
      <c r="G37" s="42">
        <f>E37+F37</f>
        <v>850</v>
      </c>
      <c r="H37" s="42">
        <v>850</v>
      </c>
      <c r="I37" s="42">
        <v>850</v>
      </c>
    </row>
    <row r="38" spans="1:9" ht="31.5">
      <c r="A38" s="40" t="s">
        <v>501</v>
      </c>
      <c r="B38" s="26" t="s">
        <v>66</v>
      </c>
      <c r="C38" s="34" t="s">
        <v>498</v>
      </c>
      <c r="D38" s="34"/>
      <c r="E38" s="35">
        <f aca="true" t="shared" si="1" ref="E38:I39">E39</f>
        <v>214.3</v>
      </c>
      <c r="F38" s="35">
        <f t="shared" si="1"/>
        <v>-214.3</v>
      </c>
      <c r="G38" s="35">
        <f t="shared" si="1"/>
        <v>0</v>
      </c>
      <c r="H38" s="35">
        <f t="shared" si="1"/>
        <v>0</v>
      </c>
      <c r="I38" s="35">
        <f t="shared" si="1"/>
        <v>0</v>
      </c>
    </row>
    <row r="39" spans="1:9" ht="63">
      <c r="A39" s="40" t="s">
        <v>497</v>
      </c>
      <c r="B39" s="26" t="s">
        <v>66</v>
      </c>
      <c r="C39" s="34" t="s">
        <v>496</v>
      </c>
      <c r="D39" s="34"/>
      <c r="E39" s="35">
        <f t="shared" si="1"/>
        <v>214.3</v>
      </c>
      <c r="F39" s="35">
        <f t="shared" si="1"/>
        <v>-214.3</v>
      </c>
      <c r="G39" s="35">
        <f t="shared" si="1"/>
        <v>0</v>
      </c>
      <c r="H39" s="35">
        <f t="shared" si="1"/>
        <v>0</v>
      </c>
      <c r="I39" s="35">
        <f t="shared" si="1"/>
        <v>0</v>
      </c>
    </row>
    <row r="40" spans="1:9" ht="15.75">
      <c r="A40" s="44" t="s">
        <v>9</v>
      </c>
      <c r="B40" s="26" t="s">
        <v>66</v>
      </c>
      <c r="C40" s="34" t="s">
        <v>496</v>
      </c>
      <c r="D40" s="34" t="s">
        <v>12</v>
      </c>
      <c r="E40" s="35">
        <v>214.3</v>
      </c>
      <c r="F40" s="103">
        <v>-214.3</v>
      </c>
      <c r="G40" s="42">
        <f>E40+F40</f>
        <v>0</v>
      </c>
      <c r="H40" s="35">
        <v>0</v>
      </c>
      <c r="I40" s="35">
        <v>0</v>
      </c>
    </row>
    <row r="41" spans="1:9" ht="32.25" customHeight="1">
      <c r="A41" s="71" t="s">
        <v>232</v>
      </c>
      <c r="B41" s="67" t="s">
        <v>66</v>
      </c>
      <c r="C41" s="66" t="s">
        <v>123</v>
      </c>
      <c r="D41" s="66" t="s">
        <v>0</v>
      </c>
      <c r="E41" s="72">
        <f aca="true" t="shared" si="2" ref="E41:I47">E42</f>
        <v>120</v>
      </c>
      <c r="F41" s="72">
        <f t="shared" si="2"/>
        <v>132.2</v>
      </c>
      <c r="G41" s="72">
        <f t="shared" si="2"/>
        <v>252.2</v>
      </c>
      <c r="H41" s="72">
        <f t="shared" si="2"/>
        <v>120</v>
      </c>
      <c r="I41" s="72">
        <f t="shared" si="2"/>
        <v>120</v>
      </c>
    </row>
    <row r="42" spans="1:9" ht="15.75">
      <c r="A42" s="10" t="s">
        <v>233</v>
      </c>
      <c r="B42" s="73" t="s">
        <v>66</v>
      </c>
      <c r="C42" s="11" t="s">
        <v>124</v>
      </c>
      <c r="D42" s="11" t="s">
        <v>0</v>
      </c>
      <c r="E42" s="12">
        <f t="shared" si="2"/>
        <v>120</v>
      </c>
      <c r="F42" s="12">
        <f>F43+F46</f>
        <v>132.2</v>
      </c>
      <c r="G42" s="12">
        <f>G43+G46</f>
        <v>252.2</v>
      </c>
      <c r="H42" s="12">
        <f>H43+H46</f>
        <v>120</v>
      </c>
      <c r="I42" s="12">
        <f>I43+I46</f>
        <v>120</v>
      </c>
    </row>
    <row r="43" spans="1:9" ht="15.75">
      <c r="A43" s="14" t="s">
        <v>22</v>
      </c>
      <c r="B43" s="26" t="s">
        <v>66</v>
      </c>
      <c r="C43" s="7" t="s">
        <v>260</v>
      </c>
      <c r="D43" s="7"/>
      <c r="E43" s="8">
        <f t="shared" si="2"/>
        <v>120</v>
      </c>
      <c r="F43" s="8">
        <f t="shared" si="2"/>
        <v>0</v>
      </c>
      <c r="G43" s="8">
        <f t="shared" si="2"/>
        <v>120</v>
      </c>
      <c r="H43" s="8">
        <f t="shared" si="2"/>
        <v>120</v>
      </c>
      <c r="I43" s="8">
        <f t="shared" si="2"/>
        <v>120</v>
      </c>
    </row>
    <row r="44" spans="1:9" ht="15.75">
      <c r="A44" s="14" t="s">
        <v>22</v>
      </c>
      <c r="B44" s="26" t="s">
        <v>66</v>
      </c>
      <c r="C44" s="34" t="s">
        <v>442</v>
      </c>
      <c r="D44" s="7"/>
      <c r="E44" s="8">
        <f t="shared" si="2"/>
        <v>120</v>
      </c>
      <c r="F44" s="8">
        <f t="shared" si="2"/>
        <v>0</v>
      </c>
      <c r="G44" s="8">
        <f t="shared" si="2"/>
        <v>120</v>
      </c>
      <c r="H44" s="8">
        <f t="shared" si="2"/>
        <v>120</v>
      </c>
      <c r="I44" s="8">
        <f t="shared" si="2"/>
        <v>120</v>
      </c>
    </row>
    <row r="45" spans="1:9" ht="47.25">
      <c r="A45" s="44" t="s">
        <v>298</v>
      </c>
      <c r="B45" s="41" t="s">
        <v>66</v>
      </c>
      <c r="C45" s="7" t="s">
        <v>442</v>
      </c>
      <c r="D45" s="41" t="s">
        <v>8</v>
      </c>
      <c r="E45" s="42">
        <v>120</v>
      </c>
      <c r="F45" s="102">
        <v>0</v>
      </c>
      <c r="G45" s="42">
        <f>E45+F45</f>
        <v>120</v>
      </c>
      <c r="H45" s="42">
        <v>120</v>
      </c>
      <c r="I45" s="42">
        <v>120</v>
      </c>
    </row>
    <row r="46" spans="1:9" ht="31.5">
      <c r="A46" s="14" t="s">
        <v>583</v>
      </c>
      <c r="B46" s="26" t="s">
        <v>66</v>
      </c>
      <c r="C46" s="7" t="s">
        <v>580</v>
      </c>
      <c r="D46" s="7"/>
      <c r="E46" s="8">
        <f t="shared" si="2"/>
        <v>0</v>
      </c>
      <c r="F46" s="8">
        <f t="shared" si="2"/>
        <v>132.2</v>
      </c>
      <c r="G46" s="8">
        <f t="shared" si="2"/>
        <v>132.2</v>
      </c>
      <c r="H46" s="8">
        <f t="shared" si="2"/>
        <v>0</v>
      </c>
      <c r="I46" s="8">
        <f t="shared" si="2"/>
        <v>0</v>
      </c>
    </row>
    <row r="47" spans="1:9" ht="62.25" customHeight="1">
      <c r="A47" s="14" t="s">
        <v>589</v>
      </c>
      <c r="B47" s="26" t="s">
        <v>66</v>
      </c>
      <c r="C47" s="34" t="s">
        <v>588</v>
      </c>
      <c r="D47" s="7"/>
      <c r="E47" s="8">
        <f t="shared" si="2"/>
        <v>0</v>
      </c>
      <c r="F47" s="8">
        <f t="shared" si="2"/>
        <v>132.2</v>
      </c>
      <c r="G47" s="8">
        <f t="shared" si="2"/>
        <v>132.2</v>
      </c>
      <c r="H47" s="8">
        <f t="shared" si="2"/>
        <v>0</v>
      </c>
      <c r="I47" s="8">
        <f t="shared" si="2"/>
        <v>0</v>
      </c>
    </row>
    <row r="48" spans="1:9" ht="15.75">
      <c r="A48" s="44" t="s">
        <v>9</v>
      </c>
      <c r="B48" s="41" t="s">
        <v>66</v>
      </c>
      <c r="C48" s="7" t="s">
        <v>588</v>
      </c>
      <c r="D48" s="34" t="s">
        <v>12</v>
      </c>
      <c r="E48" s="42">
        <v>0</v>
      </c>
      <c r="F48" s="102">
        <v>132.2</v>
      </c>
      <c r="G48" s="42">
        <f>E48+F48</f>
        <v>132.2</v>
      </c>
      <c r="H48" s="42">
        <v>0</v>
      </c>
      <c r="I48" s="42">
        <v>0</v>
      </c>
    </row>
    <row r="49" spans="1:9" ht="31.5">
      <c r="A49" s="71" t="s">
        <v>234</v>
      </c>
      <c r="B49" s="67" t="s">
        <v>66</v>
      </c>
      <c r="C49" s="66" t="s">
        <v>151</v>
      </c>
      <c r="D49" s="66" t="s">
        <v>0</v>
      </c>
      <c r="E49" s="72">
        <f>E50+E74+E105+E81+E112</f>
        <v>92648.1</v>
      </c>
      <c r="F49" s="72">
        <f>F50+F74+F105+F81+F112</f>
        <v>38089</v>
      </c>
      <c r="G49" s="72">
        <f>G50+G74+G105+G81+G112</f>
        <v>130737.09999999998</v>
      </c>
      <c r="H49" s="72">
        <f>H50+H74+H105+H81+H112</f>
        <v>71366.8</v>
      </c>
      <c r="I49" s="72">
        <f>I50+I74+I105+I81+I112</f>
        <v>69304.5</v>
      </c>
    </row>
    <row r="50" spans="1:9" ht="31.5">
      <c r="A50" s="10" t="s">
        <v>235</v>
      </c>
      <c r="B50" s="73" t="s">
        <v>66</v>
      </c>
      <c r="C50" s="11" t="s">
        <v>152</v>
      </c>
      <c r="D50" s="11" t="s">
        <v>0</v>
      </c>
      <c r="E50" s="12">
        <f>E51+E58+E63+E71+E55</f>
        <v>48233.399999999994</v>
      </c>
      <c r="F50" s="12">
        <f>F51+F58+F63+F71+F55+F68+F65</f>
        <v>37171.5</v>
      </c>
      <c r="G50" s="12">
        <f>G51+G58+G63+G71+G55+G68+G65</f>
        <v>85404.9</v>
      </c>
      <c r="H50" s="12">
        <f>H51+H58+H63+H71+H55+H68+H65</f>
        <v>23139.2</v>
      </c>
      <c r="I50" s="12">
        <f>I51+I58+I63+I71+I55+I68+I65</f>
        <v>21686.9</v>
      </c>
    </row>
    <row r="51" spans="1:9" ht="31.5">
      <c r="A51" s="14" t="s">
        <v>191</v>
      </c>
      <c r="B51" s="26" t="s">
        <v>66</v>
      </c>
      <c r="C51" s="41" t="s">
        <v>264</v>
      </c>
      <c r="D51" s="7"/>
      <c r="E51" s="8">
        <f>E52</f>
        <v>7683</v>
      </c>
      <c r="F51" s="8">
        <f>F52</f>
        <v>11481.6</v>
      </c>
      <c r="G51" s="8">
        <f>G52</f>
        <v>19164.6</v>
      </c>
      <c r="H51" s="8">
        <f>H52</f>
        <v>5132.5</v>
      </c>
      <c r="I51" s="8">
        <f>I52</f>
        <v>5132.5</v>
      </c>
    </row>
    <row r="52" spans="1:9" ht="31.5">
      <c r="A52" s="14" t="s">
        <v>191</v>
      </c>
      <c r="B52" s="26" t="s">
        <v>66</v>
      </c>
      <c r="C52" s="41" t="s">
        <v>377</v>
      </c>
      <c r="D52" s="7"/>
      <c r="E52" s="8">
        <f>E53+E54</f>
        <v>7683</v>
      </c>
      <c r="F52" s="8">
        <f>F53+F54</f>
        <v>11481.6</v>
      </c>
      <c r="G52" s="8">
        <f>G53+G54</f>
        <v>19164.6</v>
      </c>
      <c r="H52" s="8">
        <f>H53+H54</f>
        <v>5132.5</v>
      </c>
      <c r="I52" s="8">
        <f>I53+I54</f>
        <v>5132.5</v>
      </c>
    </row>
    <row r="53" spans="1:9" ht="47.25">
      <c r="A53" s="44" t="s">
        <v>298</v>
      </c>
      <c r="B53" s="41" t="s">
        <v>66</v>
      </c>
      <c r="C53" s="41" t="s">
        <v>377</v>
      </c>
      <c r="D53" s="41" t="s">
        <v>8</v>
      </c>
      <c r="E53" s="35">
        <f>7533+150</f>
        <v>7683</v>
      </c>
      <c r="F53" s="102">
        <f>292.2+318+289.1+343.1+121.9+254.3+28.3+6041.8+1292.9</f>
        <v>8981.6</v>
      </c>
      <c r="G53" s="42">
        <f>E53+F53</f>
        <v>16664.6</v>
      </c>
      <c r="H53" s="42">
        <v>5132.5</v>
      </c>
      <c r="I53" s="42">
        <v>5132.5</v>
      </c>
    </row>
    <row r="54" spans="1:9" ht="31.5">
      <c r="A54" s="44" t="s">
        <v>558</v>
      </c>
      <c r="B54" s="41" t="s">
        <v>66</v>
      </c>
      <c r="C54" s="41" t="s">
        <v>377</v>
      </c>
      <c r="D54" s="41" t="s">
        <v>23</v>
      </c>
      <c r="E54" s="35">
        <v>0</v>
      </c>
      <c r="F54" s="102">
        <v>2500</v>
      </c>
      <c r="G54" s="42">
        <f>E54+F54</f>
        <v>2500</v>
      </c>
      <c r="H54" s="42">
        <v>0</v>
      </c>
      <c r="I54" s="42">
        <v>0</v>
      </c>
    </row>
    <row r="55" spans="1:9" ht="45.75" customHeight="1">
      <c r="A55" s="44" t="s">
        <v>584</v>
      </c>
      <c r="B55" s="41" t="s">
        <v>66</v>
      </c>
      <c r="C55" s="41" t="s">
        <v>566</v>
      </c>
      <c r="D55" s="41"/>
      <c r="E55" s="35">
        <f aca="true" t="shared" si="3" ref="E55:I56">E56</f>
        <v>0</v>
      </c>
      <c r="F55" s="102">
        <f t="shared" si="3"/>
        <v>679.9000000000001</v>
      </c>
      <c r="G55" s="42">
        <f t="shared" si="3"/>
        <v>679.9000000000001</v>
      </c>
      <c r="H55" s="42">
        <f t="shared" si="3"/>
        <v>0</v>
      </c>
      <c r="I55" s="42">
        <f t="shared" si="3"/>
        <v>0</v>
      </c>
    </row>
    <row r="56" spans="1:9" ht="47.25">
      <c r="A56" s="44" t="s">
        <v>584</v>
      </c>
      <c r="B56" s="41" t="s">
        <v>66</v>
      </c>
      <c r="C56" s="41" t="s">
        <v>567</v>
      </c>
      <c r="D56" s="41"/>
      <c r="E56" s="35">
        <f t="shared" si="3"/>
        <v>0</v>
      </c>
      <c r="F56" s="102">
        <f t="shared" si="3"/>
        <v>679.9000000000001</v>
      </c>
      <c r="G56" s="102">
        <f t="shared" si="3"/>
        <v>679.9000000000001</v>
      </c>
      <c r="H56" s="102">
        <f t="shared" si="3"/>
        <v>0</v>
      </c>
      <c r="I56" s="102">
        <f t="shared" si="3"/>
        <v>0</v>
      </c>
    </row>
    <row r="57" spans="1:9" ht="47.25">
      <c r="A57" s="44" t="s">
        <v>298</v>
      </c>
      <c r="B57" s="41" t="s">
        <v>66</v>
      </c>
      <c r="C57" s="41" t="s">
        <v>567</v>
      </c>
      <c r="D57" s="41" t="s">
        <v>8</v>
      </c>
      <c r="E57" s="35">
        <v>0</v>
      </c>
      <c r="F57" s="102">
        <f>91.2+588.7</f>
        <v>679.9000000000001</v>
      </c>
      <c r="G57" s="42">
        <f>E57+F57</f>
        <v>679.9000000000001</v>
      </c>
      <c r="H57" s="42">
        <v>0</v>
      </c>
      <c r="I57" s="42">
        <v>0</v>
      </c>
    </row>
    <row r="58" spans="1:9" ht="31.5">
      <c r="A58" s="18" t="s">
        <v>41</v>
      </c>
      <c r="B58" s="41" t="s">
        <v>66</v>
      </c>
      <c r="C58" s="41" t="s">
        <v>265</v>
      </c>
      <c r="D58" s="9"/>
      <c r="E58" s="8">
        <f>E59</f>
        <v>32343.7</v>
      </c>
      <c r="F58" s="8">
        <f>F59</f>
        <v>4653.8</v>
      </c>
      <c r="G58" s="8">
        <f>G59</f>
        <v>36997.5</v>
      </c>
      <c r="H58" s="8">
        <f>H59</f>
        <v>9800</v>
      </c>
      <c r="I58" s="8">
        <f>I59</f>
        <v>8347.7</v>
      </c>
    </row>
    <row r="59" spans="1:9" ht="31.5">
      <c r="A59" s="18" t="s">
        <v>41</v>
      </c>
      <c r="B59" s="41" t="s">
        <v>66</v>
      </c>
      <c r="C59" s="41" t="s">
        <v>378</v>
      </c>
      <c r="D59" s="9"/>
      <c r="E59" s="8">
        <f>E60+E61</f>
        <v>32343.7</v>
      </c>
      <c r="F59" s="8">
        <f>F60+F61</f>
        <v>4653.8</v>
      </c>
      <c r="G59" s="8">
        <f>G60+G61</f>
        <v>36997.5</v>
      </c>
      <c r="H59" s="8">
        <f>H60+H61</f>
        <v>9800</v>
      </c>
      <c r="I59" s="8">
        <f>I60+I61</f>
        <v>8347.7</v>
      </c>
    </row>
    <row r="60" spans="1:9" ht="47.25">
      <c r="A60" s="44" t="s">
        <v>298</v>
      </c>
      <c r="B60" s="41" t="s">
        <v>66</v>
      </c>
      <c r="C60" s="41" t="s">
        <v>378</v>
      </c>
      <c r="D60" s="41" t="s">
        <v>8</v>
      </c>
      <c r="E60" s="42">
        <v>32343.7</v>
      </c>
      <c r="F60" s="102">
        <f>2659</f>
        <v>2659</v>
      </c>
      <c r="G60" s="42">
        <f>E60+F60</f>
        <v>35002.7</v>
      </c>
      <c r="H60" s="42">
        <v>9800</v>
      </c>
      <c r="I60" s="42">
        <v>8347.7</v>
      </c>
    </row>
    <row r="61" spans="1:9" ht="31.5">
      <c r="A61" s="44" t="s">
        <v>558</v>
      </c>
      <c r="B61" s="41" t="s">
        <v>66</v>
      </c>
      <c r="C61" s="41" t="s">
        <v>378</v>
      </c>
      <c r="D61" s="41" t="s">
        <v>23</v>
      </c>
      <c r="E61" s="42">
        <v>0</v>
      </c>
      <c r="F61" s="102">
        <v>1994.8</v>
      </c>
      <c r="G61" s="42">
        <f>E61+F61</f>
        <v>1994.8</v>
      </c>
      <c r="H61" s="42">
        <v>0</v>
      </c>
      <c r="I61" s="42">
        <v>0</v>
      </c>
    </row>
    <row r="62" spans="1:9" ht="47.25">
      <c r="A62" s="133" t="s">
        <v>347</v>
      </c>
      <c r="B62" s="41" t="s">
        <v>66</v>
      </c>
      <c r="C62" s="41" t="s">
        <v>366</v>
      </c>
      <c r="D62" s="41"/>
      <c r="E62" s="42">
        <f aca="true" t="shared" si="4" ref="E62:I63">E63</f>
        <v>8206.7</v>
      </c>
      <c r="F62" s="42">
        <f t="shared" si="4"/>
        <v>0</v>
      </c>
      <c r="G62" s="42">
        <f t="shared" si="4"/>
        <v>8206.7</v>
      </c>
      <c r="H62" s="42">
        <f t="shared" si="4"/>
        <v>8206.7</v>
      </c>
      <c r="I62" s="42">
        <f t="shared" si="4"/>
        <v>8206.7</v>
      </c>
    </row>
    <row r="63" spans="1:9" ht="47.25">
      <c r="A63" s="39" t="s">
        <v>347</v>
      </c>
      <c r="B63" s="41" t="s">
        <v>66</v>
      </c>
      <c r="C63" s="26" t="s">
        <v>266</v>
      </c>
      <c r="D63" s="54"/>
      <c r="E63" s="20">
        <f t="shared" si="4"/>
        <v>8206.7</v>
      </c>
      <c r="F63" s="20">
        <f t="shared" si="4"/>
        <v>0</v>
      </c>
      <c r="G63" s="20">
        <f t="shared" si="4"/>
        <v>8206.7</v>
      </c>
      <c r="H63" s="20">
        <f t="shared" si="4"/>
        <v>8206.7</v>
      </c>
      <c r="I63" s="20">
        <f t="shared" si="4"/>
        <v>8206.7</v>
      </c>
    </row>
    <row r="64" spans="1:9" ht="15.75">
      <c r="A64" s="44" t="s">
        <v>9</v>
      </c>
      <c r="B64" s="41" t="s">
        <v>66</v>
      </c>
      <c r="C64" s="26" t="s">
        <v>266</v>
      </c>
      <c r="D64" s="41" t="s">
        <v>12</v>
      </c>
      <c r="E64" s="42">
        <v>8206.7</v>
      </c>
      <c r="F64" s="102">
        <v>0</v>
      </c>
      <c r="G64" s="42">
        <f>E64+F64</f>
        <v>8206.7</v>
      </c>
      <c r="H64" s="42">
        <v>8206.7</v>
      </c>
      <c r="I64" s="42">
        <v>8206.7</v>
      </c>
    </row>
    <row r="65" spans="1:9" ht="15.75">
      <c r="A65" s="44" t="s">
        <v>582</v>
      </c>
      <c r="B65" s="41" t="s">
        <v>66</v>
      </c>
      <c r="C65" s="26" t="s">
        <v>576</v>
      </c>
      <c r="D65" s="41"/>
      <c r="E65" s="42">
        <f aca="true" t="shared" si="5" ref="E65:I66">E66</f>
        <v>0</v>
      </c>
      <c r="F65" s="42">
        <f t="shared" si="5"/>
        <v>5230</v>
      </c>
      <c r="G65" s="42">
        <f t="shared" si="5"/>
        <v>5230</v>
      </c>
      <c r="H65" s="42">
        <f t="shared" si="5"/>
        <v>0</v>
      </c>
      <c r="I65" s="42">
        <f t="shared" si="5"/>
        <v>0</v>
      </c>
    </row>
    <row r="66" spans="1:9" ht="15.75">
      <c r="A66" s="44" t="s">
        <v>582</v>
      </c>
      <c r="B66" s="41" t="s">
        <v>66</v>
      </c>
      <c r="C66" s="26" t="s">
        <v>575</v>
      </c>
      <c r="D66" s="41"/>
      <c r="E66" s="42">
        <f t="shared" si="5"/>
        <v>0</v>
      </c>
      <c r="F66" s="42">
        <f t="shared" si="5"/>
        <v>5230</v>
      </c>
      <c r="G66" s="42">
        <f t="shared" si="5"/>
        <v>5230</v>
      </c>
      <c r="H66" s="42">
        <f t="shared" si="5"/>
        <v>0</v>
      </c>
      <c r="I66" s="42">
        <f t="shared" si="5"/>
        <v>0</v>
      </c>
    </row>
    <row r="67" spans="1:9" ht="31.5">
      <c r="A67" s="44" t="s">
        <v>558</v>
      </c>
      <c r="B67" s="41" t="s">
        <v>66</v>
      </c>
      <c r="C67" s="26" t="s">
        <v>575</v>
      </c>
      <c r="D67" s="41" t="s">
        <v>23</v>
      </c>
      <c r="E67" s="42">
        <v>0</v>
      </c>
      <c r="F67" s="102">
        <v>5230</v>
      </c>
      <c r="G67" s="42">
        <f>E67+F67</f>
        <v>5230</v>
      </c>
      <c r="H67" s="42">
        <v>0</v>
      </c>
      <c r="I67" s="42">
        <v>0</v>
      </c>
    </row>
    <row r="68" spans="1:9" ht="31.5">
      <c r="A68" s="44" t="s">
        <v>598</v>
      </c>
      <c r="B68" s="41" t="s">
        <v>66</v>
      </c>
      <c r="C68" s="26" t="s">
        <v>570</v>
      </c>
      <c r="D68" s="41"/>
      <c r="E68" s="42">
        <f aca="true" t="shared" si="6" ref="E68:I69">E69</f>
        <v>0</v>
      </c>
      <c r="F68" s="42">
        <f t="shared" si="6"/>
        <v>13665</v>
      </c>
      <c r="G68" s="42">
        <f t="shared" si="6"/>
        <v>13665</v>
      </c>
      <c r="H68" s="42">
        <f t="shared" si="6"/>
        <v>0</v>
      </c>
      <c r="I68" s="42">
        <f t="shared" si="6"/>
        <v>0</v>
      </c>
    </row>
    <row r="69" spans="1:9" ht="31.5">
      <c r="A69" s="44" t="s">
        <v>598</v>
      </c>
      <c r="B69" s="41" t="s">
        <v>66</v>
      </c>
      <c r="C69" s="26" t="s">
        <v>571</v>
      </c>
      <c r="D69" s="41"/>
      <c r="E69" s="42">
        <f t="shared" si="6"/>
        <v>0</v>
      </c>
      <c r="F69" s="102">
        <f t="shared" si="6"/>
        <v>13665</v>
      </c>
      <c r="G69" s="102">
        <f t="shared" si="6"/>
        <v>13665</v>
      </c>
      <c r="H69" s="102">
        <f t="shared" si="6"/>
        <v>0</v>
      </c>
      <c r="I69" s="102">
        <f t="shared" si="6"/>
        <v>0</v>
      </c>
    </row>
    <row r="70" spans="1:9" ht="47.25">
      <c r="A70" s="44" t="s">
        <v>298</v>
      </c>
      <c r="B70" s="41" t="s">
        <v>66</v>
      </c>
      <c r="C70" s="26" t="s">
        <v>571</v>
      </c>
      <c r="D70" s="41" t="s">
        <v>8</v>
      </c>
      <c r="E70" s="42">
        <v>0</v>
      </c>
      <c r="F70" s="102">
        <v>13665</v>
      </c>
      <c r="G70" s="42">
        <f>E70+F70</f>
        <v>13665</v>
      </c>
      <c r="H70" s="42">
        <v>0</v>
      </c>
      <c r="I70" s="42">
        <v>0</v>
      </c>
    </row>
    <row r="71" spans="1:9" ht="15.75">
      <c r="A71" s="44" t="s">
        <v>557</v>
      </c>
      <c r="B71" s="41" t="s">
        <v>66</v>
      </c>
      <c r="C71" s="26" t="s">
        <v>560</v>
      </c>
      <c r="D71" s="41"/>
      <c r="E71" s="42">
        <f aca="true" t="shared" si="7" ref="E71:I72">E72</f>
        <v>0</v>
      </c>
      <c r="F71" s="102">
        <f t="shared" si="7"/>
        <v>1461.2</v>
      </c>
      <c r="G71" s="42">
        <f t="shared" si="7"/>
        <v>1461.2</v>
      </c>
      <c r="H71" s="42">
        <f t="shared" si="7"/>
        <v>0</v>
      </c>
      <c r="I71" s="42">
        <f t="shared" si="7"/>
        <v>0</v>
      </c>
    </row>
    <row r="72" spans="1:9" ht="15.75">
      <c r="A72" s="44" t="s">
        <v>557</v>
      </c>
      <c r="B72" s="41" t="s">
        <v>66</v>
      </c>
      <c r="C72" s="26" t="s">
        <v>559</v>
      </c>
      <c r="D72" s="41"/>
      <c r="E72" s="42">
        <f t="shared" si="7"/>
        <v>0</v>
      </c>
      <c r="F72" s="42">
        <f t="shared" si="7"/>
        <v>1461.2</v>
      </c>
      <c r="G72" s="42">
        <f t="shared" si="7"/>
        <v>1461.2</v>
      </c>
      <c r="H72" s="42">
        <f t="shared" si="7"/>
        <v>0</v>
      </c>
      <c r="I72" s="42">
        <f t="shared" si="7"/>
        <v>0</v>
      </c>
    </row>
    <row r="73" spans="1:9" ht="47.25">
      <c r="A73" s="44" t="s">
        <v>354</v>
      </c>
      <c r="B73" s="41" t="s">
        <v>66</v>
      </c>
      <c r="C73" s="26" t="s">
        <v>559</v>
      </c>
      <c r="D73" s="41" t="s">
        <v>23</v>
      </c>
      <c r="E73" s="42">
        <v>0</v>
      </c>
      <c r="F73" s="102">
        <v>1461.2</v>
      </c>
      <c r="G73" s="42">
        <f>E73+F73</f>
        <v>1461.2</v>
      </c>
      <c r="H73" s="42">
        <v>0</v>
      </c>
      <c r="I73" s="42">
        <v>0</v>
      </c>
    </row>
    <row r="74" spans="1:9" ht="68.25" customHeight="1">
      <c r="A74" s="10" t="s">
        <v>305</v>
      </c>
      <c r="B74" s="73" t="s">
        <v>66</v>
      </c>
      <c r="C74" s="11" t="s">
        <v>153</v>
      </c>
      <c r="D74" s="11" t="s">
        <v>0</v>
      </c>
      <c r="E74" s="12">
        <f>E78</f>
        <v>200</v>
      </c>
      <c r="F74" s="12">
        <f>F78+F75</f>
        <v>1011.7</v>
      </c>
      <c r="G74" s="12">
        <f>G78+G75</f>
        <v>1211.7</v>
      </c>
      <c r="H74" s="12">
        <f>H78+H75</f>
        <v>0</v>
      </c>
      <c r="I74" s="12">
        <f>I78+I75</f>
        <v>0</v>
      </c>
    </row>
    <row r="75" spans="1:9" ht="31.5">
      <c r="A75" s="44" t="s">
        <v>572</v>
      </c>
      <c r="B75" s="41" t="s">
        <v>66</v>
      </c>
      <c r="C75" s="26" t="s">
        <v>573</v>
      </c>
      <c r="D75" s="41"/>
      <c r="E75" s="42">
        <f aca="true" t="shared" si="8" ref="E75:I76">E76</f>
        <v>0</v>
      </c>
      <c r="F75" s="42">
        <f t="shared" si="8"/>
        <v>1011.7</v>
      </c>
      <c r="G75" s="42">
        <f t="shared" si="8"/>
        <v>1011.7</v>
      </c>
      <c r="H75" s="42">
        <f t="shared" si="8"/>
        <v>0</v>
      </c>
      <c r="I75" s="42">
        <f t="shared" si="8"/>
        <v>0</v>
      </c>
    </row>
    <row r="76" spans="1:9" ht="32.25" customHeight="1">
      <c r="A76" s="44" t="s">
        <v>572</v>
      </c>
      <c r="B76" s="41" t="s">
        <v>66</v>
      </c>
      <c r="C76" s="26" t="s">
        <v>574</v>
      </c>
      <c r="D76" s="41"/>
      <c r="E76" s="42">
        <f t="shared" si="8"/>
        <v>0</v>
      </c>
      <c r="F76" s="42">
        <f t="shared" si="8"/>
        <v>1011.7</v>
      </c>
      <c r="G76" s="42">
        <f t="shared" si="8"/>
        <v>1011.7</v>
      </c>
      <c r="H76" s="42">
        <f t="shared" si="8"/>
        <v>0</v>
      </c>
      <c r="I76" s="42">
        <f t="shared" si="8"/>
        <v>0</v>
      </c>
    </row>
    <row r="77" spans="1:9" ht="31.5">
      <c r="A77" s="44" t="s">
        <v>299</v>
      </c>
      <c r="B77" s="41" t="s">
        <v>66</v>
      </c>
      <c r="C77" s="26" t="s">
        <v>574</v>
      </c>
      <c r="D77" s="41" t="s">
        <v>8</v>
      </c>
      <c r="E77" s="42">
        <v>0</v>
      </c>
      <c r="F77" s="42">
        <f>554.7+457</f>
        <v>1011.7</v>
      </c>
      <c r="G77" s="42">
        <f>E77+F77</f>
        <v>1011.7</v>
      </c>
      <c r="H77" s="42">
        <v>0</v>
      </c>
      <c r="I77" s="42">
        <v>0</v>
      </c>
    </row>
    <row r="78" spans="1:9" ht="47.25">
      <c r="A78" s="44" t="s">
        <v>443</v>
      </c>
      <c r="B78" s="41" t="s">
        <v>66</v>
      </c>
      <c r="C78" s="26" t="s">
        <v>367</v>
      </c>
      <c r="D78" s="41"/>
      <c r="E78" s="42">
        <f aca="true" t="shared" si="9" ref="E78:I79">E79</f>
        <v>200</v>
      </c>
      <c r="F78" s="42">
        <f t="shared" si="9"/>
        <v>0</v>
      </c>
      <c r="G78" s="42">
        <f t="shared" si="9"/>
        <v>200</v>
      </c>
      <c r="H78" s="42">
        <f t="shared" si="9"/>
        <v>0</v>
      </c>
      <c r="I78" s="42">
        <f t="shared" si="9"/>
        <v>0</v>
      </c>
    </row>
    <row r="79" spans="1:9" ht="51.75" customHeight="1">
      <c r="A79" s="44" t="s">
        <v>355</v>
      </c>
      <c r="B79" s="41" t="s">
        <v>66</v>
      </c>
      <c r="C79" s="26" t="s">
        <v>502</v>
      </c>
      <c r="D79" s="41"/>
      <c r="E79" s="42">
        <f t="shared" si="9"/>
        <v>200</v>
      </c>
      <c r="F79" s="42">
        <f t="shared" si="9"/>
        <v>0</v>
      </c>
      <c r="G79" s="42">
        <f t="shared" si="9"/>
        <v>200</v>
      </c>
      <c r="H79" s="42">
        <f t="shared" si="9"/>
        <v>0</v>
      </c>
      <c r="I79" s="42">
        <f t="shared" si="9"/>
        <v>0</v>
      </c>
    </row>
    <row r="80" spans="1:9" ht="49.5" customHeight="1">
      <c r="A80" s="44" t="s">
        <v>298</v>
      </c>
      <c r="B80" s="41" t="s">
        <v>66</v>
      </c>
      <c r="C80" s="26" t="s">
        <v>502</v>
      </c>
      <c r="D80" s="41" t="s">
        <v>8</v>
      </c>
      <c r="E80" s="42">
        <v>200</v>
      </c>
      <c r="F80" s="102">
        <v>0</v>
      </c>
      <c r="G80" s="42">
        <f>E80+F80</f>
        <v>200</v>
      </c>
      <c r="H80" s="42">
        <v>0</v>
      </c>
      <c r="I80" s="42">
        <v>0</v>
      </c>
    </row>
    <row r="81" spans="1:9" ht="31.5" customHeight="1">
      <c r="A81" s="10" t="s">
        <v>253</v>
      </c>
      <c r="B81" s="73" t="s">
        <v>66</v>
      </c>
      <c r="C81" s="11" t="s">
        <v>154</v>
      </c>
      <c r="D81" s="11" t="s">
        <v>0</v>
      </c>
      <c r="E81" s="12">
        <f>E82+E87+E92+E95+E100</f>
        <v>41510.1</v>
      </c>
      <c r="F81" s="12">
        <f>F82+F87+F92+F95+F100</f>
        <v>0</v>
      </c>
      <c r="G81" s="12">
        <f>G82+G87+G92+G95+G100</f>
        <v>41510.1</v>
      </c>
      <c r="H81" s="12">
        <f>H82+H87+H92+H95+H100</f>
        <v>43304.7</v>
      </c>
      <c r="I81" s="12">
        <f>I82+I87+I92+I95+I100</f>
        <v>45244</v>
      </c>
    </row>
    <row r="82" spans="1:9" ht="31.5" customHeight="1">
      <c r="A82" s="127" t="s">
        <v>33</v>
      </c>
      <c r="B82" s="41" t="s">
        <v>66</v>
      </c>
      <c r="C82" s="41" t="s">
        <v>267</v>
      </c>
      <c r="D82" s="54"/>
      <c r="E82" s="42">
        <f>E83+E85</f>
        <v>6812.199999999999</v>
      </c>
      <c r="F82" s="42">
        <f>F83+F85</f>
        <v>0</v>
      </c>
      <c r="G82" s="42">
        <f>G83+G85</f>
        <v>6812.199999999999</v>
      </c>
      <c r="H82" s="42">
        <f>H83+H85</f>
        <v>7975.799999999999</v>
      </c>
      <c r="I82" s="42">
        <f>I83+I85</f>
        <v>8200.7</v>
      </c>
    </row>
    <row r="83" spans="1:9" ht="31.5">
      <c r="A83" s="127" t="s">
        <v>33</v>
      </c>
      <c r="B83" s="41" t="s">
        <v>66</v>
      </c>
      <c r="C83" s="41" t="s">
        <v>369</v>
      </c>
      <c r="D83" s="54"/>
      <c r="E83" s="42">
        <f>E84</f>
        <v>5518.299999999999</v>
      </c>
      <c r="F83" s="42">
        <f>F84</f>
        <v>0</v>
      </c>
      <c r="G83" s="42">
        <f>G84</f>
        <v>5518.299999999999</v>
      </c>
      <c r="H83" s="42">
        <f>H84</f>
        <v>6681.9</v>
      </c>
      <c r="I83" s="42">
        <f>I84</f>
        <v>6906.8</v>
      </c>
    </row>
    <row r="84" spans="1:9" ht="47.25">
      <c r="A84" s="113" t="s">
        <v>298</v>
      </c>
      <c r="B84" s="41" t="s">
        <v>66</v>
      </c>
      <c r="C84" s="41" t="s">
        <v>369</v>
      </c>
      <c r="D84" s="41" t="s">
        <v>8</v>
      </c>
      <c r="E84" s="46">
        <f>5164.4+353.9</f>
        <v>5518.299999999999</v>
      </c>
      <c r="F84" s="102">
        <v>0</v>
      </c>
      <c r="G84" s="42">
        <f>E84+F84</f>
        <v>5518.299999999999</v>
      </c>
      <c r="H84" s="46">
        <v>6681.9</v>
      </c>
      <c r="I84" s="46">
        <v>6906.8</v>
      </c>
    </row>
    <row r="85" spans="1:9" ht="31.5">
      <c r="A85" s="127" t="s">
        <v>33</v>
      </c>
      <c r="B85" s="41" t="s">
        <v>66</v>
      </c>
      <c r="C85" s="26" t="s">
        <v>268</v>
      </c>
      <c r="D85" s="15"/>
      <c r="E85" s="42">
        <f>E86</f>
        <v>1293.9</v>
      </c>
      <c r="F85" s="42">
        <f>F86</f>
        <v>0</v>
      </c>
      <c r="G85" s="42">
        <f>G86</f>
        <v>1293.9</v>
      </c>
      <c r="H85" s="42">
        <f>H86</f>
        <v>1293.9</v>
      </c>
      <c r="I85" s="42">
        <f>I86</f>
        <v>1293.9</v>
      </c>
    </row>
    <row r="86" spans="1:9" ht="47.25">
      <c r="A86" s="113" t="s">
        <v>298</v>
      </c>
      <c r="B86" s="41" t="s">
        <v>66</v>
      </c>
      <c r="C86" s="26" t="s">
        <v>268</v>
      </c>
      <c r="D86" s="41" t="s">
        <v>8</v>
      </c>
      <c r="E86" s="42">
        <v>1293.9</v>
      </c>
      <c r="F86" s="102">
        <v>0</v>
      </c>
      <c r="G86" s="42">
        <f>E86+F86</f>
        <v>1293.9</v>
      </c>
      <c r="H86" s="42">
        <v>1293.9</v>
      </c>
      <c r="I86" s="42">
        <v>1293.9</v>
      </c>
    </row>
    <row r="87" spans="1:9" ht="35.25" customHeight="1">
      <c r="A87" s="113" t="s">
        <v>34</v>
      </c>
      <c r="B87" s="41" t="s">
        <v>66</v>
      </c>
      <c r="C87" s="26" t="s">
        <v>155</v>
      </c>
      <c r="D87" s="41"/>
      <c r="E87" s="42">
        <f>E88+E90</f>
        <v>23532.4</v>
      </c>
      <c r="F87" s="42">
        <f>F88+F90</f>
        <v>0</v>
      </c>
      <c r="G87" s="42">
        <f>G88+G90</f>
        <v>23532.4</v>
      </c>
      <c r="H87" s="42">
        <f>H88+H90</f>
        <v>24278.9</v>
      </c>
      <c r="I87" s="42">
        <f>I88+I90</f>
        <v>25991.1</v>
      </c>
    </row>
    <row r="88" spans="1:9" ht="31.5">
      <c r="A88" s="113" t="s">
        <v>34</v>
      </c>
      <c r="B88" s="41" t="s">
        <v>66</v>
      </c>
      <c r="C88" s="21" t="s">
        <v>370</v>
      </c>
      <c r="D88" s="21"/>
      <c r="E88" s="42">
        <f>E89</f>
        <v>11812.8</v>
      </c>
      <c r="F88" s="42">
        <f>F89</f>
        <v>0</v>
      </c>
      <c r="G88" s="42">
        <f>G89</f>
        <v>11812.8</v>
      </c>
      <c r="H88" s="42">
        <f>H89</f>
        <v>12559.3</v>
      </c>
      <c r="I88" s="42">
        <f>I89</f>
        <v>14271.5</v>
      </c>
    </row>
    <row r="89" spans="1:9" ht="47.25">
      <c r="A89" s="113" t="s">
        <v>298</v>
      </c>
      <c r="B89" s="41" t="s">
        <v>66</v>
      </c>
      <c r="C89" s="21" t="s">
        <v>370</v>
      </c>
      <c r="D89" s="21" t="s">
        <v>8</v>
      </c>
      <c r="E89" s="42">
        <v>11812.8</v>
      </c>
      <c r="F89" s="166">
        <v>0</v>
      </c>
      <c r="G89" s="42">
        <f>E89+F89</f>
        <v>11812.8</v>
      </c>
      <c r="H89" s="42">
        <v>12559.3</v>
      </c>
      <c r="I89" s="42">
        <v>14271.5</v>
      </c>
    </row>
    <row r="90" spans="1:9" ht="31.5">
      <c r="A90" s="79" t="s">
        <v>34</v>
      </c>
      <c r="B90" s="41" t="s">
        <v>66</v>
      </c>
      <c r="C90" s="26" t="s">
        <v>269</v>
      </c>
      <c r="D90" s="41"/>
      <c r="E90" s="42">
        <f>E91</f>
        <v>11719.6</v>
      </c>
      <c r="F90" s="42">
        <f>F91</f>
        <v>0</v>
      </c>
      <c r="G90" s="42">
        <f>G91</f>
        <v>11719.6</v>
      </c>
      <c r="H90" s="42">
        <f>H91</f>
        <v>11719.6</v>
      </c>
      <c r="I90" s="42">
        <f>I91</f>
        <v>11719.6</v>
      </c>
    </row>
    <row r="91" spans="1:9" ht="47.25">
      <c r="A91" s="113" t="s">
        <v>298</v>
      </c>
      <c r="B91" s="41" t="s">
        <v>66</v>
      </c>
      <c r="C91" s="26" t="s">
        <v>269</v>
      </c>
      <c r="D91" s="41" t="s">
        <v>8</v>
      </c>
      <c r="E91" s="42">
        <v>11719.6</v>
      </c>
      <c r="F91" s="102">
        <v>0</v>
      </c>
      <c r="G91" s="42">
        <f>E91+F91</f>
        <v>11719.6</v>
      </c>
      <c r="H91" s="42">
        <v>11719.6</v>
      </c>
      <c r="I91" s="42">
        <v>11719.6</v>
      </c>
    </row>
    <row r="92" spans="1:9" ht="37.5" customHeight="1">
      <c r="A92" s="79" t="s">
        <v>174</v>
      </c>
      <c r="B92" s="41" t="s">
        <v>66</v>
      </c>
      <c r="C92" s="15" t="s">
        <v>156</v>
      </c>
      <c r="D92" s="41"/>
      <c r="E92" s="42">
        <f aca="true" t="shared" si="10" ref="E92:I93">E93</f>
        <v>5000</v>
      </c>
      <c r="F92" s="42">
        <f t="shared" si="10"/>
        <v>0</v>
      </c>
      <c r="G92" s="42">
        <f t="shared" si="10"/>
        <v>5000</v>
      </c>
      <c r="H92" s="42">
        <f t="shared" si="10"/>
        <v>5000</v>
      </c>
      <c r="I92" s="42">
        <f t="shared" si="10"/>
        <v>5000</v>
      </c>
    </row>
    <row r="93" spans="1:9" ht="37.5" customHeight="1">
      <c r="A93" s="79" t="s">
        <v>447</v>
      </c>
      <c r="B93" s="41" t="s">
        <v>66</v>
      </c>
      <c r="C93" s="15" t="s">
        <v>396</v>
      </c>
      <c r="D93" s="41"/>
      <c r="E93" s="42">
        <f t="shared" si="10"/>
        <v>5000</v>
      </c>
      <c r="F93" s="42">
        <f t="shared" si="10"/>
        <v>0</v>
      </c>
      <c r="G93" s="42">
        <f t="shared" si="10"/>
        <v>5000</v>
      </c>
      <c r="H93" s="42">
        <f t="shared" si="10"/>
        <v>5000</v>
      </c>
      <c r="I93" s="42">
        <f t="shared" si="10"/>
        <v>5000</v>
      </c>
    </row>
    <row r="94" spans="1:9" ht="47.25">
      <c r="A94" s="113" t="s">
        <v>298</v>
      </c>
      <c r="B94" s="41" t="s">
        <v>66</v>
      </c>
      <c r="C94" s="15" t="s">
        <v>396</v>
      </c>
      <c r="D94" s="41" t="s">
        <v>8</v>
      </c>
      <c r="E94" s="42">
        <v>5000</v>
      </c>
      <c r="F94" s="102">
        <v>0</v>
      </c>
      <c r="G94" s="42">
        <f>E94+F94</f>
        <v>5000</v>
      </c>
      <c r="H94" s="42">
        <v>5000</v>
      </c>
      <c r="I94" s="42">
        <v>5000</v>
      </c>
    </row>
    <row r="95" spans="1:9" ht="15.75">
      <c r="A95" s="113" t="s">
        <v>175</v>
      </c>
      <c r="B95" s="41" t="s">
        <v>66</v>
      </c>
      <c r="C95" s="15" t="s">
        <v>176</v>
      </c>
      <c r="D95" s="41"/>
      <c r="E95" s="42">
        <f>E97+E98</f>
        <v>3610.7</v>
      </c>
      <c r="F95" s="42">
        <f>F97+F98</f>
        <v>0</v>
      </c>
      <c r="G95" s="42">
        <f>G97+G98</f>
        <v>3610.7</v>
      </c>
      <c r="H95" s="42">
        <f>H97+H98</f>
        <v>3662.9</v>
      </c>
      <c r="I95" s="42">
        <f>I97+I98</f>
        <v>3669.2</v>
      </c>
    </row>
    <row r="96" spans="1:9" ht="15.75">
      <c r="A96" s="113" t="s">
        <v>175</v>
      </c>
      <c r="B96" s="41" t="s">
        <v>66</v>
      </c>
      <c r="C96" s="15" t="s">
        <v>398</v>
      </c>
      <c r="D96" s="41"/>
      <c r="E96" s="42">
        <f>E97</f>
        <v>907.5</v>
      </c>
      <c r="F96" s="42">
        <f>F97</f>
        <v>0</v>
      </c>
      <c r="G96" s="42">
        <f>G97</f>
        <v>907.5</v>
      </c>
      <c r="H96" s="42">
        <f>H97</f>
        <v>1000</v>
      </c>
      <c r="I96" s="42">
        <f>I97</f>
        <v>1100</v>
      </c>
    </row>
    <row r="97" spans="1:9" ht="47.25">
      <c r="A97" s="113" t="s">
        <v>298</v>
      </c>
      <c r="B97" s="41" t="s">
        <v>66</v>
      </c>
      <c r="C97" s="15" t="s">
        <v>398</v>
      </c>
      <c r="D97" s="41" t="s">
        <v>8</v>
      </c>
      <c r="E97" s="42">
        <v>907.5</v>
      </c>
      <c r="F97" s="102">
        <v>0</v>
      </c>
      <c r="G97" s="42">
        <f>E97+F97</f>
        <v>907.5</v>
      </c>
      <c r="H97" s="42">
        <v>1000</v>
      </c>
      <c r="I97" s="42">
        <v>1100</v>
      </c>
    </row>
    <row r="98" spans="1:9" ht="54" customHeight="1">
      <c r="A98" s="113" t="s">
        <v>360</v>
      </c>
      <c r="B98" s="41" t="s">
        <v>66</v>
      </c>
      <c r="C98" s="15" t="s">
        <v>359</v>
      </c>
      <c r="D98" s="41"/>
      <c r="E98" s="42">
        <f>E99</f>
        <v>2703.2</v>
      </c>
      <c r="F98" s="42">
        <f>F99</f>
        <v>0</v>
      </c>
      <c r="G98" s="42">
        <f>G99</f>
        <v>2703.2</v>
      </c>
      <c r="H98" s="42">
        <f>H99</f>
        <v>2662.9</v>
      </c>
      <c r="I98" s="42">
        <f>I99</f>
        <v>2569.2</v>
      </c>
    </row>
    <row r="99" spans="1:9" ht="41.25" customHeight="1">
      <c r="A99" s="113" t="s">
        <v>298</v>
      </c>
      <c r="B99" s="41" t="s">
        <v>66</v>
      </c>
      <c r="C99" s="15" t="s">
        <v>359</v>
      </c>
      <c r="D99" s="41" t="s">
        <v>8</v>
      </c>
      <c r="E99" s="42">
        <v>2703.2</v>
      </c>
      <c r="F99" s="102">
        <v>0</v>
      </c>
      <c r="G99" s="42">
        <f>E99+F99</f>
        <v>2703.2</v>
      </c>
      <c r="H99" s="42">
        <v>2662.9</v>
      </c>
      <c r="I99" s="42">
        <v>2569.2</v>
      </c>
    </row>
    <row r="100" spans="1:9" ht="63">
      <c r="A100" s="79" t="s">
        <v>35</v>
      </c>
      <c r="B100" s="41" t="s">
        <v>66</v>
      </c>
      <c r="C100" s="34" t="s">
        <v>297</v>
      </c>
      <c r="D100" s="41"/>
      <c r="E100" s="42">
        <f>E101+E103</f>
        <v>2554.8</v>
      </c>
      <c r="F100" s="42">
        <f>F101+F103</f>
        <v>0</v>
      </c>
      <c r="G100" s="42">
        <f>G101+G103</f>
        <v>2554.8</v>
      </c>
      <c r="H100" s="42">
        <f>H101+H103</f>
        <v>2387.1</v>
      </c>
      <c r="I100" s="42">
        <f>I101+I103</f>
        <v>2383</v>
      </c>
    </row>
    <row r="101" spans="1:9" ht="63">
      <c r="A101" s="79" t="s">
        <v>35</v>
      </c>
      <c r="B101" s="41" t="s">
        <v>66</v>
      </c>
      <c r="C101" s="34" t="s">
        <v>399</v>
      </c>
      <c r="D101" s="41"/>
      <c r="E101" s="42">
        <f>E102</f>
        <v>300</v>
      </c>
      <c r="F101" s="42">
        <f>F102</f>
        <v>0</v>
      </c>
      <c r="G101" s="42">
        <f>G102</f>
        <v>300</v>
      </c>
      <c r="H101" s="42">
        <f>H102</f>
        <v>300</v>
      </c>
      <c r="I101" s="42">
        <f>I102</f>
        <v>300</v>
      </c>
    </row>
    <row r="102" spans="1:9" ht="15.75">
      <c r="A102" s="113" t="s">
        <v>9</v>
      </c>
      <c r="B102" s="41" t="s">
        <v>66</v>
      </c>
      <c r="C102" s="34" t="s">
        <v>399</v>
      </c>
      <c r="D102" s="41" t="s">
        <v>12</v>
      </c>
      <c r="E102" s="42">
        <v>300</v>
      </c>
      <c r="F102" s="102">
        <v>0</v>
      </c>
      <c r="G102" s="42">
        <f>E102+F102</f>
        <v>300</v>
      </c>
      <c r="H102" s="42">
        <v>300</v>
      </c>
      <c r="I102" s="42">
        <v>300</v>
      </c>
    </row>
    <row r="103" spans="1:9" ht="63">
      <c r="A103" s="79" t="s">
        <v>35</v>
      </c>
      <c r="B103" s="41" t="s">
        <v>66</v>
      </c>
      <c r="C103" s="34" t="s">
        <v>270</v>
      </c>
      <c r="D103" s="41"/>
      <c r="E103" s="42">
        <f>E104</f>
        <v>2254.8</v>
      </c>
      <c r="F103" s="42">
        <f>F104</f>
        <v>0</v>
      </c>
      <c r="G103" s="42">
        <f>G104</f>
        <v>2254.8</v>
      </c>
      <c r="H103" s="42">
        <f>H104</f>
        <v>2087.1</v>
      </c>
      <c r="I103" s="42">
        <f>I104</f>
        <v>2083</v>
      </c>
    </row>
    <row r="104" spans="1:9" ht="15.75">
      <c r="A104" s="44" t="s">
        <v>9</v>
      </c>
      <c r="B104" s="41" t="s">
        <v>66</v>
      </c>
      <c r="C104" s="34" t="s">
        <v>270</v>
      </c>
      <c r="D104" s="41" t="s">
        <v>12</v>
      </c>
      <c r="E104" s="42">
        <v>2254.8</v>
      </c>
      <c r="F104" s="102">
        <v>0</v>
      </c>
      <c r="G104" s="42">
        <f>E104+F104</f>
        <v>2254.8</v>
      </c>
      <c r="H104" s="42">
        <v>2087.1</v>
      </c>
      <c r="I104" s="42">
        <v>2083</v>
      </c>
    </row>
    <row r="105" spans="1:9" ht="31.5">
      <c r="A105" s="10" t="s">
        <v>236</v>
      </c>
      <c r="B105" s="73" t="s">
        <v>66</v>
      </c>
      <c r="C105" s="11" t="s">
        <v>157</v>
      </c>
      <c r="D105" s="11" t="s">
        <v>0</v>
      </c>
      <c r="E105" s="12">
        <f>E109+E106</f>
        <v>257</v>
      </c>
      <c r="F105" s="12">
        <f>F109+F106</f>
        <v>0</v>
      </c>
      <c r="G105" s="12">
        <f>G109+G106</f>
        <v>257</v>
      </c>
      <c r="H105" s="12">
        <f>H109+H106</f>
        <v>2786.3</v>
      </c>
      <c r="I105" s="12">
        <f>I109+I106</f>
        <v>237</v>
      </c>
    </row>
    <row r="106" spans="1:9" ht="31.5">
      <c r="A106" s="22" t="s">
        <v>52</v>
      </c>
      <c r="B106" s="26" t="s">
        <v>66</v>
      </c>
      <c r="C106" s="15" t="s">
        <v>271</v>
      </c>
      <c r="D106" s="41"/>
      <c r="E106" s="20">
        <f>E108</f>
        <v>50</v>
      </c>
      <c r="F106" s="20">
        <f>F108</f>
        <v>0</v>
      </c>
      <c r="G106" s="20">
        <f>G108</f>
        <v>50</v>
      </c>
      <c r="H106" s="20">
        <f>H108</f>
        <v>50</v>
      </c>
      <c r="I106" s="20">
        <f>I108</f>
        <v>50</v>
      </c>
    </row>
    <row r="107" spans="1:9" ht="34.5" customHeight="1">
      <c r="A107" s="22" t="s">
        <v>52</v>
      </c>
      <c r="B107" s="26" t="s">
        <v>66</v>
      </c>
      <c r="C107" s="15" t="s">
        <v>406</v>
      </c>
      <c r="D107" s="41"/>
      <c r="E107" s="20">
        <f>E108</f>
        <v>50</v>
      </c>
      <c r="F107" s="20">
        <f>F108</f>
        <v>0</v>
      </c>
      <c r="G107" s="20">
        <f>G108</f>
        <v>50</v>
      </c>
      <c r="H107" s="20">
        <f>H108</f>
        <v>50</v>
      </c>
      <c r="I107" s="20">
        <f>I108</f>
        <v>50</v>
      </c>
    </row>
    <row r="108" spans="1:9" ht="15.75">
      <c r="A108" s="39" t="s">
        <v>26</v>
      </c>
      <c r="B108" s="41" t="s">
        <v>66</v>
      </c>
      <c r="C108" s="15" t="s">
        <v>406</v>
      </c>
      <c r="D108" s="41" t="s">
        <v>16</v>
      </c>
      <c r="E108" s="42">
        <v>50</v>
      </c>
      <c r="F108" s="102">
        <v>0</v>
      </c>
      <c r="G108" s="42">
        <f>E108+F108</f>
        <v>50</v>
      </c>
      <c r="H108" s="42">
        <v>50</v>
      </c>
      <c r="I108" s="42">
        <v>50</v>
      </c>
    </row>
    <row r="109" spans="1:9" ht="31.5">
      <c r="A109" s="39" t="s">
        <v>42</v>
      </c>
      <c r="B109" s="41" t="s">
        <v>66</v>
      </c>
      <c r="C109" s="15" t="s">
        <v>158</v>
      </c>
      <c r="D109" s="21"/>
      <c r="E109" s="20">
        <f aca="true" t="shared" si="11" ref="E109:I110">E110</f>
        <v>207</v>
      </c>
      <c r="F109" s="20">
        <f t="shared" si="11"/>
        <v>0</v>
      </c>
      <c r="G109" s="20">
        <f t="shared" si="11"/>
        <v>207</v>
      </c>
      <c r="H109" s="20">
        <f t="shared" si="11"/>
        <v>2736.3</v>
      </c>
      <c r="I109" s="20">
        <f t="shared" si="11"/>
        <v>187</v>
      </c>
    </row>
    <row r="110" spans="1:9" ht="38.25" customHeight="1">
      <c r="A110" s="39" t="s">
        <v>42</v>
      </c>
      <c r="B110" s="41" t="s">
        <v>66</v>
      </c>
      <c r="C110" s="15" t="s">
        <v>407</v>
      </c>
      <c r="D110" s="21"/>
      <c r="E110" s="20">
        <f t="shared" si="11"/>
        <v>207</v>
      </c>
      <c r="F110" s="20">
        <f t="shared" si="11"/>
        <v>0</v>
      </c>
      <c r="G110" s="20">
        <f t="shared" si="11"/>
        <v>207</v>
      </c>
      <c r="H110" s="20">
        <f t="shared" si="11"/>
        <v>2736.3</v>
      </c>
      <c r="I110" s="20">
        <f t="shared" si="11"/>
        <v>187</v>
      </c>
    </row>
    <row r="111" spans="1:9" ht="47.25">
      <c r="A111" s="44" t="s">
        <v>298</v>
      </c>
      <c r="B111" s="41" t="s">
        <v>66</v>
      </c>
      <c r="C111" s="15" t="s">
        <v>407</v>
      </c>
      <c r="D111" s="41" t="s">
        <v>8</v>
      </c>
      <c r="E111" s="42">
        <f>357-150</f>
        <v>207</v>
      </c>
      <c r="F111" s="102">
        <v>0</v>
      </c>
      <c r="G111" s="42">
        <f>E111+F111</f>
        <v>207</v>
      </c>
      <c r="H111" s="42">
        <v>2736.3</v>
      </c>
      <c r="I111" s="42">
        <v>187</v>
      </c>
    </row>
    <row r="112" spans="1:9" ht="31.5">
      <c r="A112" s="10" t="s">
        <v>254</v>
      </c>
      <c r="B112" s="73" t="s">
        <v>66</v>
      </c>
      <c r="C112" s="11" t="s">
        <v>182</v>
      </c>
      <c r="D112" s="11" t="s">
        <v>0</v>
      </c>
      <c r="E112" s="12">
        <f>E113+E119+E116</f>
        <v>2447.6</v>
      </c>
      <c r="F112" s="12">
        <f>F113+F119+F116</f>
        <v>-94.2</v>
      </c>
      <c r="G112" s="12">
        <f>G113+G119+G116</f>
        <v>2353.4</v>
      </c>
      <c r="H112" s="12">
        <f>H113+H119+H116</f>
        <v>2136.6</v>
      </c>
      <c r="I112" s="12">
        <f>I113+I119+I116</f>
        <v>2136.6</v>
      </c>
    </row>
    <row r="113" spans="1:9" ht="31.5">
      <c r="A113" s="133" t="s">
        <v>458</v>
      </c>
      <c r="B113" s="41" t="s">
        <v>66</v>
      </c>
      <c r="C113" s="142" t="s">
        <v>412</v>
      </c>
      <c r="D113" s="137"/>
      <c r="E113" s="143">
        <f aca="true" t="shared" si="12" ref="E113:I114">E114</f>
        <v>2136.6</v>
      </c>
      <c r="F113" s="143">
        <f t="shared" si="12"/>
        <v>0</v>
      </c>
      <c r="G113" s="143">
        <f t="shared" si="12"/>
        <v>2136.6</v>
      </c>
      <c r="H113" s="143">
        <f t="shared" si="12"/>
        <v>2136.6</v>
      </c>
      <c r="I113" s="143">
        <f t="shared" si="12"/>
        <v>2136.6</v>
      </c>
    </row>
    <row r="114" spans="1:9" ht="86.25" customHeight="1">
      <c r="A114" s="23" t="s">
        <v>300</v>
      </c>
      <c r="B114" s="41" t="s">
        <v>66</v>
      </c>
      <c r="C114" s="34" t="s">
        <v>272</v>
      </c>
      <c r="D114" s="86"/>
      <c r="E114" s="85">
        <f t="shared" si="12"/>
        <v>2136.6</v>
      </c>
      <c r="F114" s="85">
        <f t="shared" si="12"/>
        <v>0</v>
      </c>
      <c r="G114" s="85">
        <f t="shared" si="12"/>
        <v>2136.6</v>
      </c>
      <c r="H114" s="85">
        <f t="shared" si="12"/>
        <v>2136.6</v>
      </c>
      <c r="I114" s="85">
        <f t="shared" si="12"/>
        <v>2136.6</v>
      </c>
    </row>
    <row r="115" spans="1:9" ht="35.25" customHeight="1">
      <c r="A115" s="113" t="s">
        <v>298</v>
      </c>
      <c r="B115" s="41" t="s">
        <v>66</v>
      </c>
      <c r="C115" s="34" t="s">
        <v>272</v>
      </c>
      <c r="D115" s="86" t="s">
        <v>8</v>
      </c>
      <c r="E115" s="85">
        <v>2136.6</v>
      </c>
      <c r="F115" s="167">
        <v>0</v>
      </c>
      <c r="G115" s="42">
        <f>E115+F115</f>
        <v>2136.6</v>
      </c>
      <c r="H115" s="85">
        <v>2136.6</v>
      </c>
      <c r="I115" s="85">
        <v>2136.6</v>
      </c>
    </row>
    <row r="116" spans="1:9" ht="35.25" customHeight="1">
      <c r="A116" s="113" t="s">
        <v>523</v>
      </c>
      <c r="B116" s="41" t="s">
        <v>66</v>
      </c>
      <c r="C116" s="34" t="s">
        <v>516</v>
      </c>
      <c r="D116" s="86"/>
      <c r="E116" s="85">
        <f aca="true" t="shared" si="13" ref="E116:I117">E117</f>
        <v>216.8</v>
      </c>
      <c r="F116" s="85">
        <f t="shared" si="13"/>
        <v>0</v>
      </c>
      <c r="G116" s="85">
        <f t="shared" si="13"/>
        <v>216.8</v>
      </c>
      <c r="H116" s="85">
        <f t="shared" si="13"/>
        <v>0</v>
      </c>
      <c r="I116" s="85">
        <f t="shared" si="13"/>
        <v>0</v>
      </c>
    </row>
    <row r="117" spans="1:9" ht="35.25" customHeight="1">
      <c r="A117" s="113" t="s">
        <v>523</v>
      </c>
      <c r="B117" s="41" t="s">
        <v>66</v>
      </c>
      <c r="C117" s="34" t="s">
        <v>517</v>
      </c>
      <c r="D117" s="86"/>
      <c r="E117" s="85">
        <f t="shared" si="13"/>
        <v>216.8</v>
      </c>
      <c r="F117" s="85">
        <f t="shared" si="13"/>
        <v>0</v>
      </c>
      <c r="G117" s="85">
        <f t="shared" si="13"/>
        <v>216.8</v>
      </c>
      <c r="H117" s="85">
        <f t="shared" si="13"/>
        <v>0</v>
      </c>
      <c r="I117" s="85">
        <f t="shared" si="13"/>
        <v>0</v>
      </c>
    </row>
    <row r="118" spans="1:9" ht="35.25" customHeight="1">
      <c r="A118" s="113" t="s">
        <v>298</v>
      </c>
      <c r="B118" s="41" t="s">
        <v>66</v>
      </c>
      <c r="C118" s="34" t="s">
        <v>517</v>
      </c>
      <c r="D118" s="21" t="s">
        <v>8</v>
      </c>
      <c r="E118" s="85">
        <v>216.8</v>
      </c>
      <c r="F118" s="166">
        <v>0</v>
      </c>
      <c r="G118" s="42">
        <f>E118+F118</f>
        <v>216.8</v>
      </c>
      <c r="H118" s="85">
        <v>0</v>
      </c>
      <c r="I118" s="85">
        <v>0</v>
      </c>
    </row>
    <row r="119" spans="1:9" ht="35.25" customHeight="1">
      <c r="A119" s="113" t="s">
        <v>585</v>
      </c>
      <c r="B119" s="41" t="s">
        <v>413</v>
      </c>
      <c r="C119" s="34" t="s">
        <v>414</v>
      </c>
      <c r="D119" s="86"/>
      <c r="E119" s="85">
        <f aca="true" t="shared" si="14" ref="E119:I120">E120</f>
        <v>94.2</v>
      </c>
      <c r="F119" s="85">
        <f t="shared" si="14"/>
        <v>-94.2</v>
      </c>
      <c r="G119" s="85">
        <f t="shared" si="14"/>
        <v>0</v>
      </c>
      <c r="H119" s="85">
        <f t="shared" si="14"/>
        <v>0</v>
      </c>
      <c r="I119" s="85">
        <f t="shared" si="14"/>
        <v>0</v>
      </c>
    </row>
    <row r="120" spans="1:9" ht="35.25" customHeight="1">
      <c r="A120" s="113" t="s">
        <v>586</v>
      </c>
      <c r="B120" s="41" t="s">
        <v>66</v>
      </c>
      <c r="C120" s="34" t="s">
        <v>353</v>
      </c>
      <c r="D120" s="86"/>
      <c r="E120" s="85">
        <f t="shared" si="14"/>
        <v>94.2</v>
      </c>
      <c r="F120" s="85">
        <f t="shared" si="14"/>
        <v>-94.2</v>
      </c>
      <c r="G120" s="85">
        <f t="shared" si="14"/>
        <v>0</v>
      </c>
      <c r="H120" s="85">
        <f t="shared" si="14"/>
        <v>0</v>
      </c>
      <c r="I120" s="85">
        <f t="shared" si="14"/>
        <v>0</v>
      </c>
    </row>
    <row r="121" spans="1:9" ht="35.25" customHeight="1">
      <c r="A121" s="113" t="s">
        <v>298</v>
      </c>
      <c r="B121" s="41" t="s">
        <v>66</v>
      </c>
      <c r="C121" s="34" t="s">
        <v>353</v>
      </c>
      <c r="D121" s="21" t="s">
        <v>8</v>
      </c>
      <c r="E121" s="85">
        <v>94.2</v>
      </c>
      <c r="F121" s="166">
        <v>-94.2</v>
      </c>
      <c r="G121" s="42">
        <f>E121+F121</f>
        <v>0</v>
      </c>
      <c r="H121" s="85">
        <v>0</v>
      </c>
      <c r="I121" s="85">
        <v>0</v>
      </c>
    </row>
    <row r="122" spans="1:9" ht="15.75">
      <c r="A122" s="71" t="s">
        <v>237</v>
      </c>
      <c r="B122" s="67" t="s">
        <v>66</v>
      </c>
      <c r="C122" s="66" t="s">
        <v>94</v>
      </c>
      <c r="D122" s="66" t="s">
        <v>0</v>
      </c>
      <c r="E122" s="72">
        <f>E123</f>
        <v>965</v>
      </c>
      <c r="F122" s="72">
        <f>F123</f>
        <v>0</v>
      </c>
      <c r="G122" s="72">
        <f>G123</f>
        <v>965</v>
      </c>
      <c r="H122" s="72">
        <f>H123</f>
        <v>1650</v>
      </c>
      <c r="I122" s="72">
        <f>I123</f>
        <v>1650</v>
      </c>
    </row>
    <row r="123" spans="1:9" ht="15.75">
      <c r="A123" s="10" t="s">
        <v>240</v>
      </c>
      <c r="B123" s="76" t="s">
        <v>66</v>
      </c>
      <c r="C123" s="11" t="s">
        <v>101</v>
      </c>
      <c r="D123" s="11" t="s">
        <v>0</v>
      </c>
      <c r="E123" s="12">
        <f>E124+E127+E130+E133</f>
        <v>965</v>
      </c>
      <c r="F123" s="12">
        <f>F124+F127+F130+F133</f>
        <v>0</v>
      </c>
      <c r="G123" s="12">
        <f>G124+G127+G130+G133</f>
        <v>965</v>
      </c>
      <c r="H123" s="12">
        <f>H124+H130+H133+H127</f>
        <v>1650</v>
      </c>
      <c r="I123" s="12">
        <f>I124+I130+I133+I127</f>
        <v>1650</v>
      </c>
    </row>
    <row r="124" spans="1:9" ht="15.75">
      <c r="A124" s="39" t="s">
        <v>62</v>
      </c>
      <c r="B124" s="41" t="s">
        <v>66</v>
      </c>
      <c r="C124" s="41" t="s">
        <v>283</v>
      </c>
      <c r="D124" s="41"/>
      <c r="E124" s="42">
        <f aca="true" t="shared" si="15" ref="E124:I125">E125</f>
        <v>500</v>
      </c>
      <c r="F124" s="42">
        <f t="shared" si="15"/>
        <v>0</v>
      </c>
      <c r="G124" s="42">
        <f t="shared" si="15"/>
        <v>500</v>
      </c>
      <c r="H124" s="42">
        <f t="shared" si="15"/>
        <v>800</v>
      </c>
      <c r="I124" s="42">
        <f t="shared" si="15"/>
        <v>800</v>
      </c>
    </row>
    <row r="125" spans="1:9" ht="15.75">
      <c r="A125" s="39" t="s">
        <v>62</v>
      </c>
      <c r="B125" s="41" t="s">
        <v>66</v>
      </c>
      <c r="C125" s="41" t="s">
        <v>418</v>
      </c>
      <c r="D125" s="41"/>
      <c r="E125" s="42">
        <f t="shared" si="15"/>
        <v>500</v>
      </c>
      <c r="F125" s="42">
        <f t="shared" si="15"/>
        <v>0</v>
      </c>
      <c r="G125" s="42">
        <f t="shared" si="15"/>
        <v>500</v>
      </c>
      <c r="H125" s="42">
        <f t="shared" si="15"/>
        <v>800</v>
      </c>
      <c r="I125" s="42">
        <f t="shared" si="15"/>
        <v>800</v>
      </c>
    </row>
    <row r="126" spans="1:9" ht="15.75">
      <c r="A126" s="39" t="s">
        <v>26</v>
      </c>
      <c r="B126" s="41" t="s">
        <v>66</v>
      </c>
      <c r="C126" s="41" t="s">
        <v>418</v>
      </c>
      <c r="D126" s="41" t="s">
        <v>16</v>
      </c>
      <c r="E126" s="36">
        <v>500</v>
      </c>
      <c r="F126" s="102"/>
      <c r="G126" s="42">
        <f>E126+F126</f>
        <v>500</v>
      </c>
      <c r="H126" s="36">
        <v>800</v>
      </c>
      <c r="I126" s="36">
        <v>800</v>
      </c>
    </row>
    <row r="127" spans="1:9" ht="47.25">
      <c r="A127" s="39" t="s">
        <v>335</v>
      </c>
      <c r="B127" s="41" t="s">
        <v>66</v>
      </c>
      <c r="C127" s="41" t="s">
        <v>339</v>
      </c>
      <c r="D127" s="41"/>
      <c r="E127" s="42">
        <f>E129</f>
        <v>50</v>
      </c>
      <c r="F127" s="42">
        <f>F129</f>
        <v>0</v>
      </c>
      <c r="G127" s="42">
        <f>G129</f>
        <v>50</v>
      </c>
      <c r="H127" s="42">
        <f>H129</f>
        <v>50</v>
      </c>
      <c r="I127" s="42">
        <f>I129</f>
        <v>50</v>
      </c>
    </row>
    <row r="128" spans="1:9" ht="35.25" customHeight="1">
      <c r="A128" s="39" t="s">
        <v>335</v>
      </c>
      <c r="B128" s="41" t="s">
        <v>66</v>
      </c>
      <c r="C128" s="41" t="s">
        <v>419</v>
      </c>
      <c r="D128" s="41"/>
      <c r="E128" s="42">
        <f>E129</f>
        <v>50</v>
      </c>
      <c r="F128" s="42">
        <f>F129</f>
        <v>0</v>
      </c>
      <c r="G128" s="42">
        <f>G129</f>
        <v>50</v>
      </c>
      <c r="H128" s="42">
        <f>H129</f>
        <v>50</v>
      </c>
      <c r="I128" s="42">
        <f>I129</f>
        <v>50</v>
      </c>
    </row>
    <row r="129" spans="1:9" ht="47.25">
      <c r="A129" s="44" t="s">
        <v>298</v>
      </c>
      <c r="B129" s="41" t="s">
        <v>66</v>
      </c>
      <c r="C129" s="41" t="s">
        <v>419</v>
      </c>
      <c r="D129" s="41" t="s">
        <v>8</v>
      </c>
      <c r="E129" s="36">
        <v>50</v>
      </c>
      <c r="F129" s="102">
        <v>0</v>
      </c>
      <c r="G129" s="42">
        <f>E129+F129</f>
        <v>50</v>
      </c>
      <c r="H129" s="36">
        <v>50</v>
      </c>
      <c r="I129" s="36">
        <v>50</v>
      </c>
    </row>
    <row r="130" spans="1:9" ht="31.5">
      <c r="A130" s="39" t="s">
        <v>80</v>
      </c>
      <c r="B130" s="41" t="s">
        <v>66</v>
      </c>
      <c r="C130" s="41" t="s">
        <v>108</v>
      </c>
      <c r="D130" s="41"/>
      <c r="E130" s="42">
        <f aca="true" t="shared" si="16" ref="E130:I131">E131</f>
        <v>200</v>
      </c>
      <c r="F130" s="42">
        <f t="shared" si="16"/>
        <v>0</v>
      </c>
      <c r="G130" s="42">
        <f t="shared" si="16"/>
        <v>200</v>
      </c>
      <c r="H130" s="42">
        <f t="shared" si="16"/>
        <v>400</v>
      </c>
      <c r="I130" s="42">
        <f t="shared" si="16"/>
        <v>400</v>
      </c>
    </row>
    <row r="131" spans="1:9" ht="40.5" customHeight="1">
      <c r="A131" s="39" t="s">
        <v>80</v>
      </c>
      <c r="B131" s="41" t="s">
        <v>66</v>
      </c>
      <c r="C131" s="41" t="s">
        <v>421</v>
      </c>
      <c r="D131" s="41"/>
      <c r="E131" s="42">
        <f t="shared" si="16"/>
        <v>200</v>
      </c>
      <c r="F131" s="42">
        <f t="shared" si="16"/>
        <v>0</v>
      </c>
      <c r="G131" s="42">
        <f t="shared" si="16"/>
        <v>200</v>
      </c>
      <c r="H131" s="42">
        <f t="shared" si="16"/>
        <v>400</v>
      </c>
      <c r="I131" s="42">
        <f t="shared" si="16"/>
        <v>400</v>
      </c>
    </row>
    <row r="132" spans="1:9" ht="47.25">
      <c r="A132" s="44" t="s">
        <v>298</v>
      </c>
      <c r="B132" s="41" t="s">
        <v>66</v>
      </c>
      <c r="C132" s="41" t="s">
        <v>108</v>
      </c>
      <c r="D132" s="41" t="s">
        <v>8</v>
      </c>
      <c r="E132" s="42">
        <v>200</v>
      </c>
      <c r="F132" s="102">
        <v>0</v>
      </c>
      <c r="G132" s="42">
        <f>E132+F132</f>
        <v>200</v>
      </c>
      <c r="H132" s="42">
        <v>400</v>
      </c>
      <c r="I132" s="42">
        <v>400</v>
      </c>
    </row>
    <row r="133" spans="1:9" ht="32.25" customHeight="1">
      <c r="A133" s="39" t="s">
        <v>81</v>
      </c>
      <c r="B133" s="41" t="s">
        <v>66</v>
      </c>
      <c r="C133" s="41" t="s">
        <v>109</v>
      </c>
      <c r="D133" s="41"/>
      <c r="E133" s="42">
        <f aca="true" t="shared" si="17" ref="E133:I134">E134</f>
        <v>215</v>
      </c>
      <c r="F133" s="42">
        <f t="shared" si="17"/>
        <v>0</v>
      </c>
      <c r="G133" s="42">
        <f t="shared" si="17"/>
        <v>215</v>
      </c>
      <c r="H133" s="42">
        <f t="shared" si="17"/>
        <v>400</v>
      </c>
      <c r="I133" s="42">
        <f t="shared" si="17"/>
        <v>400</v>
      </c>
    </row>
    <row r="134" spans="1:9" ht="32.25" customHeight="1">
      <c r="A134" s="39" t="s">
        <v>81</v>
      </c>
      <c r="B134" s="41" t="s">
        <v>66</v>
      </c>
      <c r="C134" s="41" t="s">
        <v>422</v>
      </c>
      <c r="D134" s="41"/>
      <c r="E134" s="42">
        <f t="shared" si="17"/>
        <v>215</v>
      </c>
      <c r="F134" s="42">
        <f t="shared" si="17"/>
        <v>0</v>
      </c>
      <c r="G134" s="42">
        <f t="shared" si="17"/>
        <v>215</v>
      </c>
      <c r="H134" s="42">
        <f t="shared" si="17"/>
        <v>400</v>
      </c>
      <c r="I134" s="42">
        <f t="shared" si="17"/>
        <v>400</v>
      </c>
    </row>
    <row r="135" spans="1:9" ht="33" customHeight="1">
      <c r="A135" s="113" t="s">
        <v>298</v>
      </c>
      <c r="B135" s="41" t="s">
        <v>66</v>
      </c>
      <c r="C135" s="41" t="s">
        <v>422</v>
      </c>
      <c r="D135" s="41" t="s">
        <v>8</v>
      </c>
      <c r="E135" s="42">
        <v>215</v>
      </c>
      <c r="F135" s="102">
        <v>0</v>
      </c>
      <c r="G135" s="42">
        <f>E135+F135</f>
        <v>215</v>
      </c>
      <c r="H135" s="42">
        <v>400</v>
      </c>
      <c r="I135" s="42">
        <v>400</v>
      </c>
    </row>
    <row r="136" spans="1:9" ht="31.5">
      <c r="A136" s="71" t="s">
        <v>242</v>
      </c>
      <c r="B136" s="67" t="s">
        <v>66</v>
      </c>
      <c r="C136" s="66" t="s">
        <v>119</v>
      </c>
      <c r="D136" s="66" t="s">
        <v>0</v>
      </c>
      <c r="E136" s="72">
        <f>E137+E140+E143+E150+E153+E156+E159+E162</f>
        <v>77854.69999999998</v>
      </c>
      <c r="F136" s="72">
        <f>F137+F140+F143+F150+F153+F156+F159+F162</f>
        <v>-1110.2</v>
      </c>
      <c r="G136" s="72">
        <f>G137+G140+G143+G150+G153+G156+G159+G162</f>
        <v>76744.49999999999</v>
      </c>
      <c r="H136" s="72">
        <f>H137+H140+H143+H150+H153+H156+H159+H162</f>
        <v>76686.99999999999</v>
      </c>
      <c r="I136" s="72">
        <f>I137+I140+I143+I150+I153+I156+I159+I162</f>
        <v>76686.99999999999</v>
      </c>
    </row>
    <row r="137" spans="1:9" ht="15.75">
      <c r="A137" s="39" t="s">
        <v>273</v>
      </c>
      <c r="B137" s="41" t="s">
        <v>66</v>
      </c>
      <c r="C137" s="41" t="s">
        <v>274</v>
      </c>
      <c r="D137" s="41"/>
      <c r="E137" s="42">
        <f aca="true" t="shared" si="18" ref="E137:I138">E138</f>
        <v>132.5</v>
      </c>
      <c r="F137" s="42">
        <f t="shared" si="18"/>
        <v>0</v>
      </c>
      <c r="G137" s="42">
        <f t="shared" si="18"/>
        <v>132.5</v>
      </c>
      <c r="H137" s="42">
        <f t="shared" si="18"/>
        <v>0</v>
      </c>
      <c r="I137" s="42">
        <f t="shared" si="18"/>
        <v>0</v>
      </c>
    </row>
    <row r="138" spans="1:9" ht="15.75">
      <c r="A138" s="39" t="s">
        <v>273</v>
      </c>
      <c r="B138" s="41" t="s">
        <v>66</v>
      </c>
      <c r="C138" s="41" t="s">
        <v>423</v>
      </c>
      <c r="D138" s="41"/>
      <c r="E138" s="42">
        <f t="shared" si="18"/>
        <v>132.5</v>
      </c>
      <c r="F138" s="42">
        <f t="shared" si="18"/>
        <v>0</v>
      </c>
      <c r="G138" s="42">
        <f t="shared" si="18"/>
        <v>132.5</v>
      </c>
      <c r="H138" s="42">
        <f t="shared" si="18"/>
        <v>0</v>
      </c>
      <c r="I138" s="42">
        <f t="shared" si="18"/>
        <v>0</v>
      </c>
    </row>
    <row r="139" spans="1:9" ht="33.75" customHeight="1">
      <c r="A139" s="113" t="s">
        <v>298</v>
      </c>
      <c r="B139" s="41" t="s">
        <v>66</v>
      </c>
      <c r="C139" s="41" t="s">
        <v>423</v>
      </c>
      <c r="D139" s="41" t="s">
        <v>8</v>
      </c>
      <c r="E139" s="42">
        <v>132.5</v>
      </c>
      <c r="F139" s="102">
        <v>0</v>
      </c>
      <c r="G139" s="42">
        <f>E139+F139</f>
        <v>132.5</v>
      </c>
      <c r="H139" s="42">
        <v>0</v>
      </c>
      <c r="I139" s="42">
        <v>0</v>
      </c>
    </row>
    <row r="140" spans="1:9" ht="47.25">
      <c r="A140" s="44" t="s">
        <v>308</v>
      </c>
      <c r="B140" s="41" t="s">
        <v>66</v>
      </c>
      <c r="C140" s="41" t="s">
        <v>352</v>
      </c>
      <c r="D140" s="41"/>
      <c r="E140" s="42">
        <f aca="true" t="shared" si="19" ref="E140:I141">E141</f>
        <v>1110.2</v>
      </c>
      <c r="F140" s="42">
        <f t="shared" si="19"/>
        <v>-1110.2</v>
      </c>
      <c r="G140" s="42">
        <f t="shared" si="19"/>
        <v>0</v>
      </c>
      <c r="H140" s="42">
        <f t="shared" si="19"/>
        <v>0</v>
      </c>
      <c r="I140" s="42">
        <f t="shared" si="19"/>
        <v>0</v>
      </c>
    </row>
    <row r="141" spans="1:9" ht="47.25">
      <c r="A141" s="44" t="s">
        <v>308</v>
      </c>
      <c r="B141" s="41" t="s">
        <v>66</v>
      </c>
      <c r="C141" s="41" t="s">
        <v>340</v>
      </c>
      <c r="D141" s="41"/>
      <c r="E141" s="42">
        <f t="shared" si="19"/>
        <v>1110.2</v>
      </c>
      <c r="F141" s="42">
        <f t="shared" si="19"/>
        <v>-1110.2</v>
      </c>
      <c r="G141" s="42">
        <f t="shared" si="19"/>
        <v>0</v>
      </c>
      <c r="H141" s="42">
        <f t="shared" si="19"/>
        <v>0</v>
      </c>
      <c r="I141" s="42">
        <f t="shared" si="19"/>
        <v>0</v>
      </c>
    </row>
    <row r="142" spans="1:9" ht="31.5">
      <c r="A142" s="44" t="s">
        <v>299</v>
      </c>
      <c r="B142" s="41" t="s">
        <v>66</v>
      </c>
      <c r="C142" s="41" t="s">
        <v>340</v>
      </c>
      <c r="D142" s="41" t="s">
        <v>8</v>
      </c>
      <c r="E142" s="42">
        <v>1110.2</v>
      </c>
      <c r="F142" s="102">
        <v>-1110.2</v>
      </c>
      <c r="G142" s="42">
        <f>E142+F142</f>
        <v>0</v>
      </c>
      <c r="H142" s="42">
        <v>0</v>
      </c>
      <c r="I142" s="42">
        <v>0</v>
      </c>
    </row>
    <row r="143" spans="1:9" ht="31.5">
      <c r="A143" s="44" t="s">
        <v>47</v>
      </c>
      <c r="B143" s="41" t="s">
        <v>66</v>
      </c>
      <c r="C143" s="41" t="s">
        <v>120</v>
      </c>
      <c r="D143" s="41"/>
      <c r="E143" s="42">
        <f>E144+E146+E148</f>
        <v>73851.29999999999</v>
      </c>
      <c r="F143" s="42">
        <f>F144+F146+F148</f>
        <v>0</v>
      </c>
      <c r="G143" s="42">
        <f>G144+G146+G148</f>
        <v>73851.29999999999</v>
      </c>
      <c r="H143" s="42">
        <f>H144+H146+H148</f>
        <v>73236.29999999999</v>
      </c>
      <c r="I143" s="42">
        <f>I144+I146+I148</f>
        <v>73236.29999999999</v>
      </c>
    </row>
    <row r="144" spans="1:9" ht="30.75" customHeight="1">
      <c r="A144" s="44" t="s">
        <v>47</v>
      </c>
      <c r="B144" s="41" t="s">
        <v>66</v>
      </c>
      <c r="C144" s="41" t="s">
        <v>429</v>
      </c>
      <c r="D144" s="41"/>
      <c r="E144" s="42">
        <f>E145</f>
        <v>68729.7</v>
      </c>
      <c r="F144" s="42">
        <f>F145</f>
        <v>0</v>
      </c>
      <c r="G144" s="42">
        <f>G145</f>
        <v>68729.7</v>
      </c>
      <c r="H144" s="42">
        <f>H145</f>
        <v>68109.4</v>
      </c>
      <c r="I144" s="42">
        <f>I145</f>
        <v>68109.4</v>
      </c>
    </row>
    <row r="145" spans="1:9" ht="31.5">
      <c r="A145" s="44" t="s">
        <v>10</v>
      </c>
      <c r="B145" s="41" t="s">
        <v>66</v>
      </c>
      <c r="C145" s="41" t="s">
        <v>429</v>
      </c>
      <c r="D145" s="41" t="s">
        <v>11</v>
      </c>
      <c r="E145" s="36">
        <v>68729.7</v>
      </c>
      <c r="F145" s="102">
        <v>0</v>
      </c>
      <c r="G145" s="42">
        <f>E145+F145</f>
        <v>68729.7</v>
      </c>
      <c r="H145" s="36">
        <v>68109.4</v>
      </c>
      <c r="I145" s="36">
        <v>68109.4</v>
      </c>
    </row>
    <row r="146" spans="1:9" ht="47.25">
      <c r="A146" s="44" t="s">
        <v>222</v>
      </c>
      <c r="B146" s="41" t="s">
        <v>66</v>
      </c>
      <c r="C146" s="41" t="s">
        <v>224</v>
      </c>
      <c r="D146" s="41"/>
      <c r="E146" s="42">
        <f>E147</f>
        <v>4849.4</v>
      </c>
      <c r="F146" s="42">
        <f>F147</f>
        <v>0</v>
      </c>
      <c r="G146" s="42">
        <f>G147</f>
        <v>4849.4</v>
      </c>
      <c r="H146" s="42">
        <f>H147</f>
        <v>4849.4</v>
      </c>
      <c r="I146" s="42">
        <f>I147</f>
        <v>4849.4</v>
      </c>
    </row>
    <row r="147" spans="1:9" ht="31.5">
      <c r="A147" s="44" t="s">
        <v>10</v>
      </c>
      <c r="B147" s="41" t="s">
        <v>66</v>
      </c>
      <c r="C147" s="41" t="s">
        <v>224</v>
      </c>
      <c r="D147" s="41" t="s">
        <v>11</v>
      </c>
      <c r="E147" s="36">
        <v>4849.4</v>
      </c>
      <c r="F147" s="102">
        <v>0</v>
      </c>
      <c r="G147" s="42">
        <f>E147+F147</f>
        <v>4849.4</v>
      </c>
      <c r="H147" s="36">
        <v>4849.4</v>
      </c>
      <c r="I147" s="36">
        <v>4849.4</v>
      </c>
    </row>
    <row r="148" spans="1:9" ht="31.5">
      <c r="A148" s="44" t="s">
        <v>212</v>
      </c>
      <c r="B148" s="41" t="s">
        <v>66</v>
      </c>
      <c r="C148" s="26" t="s">
        <v>261</v>
      </c>
      <c r="D148" s="41"/>
      <c r="E148" s="36">
        <f>E149</f>
        <v>272.2</v>
      </c>
      <c r="F148" s="36">
        <f>F149</f>
        <v>0</v>
      </c>
      <c r="G148" s="36">
        <f>G149</f>
        <v>272.2</v>
      </c>
      <c r="H148" s="36">
        <f>H149</f>
        <v>277.5</v>
      </c>
      <c r="I148" s="36">
        <f>I149</f>
        <v>277.5</v>
      </c>
    </row>
    <row r="149" spans="1:9" ht="31.5">
      <c r="A149" s="44" t="s">
        <v>10</v>
      </c>
      <c r="B149" s="41" t="s">
        <v>66</v>
      </c>
      <c r="C149" s="26" t="s">
        <v>261</v>
      </c>
      <c r="D149" s="41" t="s">
        <v>11</v>
      </c>
      <c r="E149" s="36">
        <v>272.2</v>
      </c>
      <c r="F149" s="102">
        <v>0</v>
      </c>
      <c r="G149" s="42">
        <f>E149+F149</f>
        <v>272.2</v>
      </c>
      <c r="H149" s="36">
        <f>274.9+2.6</f>
        <v>277.5</v>
      </c>
      <c r="I149" s="36">
        <f>274.9+2.6</f>
        <v>277.5</v>
      </c>
    </row>
    <row r="150" spans="1:9" ht="15.75">
      <c r="A150" s="44" t="s">
        <v>36</v>
      </c>
      <c r="B150" s="41" t="s">
        <v>66</v>
      </c>
      <c r="C150" s="41" t="s">
        <v>275</v>
      </c>
      <c r="D150" s="41"/>
      <c r="E150" s="42">
        <f>E152</f>
        <v>300.7</v>
      </c>
      <c r="F150" s="42">
        <f>F152</f>
        <v>0</v>
      </c>
      <c r="G150" s="42">
        <f>G152</f>
        <v>300.7</v>
      </c>
      <c r="H150" s="42">
        <f>H152</f>
        <v>300.7</v>
      </c>
      <c r="I150" s="42">
        <f>I152</f>
        <v>300.7</v>
      </c>
    </row>
    <row r="151" spans="1:9" ht="15.75">
      <c r="A151" s="44" t="s">
        <v>36</v>
      </c>
      <c r="B151" s="41" t="s">
        <v>66</v>
      </c>
      <c r="C151" s="41" t="s">
        <v>430</v>
      </c>
      <c r="D151" s="41"/>
      <c r="E151" s="42">
        <f>E152</f>
        <v>300.7</v>
      </c>
      <c r="F151" s="42">
        <f>F152</f>
        <v>0</v>
      </c>
      <c r="G151" s="42">
        <f>G152</f>
        <v>300.7</v>
      </c>
      <c r="H151" s="42">
        <f>H152</f>
        <v>300.7</v>
      </c>
      <c r="I151" s="42">
        <f>I152</f>
        <v>300.7</v>
      </c>
    </row>
    <row r="152" spans="1:9" ht="31.5">
      <c r="A152" s="44" t="s">
        <v>10</v>
      </c>
      <c r="B152" s="41" t="s">
        <v>66</v>
      </c>
      <c r="C152" s="41" t="s">
        <v>430</v>
      </c>
      <c r="D152" s="41" t="s">
        <v>11</v>
      </c>
      <c r="E152" s="42">
        <v>300.7</v>
      </c>
      <c r="F152" s="102">
        <v>0</v>
      </c>
      <c r="G152" s="42">
        <f>E152+F152</f>
        <v>300.7</v>
      </c>
      <c r="H152" s="42">
        <v>300.7</v>
      </c>
      <c r="I152" s="42">
        <v>300.7</v>
      </c>
    </row>
    <row r="153" spans="1:9" ht="31.5">
      <c r="A153" s="44" t="s">
        <v>179</v>
      </c>
      <c r="B153" s="26" t="s">
        <v>66</v>
      </c>
      <c r="C153" s="41" t="s">
        <v>178</v>
      </c>
      <c r="D153" s="15"/>
      <c r="E153" s="17">
        <f>E155</f>
        <v>20</v>
      </c>
      <c r="F153" s="17">
        <f>F155</f>
        <v>0</v>
      </c>
      <c r="G153" s="17">
        <f>G155</f>
        <v>20</v>
      </c>
      <c r="H153" s="17">
        <f>H155</f>
        <v>20</v>
      </c>
      <c r="I153" s="17">
        <f>I155</f>
        <v>20</v>
      </c>
    </row>
    <row r="154" spans="1:9" ht="31.5">
      <c r="A154" s="44" t="s">
        <v>179</v>
      </c>
      <c r="B154" s="26" t="s">
        <v>66</v>
      </c>
      <c r="C154" s="41" t="s">
        <v>431</v>
      </c>
      <c r="D154" s="15"/>
      <c r="E154" s="17">
        <f>E155</f>
        <v>20</v>
      </c>
      <c r="F154" s="17">
        <f>F155</f>
        <v>0</v>
      </c>
      <c r="G154" s="17">
        <f>G155</f>
        <v>20</v>
      </c>
      <c r="H154" s="17">
        <f>H155</f>
        <v>20</v>
      </c>
      <c r="I154" s="17">
        <f>I155</f>
        <v>20</v>
      </c>
    </row>
    <row r="155" spans="1:9" ht="47.25">
      <c r="A155" s="44" t="s">
        <v>298</v>
      </c>
      <c r="B155" s="26" t="s">
        <v>66</v>
      </c>
      <c r="C155" s="41" t="s">
        <v>431</v>
      </c>
      <c r="D155" s="15" t="s">
        <v>8</v>
      </c>
      <c r="E155" s="42">
        <v>20</v>
      </c>
      <c r="F155" s="168"/>
      <c r="G155" s="42">
        <f>E155+F155</f>
        <v>20</v>
      </c>
      <c r="H155" s="42">
        <v>20</v>
      </c>
      <c r="I155" s="42">
        <v>20</v>
      </c>
    </row>
    <row r="156" spans="1:9" ht="31.5">
      <c r="A156" s="44" t="s">
        <v>37</v>
      </c>
      <c r="B156" s="26" t="s">
        <v>66</v>
      </c>
      <c r="C156" s="41" t="s">
        <v>121</v>
      </c>
      <c r="D156" s="15"/>
      <c r="E156" s="17">
        <f>E158</f>
        <v>2220.5</v>
      </c>
      <c r="F156" s="17">
        <f>F158</f>
        <v>0</v>
      </c>
      <c r="G156" s="17">
        <f>G158</f>
        <v>2220.5</v>
      </c>
      <c r="H156" s="17">
        <f>H158</f>
        <v>3000</v>
      </c>
      <c r="I156" s="17">
        <f>I158</f>
        <v>3000</v>
      </c>
    </row>
    <row r="157" spans="1:9" ht="41.25" customHeight="1">
      <c r="A157" s="44" t="s">
        <v>37</v>
      </c>
      <c r="B157" s="26" t="s">
        <v>66</v>
      </c>
      <c r="C157" s="41" t="s">
        <v>432</v>
      </c>
      <c r="D157" s="15"/>
      <c r="E157" s="17">
        <f>E158</f>
        <v>2220.5</v>
      </c>
      <c r="F157" s="17">
        <f>F158</f>
        <v>0</v>
      </c>
      <c r="G157" s="17">
        <f>G158</f>
        <v>2220.5</v>
      </c>
      <c r="H157" s="17">
        <f>H158</f>
        <v>3000</v>
      </c>
      <c r="I157" s="17">
        <f>I158</f>
        <v>3000</v>
      </c>
    </row>
    <row r="158" spans="1:9" ht="41.25" customHeight="1">
      <c r="A158" s="44" t="s">
        <v>298</v>
      </c>
      <c r="B158" s="26" t="s">
        <v>66</v>
      </c>
      <c r="C158" s="41" t="s">
        <v>432</v>
      </c>
      <c r="D158" s="15" t="s">
        <v>8</v>
      </c>
      <c r="E158" s="42">
        <f>2300-27.4-32.1-20</f>
        <v>2220.5</v>
      </c>
      <c r="F158" s="168">
        <v>0</v>
      </c>
      <c r="G158" s="42">
        <f>E158+F158</f>
        <v>2220.5</v>
      </c>
      <c r="H158" s="42">
        <v>3000</v>
      </c>
      <c r="I158" s="42">
        <v>3000</v>
      </c>
    </row>
    <row r="159" spans="1:9" ht="38.25" customHeight="1">
      <c r="A159" s="22" t="s">
        <v>163</v>
      </c>
      <c r="B159" s="26" t="s">
        <v>66</v>
      </c>
      <c r="C159" s="41" t="s">
        <v>171</v>
      </c>
      <c r="D159" s="15"/>
      <c r="E159" s="42">
        <f>E161</f>
        <v>100</v>
      </c>
      <c r="F159" s="42">
        <f>F161</f>
        <v>0</v>
      </c>
      <c r="G159" s="42">
        <f>G161</f>
        <v>100</v>
      </c>
      <c r="H159" s="42">
        <f>H161</f>
        <v>100</v>
      </c>
      <c r="I159" s="42">
        <f>I161</f>
        <v>100</v>
      </c>
    </row>
    <row r="160" spans="1:9" ht="38.25" customHeight="1">
      <c r="A160" s="22" t="s">
        <v>163</v>
      </c>
      <c r="B160" s="26" t="s">
        <v>66</v>
      </c>
      <c r="C160" s="41" t="s">
        <v>434</v>
      </c>
      <c r="D160" s="15"/>
      <c r="E160" s="42">
        <f>E161</f>
        <v>100</v>
      </c>
      <c r="F160" s="42">
        <f>F161</f>
        <v>0</v>
      </c>
      <c r="G160" s="42">
        <f>G161</f>
        <v>100</v>
      </c>
      <c r="H160" s="42">
        <f>H161</f>
        <v>100</v>
      </c>
      <c r="I160" s="42">
        <f>I161</f>
        <v>100</v>
      </c>
    </row>
    <row r="161" spans="1:9" ht="31.5">
      <c r="A161" s="44" t="s">
        <v>10</v>
      </c>
      <c r="B161" s="26" t="s">
        <v>66</v>
      </c>
      <c r="C161" s="41" t="s">
        <v>434</v>
      </c>
      <c r="D161" s="15" t="s">
        <v>11</v>
      </c>
      <c r="E161" s="42">
        <v>100</v>
      </c>
      <c r="F161" s="168">
        <v>0</v>
      </c>
      <c r="G161" s="42">
        <f>E161+F161</f>
        <v>100</v>
      </c>
      <c r="H161" s="42">
        <v>100</v>
      </c>
      <c r="I161" s="42">
        <v>100</v>
      </c>
    </row>
    <row r="162" spans="1:9" ht="47.25">
      <c r="A162" s="44" t="s">
        <v>515</v>
      </c>
      <c r="B162" s="41" t="s">
        <v>66</v>
      </c>
      <c r="C162" s="41" t="s">
        <v>438</v>
      </c>
      <c r="D162" s="41"/>
      <c r="E162" s="42">
        <f>E163+E165+E167</f>
        <v>119.5</v>
      </c>
      <c r="F162" s="42">
        <f>F163+F165+F167</f>
        <v>0</v>
      </c>
      <c r="G162" s="42">
        <f>G163+G165+G167</f>
        <v>119.5</v>
      </c>
      <c r="H162" s="42">
        <f>H163+H165+H167</f>
        <v>30</v>
      </c>
      <c r="I162" s="42">
        <f>I163+I165+I167</f>
        <v>30</v>
      </c>
    </row>
    <row r="163" spans="1:9" ht="31.5">
      <c r="A163" s="44" t="s">
        <v>514</v>
      </c>
      <c r="B163" s="41" t="s">
        <v>66</v>
      </c>
      <c r="C163" s="41" t="s">
        <v>513</v>
      </c>
      <c r="D163" s="41"/>
      <c r="E163" s="42">
        <f>E164</f>
        <v>27.4</v>
      </c>
      <c r="F163" s="42">
        <f>F164</f>
        <v>0</v>
      </c>
      <c r="G163" s="42">
        <f>G164</f>
        <v>27.4</v>
      </c>
      <c r="H163" s="42">
        <f>H164</f>
        <v>0</v>
      </c>
      <c r="I163" s="42">
        <f>I164</f>
        <v>0</v>
      </c>
    </row>
    <row r="164" spans="1:9" ht="47.25">
      <c r="A164" s="44" t="s">
        <v>298</v>
      </c>
      <c r="B164" s="41" t="s">
        <v>66</v>
      </c>
      <c r="C164" s="41" t="s">
        <v>513</v>
      </c>
      <c r="D164" s="41" t="s">
        <v>8</v>
      </c>
      <c r="E164" s="42">
        <v>27.4</v>
      </c>
      <c r="F164" s="102">
        <v>0</v>
      </c>
      <c r="G164" s="42">
        <f>E164+F164</f>
        <v>27.4</v>
      </c>
      <c r="H164" s="42">
        <v>0</v>
      </c>
      <c r="I164" s="42">
        <v>0</v>
      </c>
    </row>
    <row r="165" spans="1:9" ht="99.75" customHeight="1">
      <c r="A165" s="44" t="s">
        <v>535</v>
      </c>
      <c r="B165" s="26" t="s">
        <v>66</v>
      </c>
      <c r="C165" s="41" t="s">
        <v>345</v>
      </c>
      <c r="D165" s="15"/>
      <c r="E165" s="42">
        <f>E166</f>
        <v>62.1</v>
      </c>
      <c r="F165" s="42">
        <f>F166</f>
        <v>0</v>
      </c>
      <c r="G165" s="42">
        <f>G166</f>
        <v>62.1</v>
      </c>
      <c r="H165" s="42">
        <f>H166</f>
        <v>0</v>
      </c>
      <c r="I165" s="42">
        <f>I166</f>
        <v>0</v>
      </c>
    </row>
    <row r="166" spans="1:9" ht="32.25" customHeight="1">
      <c r="A166" s="44" t="s">
        <v>10</v>
      </c>
      <c r="B166" s="26" t="s">
        <v>66</v>
      </c>
      <c r="C166" s="41" t="s">
        <v>345</v>
      </c>
      <c r="D166" s="26" t="s">
        <v>11</v>
      </c>
      <c r="E166" s="42">
        <f>10+32.1+20</f>
        <v>62.1</v>
      </c>
      <c r="F166" s="157">
        <v>0</v>
      </c>
      <c r="G166" s="42">
        <f>E166+F166</f>
        <v>62.1</v>
      </c>
      <c r="H166" s="42">
        <v>0</v>
      </c>
      <c r="I166" s="42">
        <v>0</v>
      </c>
    </row>
    <row r="167" spans="1:9" ht="36.75" customHeight="1">
      <c r="A167" s="44" t="s">
        <v>536</v>
      </c>
      <c r="B167" s="26" t="s">
        <v>66</v>
      </c>
      <c r="C167" s="41" t="s">
        <v>289</v>
      </c>
      <c r="D167" s="15"/>
      <c r="E167" s="42">
        <f>E168</f>
        <v>30</v>
      </c>
      <c r="F167" s="42">
        <f>F168</f>
        <v>0</v>
      </c>
      <c r="G167" s="42">
        <f>G168</f>
        <v>30</v>
      </c>
      <c r="H167" s="42">
        <f>H168</f>
        <v>30</v>
      </c>
      <c r="I167" s="42">
        <f>I168</f>
        <v>30</v>
      </c>
    </row>
    <row r="168" spans="1:9" ht="36" customHeight="1">
      <c r="A168" s="44" t="s">
        <v>10</v>
      </c>
      <c r="B168" s="26" t="s">
        <v>66</v>
      </c>
      <c r="C168" s="41" t="s">
        <v>289</v>
      </c>
      <c r="D168" s="15" t="s">
        <v>11</v>
      </c>
      <c r="E168" s="42">
        <f>30</f>
        <v>30</v>
      </c>
      <c r="F168" s="168">
        <v>0</v>
      </c>
      <c r="G168" s="42">
        <f>E168+F168</f>
        <v>30</v>
      </c>
      <c r="H168" s="42">
        <v>30</v>
      </c>
      <c r="I168" s="42">
        <v>30</v>
      </c>
    </row>
    <row r="169" spans="1:9" ht="31.5">
      <c r="A169" s="106" t="s">
        <v>243</v>
      </c>
      <c r="B169" s="67" t="s">
        <v>66</v>
      </c>
      <c r="C169" s="66" t="s">
        <v>125</v>
      </c>
      <c r="D169" s="66" t="s">
        <v>0</v>
      </c>
      <c r="E169" s="72">
        <f>E170+E211</f>
        <v>150781.5</v>
      </c>
      <c r="F169" s="72">
        <f>F170+F211</f>
        <v>875</v>
      </c>
      <c r="G169" s="72">
        <f>G170+G211</f>
        <v>151656.5</v>
      </c>
      <c r="H169" s="72">
        <f>H170+H211</f>
        <v>152091.2</v>
      </c>
      <c r="I169" s="72">
        <f>I170+I211</f>
        <v>152162.9</v>
      </c>
    </row>
    <row r="170" spans="1:9" ht="15.75">
      <c r="A170" s="107" t="s">
        <v>246</v>
      </c>
      <c r="B170" s="73" t="s">
        <v>66</v>
      </c>
      <c r="C170" s="11" t="s">
        <v>133</v>
      </c>
      <c r="D170" s="11" t="s">
        <v>0</v>
      </c>
      <c r="E170" s="12">
        <f>E171+E174+E180+E190+E197+E186+E205+E194+E202</f>
        <v>148070</v>
      </c>
      <c r="F170" s="12">
        <f>F171+F174+F180+F190+F197+F186+F205+F194+F202+F208</f>
        <v>875</v>
      </c>
      <c r="G170" s="12">
        <f>G171+G174+G180+G190+G197+G186+G205+G194+G202+G208</f>
        <v>148945</v>
      </c>
      <c r="H170" s="12">
        <f>H171+H174+H180+H190+H197+H186+H205+H194+H202+H208</f>
        <v>149379.7</v>
      </c>
      <c r="I170" s="12">
        <f>I171+I174+I180+I190+I197+I186+I205+I194+I202+I208</f>
        <v>149451.4</v>
      </c>
    </row>
    <row r="171" spans="1:9" ht="31.5">
      <c r="A171" s="44" t="s">
        <v>18</v>
      </c>
      <c r="B171" s="41" t="s">
        <v>66</v>
      </c>
      <c r="C171" s="15" t="s">
        <v>134</v>
      </c>
      <c r="D171" s="7"/>
      <c r="E171" s="8">
        <f aca="true" t="shared" si="20" ref="E171:I172">E172</f>
        <v>200</v>
      </c>
      <c r="F171" s="8">
        <f t="shared" si="20"/>
        <v>0</v>
      </c>
      <c r="G171" s="8">
        <f t="shared" si="20"/>
        <v>200</v>
      </c>
      <c r="H171" s="8">
        <f t="shared" si="20"/>
        <v>200</v>
      </c>
      <c r="I171" s="8">
        <f t="shared" si="20"/>
        <v>200</v>
      </c>
    </row>
    <row r="172" spans="1:9" ht="40.5" customHeight="1">
      <c r="A172" s="44" t="s">
        <v>18</v>
      </c>
      <c r="B172" s="41" t="s">
        <v>66</v>
      </c>
      <c r="C172" s="15" t="s">
        <v>445</v>
      </c>
      <c r="D172" s="7"/>
      <c r="E172" s="8">
        <f t="shared" si="20"/>
        <v>200</v>
      </c>
      <c r="F172" s="8">
        <f t="shared" si="20"/>
        <v>0</v>
      </c>
      <c r="G172" s="8">
        <f t="shared" si="20"/>
        <v>200</v>
      </c>
      <c r="H172" s="8">
        <f t="shared" si="20"/>
        <v>200</v>
      </c>
      <c r="I172" s="8">
        <f t="shared" si="20"/>
        <v>200</v>
      </c>
    </row>
    <row r="173" spans="1:9" ht="47.25">
      <c r="A173" s="44" t="s">
        <v>298</v>
      </c>
      <c r="B173" s="41" t="s">
        <v>66</v>
      </c>
      <c r="C173" s="15" t="s">
        <v>445</v>
      </c>
      <c r="D173" s="41" t="s">
        <v>8</v>
      </c>
      <c r="E173" s="42">
        <v>200</v>
      </c>
      <c r="F173" s="102">
        <v>0</v>
      </c>
      <c r="G173" s="42">
        <f>E173+F173</f>
        <v>200</v>
      </c>
      <c r="H173" s="42">
        <v>200</v>
      </c>
      <c r="I173" s="42">
        <v>200</v>
      </c>
    </row>
    <row r="174" spans="1:9" ht="31.5">
      <c r="A174" s="44" t="s">
        <v>13</v>
      </c>
      <c r="B174" s="41" t="s">
        <v>66</v>
      </c>
      <c r="C174" s="41" t="s">
        <v>135</v>
      </c>
      <c r="D174" s="21"/>
      <c r="E174" s="20">
        <f>E176+E177+E178+E179</f>
        <v>128060.29999999999</v>
      </c>
      <c r="F174" s="20">
        <f>F176+F177+F178+F179</f>
        <v>0</v>
      </c>
      <c r="G174" s="20">
        <f>G176+G177+G178+G179</f>
        <v>128060.29999999999</v>
      </c>
      <c r="H174" s="20">
        <f>SUM(H176:H179)</f>
        <v>129370</v>
      </c>
      <c r="I174" s="20">
        <f>SUM(I176:I179)</f>
        <v>129441.7</v>
      </c>
    </row>
    <row r="175" spans="1:9" ht="36" customHeight="1">
      <c r="A175" s="44" t="s">
        <v>13</v>
      </c>
      <c r="B175" s="41" t="s">
        <v>66</v>
      </c>
      <c r="C175" s="41" t="s">
        <v>446</v>
      </c>
      <c r="D175" s="21"/>
      <c r="E175" s="20">
        <f>E176+E177+E178+E179</f>
        <v>128060.29999999999</v>
      </c>
      <c r="F175" s="20">
        <f>F176+F177+F178+F179</f>
        <v>0</v>
      </c>
      <c r="G175" s="20">
        <f>G176+G177+G178+G179</f>
        <v>128060.29999999999</v>
      </c>
      <c r="H175" s="20">
        <f>H176+H177+H178+H179</f>
        <v>129370</v>
      </c>
      <c r="I175" s="20">
        <f>I176+I177+I178+I179</f>
        <v>129441.7</v>
      </c>
    </row>
    <row r="176" spans="1:9" ht="63">
      <c r="A176" s="44" t="s">
        <v>14</v>
      </c>
      <c r="B176" s="41" t="s">
        <v>66</v>
      </c>
      <c r="C176" s="41" t="s">
        <v>446</v>
      </c>
      <c r="D176" s="41" t="s">
        <v>15</v>
      </c>
      <c r="E176" s="36">
        <v>106320.5</v>
      </c>
      <c r="F176" s="102">
        <v>0</v>
      </c>
      <c r="G176" s="42">
        <f>E176+F176</f>
        <v>106320.5</v>
      </c>
      <c r="H176" s="36">
        <v>106320.5</v>
      </c>
      <c r="I176" s="36">
        <v>106343.5</v>
      </c>
    </row>
    <row r="177" spans="1:9" ht="47.25">
      <c r="A177" s="44" t="s">
        <v>298</v>
      </c>
      <c r="B177" s="41" t="s">
        <v>66</v>
      </c>
      <c r="C177" s="41" t="s">
        <v>446</v>
      </c>
      <c r="D177" s="41" t="s">
        <v>8</v>
      </c>
      <c r="E177" s="36">
        <f>9766.4+413.9-353.9</f>
        <v>9826.4</v>
      </c>
      <c r="F177" s="102">
        <v>0</v>
      </c>
      <c r="G177" s="42">
        <f>E177+F177</f>
        <v>9826.4</v>
      </c>
      <c r="H177" s="36">
        <f>10722.2+413.9</f>
        <v>11136.1</v>
      </c>
      <c r="I177" s="36">
        <f>10770.9+413.9</f>
        <v>11184.8</v>
      </c>
    </row>
    <row r="178" spans="1:9" ht="15.75">
      <c r="A178" s="44" t="s">
        <v>59</v>
      </c>
      <c r="B178" s="41" t="s">
        <v>66</v>
      </c>
      <c r="C178" s="41" t="s">
        <v>446</v>
      </c>
      <c r="D178" s="41" t="s">
        <v>16</v>
      </c>
      <c r="E178" s="36">
        <v>11558.4</v>
      </c>
      <c r="F178" s="102">
        <v>0</v>
      </c>
      <c r="G178" s="42">
        <f>E178+F178</f>
        <v>11558.4</v>
      </c>
      <c r="H178" s="36">
        <v>11558.4</v>
      </c>
      <c r="I178" s="36">
        <v>11558.4</v>
      </c>
    </row>
    <row r="179" spans="1:9" ht="15.75">
      <c r="A179" s="44" t="s">
        <v>9</v>
      </c>
      <c r="B179" s="41" t="s">
        <v>66</v>
      </c>
      <c r="C179" s="41" t="s">
        <v>446</v>
      </c>
      <c r="D179" s="41" t="s">
        <v>12</v>
      </c>
      <c r="E179" s="36">
        <v>355</v>
      </c>
      <c r="F179" s="102">
        <v>0</v>
      </c>
      <c r="G179" s="42">
        <f>E179+F179</f>
        <v>355</v>
      </c>
      <c r="H179" s="36">
        <v>355</v>
      </c>
      <c r="I179" s="36">
        <v>355</v>
      </c>
    </row>
    <row r="180" spans="1:9" ht="31.5">
      <c r="A180" s="44" t="s">
        <v>48</v>
      </c>
      <c r="B180" s="26" t="s">
        <v>66</v>
      </c>
      <c r="C180" s="15" t="s">
        <v>136</v>
      </c>
      <c r="D180" s="7"/>
      <c r="E180" s="8">
        <f>E182+E183+E184</f>
        <v>11783.7</v>
      </c>
      <c r="F180" s="8">
        <f>F182+F183+F184</f>
        <v>0</v>
      </c>
      <c r="G180" s="8">
        <f>G182+G183+G184</f>
        <v>11783.7</v>
      </c>
      <c r="H180" s="8">
        <f>H182+H183+H184</f>
        <v>11783.7</v>
      </c>
      <c r="I180" s="8">
        <f>I182+I183+I184</f>
        <v>11783.7</v>
      </c>
    </row>
    <row r="181" spans="1:9" ht="33.75" customHeight="1">
      <c r="A181" s="44" t="s">
        <v>48</v>
      </c>
      <c r="B181" s="26" t="s">
        <v>66</v>
      </c>
      <c r="C181" s="15" t="s">
        <v>448</v>
      </c>
      <c r="D181" s="7"/>
      <c r="E181" s="8">
        <f>E182+E183+E184</f>
        <v>11783.7</v>
      </c>
      <c r="F181" s="8">
        <f>F182+F183+F184</f>
        <v>0</v>
      </c>
      <c r="G181" s="8">
        <f>G182+G183+G184</f>
        <v>11783.7</v>
      </c>
      <c r="H181" s="8">
        <f>H182+H183+H184</f>
        <v>11783.7</v>
      </c>
      <c r="I181" s="8">
        <f>I182+I183+I184</f>
        <v>11783.7</v>
      </c>
    </row>
    <row r="182" spans="1:9" ht="63">
      <c r="A182" s="44" t="s">
        <v>14</v>
      </c>
      <c r="B182" s="41" t="s">
        <v>66</v>
      </c>
      <c r="C182" s="15" t="s">
        <v>448</v>
      </c>
      <c r="D182" s="7" t="s">
        <v>15</v>
      </c>
      <c r="E182" s="8">
        <f>11071.1-413.9</f>
        <v>10657.2</v>
      </c>
      <c r="F182" s="169">
        <v>0</v>
      </c>
      <c r="G182" s="42">
        <f>E182+F182</f>
        <v>10657.2</v>
      </c>
      <c r="H182" s="8">
        <f>11071.1-413.9</f>
        <v>10657.2</v>
      </c>
      <c r="I182" s="8">
        <f>11071.1-413.9</f>
        <v>10657.2</v>
      </c>
    </row>
    <row r="183" spans="1:9" ht="47.25">
      <c r="A183" s="44" t="s">
        <v>298</v>
      </c>
      <c r="B183" s="41" t="s">
        <v>66</v>
      </c>
      <c r="C183" s="15" t="s">
        <v>448</v>
      </c>
      <c r="D183" s="41" t="s">
        <v>8</v>
      </c>
      <c r="E183" s="8">
        <v>932.5</v>
      </c>
      <c r="F183" s="102">
        <v>0</v>
      </c>
      <c r="G183" s="42">
        <f>E183+F183</f>
        <v>932.5</v>
      </c>
      <c r="H183" s="8">
        <v>932.5</v>
      </c>
      <c r="I183" s="8">
        <v>932.5</v>
      </c>
    </row>
    <row r="184" spans="1:9" ht="15.75">
      <c r="A184" s="44" t="s">
        <v>9</v>
      </c>
      <c r="B184" s="41" t="s">
        <v>66</v>
      </c>
      <c r="C184" s="15" t="s">
        <v>448</v>
      </c>
      <c r="D184" s="41" t="s">
        <v>12</v>
      </c>
      <c r="E184" s="8">
        <v>194</v>
      </c>
      <c r="F184" s="102">
        <v>0</v>
      </c>
      <c r="G184" s="42">
        <f>E184+F184</f>
        <v>194</v>
      </c>
      <c r="H184" s="8">
        <v>194</v>
      </c>
      <c r="I184" s="8">
        <v>194</v>
      </c>
    </row>
    <row r="185" spans="1:9" ht="78.75">
      <c r="A185" s="44" t="s">
        <v>205</v>
      </c>
      <c r="B185" s="41" t="s">
        <v>66</v>
      </c>
      <c r="C185" s="15" t="s">
        <v>449</v>
      </c>
      <c r="D185" s="41"/>
      <c r="E185" s="8">
        <f>E186</f>
        <v>36.4</v>
      </c>
      <c r="F185" s="8">
        <f>F186</f>
        <v>0</v>
      </c>
      <c r="G185" s="8">
        <f>G186</f>
        <v>36.4</v>
      </c>
      <c r="H185" s="8">
        <f>H186</f>
        <v>36.4</v>
      </c>
      <c r="I185" s="8">
        <f>I186</f>
        <v>36.4</v>
      </c>
    </row>
    <row r="186" spans="1:9" ht="78" customHeight="1">
      <c r="A186" s="44" t="s">
        <v>205</v>
      </c>
      <c r="B186" s="41" t="s">
        <v>66</v>
      </c>
      <c r="C186" s="26" t="s">
        <v>162</v>
      </c>
      <c r="D186" s="41"/>
      <c r="E186" s="20">
        <f>E187+E188</f>
        <v>36.4</v>
      </c>
      <c r="F186" s="20">
        <f>F187+F188</f>
        <v>0</v>
      </c>
      <c r="G186" s="20">
        <f>G187+G188</f>
        <v>36.4</v>
      </c>
      <c r="H186" s="20">
        <f>H187+H188</f>
        <v>36.4</v>
      </c>
      <c r="I186" s="20">
        <f>I187+I188</f>
        <v>36.4</v>
      </c>
    </row>
    <row r="187" spans="1:9" ht="63">
      <c r="A187" s="44" t="s">
        <v>14</v>
      </c>
      <c r="B187" s="41" t="s">
        <v>66</v>
      </c>
      <c r="C187" s="26" t="s">
        <v>162</v>
      </c>
      <c r="D187" s="41" t="s">
        <v>15</v>
      </c>
      <c r="E187" s="20">
        <v>27.4</v>
      </c>
      <c r="F187" s="102">
        <v>0</v>
      </c>
      <c r="G187" s="42">
        <f>E187+F187</f>
        <v>27.4</v>
      </c>
      <c r="H187" s="20">
        <v>27.4</v>
      </c>
      <c r="I187" s="20">
        <v>27.4</v>
      </c>
    </row>
    <row r="188" spans="1:9" ht="47.25">
      <c r="A188" s="44" t="s">
        <v>298</v>
      </c>
      <c r="B188" s="41" t="s">
        <v>66</v>
      </c>
      <c r="C188" s="26" t="s">
        <v>162</v>
      </c>
      <c r="D188" s="41" t="s">
        <v>8</v>
      </c>
      <c r="E188" s="20">
        <v>9</v>
      </c>
      <c r="F188" s="102">
        <v>0</v>
      </c>
      <c r="G188" s="42">
        <f>E188+F188</f>
        <v>9</v>
      </c>
      <c r="H188" s="20">
        <v>9</v>
      </c>
      <c r="I188" s="20">
        <v>9</v>
      </c>
    </row>
    <row r="189" spans="1:9" ht="89.25" customHeight="1">
      <c r="A189" s="44" t="s">
        <v>534</v>
      </c>
      <c r="B189" s="41" t="s">
        <v>66</v>
      </c>
      <c r="C189" s="26" t="s">
        <v>450</v>
      </c>
      <c r="D189" s="41"/>
      <c r="E189" s="20">
        <f>E190</f>
        <v>123.9</v>
      </c>
      <c r="F189" s="20">
        <f>F190</f>
        <v>0</v>
      </c>
      <c r="G189" s="20">
        <f>G190</f>
        <v>123.9</v>
      </c>
      <c r="H189" s="20">
        <f>H190</f>
        <v>123.9</v>
      </c>
      <c r="I189" s="20">
        <f>I190</f>
        <v>123.9</v>
      </c>
    </row>
    <row r="190" spans="1:9" ht="78.75">
      <c r="A190" s="44" t="s">
        <v>186</v>
      </c>
      <c r="B190" s="41" t="s">
        <v>66</v>
      </c>
      <c r="C190" s="26" t="s">
        <v>143</v>
      </c>
      <c r="D190" s="97"/>
      <c r="E190" s="98">
        <f>E191+E192</f>
        <v>123.9</v>
      </c>
      <c r="F190" s="98">
        <f>F191+F192</f>
        <v>0</v>
      </c>
      <c r="G190" s="98">
        <f>G191+G192</f>
        <v>123.9</v>
      </c>
      <c r="H190" s="98">
        <f>H191+H192</f>
        <v>123.9</v>
      </c>
      <c r="I190" s="98">
        <f>I191+I192</f>
        <v>123.9</v>
      </c>
    </row>
    <row r="191" spans="1:9" ht="63">
      <c r="A191" s="44" t="s">
        <v>14</v>
      </c>
      <c r="B191" s="41" t="s">
        <v>66</v>
      </c>
      <c r="C191" s="26" t="s">
        <v>143</v>
      </c>
      <c r="D191" s="41" t="s">
        <v>15</v>
      </c>
      <c r="E191" s="42">
        <f>91.3+27.6</f>
        <v>118.9</v>
      </c>
      <c r="F191" s="102">
        <v>0</v>
      </c>
      <c r="G191" s="42">
        <f>E191+F191</f>
        <v>118.9</v>
      </c>
      <c r="H191" s="42">
        <f>91.3+27.6</f>
        <v>118.9</v>
      </c>
      <c r="I191" s="42">
        <f>91.3+27.6</f>
        <v>118.9</v>
      </c>
    </row>
    <row r="192" spans="1:9" ht="47.25">
      <c r="A192" s="44" t="s">
        <v>298</v>
      </c>
      <c r="B192" s="41" t="s">
        <v>66</v>
      </c>
      <c r="C192" s="26" t="s">
        <v>143</v>
      </c>
      <c r="D192" s="41" t="s">
        <v>8</v>
      </c>
      <c r="E192" s="42">
        <v>5</v>
      </c>
      <c r="F192" s="102">
        <v>0</v>
      </c>
      <c r="G192" s="42">
        <f>E192+F192</f>
        <v>5</v>
      </c>
      <c r="H192" s="42">
        <v>5</v>
      </c>
      <c r="I192" s="42">
        <v>5</v>
      </c>
    </row>
    <row r="193" spans="1:9" ht="80.25" customHeight="1">
      <c r="A193" s="44" t="s">
        <v>474</v>
      </c>
      <c r="B193" s="41" t="s">
        <v>66</v>
      </c>
      <c r="C193" s="26" t="s">
        <v>451</v>
      </c>
      <c r="D193" s="41"/>
      <c r="E193" s="42">
        <f>E194</f>
        <v>123.9</v>
      </c>
      <c r="F193" s="42">
        <f>F194</f>
        <v>0</v>
      </c>
      <c r="G193" s="42">
        <f>G194</f>
        <v>123.9</v>
      </c>
      <c r="H193" s="42">
        <f>H194</f>
        <v>123.9</v>
      </c>
      <c r="I193" s="42">
        <f>I194</f>
        <v>123.9</v>
      </c>
    </row>
    <row r="194" spans="1:9" ht="80.25" customHeight="1">
      <c r="A194" s="23" t="s">
        <v>300</v>
      </c>
      <c r="B194" s="41" t="s">
        <v>66</v>
      </c>
      <c r="C194" s="26" t="s">
        <v>145</v>
      </c>
      <c r="D194" s="34"/>
      <c r="E194" s="42">
        <f>E195+E196</f>
        <v>123.9</v>
      </c>
      <c r="F194" s="42">
        <f>F195+F196</f>
        <v>0</v>
      </c>
      <c r="G194" s="42">
        <f>G195+G196</f>
        <v>123.9</v>
      </c>
      <c r="H194" s="42">
        <f>H195+H196</f>
        <v>123.9</v>
      </c>
      <c r="I194" s="42">
        <f>I195+I196</f>
        <v>123.9</v>
      </c>
    </row>
    <row r="195" spans="1:9" ht="63">
      <c r="A195" s="60" t="s">
        <v>14</v>
      </c>
      <c r="B195" s="41" t="s">
        <v>66</v>
      </c>
      <c r="C195" s="26" t="s">
        <v>145</v>
      </c>
      <c r="D195" s="26" t="s">
        <v>15</v>
      </c>
      <c r="E195" s="42">
        <f>91.3+27.6</f>
        <v>118.9</v>
      </c>
      <c r="F195" s="157"/>
      <c r="G195" s="42">
        <f>E195+F195</f>
        <v>118.9</v>
      </c>
      <c r="H195" s="42">
        <f>91.3+27.6</f>
        <v>118.9</v>
      </c>
      <c r="I195" s="42">
        <f>91.3+27.6</f>
        <v>118.9</v>
      </c>
    </row>
    <row r="196" spans="1:9" ht="47.25">
      <c r="A196" s="44" t="s">
        <v>298</v>
      </c>
      <c r="B196" s="41" t="s">
        <v>66</v>
      </c>
      <c r="C196" s="26" t="s">
        <v>145</v>
      </c>
      <c r="D196" s="26" t="s">
        <v>8</v>
      </c>
      <c r="E196" s="42">
        <v>5</v>
      </c>
      <c r="F196" s="157"/>
      <c r="G196" s="42">
        <f>E196+F196</f>
        <v>5</v>
      </c>
      <c r="H196" s="42">
        <v>5</v>
      </c>
      <c r="I196" s="42">
        <v>5</v>
      </c>
    </row>
    <row r="197" spans="1:9" ht="31.5">
      <c r="A197" s="44" t="s">
        <v>43</v>
      </c>
      <c r="B197" s="41" t="s">
        <v>66</v>
      </c>
      <c r="C197" s="41" t="s">
        <v>137</v>
      </c>
      <c r="D197" s="41"/>
      <c r="E197" s="20">
        <f>E199+E200</f>
        <v>2594.2</v>
      </c>
      <c r="F197" s="20">
        <f>F199+F200</f>
        <v>0</v>
      </c>
      <c r="G197" s="20">
        <f>G199+G200</f>
        <v>2594.2</v>
      </c>
      <c r="H197" s="20">
        <f>H199+H200</f>
        <v>2594.2</v>
      </c>
      <c r="I197" s="20">
        <f>I199+I200</f>
        <v>2594.2</v>
      </c>
    </row>
    <row r="198" spans="1:9" ht="35.25" customHeight="1">
      <c r="A198" s="44" t="s">
        <v>43</v>
      </c>
      <c r="B198" s="41" t="s">
        <v>66</v>
      </c>
      <c r="C198" s="41" t="s">
        <v>452</v>
      </c>
      <c r="D198" s="41"/>
      <c r="E198" s="20">
        <f>E199+E200</f>
        <v>2594.2</v>
      </c>
      <c r="F198" s="20">
        <f>F199+F200</f>
        <v>0</v>
      </c>
      <c r="G198" s="20">
        <f>G199+G200</f>
        <v>2594.2</v>
      </c>
      <c r="H198" s="20">
        <f>H199+H200</f>
        <v>2594.2</v>
      </c>
      <c r="I198" s="20">
        <f>I199+I200</f>
        <v>2594.2</v>
      </c>
    </row>
    <row r="199" spans="1:9" ht="47.25">
      <c r="A199" s="44" t="s">
        <v>298</v>
      </c>
      <c r="B199" s="41" t="s">
        <v>66</v>
      </c>
      <c r="C199" s="41" t="s">
        <v>452</v>
      </c>
      <c r="D199" s="41" t="s">
        <v>8</v>
      </c>
      <c r="E199" s="20">
        <v>2374.2</v>
      </c>
      <c r="F199" s="102">
        <v>0</v>
      </c>
      <c r="G199" s="42">
        <f>E199+F199</f>
        <v>2374.2</v>
      </c>
      <c r="H199" s="20">
        <v>2374.2</v>
      </c>
      <c r="I199" s="20">
        <v>2374.2</v>
      </c>
    </row>
    <row r="200" spans="1:9" ht="15.75">
      <c r="A200" s="44" t="s">
        <v>9</v>
      </c>
      <c r="B200" s="41" t="s">
        <v>66</v>
      </c>
      <c r="C200" s="41" t="s">
        <v>452</v>
      </c>
      <c r="D200" s="41" t="s">
        <v>12</v>
      </c>
      <c r="E200" s="20">
        <v>220</v>
      </c>
      <c r="F200" s="102">
        <v>0</v>
      </c>
      <c r="G200" s="42">
        <f>E200+F200</f>
        <v>220</v>
      </c>
      <c r="H200" s="20">
        <v>220</v>
      </c>
      <c r="I200" s="20">
        <v>220</v>
      </c>
    </row>
    <row r="201" spans="1:9" ht="85.5" customHeight="1">
      <c r="A201" s="44" t="s">
        <v>427</v>
      </c>
      <c r="B201" s="41" t="s">
        <v>66</v>
      </c>
      <c r="C201" s="41" t="s">
        <v>428</v>
      </c>
      <c r="D201" s="41"/>
      <c r="E201" s="20">
        <f>E202</f>
        <v>51.099999999999994</v>
      </c>
      <c r="F201" s="20">
        <f>F202</f>
        <v>0</v>
      </c>
      <c r="G201" s="20">
        <f>G202</f>
        <v>51.099999999999994</v>
      </c>
      <c r="H201" s="20">
        <f>H202</f>
        <v>51.099999999999994</v>
      </c>
      <c r="I201" s="20">
        <f>I202</f>
        <v>51.099999999999994</v>
      </c>
    </row>
    <row r="202" spans="1:9" ht="78.75">
      <c r="A202" s="44" t="s">
        <v>343</v>
      </c>
      <c r="B202" s="41" t="s">
        <v>66</v>
      </c>
      <c r="C202" s="41" t="s">
        <v>341</v>
      </c>
      <c r="D202" s="21"/>
      <c r="E202" s="42">
        <f>E203+E204</f>
        <v>51.099999999999994</v>
      </c>
      <c r="F202" s="42">
        <f>F203+F204</f>
        <v>0</v>
      </c>
      <c r="G202" s="42">
        <f>G203+G204</f>
        <v>51.099999999999994</v>
      </c>
      <c r="H202" s="42">
        <f>H203+H204</f>
        <v>51.099999999999994</v>
      </c>
      <c r="I202" s="42">
        <f>I203+I204</f>
        <v>51.099999999999994</v>
      </c>
    </row>
    <row r="203" spans="1:9" ht="63">
      <c r="A203" s="53" t="s">
        <v>14</v>
      </c>
      <c r="B203" s="26" t="s">
        <v>66</v>
      </c>
      <c r="C203" s="26" t="s">
        <v>341</v>
      </c>
      <c r="D203" s="26" t="s">
        <v>15</v>
      </c>
      <c r="E203" s="36">
        <f>38.9+11.7</f>
        <v>50.599999999999994</v>
      </c>
      <c r="F203" s="157">
        <v>0</v>
      </c>
      <c r="G203" s="42">
        <f>E203+F203</f>
        <v>50.599999999999994</v>
      </c>
      <c r="H203" s="36">
        <f>38.9+11.7</f>
        <v>50.599999999999994</v>
      </c>
      <c r="I203" s="36">
        <f>38.9+11.7</f>
        <v>50.599999999999994</v>
      </c>
    </row>
    <row r="204" spans="1:9" ht="47.25">
      <c r="A204" s="53" t="s">
        <v>298</v>
      </c>
      <c r="B204" s="26" t="s">
        <v>66</v>
      </c>
      <c r="C204" s="26" t="s">
        <v>341</v>
      </c>
      <c r="D204" s="26" t="s">
        <v>8</v>
      </c>
      <c r="E204" s="36">
        <v>0.5</v>
      </c>
      <c r="F204" s="157">
        <v>0</v>
      </c>
      <c r="G204" s="42">
        <f>E204+F204</f>
        <v>0.5</v>
      </c>
      <c r="H204" s="36">
        <v>0.5</v>
      </c>
      <c r="I204" s="36">
        <v>0.5</v>
      </c>
    </row>
    <row r="205" spans="1:9" ht="31.5">
      <c r="A205" s="44" t="s">
        <v>209</v>
      </c>
      <c r="B205" s="41" t="s">
        <v>66</v>
      </c>
      <c r="C205" s="41" t="s">
        <v>207</v>
      </c>
      <c r="D205" s="41"/>
      <c r="E205" s="20">
        <f>E207</f>
        <v>5096.5</v>
      </c>
      <c r="F205" s="20">
        <f>F207</f>
        <v>-1000</v>
      </c>
      <c r="G205" s="20">
        <f>G207</f>
        <v>4096.5</v>
      </c>
      <c r="H205" s="20">
        <f>H207</f>
        <v>5096.5</v>
      </c>
      <c r="I205" s="20">
        <f>I207</f>
        <v>5096.5</v>
      </c>
    </row>
    <row r="206" spans="1:9" ht="36" customHeight="1">
      <c r="A206" s="44" t="s">
        <v>209</v>
      </c>
      <c r="B206" s="41" t="s">
        <v>66</v>
      </c>
      <c r="C206" s="41" t="s">
        <v>475</v>
      </c>
      <c r="D206" s="41"/>
      <c r="E206" s="20">
        <f>E207</f>
        <v>5096.5</v>
      </c>
      <c r="F206" s="20">
        <f>F207</f>
        <v>-1000</v>
      </c>
      <c r="G206" s="20">
        <f>G207</f>
        <v>4096.5</v>
      </c>
      <c r="H206" s="20">
        <f>H207</f>
        <v>5096.5</v>
      </c>
      <c r="I206" s="20">
        <f>I207</f>
        <v>5096.5</v>
      </c>
    </row>
    <row r="207" spans="1:9" ht="31.5">
      <c r="A207" s="44" t="s">
        <v>10</v>
      </c>
      <c r="B207" s="41" t="s">
        <v>66</v>
      </c>
      <c r="C207" s="41" t="s">
        <v>475</v>
      </c>
      <c r="D207" s="41" t="s">
        <v>11</v>
      </c>
      <c r="E207" s="20">
        <v>5096.5</v>
      </c>
      <c r="F207" s="102">
        <v>-1000</v>
      </c>
      <c r="G207" s="42">
        <f>E207+F207</f>
        <v>4096.5</v>
      </c>
      <c r="H207" s="20">
        <v>5096.5</v>
      </c>
      <c r="I207" s="20">
        <v>5096.5</v>
      </c>
    </row>
    <row r="208" spans="1:9" ht="45" customHeight="1">
      <c r="A208" s="44" t="s">
        <v>556</v>
      </c>
      <c r="B208" s="41" t="s">
        <v>66</v>
      </c>
      <c r="C208" s="41" t="s">
        <v>554</v>
      </c>
      <c r="D208" s="41"/>
      <c r="E208" s="20">
        <f>E210</f>
        <v>0</v>
      </c>
      <c r="F208" s="20">
        <f>F210</f>
        <v>1875</v>
      </c>
      <c r="G208" s="20">
        <f>G210</f>
        <v>1875</v>
      </c>
      <c r="H208" s="20">
        <f>H210</f>
        <v>0</v>
      </c>
      <c r="I208" s="20">
        <f>I210</f>
        <v>0</v>
      </c>
    </row>
    <row r="209" spans="1:9" ht="45" customHeight="1">
      <c r="A209" s="44" t="s">
        <v>556</v>
      </c>
      <c r="B209" s="41" t="s">
        <v>66</v>
      </c>
      <c r="C209" s="41" t="s">
        <v>555</v>
      </c>
      <c r="D209" s="41"/>
      <c r="E209" s="20">
        <f>E210</f>
        <v>0</v>
      </c>
      <c r="F209" s="20">
        <f>F210</f>
        <v>1875</v>
      </c>
      <c r="G209" s="20">
        <f>G210</f>
        <v>1875</v>
      </c>
      <c r="H209" s="20">
        <f>H210</f>
        <v>0</v>
      </c>
      <c r="I209" s="20">
        <f>I210</f>
        <v>0</v>
      </c>
    </row>
    <row r="210" spans="1:9" ht="31.5">
      <c r="A210" s="44" t="s">
        <v>10</v>
      </c>
      <c r="B210" s="41" t="s">
        <v>66</v>
      </c>
      <c r="C210" s="41" t="s">
        <v>555</v>
      </c>
      <c r="D210" s="41" t="s">
        <v>11</v>
      </c>
      <c r="E210" s="20">
        <v>0</v>
      </c>
      <c r="F210" s="102">
        <v>1875</v>
      </c>
      <c r="G210" s="42">
        <f>E210+F210</f>
        <v>1875</v>
      </c>
      <c r="H210" s="20">
        <v>0</v>
      </c>
      <c r="I210" s="20">
        <v>0</v>
      </c>
    </row>
    <row r="211" spans="1:9" ht="15.75">
      <c r="A211" s="107" t="s">
        <v>61</v>
      </c>
      <c r="B211" s="73" t="s">
        <v>66</v>
      </c>
      <c r="C211" s="11" t="s">
        <v>138</v>
      </c>
      <c r="D211" s="11" t="s">
        <v>0</v>
      </c>
      <c r="E211" s="12">
        <f>E212+E218+E224+E221+E215+E227</f>
        <v>2711.5</v>
      </c>
      <c r="F211" s="12">
        <f>F212+F218+F224+F221+F215+F227</f>
        <v>0</v>
      </c>
      <c r="G211" s="12">
        <f>G212+G218+G224+G221+G215+G227</f>
        <v>2711.5</v>
      </c>
      <c r="H211" s="12">
        <f>H212+H218+H224+H221+H215+H227</f>
        <v>2711.5</v>
      </c>
      <c r="I211" s="12">
        <f>I212+I218+I224+I221+I215+I227</f>
        <v>2711.5</v>
      </c>
    </row>
    <row r="212" spans="1:9" ht="47.25">
      <c r="A212" s="44" t="s">
        <v>19</v>
      </c>
      <c r="B212" s="26" t="s">
        <v>66</v>
      </c>
      <c r="C212" s="15" t="s">
        <v>139</v>
      </c>
      <c r="D212" s="7"/>
      <c r="E212" s="8">
        <f>E214</f>
        <v>26</v>
      </c>
      <c r="F212" s="8">
        <f>F214</f>
        <v>0</v>
      </c>
      <c r="G212" s="8">
        <f>G214</f>
        <v>26</v>
      </c>
      <c r="H212" s="8">
        <f>H214</f>
        <v>26</v>
      </c>
      <c r="I212" s="8">
        <f>I214</f>
        <v>26</v>
      </c>
    </row>
    <row r="213" spans="1:9" ht="60.75" customHeight="1">
      <c r="A213" s="44" t="s">
        <v>476</v>
      </c>
      <c r="B213" s="26" t="s">
        <v>66</v>
      </c>
      <c r="C213" s="15" t="s">
        <v>453</v>
      </c>
      <c r="D213" s="7"/>
      <c r="E213" s="8">
        <f>E214</f>
        <v>26</v>
      </c>
      <c r="F213" s="8">
        <f>F214</f>
        <v>0</v>
      </c>
      <c r="G213" s="8">
        <f>G214</f>
        <v>26</v>
      </c>
      <c r="H213" s="8">
        <f>H214</f>
        <v>26</v>
      </c>
      <c r="I213" s="8">
        <f>I214</f>
        <v>26</v>
      </c>
    </row>
    <row r="214" spans="1:9" ht="47.25">
      <c r="A214" s="44" t="s">
        <v>298</v>
      </c>
      <c r="B214" s="41" t="s">
        <v>66</v>
      </c>
      <c r="C214" s="15" t="s">
        <v>453</v>
      </c>
      <c r="D214" s="41" t="s">
        <v>8</v>
      </c>
      <c r="E214" s="20">
        <v>26</v>
      </c>
      <c r="F214" s="102">
        <v>0</v>
      </c>
      <c r="G214" s="42">
        <f>E214+F214</f>
        <v>26</v>
      </c>
      <c r="H214" s="20">
        <v>26</v>
      </c>
      <c r="I214" s="20">
        <v>26</v>
      </c>
    </row>
    <row r="215" spans="1:9" ht="49.5" customHeight="1">
      <c r="A215" s="44" t="s">
        <v>180</v>
      </c>
      <c r="B215" s="26" t="s">
        <v>66</v>
      </c>
      <c r="C215" s="15" t="s">
        <v>181</v>
      </c>
      <c r="D215" s="7"/>
      <c r="E215" s="8">
        <f>E217</f>
        <v>100</v>
      </c>
      <c r="F215" s="8">
        <f>F217</f>
        <v>0</v>
      </c>
      <c r="G215" s="8">
        <f>G217</f>
        <v>100</v>
      </c>
      <c r="H215" s="8">
        <f>H217</f>
        <v>100</v>
      </c>
      <c r="I215" s="8">
        <f>I217</f>
        <v>100</v>
      </c>
    </row>
    <row r="216" spans="1:9" ht="49.5" customHeight="1">
      <c r="A216" s="44" t="s">
        <v>477</v>
      </c>
      <c r="B216" s="26" t="s">
        <v>66</v>
      </c>
      <c r="C216" s="15" t="s">
        <v>454</v>
      </c>
      <c r="D216" s="7"/>
      <c r="E216" s="8">
        <f>E217</f>
        <v>100</v>
      </c>
      <c r="F216" s="8">
        <f>F217</f>
        <v>0</v>
      </c>
      <c r="G216" s="8">
        <f>G217</f>
        <v>100</v>
      </c>
      <c r="H216" s="8">
        <f>H217</f>
        <v>100</v>
      </c>
      <c r="I216" s="8">
        <f>I217</f>
        <v>100</v>
      </c>
    </row>
    <row r="217" spans="1:9" ht="47.25">
      <c r="A217" s="44" t="s">
        <v>298</v>
      </c>
      <c r="B217" s="41" t="s">
        <v>66</v>
      </c>
      <c r="C217" s="15" t="s">
        <v>454</v>
      </c>
      <c r="D217" s="41" t="s">
        <v>8</v>
      </c>
      <c r="E217" s="20">
        <v>100</v>
      </c>
      <c r="F217" s="102">
        <v>0</v>
      </c>
      <c r="G217" s="42">
        <f>E217+F217</f>
        <v>100</v>
      </c>
      <c r="H217" s="20">
        <v>100</v>
      </c>
      <c r="I217" s="20">
        <v>100</v>
      </c>
    </row>
    <row r="218" spans="1:9" ht="63">
      <c r="A218" s="44" t="s">
        <v>20</v>
      </c>
      <c r="B218" s="41" t="s">
        <v>66</v>
      </c>
      <c r="C218" s="15" t="s">
        <v>140</v>
      </c>
      <c r="D218" s="21"/>
      <c r="E218" s="20">
        <f>E220</f>
        <v>2000</v>
      </c>
      <c r="F218" s="20">
        <f>F220</f>
        <v>0</v>
      </c>
      <c r="G218" s="20">
        <f>G220</f>
        <v>2000</v>
      </c>
      <c r="H218" s="20">
        <f>H220</f>
        <v>2000</v>
      </c>
      <c r="I218" s="20">
        <f>I220</f>
        <v>2000</v>
      </c>
    </row>
    <row r="219" spans="1:9" ht="60.75" customHeight="1">
      <c r="A219" s="44" t="s">
        <v>478</v>
      </c>
      <c r="B219" s="41" t="s">
        <v>66</v>
      </c>
      <c r="C219" s="15" t="s">
        <v>455</v>
      </c>
      <c r="D219" s="21"/>
      <c r="E219" s="20">
        <f>E220</f>
        <v>2000</v>
      </c>
      <c r="F219" s="20">
        <f>F220</f>
        <v>0</v>
      </c>
      <c r="G219" s="20">
        <f>G220</f>
        <v>2000</v>
      </c>
      <c r="H219" s="20">
        <f>H220</f>
        <v>2000</v>
      </c>
      <c r="I219" s="20">
        <f>I220</f>
        <v>2000</v>
      </c>
    </row>
    <row r="220" spans="1:9" ht="31.5">
      <c r="A220" s="44" t="s">
        <v>299</v>
      </c>
      <c r="B220" s="41" t="s">
        <v>66</v>
      </c>
      <c r="C220" s="15" t="s">
        <v>455</v>
      </c>
      <c r="D220" s="41" t="s">
        <v>8</v>
      </c>
      <c r="E220" s="20">
        <v>2000</v>
      </c>
      <c r="F220" s="102">
        <v>0</v>
      </c>
      <c r="G220" s="42">
        <f>E220+F220</f>
        <v>2000</v>
      </c>
      <c r="H220" s="20">
        <v>2000</v>
      </c>
      <c r="I220" s="20">
        <v>2000</v>
      </c>
    </row>
    <row r="221" spans="1:9" ht="31.5">
      <c r="A221" s="44" t="s">
        <v>306</v>
      </c>
      <c r="B221" s="41" t="s">
        <v>66</v>
      </c>
      <c r="C221" s="15" t="s">
        <v>164</v>
      </c>
      <c r="D221" s="21"/>
      <c r="E221" s="20">
        <f>E223</f>
        <v>250</v>
      </c>
      <c r="F221" s="20">
        <f>F223</f>
        <v>0</v>
      </c>
      <c r="G221" s="20">
        <f>G223</f>
        <v>250</v>
      </c>
      <c r="H221" s="20">
        <f>H223</f>
        <v>250</v>
      </c>
      <c r="I221" s="20">
        <f>I223</f>
        <v>250</v>
      </c>
    </row>
    <row r="222" spans="1:9" ht="36" customHeight="1">
      <c r="A222" s="44" t="s">
        <v>306</v>
      </c>
      <c r="B222" s="41" t="s">
        <v>66</v>
      </c>
      <c r="C222" s="15" t="s">
        <v>456</v>
      </c>
      <c r="D222" s="21"/>
      <c r="E222" s="20">
        <f>E223</f>
        <v>250</v>
      </c>
      <c r="F222" s="20">
        <f>F223</f>
        <v>0</v>
      </c>
      <c r="G222" s="20">
        <f>G223</f>
        <v>250</v>
      </c>
      <c r="H222" s="20">
        <f>H223</f>
        <v>250</v>
      </c>
      <c r="I222" s="20">
        <f>I223</f>
        <v>250</v>
      </c>
    </row>
    <row r="223" spans="1:9" ht="31.5">
      <c r="A223" s="44" t="s">
        <v>299</v>
      </c>
      <c r="B223" s="41" t="s">
        <v>66</v>
      </c>
      <c r="C223" s="15" t="s">
        <v>456</v>
      </c>
      <c r="D223" s="41" t="s">
        <v>8</v>
      </c>
      <c r="E223" s="20">
        <v>250</v>
      </c>
      <c r="F223" s="102">
        <v>0</v>
      </c>
      <c r="G223" s="42">
        <f>E223+F223</f>
        <v>250</v>
      </c>
      <c r="H223" s="20">
        <v>250</v>
      </c>
      <c r="I223" s="20">
        <v>250</v>
      </c>
    </row>
    <row r="224" spans="1:9" ht="15.75">
      <c r="A224" s="44" t="s">
        <v>53</v>
      </c>
      <c r="B224" s="41" t="s">
        <v>66</v>
      </c>
      <c r="C224" s="15" t="s">
        <v>141</v>
      </c>
      <c r="D224" s="21"/>
      <c r="E224" s="20">
        <f>E226</f>
        <v>150</v>
      </c>
      <c r="F224" s="20">
        <f>F226</f>
        <v>0</v>
      </c>
      <c r="G224" s="20">
        <f>G226</f>
        <v>150</v>
      </c>
      <c r="H224" s="20">
        <f>H226</f>
        <v>150</v>
      </c>
      <c r="I224" s="20">
        <f>I226</f>
        <v>150</v>
      </c>
    </row>
    <row r="225" spans="1:9" ht="15.75">
      <c r="A225" s="44" t="s">
        <v>53</v>
      </c>
      <c r="B225" s="41" t="s">
        <v>66</v>
      </c>
      <c r="C225" s="15" t="s">
        <v>457</v>
      </c>
      <c r="D225" s="21"/>
      <c r="E225" s="20">
        <f>E226</f>
        <v>150</v>
      </c>
      <c r="F225" s="20">
        <f>F226</f>
        <v>0</v>
      </c>
      <c r="G225" s="20">
        <f>G226</f>
        <v>150</v>
      </c>
      <c r="H225" s="20">
        <f>H226</f>
        <v>150</v>
      </c>
      <c r="I225" s="20">
        <f>I226</f>
        <v>150</v>
      </c>
    </row>
    <row r="226" spans="1:9" ht="31.5">
      <c r="A226" s="44" t="s">
        <v>299</v>
      </c>
      <c r="B226" s="41" t="s">
        <v>66</v>
      </c>
      <c r="C226" s="15" t="s">
        <v>457</v>
      </c>
      <c r="D226" s="41" t="s">
        <v>8</v>
      </c>
      <c r="E226" s="20">
        <v>150</v>
      </c>
      <c r="F226" s="102">
        <v>0</v>
      </c>
      <c r="G226" s="42">
        <f>E226+F226</f>
        <v>150</v>
      </c>
      <c r="H226" s="20">
        <v>150</v>
      </c>
      <c r="I226" s="20">
        <v>150</v>
      </c>
    </row>
    <row r="227" spans="1:9" ht="78.75">
      <c r="A227" s="131" t="s">
        <v>226</v>
      </c>
      <c r="B227" s="41" t="s">
        <v>66</v>
      </c>
      <c r="C227" s="15" t="s">
        <v>361</v>
      </c>
      <c r="D227" s="41"/>
      <c r="E227" s="20">
        <f aca="true" t="shared" si="21" ref="E227:I228">E228</f>
        <v>185.5</v>
      </c>
      <c r="F227" s="20">
        <f t="shared" si="21"/>
        <v>0</v>
      </c>
      <c r="G227" s="20">
        <f t="shared" si="21"/>
        <v>185.5</v>
      </c>
      <c r="H227" s="20">
        <f t="shared" si="21"/>
        <v>185.5</v>
      </c>
      <c r="I227" s="20">
        <f t="shared" si="21"/>
        <v>185.5</v>
      </c>
    </row>
    <row r="228" spans="1:9" ht="69.75" customHeight="1">
      <c r="A228" s="44" t="s">
        <v>226</v>
      </c>
      <c r="B228" s="41" t="s">
        <v>66</v>
      </c>
      <c r="C228" s="15" t="s">
        <v>227</v>
      </c>
      <c r="D228" s="41"/>
      <c r="E228" s="20">
        <f t="shared" si="21"/>
        <v>185.5</v>
      </c>
      <c r="F228" s="20">
        <f t="shared" si="21"/>
        <v>0</v>
      </c>
      <c r="G228" s="20">
        <f t="shared" si="21"/>
        <v>185.5</v>
      </c>
      <c r="H228" s="20">
        <f t="shared" si="21"/>
        <v>185.5</v>
      </c>
      <c r="I228" s="20">
        <f t="shared" si="21"/>
        <v>185.5</v>
      </c>
    </row>
    <row r="229" spans="1:9" ht="31.5">
      <c r="A229" s="44" t="s">
        <v>299</v>
      </c>
      <c r="B229" s="41" t="s">
        <v>66</v>
      </c>
      <c r="C229" s="15" t="s">
        <v>227</v>
      </c>
      <c r="D229" s="41" t="s">
        <v>8</v>
      </c>
      <c r="E229" s="20">
        <v>185.5</v>
      </c>
      <c r="F229" s="102">
        <v>0</v>
      </c>
      <c r="G229" s="42">
        <f>E229+F229</f>
        <v>185.5</v>
      </c>
      <c r="H229" s="20">
        <v>185.5</v>
      </c>
      <c r="I229" s="20">
        <v>185.5</v>
      </c>
    </row>
    <row r="230" spans="1:9" ht="31.5">
      <c r="A230" s="106" t="s">
        <v>247</v>
      </c>
      <c r="B230" s="67" t="s">
        <v>66</v>
      </c>
      <c r="C230" s="66" t="s">
        <v>112</v>
      </c>
      <c r="D230" s="66" t="s">
        <v>0</v>
      </c>
      <c r="E230" s="72">
        <f>E235</f>
        <v>23143.4</v>
      </c>
      <c r="F230" s="72">
        <f>F235+F231</f>
        <v>3459.5</v>
      </c>
      <c r="G230" s="72">
        <f>G235+G231</f>
        <v>26602.9</v>
      </c>
      <c r="H230" s="72">
        <f>H235+H231</f>
        <v>22978.5</v>
      </c>
      <c r="I230" s="72">
        <f>I235+I231</f>
        <v>22978.5</v>
      </c>
    </row>
    <row r="231" spans="1:15" s="19" customFormat="1" ht="15.75">
      <c r="A231" s="172" t="s">
        <v>561</v>
      </c>
      <c r="B231" s="73" t="s">
        <v>66</v>
      </c>
      <c r="C231" s="173" t="s">
        <v>562</v>
      </c>
      <c r="D231" s="173"/>
      <c r="E231" s="119">
        <f>E232</f>
        <v>0</v>
      </c>
      <c r="F231" s="119">
        <f>F232</f>
        <v>3459.5</v>
      </c>
      <c r="G231" s="119">
        <f>G232</f>
        <v>3459.5</v>
      </c>
      <c r="H231" s="119">
        <f>H232</f>
        <v>0</v>
      </c>
      <c r="I231" s="119">
        <f>I232</f>
        <v>0</v>
      </c>
      <c r="J231" s="25"/>
      <c r="K231" s="25"/>
      <c r="L231" s="25"/>
      <c r="M231" s="25"/>
      <c r="N231" s="25"/>
      <c r="O231" s="25"/>
    </row>
    <row r="232" spans="1:15" s="19" customFormat="1" ht="31.5">
      <c r="A232" s="52" t="s">
        <v>563</v>
      </c>
      <c r="B232" s="41" t="s">
        <v>66</v>
      </c>
      <c r="C232" s="26" t="s">
        <v>564</v>
      </c>
      <c r="D232" s="41"/>
      <c r="E232" s="36">
        <f>E234</f>
        <v>0</v>
      </c>
      <c r="F232" s="36">
        <f>F234</f>
        <v>3459.5</v>
      </c>
      <c r="G232" s="36">
        <f>G234</f>
        <v>3459.5</v>
      </c>
      <c r="H232" s="36">
        <f>H234</f>
        <v>0</v>
      </c>
      <c r="I232" s="36">
        <f>I234</f>
        <v>0</v>
      </c>
      <c r="J232" s="25"/>
      <c r="K232" s="25"/>
      <c r="L232" s="25"/>
      <c r="M232" s="25"/>
      <c r="N232" s="25"/>
      <c r="O232" s="25"/>
    </row>
    <row r="233" spans="1:15" s="19" customFormat="1" ht="31.5">
      <c r="A233" s="52" t="s">
        <v>563</v>
      </c>
      <c r="B233" s="41" t="s">
        <v>66</v>
      </c>
      <c r="C233" s="26" t="s">
        <v>565</v>
      </c>
      <c r="D233" s="41"/>
      <c r="E233" s="36">
        <f>E234</f>
        <v>0</v>
      </c>
      <c r="F233" s="36">
        <f>F234</f>
        <v>3459.5</v>
      </c>
      <c r="G233" s="36">
        <f>G234</f>
        <v>3459.5</v>
      </c>
      <c r="H233" s="36">
        <f>H234</f>
        <v>0</v>
      </c>
      <c r="I233" s="36">
        <f>I234</f>
        <v>0</v>
      </c>
      <c r="J233" s="25"/>
      <c r="K233" s="25"/>
      <c r="L233" s="25"/>
      <c r="M233" s="25"/>
      <c r="N233" s="25"/>
      <c r="O233" s="25"/>
    </row>
    <row r="234" spans="1:15" s="19" customFormat="1" ht="31.5">
      <c r="A234" s="52" t="s">
        <v>299</v>
      </c>
      <c r="B234" s="41" t="s">
        <v>66</v>
      </c>
      <c r="C234" s="26" t="s">
        <v>565</v>
      </c>
      <c r="D234" s="41" t="s">
        <v>8</v>
      </c>
      <c r="E234" s="36">
        <v>0</v>
      </c>
      <c r="F234" s="36">
        <v>3459.5</v>
      </c>
      <c r="G234" s="36">
        <f>F234+E234</f>
        <v>3459.5</v>
      </c>
      <c r="H234" s="36">
        <v>0</v>
      </c>
      <c r="I234" s="36">
        <v>0</v>
      </c>
      <c r="J234" s="25"/>
      <c r="K234" s="25"/>
      <c r="L234" s="25"/>
      <c r="M234" s="25"/>
      <c r="N234" s="25"/>
      <c r="O234" s="25"/>
    </row>
    <row r="235" spans="1:9" ht="47.25">
      <c r="A235" s="10" t="s">
        <v>314</v>
      </c>
      <c r="B235" s="73" t="s">
        <v>66</v>
      </c>
      <c r="C235" s="11" t="s">
        <v>122</v>
      </c>
      <c r="D235" s="11" t="s">
        <v>0</v>
      </c>
      <c r="E235" s="12">
        <f>E236+E241</f>
        <v>23143.4</v>
      </c>
      <c r="F235" s="12">
        <f>F236+F241</f>
        <v>0</v>
      </c>
      <c r="G235" s="12">
        <f>G236+G241</f>
        <v>23143.4</v>
      </c>
      <c r="H235" s="12">
        <f>H236+H241</f>
        <v>22978.5</v>
      </c>
      <c r="I235" s="12">
        <f>I236+I241</f>
        <v>22978.5</v>
      </c>
    </row>
    <row r="236" spans="1:9" ht="15.75">
      <c r="A236" s="44" t="s">
        <v>55</v>
      </c>
      <c r="B236" s="41" t="s">
        <v>66</v>
      </c>
      <c r="C236" s="34" t="s">
        <v>262</v>
      </c>
      <c r="D236" s="41"/>
      <c r="E236" s="42">
        <f>E237</f>
        <v>23010.5</v>
      </c>
      <c r="F236" s="42">
        <f>F237</f>
        <v>0</v>
      </c>
      <c r="G236" s="42">
        <f>G237</f>
        <v>23010.5</v>
      </c>
      <c r="H236" s="42">
        <f>H237</f>
        <v>22978.5</v>
      </c>
      <c r="I236" s="42">
        <f>I237</f>
        <v>22978.5</v>
      </c>
    </row>
    <row r="237" spans="1:9" ht="15.75">
      <c r="A237" s="44" t="s">
        <v>55</v>
      </c>
      <c r="B237" s="41" t="s">
        <v>66</v>
      </c>
      <c r="C237" s="34" t="s">
        <v>460</v>
      </c>
      <c r="D237" s="41"/>
      <c r="E237" s="42">
        <f>E238+E239+E240</f>
        <v>23010.5</v>
      </c>
      <c r="F237" s="42">
        <f>F238+F239+F240</f>
        <v>0</v>
      </c>
      <c r="G237" s="42">
        <f>G238+G239+G240</f>
        <v>23010.5</v>
      </c>
      <c r="H237" s="42">
        <f>H238+H239+H240</f>
        <v>22978.5</v>
      </c>
      <c r="I237" s="42">
        <f>I238+I239+I240</f>
        <v>22978.5</v>
      </c>
    </row>
    <row r="238" spans="1:9" ht="63">
      <c r="A238" s="44" t="s">
        <v>14</v>
      </c>
      <c r="B238" s="41" t="s">
        <v>66</v>
      </c>
      <c r="C238" s="34" t="s">
        <v>460</v>
      </c>
      <c r="D238" s="41" t="s">
        <v>15</v>
      </c>
      <c r="E238" s="35">
        <v>21763.4</v>
      </c>
      <c r="F238" s="102">
        <v>0</v>
      </c>
      <c r="G238" s="42">
        <f>E238+F238</f>
        <v>21763.4</v>
      </c>
      <c r="H238" s="35">
        <v>21763.4</v>
      </c>
      <c r="I238" s="35">
        <v>21763.4</v>
      </c>
    </row>
    <row r="239" spans="1:9" ht="31.5">
      <c r="A239" s="44" t="s">
        <v>299</v>
      </c>
      <c r="B239" s="41" t="s">
        <v>66</v>
      </c>
      <c r="C239" s="34" t="s">
        <v>460</v>
      </c>
      <c r="D239" s="41" t="s">
        <v>8</v>
      </c>
      <c r="E239" s="35">
        <v>1211.3</v>
      </c>
      <c r="F239" s="102">
        <v>0</v>
      </c>
      <c r="G239" s="42">
        <f>E239+F239</f>
        <v>1211.3</v>
      </c>
      <c r="H239" s="35">
        <v>1179.3</v>
      </c>
      <c r="I239" s="35">
        <v>1179.3</v>
      </c>
    </row>
    <row r="240" spans="1:9" ht="15.75">
      <c r="A240" s="44" t="s">
        <v>9</v>
      </c>
      <c r="B240" s="41" t="s">
        <v>66</v>
      </c>
      <c r="C240" s="34" t="s">
        <v>460</v>
      </c>
      <c r="D240" s="41" t="s">
        <v>12</v>
      </c>
      <c r="E240" s="35">
        <v>35.8</v>
      </c>
      <c r="F240" s="102"/>
      <c r="G240" s="42">
        <f>E240+F240</f>
        <v>35.8</v>
      </c>
      <c r="H240" s="35">
        <v>35.8</v>
      </c>
      <c r="I240" s="35">
        <v>35.8</v>
      </c>
    </row>
    <row r="241" spans="1:9" ht="31.5">
      <c r="A241" s="44" t="s">
        <v>520</v>
      </c>
      <c r="B241" s="41" t="s">
        <v>66</v>
      </c>
      <c r="C241" s="34" t="s">
        <v>507</v>
      </c>
      <c r="D241" s="41"/>
      <c r="E241" s="35">
        <f aca="true" t="shared" si="22" ref="E241:I242">E242</f>
        <v>132.9</v>
      </c>
      <c r="F241" s="35">
        <f t="shared" si="22"/>
        <v>0</v>
      </c>
      <c r="G241" s="35">
        <f t="shared" si="22"/>
        <v>132.9</v>
      </c>
      <c r="H241" s="35">
        <f t="shared" si="22"/>
        <v>0</v>
      </c>
      <c r="I241" s="35">
        <f t="shared" si="22"/>
        <v>0</v>
      </c>
    </row>
    <row r="242" spans="1:9" ht="31.5">
      <c r="A242" s="44" t="s">
        <v>520</v>
      </c>
      <c r="B242" s="41" t="s">
        <v>66</v>
      </c>
      <c r="C242" s="34" t="s">
        <v>508</v>
      </c>
      <c r="D242" s="41"/>
      <c r="E242" s="35">
        <f t="shared" si="22"/>
        <v>132.9</v>
      </c>
      <c r="F242" s="35">
        <f t="shared" si="22"/>
        <v>0</v>
      </c>
      <c r="G242" s="35">
        <f t="shared" si="22"/>
        <v>132.9</v>
      </c>
      <c r="H242" s="35">
        <f t="shared" si="22"/>
        <v>0</v>
      </c>
      <c r="I242" s="35">
        <f t="shared" si="22"/>
        <v>0</v>
      </c>
    </row>
    <row r="243" spans="1:9" ht="31.5">
      <c r="A243" s="44" t="s">
        <v>299</v>
      </c>
      <c r="B243" s="41" t="s">
        <v>66</v>
      </c>
      <c r="C243" s="34" t="s">
        <v>508</v>
      </c>
      <c r="D243" s="41" t="s">
        <v>8</v>
      </c>
      <c r="E243" s="35">
        <v>132.9</v>
      </c>
      <c r="F243" s="102">
        <v>0</v>
      </c>
      <c r="G243" s="42">
        <f>E243+F243</f>
        <v>132.9</v>
      </c>
      <c r="H243" s="35">
        <v>0</v>
      </c>
      <c r="I243" s="35">
        <v>0</v>
      </c>
    </row>
    <row r="244" spans="1:9" ht="15.75">
      <c r="A244" s="106" t="s">
        <v>249</v>
      </c>
      <c r="B244" s="67" t="s">
        <v>66</v>
      </c>
      <c r="C244" s="66" t="s">
        <v>146</v>
      </c>
      <c r="D244" s="66" t="s">
        <v>0</v>
      </c>
      <c r="E244" s="72">
        <f>E245+E249</f>
        <v>416.2</v>
      </c>
      <c r="F244" s="72">
        <f>F245+F249</f>
        <v>0</v>
      </c>
      <c r="G244" s="72">
        <f>G245+G249</f>
        <v>416.2</v>
      </c>
      <c r="H244" s="72">
        <f>H245+H249</f>
        <v>426.2</v>
      </c>
      <c r="I244" s="72">
        <f>I245+I249</f>
        <v>436.2</v>
      </c>
    </row>
    <row r="245" spans="1:9" ht="15.75">
      <c r="A245" s="107" t="s">
        <v>250</v>
      </c>
      <c r="B245" s="73" t="s">
        <v>66</v>
      </c>
      <c r="C245" s="11" t="s">
        <v>147</v>
      </c>
      <c r="D245" s="11" t="s">
        <v>0</v>
      </c>
      <c r="E245" s="12">
        <f aca="true" t="shared" si="23" ref="E245:I247">E246</f>
        <v>156.2</v>
      </c>
      <c r="F245" s="12">
        <f t="shared" si="23"/>
        <v>0</v>
      </c>
      <c r="G245" s="12">
        <f t="shared" si="23"/>
        <v>156.2</v>
      </c>
      <c r="H245" s="12">
        <f t="shared" si="23"/>
        <v>156.2</v>
      </c>
      <c r="I245" s="12">
        <f t="shared" si="23"/>
        <v>156.2</v>
      </c>
    </row>
    <row r="246" spans="1:9" ht="31.5">
      <c r="A246" s="44" t="s">
        <v>49</v>
      </c>
      <c r="B246" s="41" t="s">
        <v>66</v>
      </c>
      <c r="C246" s="15" t="s">
        <v>259</v>
      </c>
      <c r="D246" s="41"/>
      <c r="E246" s="42">
        <f t="shared" si="23"/>
        <v>156.2</v>
      </c>
      <c r="F246" s="42">
        <f t="shared" si="23"/>
        <v>0</v>
      </c>
      <c r="G246" s="42">
        <f t="shared" si="23"/>
        <v>156.2</v>
      </c>
      <c r="H246" s="42">
        <f t="shared" si="23"/>
        <v>156.2</v>
      </c>
      <c r="I246" s="42">
        <f t="shared" si="23"/>
        <v>156.2</v>
      </c>
    </row>
    <row r="247" spans="1:9" ht="31.5">
      <c r="A247" s="44" t="s">
        <v>49</v>
      </c>
      <c r="B247" s="41" t="s">
        <v>66</v>
      </c>
      <c r="C247" s="15" t="s">
        <v>461</v>
      </c>
      <c r="D247" s="41"/>
      <c r="E247" s="42">
        <f t="shared" si="23"/>
        <v>156.2</v>
      </c>
      <c r="F247" s="42">
        <f t="shared" si="23"/>
        <v>0</v>
      </c>
      <c r="G247" s="42">
        <f t="shared" si="23"/>
        <v>156.2</v>
      </c>
      <c r="H247" s="42">
        <f t="shared" si="23"/>
        <v>156.2</v>
      </c>
      <c r="I247" s="42">
        <f t="shared" si="23"/>
        <v>156.2</v>
      </c>
    </row>
    <row r="248" spans="1:9" ht="63">
      <c r="A248" s="44" t="s">
        <v>14</v>
      </c>
      <c r="B248" s="41" t="s">
        <v>66</v>
      </c>
      <c r="C248" s="15" t="s">
        <v>461</v>
      </c>
      <c r="D248" s="41" t="s">
        <v>15</v>
      </c>
      <c r="E248" s="42">
        <v>156.2</v>
      </c>
      <c r="F248" s="102">
        <v>0</v>
      </c>
      <c r="G248" s="42">
        <f>E248+F248</f>
        <v>156.2</v>
      </c>
      <c r="H248" s="42">
        <v>156.2</v>
      </c>
      <c r="I248" s="42">
        <v>156.2</v>
      </c>
    </row>
    <row r="249" spans="1:9" ht="31.5">
      <c r="A249" s="107" t="s">
        <v>252</v>
      </c>
      <c r="B249" s="73" t="s">
        <v>66</v>
      </c>
      <c r="C249" s="11" t="s">
        <v>149</v>
      </c>
      <c r="D249" s="11" t="s">
        <v>0</v>
      </c>
      <c r="E249" s="12">
        <f>E250+E253</f>
        <v>260</v>
      </c>
      <c r="F249" s="12">
        <f>F250+F253</f>
        <v>0</v>
      </c>
      <c r="G249" s="12">
        <f>G250+G253</f>
        <v>260</v>
      </c>
      <c r="H249" s="12">
        <f>H250+H253</f>
        <v>270</v>
      </c>
      <c r="I249" s="12">
        <f>I250+I253</f>
        <v>280</v>
      </c>
    </row>
    <row r="250" spans="1:9" ht="31.5">
      <c r="A250" s="44" t="s">
        <v>32</v>
      </c>
      <c r="B250" s="26" t="s">
        <v>66</v>
      </c>
      <c r="C250" s="15" t="s">
        <v>150</v>
      </c>
      <c r="D250" s="15"/>
      <c r="E250" s="17">
        <f>E252</f>
        <v>230</v>
      </c>
      <c r="F250" s="17">
        <f>F252</f>
        <v>0</v>
      </c>
      <c r="G250" s="17">
        <f>G252</f>
        <v>230</v>
      </c>
      <c r="H250" s="17">
        <f>H252</f>
        <v>240</v>
      </c>
      <c r="I250" s="17">
        <f>I252</f>
        <v>250</v>
      </c>
    </row>
    <row r="251" spans="1:9" ht="31.5">
      <c r="A251" s="44" t="s">
        <v>479</v>
      </c>
      <c r="B251" s="26" t="s">
        <v>66</v>
      </c>
      <c r="C251" s="15" t="s">
        <v>462</v>
      </c>
      <c r="D251" s="15"/>
      <c r="E251" s="17">
        <f>E252</f>
        <v>230</v>
      </c>
      <c r="F251" s="17">
        <f>F252</f>
        <v>0</v>
      </c>
      <c r="G251" s="17">
        <f>G252</f>
        <v>230</v>
      </c>
      <c r="H251" s="17">
        <f>H252</f>
        <v>240</v>
      </c>
      <c r="I251" s="17">
        <f>I252</f>
        <v>250</v>
      </c>
    </row>
    <row r="252" spans="1:9" ht="31.5">
      <c r="A252" s="44" t="s">
        <v>10</v>
      </c>
      <c r="B252" s="41" t="s">
        <v>66</v>
      </c>
      <c r="C252" s="15" t="s">
        <v>462</v>
      </c>
      <c r="D252" s="41" t="s">
        <v>11</v>
      </c>
      <c r="E252" s="42">
        <v>230</v>
      </c>
      <c r="F252" s="102">
        <v>0</v>
      </c>
      <c r="G252" s="42">
        <f>E252+F252</f>
        <v>230</v>
      </c>
      <c r="H252" s="42">
        <v>240</v>
      </c>
      <c r="I252" s="42">
        <v>250</v>
      </c>
    </row>
    <row r="253" spans="1:9" ht="38.25" customHeight="1">
      <c r="A253" s="44" t="s">
        <v>480</v>
      </c>
      <c r="B253" s="41" t="s">
        <v>66</v>
      </c>
      <c r="C253" s="15" t="s">
        <v>463</v>
      </c>
      <c r="D253" s="41"/>
      <c r="E253" s="42">
        <f aca="true" t="shared" si="24" ref="E253:I254">E254</f>
        <v>30</v>
      </c>
      <c r="F253" s="42">
        <f t="shared" si="24"/>
        <v>0</v>
      </c>
      <c r="G253" s="42">
        <f t="shared" si="24"/>
        <v>30</v>
      </c>
      <c r="H253" s="42">
        <f t="shared" si="24"/>
        <v>30</v>
      </c>
      <c r="I253" s="42">
        <f t="shared" si="24"/>
        <v>30</v>
      </c>
    </row>
    <row r="254" spans="1:9" ht="47.25">
      <c r="A254" s="44" t="s">
        <v>358</v>
      </c>
      <c r="B254" s="41" t="s">
        <v>66</v>
      </c>
      <c r="C254" s="15" t="s">
        <v>169</v>
      </c>
      <c r="D254" s="15"/>
      <c r="E254" s="17">
        <f t="shared" si="24"/>
        <v>30</v>
      </c>
      <c r="F254" s="17">
        <f t="shared" si="24"/>
        <v>0</v>
      </c>
      <c r="G254" s="17">
        <f t="shared" si="24"/>
        <v>30</v>
      </c>
      <c r="H254" s="17">
        <f t="shared" si="24"/>
        <v>30</v>
      </c>
      <c r="I254" s="17">
        <f t="shared" si="24"/>
        <v>30</v>
      </c>
    </row>
    <row r="255" spans="1:9" ht="31.5">
      <c r="A255" s="44" t="s">
        <v>10</v>
      </c>
      <c r="B255" s="41" t="s">
        <v>66</v>
      </c>
      <c r="C255" s="15" t="s">
        <v>169</v>
      </c>
      <c r="D255" s="41" t="s">
        <v>11</v>
      </c>
      <c r="E255" s="42">
        <v>30</v>
      </c>
      <c r="F255" s="102">
        <v>0</v>
      </c>
      <c r="G255" s="42">
        <f>E255+F255</f>
        <v>30</v>
      </c>
      <c r="H255" s="42">
        <v>30</v>
      </c>
      <c r="I255" s="42">
        <v>30</v>
      </c>
    </row>
    <row r="256" spans="1:9" ht="31.5">
      <c r="A256" s="106" t="s">
        <v>315</v>
      </c>
      <c r="B256" s="67" t="s">
        <v>66</v>
      </c>
      <c r="C256" s="66" t="s">
        <v>316</v>
      </c>
      <c r="D256" s="66" t="s">
        <v>0</v>
      </c>
      <c r="E256" s="72">
        <f>E257+E261+E265</f>
        <v>844.9</v>
      </c>
      <c r="F256" s="72">
        <f>F257+F261+F265</f>
        <v>0</v>
      </c>
      <c r="G256" s="72">
        <f>G257+G261+G265</f>
        <v>844.9</v>
      </c>
      <c r="H256" s="72">
        <f>H257+H261+H265</f>
        <v>848.9</v>
      </c>
      <c r="I256" s="72">
        <f>I257+I261+I265</f>
        <v>852.9</v>
      </c>
    </row>
    <row r="257" spans="1:9" ht="31.5">
      <c r="A257" s="107" t="s">
        <v>324</v>
      </c>
      <c r="B257" s="73" t="s">
        <v>66</v>
      </c>
      <c r="C257" s="11" t="s">
        <v>322</v>
      </c>
      <c r="D257" s="11"/>
      <c r="E257" s="12">
        <f aca="true" t="shared" si="25" ref="E257:I259">E258</f>
        <v>44.9</v>
      </c>
      <c r="F257" s="12">
        <f t="shared" si="25"/>
        <v>0</v>
      </c>
      <c r="G257" s="12">
        <f t="shared" si="25"/>
        <v>44.9</v>
      </c>
      <c r="H257" s="12">
        <f t="shared" si="25"/>
        <v>48.9</v>
      </c>
      <c r="I257" s="12">
        <f t="shared" si="25"/>
        <v>52.9</v>
      </c>
    </row>
    <row r="258" spans="1:9" ht="15.75">
      <c r="A258" s="44" t="s">
        <v>348</v>
      </c>
      <c r="B258" s="26" t="s">
        <v>66</v>
      </c>
      <c r="C258" s="34" t="s">
        <v>323</v>
      </c>
      <c r="D258" s="21"/>
      <c r="E258" s="42">
        <f t="shared" si="25"/>
        <v>44.9</v>
      </c>
      <c r="F258" s="42">
        <f t="shared" si="25"/>
        <v>0</v>
      </c>
      <c r="G258" s="42">
        <f t="shared" si="25"/>
        <v>44.9</v>
      </c>
      <c r="H258" s="42">
        <f t="shared" si="25"/>
        <v>48.9</v>
      </c>
      <c r="I258" s="42">
        <f t="shared" si="25"/>
        <v>52.9</v>
      </c>
    </row>
    <row r="259" spans="1:9" ht="15.75">
      <c r="A259" s="44" t="s">
        <v>481</v>
      </c>
      <c r="B259" s="26" t="s">
        <v>66</v>
      </c>
      <c r="C259" s="34" t="s">
        <v>464</v>
      </c>
      <c r="D259" s="21"/>
      <c r="E259" s="42">
        <f t="shared" si="25"/>
        <v>44.9</v>
      </c>
      <c r="F259" s="42">
        <f t="shared" si="25"/>
        <v>0</v>
      </c>
      <c r="G259" s="42">
        <f t="shared" si="25"/>
        <v>44.9</v>
      </c>
      <c r="H259" s="42">
        <f t="shared" si="25"/>
        <v>48.9</v>
      </c>
      <c r="I259" s="42">
        <f t="shared" si="25"/>
        <v>52.9</v>
      </c>
    </row>
    <row r="260" spans="1:9" ht="47.25">
      <c r="A260" s="44" t="s">
        <v>298</v>
      </c>
      <c r="B260" s="41" t="s">
        <v>66</v>
      </c>
      <c r="C260" s="34" t="s">
        <v>465</v>
      </c>
      <c r="D260" s="21" t="s">
        <v>8</v>
      </c>
      <c r="E260" s="20">
        <v>44.9</v>
      </c>
      <c r="F260" s="166">
        <v>0</v>
      </c>
      <c r="G260" s="42">
        <f>E260+F260</f>
        <v>44.9</v>
      </c>
      <c r="H260" s="20">
        <v>48.9</v>
      </c>
      <c r="I260" s="20">
        <v>52.9</v>
      </c>
    </row>
    <row r="261" spans="1:9" ht="15.75">
      <c r="A261" s="107" t="s">
        <v>248</v>
      </c>
      <c r="B261" s="73" t="s">
        <v>66</v>
      </c>
      <c r="C261" s="11" t="s">
        <v>319</v>
      </c>
      <c r="D261" s="11"/>
      <c r="E261" s="12">
        <f>E262</f>
        <v>720</v>
      </c>
      <c r="F261" s="12">
        <f>F262</f>
        <v>0</v>
      </c>
      <c r="G261" s="12">
        <f>G262</f>
        <v>720</v>
      </c>
      <c r="H261" s="12">
        <f>H262</f>
        <v>720</v>
      </c>
      <c r="I261" s="12">
        <f>I262</f>
        <v>720</v>
      </c>
    </row>
    <row r="262" spans="1:9" ht="31.5">
      <c r="A262" s="44" t="s">
        <v>307</v>
      </c>
      <c r="B262" s="26" t="s">
        <v>66</v>
      </c>
      <c r="C262" s="34" t="s">
        <v>320</v>
      </c>
      <c r="D262" s="21"/>
      <c r="E262" s="42">
        <f>E264</f>
        <v>720</v>
      </c>
      <c r="F262" s="42">
        <f>F264</f>
        <v>0</v>
      </c>
      <c r="G262" s="42">
        <f>G264</f>
        <v>720</v>
      </c>
      <c r="H262" s="42">
        <f>H264</f>
        <v>720</v>
      </c>
      <c r="I262" s="42">
        <f>I264</f>
        <v>720</v>
      </c>
    </row>
    <row r="263" spans="1:9" ht="44.25" customHeight="1">
      <c r="A263" s="44" t="s">
        <v>482</v>
      </c>
      <c r="B263" s="26" t="s">
        <v>66</v>
      </c>
      <c r="C263" s="34" t="s">
        <v>466</v>
      </c>
      <c r="D263" s="21"/>
      <c r="E263" s="42">
        <f>E264</f>
        <v>720</v>
      </c>
      <c r="F263" s="42">
        <f>F264</f>
        <v>0</v>
      </c>
      <c r="G263" s="42">
        <f>G264</f>
        <v>720</v>
      </c>
      <c r="H263" s="42">
        <f>H264</f>
        <v>720</v>
      </c>
      <c r="I263" s="42">
        <f>I264</f>
        <v>720</v>
      </c>
    </row>
    <row r="264" spans="1:9" ht="47.25">
      <c r="A264" s="44" t="s">
        <v>298</v>
      </c>
      <c r="B264" s="41" t="s">
        <v>66</v>
      </c>
      <c r="C264" s="34" t="s">
        <v>467</v>
      </c>
      <c r="D264" s="21" t="s">
        <v>8</v>
      </c>
      <c r="E264" s="20">
        <v>720</v>
      </c>
      <c r="F264" s="166">
        <v>0</v>
      </c>
      <c r="G264" s="42">
        <f>E264+F264</f>
        <v>720</v>
      </c>
      <c r="H264" s="20">
        <v>720</v>
      </c>
      <c r="I264" s="20">
        <v>720</v>
      </c>
    </row>
    <row r="265" spans="1:9" ht="31.5">
      <c r="A265" s="107" t="s">
        <v>327</v>
      </c>
      <c r="B265" s="73" t="s">
        <v>66</v>
      </c>
      <c r="C265" s="11" t="s">
        <v>317</v>
      </c>
      <c r="D265" s="11"/>
      <c r="E265" s="12">
        <f>E266+E269</f>
        <v>80</v>
      </c>
      <c r="F265" s="12">
        <f>F266+F269</f>
        <v>0</v>
      </c>
      <c r="G265" s="12">
        <f>G266+G269</f>
        <v>80</v>
      </c>
      <c r="H265" s="12">
        <f>H266+H269</f>
        <v>80</v>
      </c>
      <c r="I265" s="12">
        <f>I266+I269</f>
        <v>80</v>
      </c>
    </row>
    <row r="266" spans="1:9" ht="78.75">
      <c r="A266" s="44" t="s">
        <v>328</v>
      </c>
      <c r="B266" s="41" t="s">
        <v>66</v>
      </c>
      <c r="C266" s="34" t="s">
        <v>318</v>
      </c>
      <c r="D266" s="21"/>
      <c r="E266" s="20">
        <f>E268</f>
        <v>40</v>
      </c>
      <c r="F266" s="20">
        <f>F268</f>
        <v>0</v>
      </c>
      <c r="G266" s="20">
        <f>G268</f>
        <v>40</v>
      </c>
      <c r="H266" s="20">
        <f>H268</f>
        <v>40</v>
      </c>
      <c r="I266" s="20">
        <f>I268</f>
        <v>40</v>
      </c>
    </row>
    <row r="267" spans="1:9" ht="77.25" customHeight="1">
      <c r="A267" s="44" t="s">
        <v>483</v>
      </c>
      <c r="B267" s="41" t="s">
        <v>66</v>
      </c>
      <c r="C267" s="34" t="s">
        <v>468</v>
      </c>
      <c r="D267" s="21"/>
      <c r="E267" s="20">
        <f>E268</f>
        <v>40</v>
      </c>
      <c r="F267" s="20">
        <f>F268</f>
        <v>0</v>
      </c>
      <c r="G267" s="20">
        <f>G268</f>
        <v>40</v>
      </c>
      <c r="H267" s="20">
        <f>H268</f>
        <v>40</v>
      </c>
      <c r="I267" s="20">
        <f>I268</f>
        <v>40</v>
      </c>
    </row>
    <row r="268" spans="1:9" ht="47.25">
      <c r="A268" s="44" t="s">
        <v>298</v>
      </c>
      <c r="B268" s="41" t="s">
        <v>66</v>
      </c>
      <c r="C268" s="34" t="s">
        <v>469</v>
      </c>
      <c r="D268" s="21" t="s">
        <v>8</v>
      </c>
      <c r="E268" s="20">
        <v>40</v>
      </c>
      <c r="F268" s="166">
        <v>0</v>
      </c>
      <c r="G268" s="42">
        <f>E268+F268</f>
        <v>40</v>
      </c>
      <c r="H268" s="20">
        <v>40</v>
      </c>
      <c r="I268" s="20">
        <v>40</v>
      </c>
    </row>
    <row r="269" spans="1:9" ht="47.25">
      <c r="A269" s="44" t="s">
        <v>484</v>
      </c>
      <c r="B269" s="41" t="s">
        <v>66</v>
      </c>
      <c r="C269" s="34" t="s">
        <v>321</v>
      </c>
      <c r="D269" s="21"/>
      <c r="E269" s="20">
        <f>E270</f>
        <v>40</v>
      </c>
      <c r="F269" s="20">
        <f>F270</f>
        <v>0</v>
      </c>
      <c r="G269" s="20">
        <f>G270</f>
        <v>40</v>
      </c>
      <c r="H269" s="20">
        <f>H270</f>
        <v>40</v>
      </c>
      <c r="I269" s="20">
        <f>I270</f>
        <v>40</v>
      </c>
    </row>
    <row r="270" spans="1:9" ht="82.5" customHeight="1">
      <c r="A270" s="44" t="s">
        <v>329</v>
      </c>
      <c r="B270" s="41" t="s">
        <v>66</v>
      </c>
      <c r="C270" s="34" t="s">
        <v>470</v>
      </c>
      <c r="D270" s="21"/>
      <c r="E270" s="20">
        <f>E271+E272</f>
        <v>40</v>
      </c>
      <c r="F270" s="20">
        <f>F271+F272</f>
        <v>0</v>
      </c>
      <c r="G270" s="20">
        <f>G271+G272</f>
        <v>40</v>
      </c>
      <c r="H270" s="20">
        <f>H271+H272</f>
        <v>40</v>
      </c>
      <c r="I270" s="20">
        <f>I271+I272</f>
        <v>40</v>
      </c>
    </row>
    <row r="271" spans="1:9" ht="47.25">
      <c r="A271" s="44" t="s">
        <v>298</v>
      </c>
      <c r="B271" s="41" t="s">
        <v>66</v>
      </c>
      <c r="C271" s="34" t="s">
        <v>471</v>
      </c>
      <c r="D271" s="21" t="s">
        <v>8</v>
      </c>
      <c r="E271" s="20">
        <v>30</v>
      </c>
      <c r="F271" s="166">
        <v>0</v>
      </c>
      <c r="G271" s="42">
        <f>E271+F271</f>
        <v>30</v>
      </c>
      <c r="H271" s="20">
        <v>30</v>
      </c>
      <c r="I271" s="20">
        <v>30</v>
      </c>
    </row>
    <row r="272" spans="1:9" ht="15.75">
      <c r="A272" s="44" t="s">
        <v>26</v>
      </c>
      <c r="B272" s="41" t="s">
        <v>66</v>
      </c>
      <c r="C272" s="34" t="s">
        <v>471</v>
      </c>
      <c r="D272" s="21" t="s">
        <v>16</v>
      </c>
      <c r="E272" s="20">
        <v>10</v>
      </c>
      <c r="F272" s="166">
        <v>0</v>
      </c>
      <c r="G272" s="42">
        <f>E272+F272</f>
        <v>10</v>
      </c>
      <c r="H272" s="20">
        <v>10</v>
      </c>
      <c r="I272" s="20">
        <v>10</v>
      </c>
    </row>
    <row r="273" spans="1:9" ht="15.75">
      <c r="A273" s="65" t="s">
        <v>28</v>
      </c>
      <c r="B273" s="67" t="s">
        <v>66</v>
      </c>
      <c r="C273" s="67" t="s">
        <v>84</v>
      </c>
      <c r="D273" s="67" t="s">
        <v>0</v>
      </c>
      <c r="E273" s="72">
        <f>E274+E287+E289+E291+E277+E279+E281+E285+E283</f>
        <v>1996.6</v>
      </c>
      <c r="F273" s="72">
        <f>F274+F287+F289+F291+F277+F279+F281+F285+F283</f>
        <v>9524.999999999998</v>
      </c>
      <c r="G273" s="72">
        <f>G274+G287+G289+G291+G277+G279+G281+G285+G283</f>
        <v>11521.599999999999</v>
      </c>
      <c r="H273" s="72">
        <f>H274+H287+H289+H291+H277+H279+H281+H285+H283</f>
        <v>2415.9</v>
      </c>
      <c r="I273" s="72">
        <f>I274+I287+I289+I291+I277+I279+I281+I285+I283</f>
        <v>2415.1000000000004</v>
      </c>
    </row>
    <row r="274" spans="1:9" ht="31.5">
      <c r="A274" s="22" t="s">
        <v>54</v>
      </c>
      <c r="B274" s="26" t="s">
        <v>66</v>
      </c>
      <c r="C274" s="41" t="s">
        <v>89</v>
      </c>
      <c r="D274" s="57"/>
      <c r="E274" s="126">
        <f>E275+E276</f>
        <v>1048.6999999999998</v>
      </c>
      <c r="F274" s="126">
        <f>F275+F276</f>
        <v>0</v>
      </c>
      <c r="G274" s="126">
        <f>G275+G276</f>
        <v>1048.6999999999998</v>
      </c>
      <c r="H274" s="126">
        <f>H275+H276</f>
        <v>1967.7</v>
      </c>
      <c r="I274" s="126">
        <f>I275+I276</f>
        <v>1967.6000000000001</v>
      </c>
    </row>
    <row r="275" spans="1:9" ht="31.5">
      <c r="A275" s="45" t="s">
        <v>299</v>
      </c>
      <c r="B275" s="41" t="s">
        <v>66</v>
      </c>
      <c r="C275" s="41" t="s">
        <v>89</v>
      </c>
      <c r="D275" s="41" t="s">
        <v>8</v>
      </c>
      <c r="E275" s="126">
        <f>1048.6+0.1</f>
        <v>1048.6999999999998</v>
      </c>
      <c r="F275" s="102">
        <v>-100.5</v>
      </c>
      <c r="G275" s="42">
        <f aca="true" t="shared" si="26" ref="G275:G280">E275+F275</f>
        <v>948.1999999999998</v>
      </c>
      <c r="H275" s="126">
        <f>1970.2-2.6+0.1</f>
        <v>1967.7</v>
      </c>
      <c r="I275" s="126">
        <f>1970.2-2.6</f>
        <v>1967.6000000000001</v>
      </c>
    </row>
    <row r="276" spans="1:9" ht="15.75">
      <c r="A276" s="45" t="s">
        <v>9</v>
      </c>
      <c r="B276" s="41" t="s">
        <v>66</v>
      </c>
      <c r="C276" s="175" t="s">
        <v>89</v>
      </c>
      <c r="D276" s="41" t="s">
        <v>12</v>
      </c>
      <c r="E276" s="126">
        <v>0</v>
      </c>
      <c r="F276" s="102">
        <v>100.5</v>
      </c>
      <c r="G276" s="42">
        <f t="shared" si="26"/>
        <v>100.5</v>
      </c>
      <c r="H276" s="126">
        <v>0</v>
      </c>
      <c r="I276" s="126">
        <v>0</v>
      </c>
    </row>
    <row r="277" spans="1:9" ht="63">
      <c r="A277" s="44" t="s">
        <v>540</v>
      </c>
      <c r="B277" s="41" t="s">
        <v>66</v>
      </c>
      <c r="C277" s="41" t="s">
        <v>541</v>
      </c>
      <c r="D277" s="26"/>
      <c r="E277" s="42">
        <f>E278</f>
        <v>0</v>
      </c>
      <c r="F277" s="42">
        <f>F278</f>
        <v>47.8</v>
      </c>
      <c r="G277" s="42">
        <f t="shared" si="26"/>
        <v>47.8</v>
      </c>
      <c r="H277" s="42">
        <f>H278</f>
        <v>0</v>
      </c>
      <c r="I277" s="42">
        <f>I278</f>
        <v>0</v>
      </c>
    </row>
    <row r="278" spans="1:9" ht="47.25">
      <c r="A278" s="44" t="s">
        <v>298</v>
      </c>
      <c r="B278" s="41" t="s">
        <v>66</v>
      </c>
      <c r="C278" s="41" t="s">
        <v>541</v>
      </c>
      <c r="D278" s="26" t="s">
        <v>8</v>
      </c>
      <c r="E278" s="42">
        <v>0</v>
      </c>
      <c r="F278" s="42">
        <v>47.8</v>
      </c>
      <c r="G278" s="42">
        <f t="shared" si="26"/>
        <v>47.8</v>
      </c>
      <c r="H278" s="42">
        <v>0</v>
      </c>
      <c r="I278" s="42">
        <v>0</v>
      </c>
    </row>
    <row r="279" spans="1:9" ht="94.5">
      <c r="A279" s="44" t="s">
        <v>542</v>
      </c>
      <c r="B279" s="41" t="s">
        <v>66</v>
      </c>
      <c r="C279" s="41" t="s">
        <v>543</v>
      </c>
      <c r="D279" s="41"/>
      <c r="E279" s="42">
        <v>0</v>
      </c>
      <c r="F279" s="42">
        <f>F280</f>
        <v>139.2</v>
      </c>
      <c r="G279" s="42">
        <f t="shared" si="26"/>
        <v>139.2</v>
      </c>
      <c r="H279" s="42">
        <f>H280</f>
        <v>0</v>
      </c>
      <c r="I279" s="42">
        <f>I280</f>
        <v>0</v>
      </c>
    </row>
    <row r="280" spans="1:9" ht="31.5">
      <c r="A280" s="44" t="s">
        <v>299</v>
      </c>
      <c r="B280" s="41" t="s">
        <v>66</v>
      </c>
      <c r="C280" s="41" t="s">
        <v>543</v>
      </c>
      <c r="D280" s="41" t="s">
        <v>8</v>
      </c>
      <c r="E280" s="42">
        <v>0</v>
      </c>
      <c r="F280" s="42">
        <v>139.2</v>
      </c>
      <c r="G280" s="42">
        <f t="shared" si="26"/>
        <v>139.2</v>
      </c>
      <c r="H280" s="42">
        <v>0</v>
      </c>
      <c r="I280" s="42">
        <v>0</v>
      </c>
    </row>
    <row r="281" spans="1:9" ht="78.75">
      <c r="A281" s="44" t="s">
        <v>578</v>
      </c>
      <c r="B281" s="41" t="s">
        <v>66</v>
      </c>
      <c r="C281" s="41" t="s">
        <v>579</v>
      </c>
      <c r="D281" s="41"/>
      <c r="E281" s="42">
        <f>E282</f>
        <v>0</v>
      </c>
      <c r="F281" s="42">
        <f>F282</f>
        <v>64.4</v>
      </c>
      <c r="G281" s="42">
        <f>G282</f>
        <v>64.4</v>
      </c>
      <c r="H281" s="42">
        <f>H282</f>
        <v>0</v>
      </c>
      <c r="I281" s="42">
        <f>I282</f>
        <v>0</v>
      </c>
    </row>
    <row r="282" spans="1:9" ht="15.75">
      <c r="A282" s="44" t="s">
        <v>38</v>
      </c>
      <c r="B282" s="41" t="s">
        <v>66</v>
      </c>
      <c r="C282" s="41" t="s">
        <v>579</v>
      </c>
      <c r="D282" s="41" t="s">
        <v>39</v>
      </c>
      <c r="E282" s="42">
        <v>0</v>
      </c>
      <c r="F282" s="42">
        <v>64.4</v>
      </c>
      <c r="G282" s="42">
        <f>E282+F282</f>
        <v>64.4</v>
      </c>
      <c r="H282" s="42">
        <v>0</v>
      </c>
      <c r="I282" s="42">
        <v>0</v>
      </c>
    </row>
    <row r="283" spans="1:9" ht="31.5">
      <c r="A283" s="44" t="s">
        <v>591</v>
      </c>
      <c r="B283" s="41" t="s">
        <v>66</v>
      </c>
      <c r="C283" s="41" t="s">
        <v>592</v>
      </c>
      <c r="D283" s="41"/>
      <c r="E283" s="42">
        <f>E284</f>
        <v>0</v>
      </c>
      <c r="F283" s="42">
        <f>F284</f>
        <v>209.8</v>
      </c>
      <c r="G283" s="42">
        <f>G284</f>
        <v>209.8</v>
      </c>
      <c r="H283" s="42">
        <f>H284</f>
        <v>0</v>
      </c>
      <c r="I283" s="42">
        <f>I284</f>
        <v>0</v>
      </c>
    </row>
    <row r="284" spans="1:9" ht="31.5">
      <c r="A284" s="44" t="s">
        <v>299</v>
      </c>
      <c r="B284" s="41" t="s">
        <v>66</v>
      </c>
      <c r="C284" s="41" t="s">
        <v>592</v>
      </c>
      <c r="D284" s="41" t="s">
        <v>8</v>
      </c>
      <c r="E284" s="42">
        <v>0</v>
      </c>
      <c r="F284" s="42">
        <v>209.8</v>
      </c>
      <c r="G284" s="42">
        <f>E284+F284</f>
        <v>209.8</v>
      </c>
      <c r="H284" s="42">
        <v>0</v>
      </c>
      <c r="I284" s="42">
        <v>0</v>
      </c>
    </row>
    <row r="285" spans="1:9" ht="15.75">
      <c r="A285" s="44" t="s">
        <v>568</v>
      </c>
      <c r="B285" s="41" t="s">
        <v>66</v>
      </c>
      <c r="C285" s="41" t="s">
        <v>569</v>
      </c>
      <c r="D285" s="41"/>
      <c r="E285" s="42">
        <f>E286</f>
        <v>0</v>
      </c>
      <c r="F285" s="42">
        <f>F286</f>
        <v>9063.8</v>
      </c>
      <c r="G285" s="42">
        <f>G286</f>
        <v>9063.8</v>
      </c>
      <c r="H285" s="42">
        <f>H286</f>
        <v>0</v>
      </c>
      <c r="I285" s="42">
        <f>I286</f>
        <v>0</v>
      </c>
    </row>
    <row r="286" spans="1:9" ht="31.5">
      <c r="A286" s="44" t="s">
        <v>299</v>
      </c>
      <c r="B286" s="41" t="s">
        <v>66</v>
      </c>
      <c r="C286" s="41" t="s">
        <v>569</v>
      </c>
      <c r="D286" s="41" t="s">
        <v>8</v>
      </c>
      <c r="E286" s="42">
        <v>0</v>
      </c>
      <c r="F286" s="42">
        <f>4034.8+5029</f>
        <v>9063.8</v>
      </c>
      <c r="G286" s="42">
        <f>E286+F286</f>
        <v>9063.8</v>
      </c>
      <c r="H286" s="42">
        <v>0</v>
      </c>
      <c r="I286" s="42">
        <v>0</v>
      </c>
    </row>
    <row r="287" spans="1:9" ht="47.25">
      <c r="A287" s="44" t="s">
        <v>202</v>
      </c>
      <c r="B287" s="41" t="s">
        <v>66</v>
      </c>
      <c r="C287" s="41" t="s">
        <v>203</v>
      </c>
      <c r="D287" s="55"/>
      <c r="E287" s="42">
        <f>E288</f>
        <v>6.3</v>
      </c>
      <c r="F287" s="42">
        <f>F288</f>
        <v>0</v>
      </c>
      <c r="G287" s="42">
        <f>G288</f>
        <v>6.3</v>
      </c>
      <c r="H287" s="42">
        <f>H288</f>
        <v>6.6</v>
      </c>
      <c r="I287" s="42">
        <f>I288</f>
        <v>5.9</v>
      </c>
    </row>
    <row r="288" spans="1:9" ht="47.25">
      <c r="A288" s="44" t="s">
        <v>298</v>
      </c>
      <c r="B288" s="41" t="s">
        <v>66</v>
      </c>
      <c r="C288" s="41" t="s">
        <v>203</v>
      </c>
      <c r="D288" s="21" t="s">
        <v>8</v>
      </c>
      <c r="E288" s="42">
        <v>6.3</v>
      </c>
      <c r="F288" s="166">
        <v>0</v>
      </c>
      <c r="G288" s="42">
        <f>E288+F288</f>
        <v>6.3</v>
      </c>
      <c r="H288" s="42">
        <v>6.6</v>
      </c>
      <c r="I288" s="42">
        <v>5.9</v>
      </c>
    </row>
    <row r="289" spans="1:9" ht="47.25">
      <c r="A289" s="44" t="s">
        <v>193</v>
      </c>
      <c r="B289" s="41" t="s">
        <v>66</v>
      </c>
      <c r="C289" s="41" t="s">
        <v>192</v>
      </c>
      <c r="D289" s="41"/>
      <c r="E289" s="46">
        <f>E290</f>
        <v>441.6</v>
      </c>
      <c r="F289" s="42">
        <f>F290</f>
        <v>0</v>
      </c>
      <c r="G289" s="46">
        <f>G290</f>
        <v>441.6</v>
      </c>
      <c r="H289" s="46">
        <f>H290</f>
        <v>441.6</v>
      </c>
      <c r="I289" s="46">
        <f>I290</f>
        <v>441.6</v>
      </c>
    </row>
    <row r="290" spans="1:9" ht="15.75">
      <c r="A290" s="44" t="s">
        <v>26</v>
      </c>
      <c r="B290" s="41" t="s">
        <v>66</v>
      </c>
      <c r="C290" s="41" t="s">
        <v>192</v>
      </c>
      <c r="D290" s="41" t="s">
        <v>16</v>
      </c>
      <c r="E290" s="46">
        <v>441.6</v>
      </c>
      <c r="F290" s="102"/>
      <c r="G290" s="42">
        <f>E290+F290</f>
        <v>441.6</v>
      </c>
      <c r="H290" s="46">
        <v>441.6</v>
      </c>
      <c r="I290" s="46">
        <v>441.6</v>
      </c>
    </row>
    <row r="291" spans="1:9" ht="47.25">
      <c r="A291" s="114" t="s">
        <v>337</v>
      </c>
      <c r="B291" s="115">
        <v>923</v>
      </c>
      <c r="C291" s="115" t="s">
        <v>338</v>
      </c>
      <c r="D291" s="115"/>
      <c r="E291" s="46">
        <f>E292</f>
        <v>500</v>
      </c>
      <c r="F291" s="42">
        <f>F292</f>
        <v>0</v>
      </c>
      <c r="G291" s="46">
        <f>G292</f>
        <v>500</v>
      </c>
      <c r="H291" s="46">
        <f>H292</f>
        <v>0</v>
      </c>
      <c r="I291" s="46">
        <f>I292</f>
        <v>0</v>
      </c>
    </row>
    <row r="292" spans="1:9" ht="15.75">
      <c r="A292" s="53" t="s">
        <v>9</v>
      </c>
      <c r="B292" s="116">
        <v>923</v>
      </c>
      <c r="C292" s="115" t="s">
        <v>338</v>
      </c>
      <c r="D292" s="116">
        <v>800</v>
      </c>
      <c r="E292" s="46">
        <v>500</v>
      </c>
      <c r="F292" s="36">
        <v>0</v>
      </c>
      <c r="G292" s="42">
        <f>E292+F292</f>
        <v>500</v>
      </c>
      <c r="H292" s="46">
        <v>0</v>
      </c>
      <c r="I292" s="46">
        <v>0</v>
      </c>
    </row>
    <row r="293" spans="1:10" ht="31.5">
      <c r="A293" s="118" t="s">
        <v>67</v>
      </c>
      <c r="B293" s="32" t="s">
        <v>68</v>
      </c>
      <c r="C293" s="70"/>
      <c r="D293" s="70"/>
      <c r="E293" s="30">
        <f>E294+E356</f>
        <v>203847.10000000003</v>
      </c>
      <c r="F293" s="30">
        <f>F294+F356</f>
        <v>4240</v>
      </c>
      <c r="G293" s="30">
        <f>G294+G356</f>
        <v>208087.10000000003</v>
      </c>
      <c r="H293" s="30">
        <f>H294+H356</f>
        <v>187577.1</v>
      </c>
      <c r="I293" s="30">
        <f>I294+I356</f>
        <v>187577.1</v>
      </c>
      <c r="J293" s="78"/>
    </row>
    <row r="294" spans="1:10" ht="31.5">
      <c r="A294" s="106" t="s">
        <v>255</v>
      </c>
      <c r="B294" s="66" t="s">
        <v>68</v>
      </c>
      <c r="C294" s="66" t="s">
        <v>115</v>
      </c>
      <c r="D294" s="66" t="s">
        <v>0</v>
      </c>
      <c r="E294" s="72">
        <f>E295+E302+E305+E320+E327+E340+E343+E348+E353+E334+E337</f>
        <v>203022.90000000002</v>
      </c>
      <c r="F294" s="72">
        <f>F295+F302+F305+F320+F327+F340+F343+F348+F353+F334+F337</f>
        <v>4240</v>
      </c>
      <c r="G294" s="72">
        <f>G295+G302+G305+G320+G327+G340+G343+G348+G353+G334+G337</f>
        <v>207262.90000000002</v>
      </c>
      <c r="H294" s="72">
        <f>H295+H302+H305+H320+H327+H340+H343+H348+H353+H334+H337</f>
        <v>186752.9</v>
      </c>
      <c r="I294" s="72">
        <f>I295+I302+I305+I320+I327+I340+I343+I348+I353+I334+I337</f>
        <v>186752.9</v>
      </c>
      <c r="J294" s="78"/>
    </row>
    <row r="295" spans="1:9" ht="31.5">
      <c r="A295" s="44" t="s">
        <v>276</v>
      </c>
      <c r="B295" s="41" t="s">
        <v>68</v>
      </c>
      <c r="C295" s="41" t="s">
        <v>114</v>
      </c>
      <c r="D295" s="41"/>
      <c r="E295" s="96">
        <f>E296+E298+E300</f>
        <v>40107.100000000006</v>
      </c>
      <c r="F295" s="96">
        <f>F296+F298+F300</f>
        <v>0</v>
      </c>
      <c r="G295" s="96">
        <f>G296+G298+G300</f>
        <v>40107.100000000006</v>
      </c>
      <c r="H295" s="96">
        <f>H296+H298+H300</f>
        <v>40107.299999999996</v>
      </c>
      <c r="I295" s="96">
        <f>I296+I298+I300</f>
        <v>40107.299999999996</v>
      </c>
    </row>
    <row r="296" spans="1:9" ht="31.5">
      <c r="A296" s="44" t="s">
        <v>276</v>
      </c>
      <c r="B296" s="41" t="s">
        <v>68</v>
      </c>
      <c r="C296" s="41" t="s">
        <v>371</v>
      </c>
      <c r="D296" s="41"/>
      <c r="E296" s="96">
        <f>E297</f>
        <v>24081.2</v>
      </c>
      <c r="F296" s="96">
        <f>F297</f>
        <v>0</v>
      </c>
      <c r="G296" s="96">
        <f>G297</f>
        <v>24081.2</v>
      </c>
      <c r="H296" s="20">
        <f>H297</f>
        <v>24081</v>
      </c>
      <c r="I296" s="20">
        <f>I297</f>
        <v>24081</v>
      </c>
    </row>
    <row r="297" spans="1:9" ht="31.5">
      <c r="A297" s="44" t="s">
        <v>10</v>
      </c>
      <c r="B297" s="41" t="s">
        <v>68</v>
      </c>
      <c r="C297" s="41" t="s">
        <v>371</v>
      </c>
      <c r="D297" s="41" t="s">
        <v>11</v>
      </c>
      <c r="E297" s="20">
        <v>24081.2</v>
      </c>
      <c r="F297" s="102"/>
      <c r="G297" s="42">
        <f>E297+F297</f>
        <v>24081.2</v>
      </c>
      <c r="H297" s="20">
        <v>24081</v>
      </c>
      <c r="I297" s="20">
        <v>24081</v>
      </c>
    </row>
    <row r="298" spans="1:9" ht="47.25">
      <c r="A298" s="22" t="s">
        <v>309</v>
      </c>
      <c r="B298" s="41" t="s">
        <v>68</v>
      </c>
      <c r="C298" s="41" t="s">
        <v>217</v>
      </c>
      <c r="D298" s="41"/>
      <c r="E298" s="20">
        <f>E299</f>
        <v>16006.6</v>
      </c>
      <c r="F298" s="20">
        <f>F299</f>
        <v>0</v>
      </c>
      <c r="G298" s="20">
        <f>G299</f>
        <v>16006.6</v>
      </c>
      <c r="H298" s="20">
        <f>H299</f>
        <v>16006.6</v>
      </c>
      <c r="I298" s="20">
        <f>I299</f>
        <v>16006.6</v>
      </c>
    </row>
    <row r="299" spans="1:9" ht="31.5">
      <c r="A299" s="44" t="s">
        <v>10</v>
      </c>
      <c r="B299" s="41" t="s">
        <v>68</v>
      </c>
      <c r="C299" s="41" t="s">
        <v>217</v>
      </c>
      <c r="D299" s="41" t="s">
        <v>11</v>
      </c>
      <c r="E299" s="20">
        <v>16006.6</v>
      </c>
      <c r="F299" s="102"/>
      <c r="G299" s="42">
        <f>E299+F299</f>
        <v>16006.6</v>
      </c>
      <c r="H299" s="20">
        <v>16006.6</v>
      </c>
      <c r="I299" s="20">
        <v>16006.6</v>
      </c>
    </row>
    <row r="300" spans="1:9" ht="31.5">
      <c r="A300" s="44" t="s">
        <v>212</v>
      </c>
      <c r="B300" s="41" t="s">
        <v>68</v>
      </c>
      <c r="C300" s="41" t="s">
        <v>211</v>
      </c>
      <c r="D300" s="41"/>
      <c r="E300" s="20">
        <f>E301</f>
        <v>19.3</v>
      </c>
      <c r="F300" s="20">
        <f>F301</f>
        <v>0</v>
      </c>
      <c r="G300" s="20">
        <f>G301</f>
        <v>19.3</v>
      </c>
      <c r="H300" s="20">
        <f>H301</f>
        <v>19.7</v>
      </c>
      <c r="I300" s="20">
        <f>I301</f>
        <v>19.7</v>
      </c>
    </row>
    <row r="301" spans="1:9" ht="31.5">
      <c r="A301" s="44" t="s">
        <v>10</v>
      </c>
      <c r="B301" s="41" t="s">
        <v>68</v>
      </c>
      <c r="C301" s="41" t="s">
        <v>211</v>
      </c>
      <c r="D301" s="41" t="s">
        <v>11</v>
      </c>
      <c r="E301" s="20">
        <v>19.3</v>
      </c>
      <c r="F301" s="102"/>
      <c r="G301" s="42">
        <f>E301+F301</f>
        <v>19.3</v>
      </c>
      <c r="H301" s="20">
        <v>19.7</v>
      </c>
      <c r="I301" s="20">
        <v>19.7</v>
      </c>
    </row>
    <row r="302" spans="1:9" ht="31.5">
      <c r="A302" s="44" t="s">
        <v>349</v>
      </c>
      <c r="B302" s="41" t="s">
        <v>68</v>
      </c>
      <c r="C302" s="41" t="s">
        <v>350</v>
      </c>
      <c r="D302" s="41"/>
      <c r="E302" s="20">
        <f aca="true" t="shared" si="27" ref="E302:I303">E303</f>
        <v>513.9</v>
      </c>
      <c r="F302" s="20">
        <f t="shared" si="27"/>
        <v>1122.5</v>
      </c>
      <c r="G302" s="20">
        <f t="shared" si="27"/>
        <v>1636.4</v>
      </c>
      <c r="H302" s="20">
        <f t="shared" si="27"/>
        <v>0</v>
      </c>
      <c r="I302" s="20">
        <f t="shared" si="27"/>
        <v>0</v>
      </c>
    </row>
    <row r="303" spans="1:9" ht="31.5">
      <c r="A303" s="44" t="s">
        <v>349</v>
      </c>
      <c r="B303" s="41" t="s">
        <v>68</v>
      </c>
      <c r="C303" s="41" t="s">
        <v>373</v>
      </c>
      <c r="D303" s="41"/>
      <c r="E303" s="20">
        <f t="shared" si="27"/>
        <v>513.9</v>
      </c>
      <c r="F303" s="20">
        <f t="shared" si="27"/>
        <v>1122.5</v>
      </c>
      <c r="G303" s="20">
        <f t="shared" si="27"/>
        <v>1636.4</v>
      </c>
      <c r="H303" s="20">
        <f t="shared" si="27"/>
        <v>0</v>
      </c>
      <c r="I303" s="20">
        <f t="shared" si="27"/>
        <v>0</v>
      </c>
    </row>
    <row r="304" spans="1:9" ht="31.5">
      <c r="A304" s="44" t="s">
        <v>10</v>
      </c>
      <c r="B304" s="41" t="s">
        <v>68</v>
      </c>
      <c r="C304" s="41" t="s">
        <v>373</v>
      </c>
      <c r="D304" s="41" t="s">
        <v>11</v>
      </c>
      <c r="E304" s="20">
        <f>500+13.9</f>
        <v>513.9</v>
      </c>
      <c r="F304" s="102">
        <v>1122.5</v>
      </c>
      <c r="G304" s="42">
        <f>E304+F304</f>
        <v>1636.4</v>
      </c>
      <c r="H304" s="20">
        <v>0</v>
      </c>
      <c r="I304" s="20">
        <v>0</v>
      </c>
    </row>
    <row r="305" spans="1:9" ht="31.5">
      <c r="A305" s="44" t="s">
        <v>374</v>
      </c>
      <c r="B305" s="41" t="s">
        <v>68</v>
      </c>
      <c r="C305" s="41" t="s">
        <v>351</v>
      </c>
      <c r="D305" s="41"/>
      <c r="E305" s="20">
        <f>E310+E312+E314+E316+E308+E306+E318</f>
        <v>9835.199999999999</v>
      </c>
      <c r="F305" s="20">
        <f>F310+F312+F314+F316+F308+F306+F318</f>
        <v>2221.2</v>
      </c>
      <c r="G305" s="20">
        <f>G310+G312+G314+G316+G308+G306+G318</f>
        <v>12056.4</v>
      </c>
      <c r="H305" s="20">
        <f>H310+H312+H314+H316+H308+H306+H318</f>
        <v>0</v>
      </c>
      <c r="I305" s="20">
        <f>I310+I312+I314+I316+I308+I306+I318</f>
        <v>0</v>
      </c>
    </row>
    <row r="306" spans="1:9" ht="31.5">
      <c r="A306" s="44" t="s">
        <v>349</v>
      </c>
      <c r="B306" s="41" t="s">
        <v>68</v>
      </c>
      <c r="C306" s="41" t="s">
        <v>577</v>
      </c>
      <c r="D306" s="41"/>
      <c r="E306" s="20">
        <f>E307</f>
        <v>0</v>
      </c>
      <c r="F306" s="20">
        <f>F307</f>
        <v>36.2</v>
      </c>
      <c r="G306" s="20">
        <f>G307</f>
        <v>36.2</v>
      </c>
      <c r="H306" s="20">
        <f>H307</f>
        <v>0</v>
      </c>
      <c r="I306" s="20">
        <f>I307</f>
        <v>0</v>
      </c>
    </row>
    <row r="307" spans="1:9" ht="31.5">
      <c r="A307" s="44" t="s">
        <v>10</v>
      </c>
      <c r="B307" s="41" t="s">
        <v>68</v>
      </c>
      <c r="C307" s="41" t="s">
        <v>577</v>
      </c>
      <c r="D307" s="41" t="s">
        <v>11</v>
      </c>
      <c r="E307" s="20">
        <v>0</v>
      </c>
      <c r="F307" s="166">
        <v>36.2</v>
      </c>
      <c r="G307" s="20">
        <f>E307+F307</f>
        <v>36.2</v>
      </c>
      <c r="H307" s="20">
        <v>0</v>
      </c>
      <c r="I307" s="20">
        <v>0</v>
      </c>
    </row>
    <row r="308" spans="1:9" ht="31.5">
      <c r="A308" s="44" t="s">
        <v>204</v>
      </c>
      <c r="B308" s="41" t="s">
        <v>68</v>
      </c>
      <c r="C308" s="41" t="s">
        <v>521</v>
      </c>
      <c r="D308" s="41"/>
      <c r="E308" s="20">
        <f>E309</f>
        <v>1073.3</v>
      </c>
      <c r="F308" s="20">
        <f>F309</f>
        <v>0</v>
      </c>
      <c r="G308" s="20">
        <f>G309</f>
        <v>1073.3</v>
      </c>
      <c r="H308" s="20">
        <f>H309</f>
        <v>0</v>
      </c>
      <c r="I308" s="20">
        <f>I309</f>
        <v>0</v>
      </c>
    </row>
    <row r="309" spans="1:9" ht="31.5">
      <c r="A309" s="44" t="s">
        <v>10</v>
      </c>
      <c r="B309" s="41" t="s">
        <v>68</v>
      </c>
      <c r="C309" s="41" t="s">
        <v>521</v>
      </c>
      <c r="D309" s="41" t="s">
        <v>11</v>
      </c>
      <c r="E309" s="20">
        <f>838.5+234.8</f>
        <v>1073.3</v>
      </c>
      <c r="F309" s="102"/>
      <c r="G309" s="42">
        <f>E309+F309</f>
        <v>1073.3</v>
      </c>
      <c r="H309" s="20">
        <v>0</v>
      </c>
      <c r="I309" s="20">
        <v>0</v>
      </c>
    </row>
    <row r="310" spans="1:9" ht="15.75">
      <c r="A310" s="44" t="s">
        <v>170</v>
      </c>
      <c r="B310" s="41" t="s">
        <v>68</v>
      </c>
      <c r="C310" s="41" t="s">
        <v>311</v>
      </c>
      <c r="D310" s="41"/>
      <c r="E310" s="20">
        <f>E311</f>
        <v>548</v>
      </c>
      <c r="F310" s="20">
        <f>F311</f>
        <v>0</v>
      </c>
      <c r="G310" s="20">
        <f>G311</f>
        <v>548</v>
      </c>
      <c r="H310" s="20">
        <f>H311</f>
        <v>0</v>
      </c>
      <c r="I310" s="20">
        <f>I311</f>
        <v>0</v>
      </c>
    </row>
    <row r="311" spans="1:9" ht="31.5">
      <c r="A311" s="44" t="s">
        <v>10</v>
      </c>
      <c r="B311" s="41" t="s">
        <v>68</v>
      </c>
      <c r="C311" s="41" t="s">
        <v>311</v>
      </c>
      <c r="D311" s="41" t="s">
        <v>11</v>
      </c>
      <c r="E311" s="20">
        <f>200+362-14</f>
        <v>548</v>
      </c>
      <c r="F311" s="102"/>
      <c r="G311" s="42">
        <f>E311+F311</f>
        <v>548</v>
      </c>
      <c r="H311" s="20">
        <v>0</v>
      </c>
      <c r="I311" s="20">
        <v>0</v>
      </c>
    </row>
    <row r="312" spans="1:9" ht="31.5">
      <c r="A312" s="44" t="s">
        <v>204</v>
      </c>
      <c r="B312" s="41" t="s">
        <v>68</v>
      </c>
      <c r="C312" s="41" t="s">
        <v>290</v>
      </c>
      <c r="D312" s="41"/>
      <c r="E312" s="20">
        <f>E313</f>
        <v>5388.599999999999</v>
      </c>
      <c r="F312" s="20">
        <f>F313</f>
        <v>0</v>
      </c>
      <c r="G312" s="20">
        <f>G313</f>
        <v>5388.599999999999</v>
      </c>
      <c r="H312" s="20">
        <f>H313</f>
        <v>0</v>
      </c>
      <c r="I312" s="20">
        <f>I313</f>
        <v>0</v>
      </c>
    </row>
    <row r="313" spans="1:9" ht="31.5">
      <c r="A313" s="44" t="s">
        <v>10</v>
      </c>
      <c r="B313" s="41" t="s">
        <v>68</v>
      </c>
      <c r="C313" s="41" t="s">
        <v>290</v>
      </c>
      <c r="D313" s="41" t="s">
        <v>11</v>
      </c>
      <c r="E313" s="20">
        <f>670.4+4818.2-100</f>
        <v>5388.599999999999</v>
      </c>
      <c r="F313" s="102"/>
      <c r="G313" s="42">
        <f>E313+F313</f>
        <v>5388.599999999999</v>
      </c>
      <c r="H313" s="20">
        <v>0</v>
      </c>
      <c r="I313" s="20">
        <v>0</v>
      </c>
    </row>
    <row r="314" spans="1:9" ht="31.5">
      <c r="A314" s="44" t="s">
        <v>208</v>
      </c>
      <c r="B314" s="41" t="s">
        <v>68</v>
      </c>
      <c r="C314" s="41" t="s">
        <v>332</v>
      </c>
      <c r="D314" s="41"/>
      <c r="E314" s="20">
        <f>E315</f>
        <v>2684.6</v>
      </c>
      <c r="F314" s="20">
        <f>F315</f>
        <v>632.5999999999999</v>
      </c>
      <c r="G314" s="20">
        <f>G315</f>
        <v>3317.2</v>
      </c>
      <c r="H314" s="20">
        <f>H315</f>
        <v>0</v>
      </c>
      <c r="I314" s="20">
        <f>I315</f>
        <v>0</v>
      </c>
    </row>
    <row r="315" spans="1:9" ht="31.5">
      <c r="A315" s="44" t="s">
        <v>10</v>
      </c>
      <c r="B315" s="41" t="s">
        <v>68</v>
      </c>
      <c r="C315" s="41" t="s">
        <v>332</v>
      </c>
      <c r="D315" s="41" t="s">
        <v>11</v>
      </c>
      <c r="E315" s="20">
        <v>2684.6</v>
      </c>
      <c r="F315" s="102">
        <f>-2276.9+2909.5</f>
        <v>632.5999999999999</v>
      </c>
      <c r="G315" s="42">
        <f>E315+F315</f>
        <v>3317.2</v>
      </c>
      <c r="H315" s="20">
        <v>0</v>
      </c>
      <c r="I315" s="20">
        <v>0</v>
      </c>
    </row>
    <row r="316" spans="1:9" ht="63">
      <c r="A316" s="44" t="s">
        <v>334</v>
      </c>
      <c r="B316" s="41" t="s">
        <v>68</v>
      </c>
      <c r="C316" s="41" t="s">
        <v>333</v>
      </c>
      <c r="D316" s="41"/>
      <c r="E316" s="20">
        <f>E317</f>
        <v>140.7</v>
      </c>
      <c r="F316" s="20">
        <f>F317</f>
        <v>-140.7</v>
      </c>
      <c r="G316" s="20">
        <f>G317</f>
        <v>0</v>
      </c>
      <c r="H316" s="20">
        <f>H317</f>
        <v>0</v>
      </c>
      <c r="I316" s="20">
        <f>I317</f>
        <v>0</v>
      </c>
    </row>
    <row r="317" spans="1:9" ht="31.5">
      <c r="A317" s="44" t="s">
        <v>10</v>
      </c>
      <c r="B317" s="41" t="s">
        <v>68</v>
      </c>
      <c r="C317" s="41" t="s">
        <v>333</v>
      </c>
      <c r="D317" s="41" t="s">
        <v>11</v>
      </c>
      <c r="E317" s="20">
        <v>140.7</v>
      </c>
      <c r="F317" s="102">
        <v>-140.7</v>
      </c>
      <c r="G317" s="42">
        <f>E317+F317</f>
        <v>0</v>
      </c>
      <c r="H317" s="20">
        <v>0</v>
      </c>
      <c r="I317" s="20">
        <v>0</v>
      </c>
    </row>
    <row r="318" spans="1:9" ht="31.5">
      <c r="A318" s="44" t="s">
        <v>552</v>
      </c>
      <c r="B318" s="41" t="s">
        <v>68</v>
      </c>
      <c r="C318" s="41" t="s">
        <v>553</v>
      </c>
      <c r="D318" s="41"/>
      <c r="E318" s="20">
        <f>E319</f>
        <v>0</v>
      </c>
      <c r="F318" s="20">
        <f>F319</f>
        <v>1693.1</v>
      </c>
      <c r="G318" s="20">
        <f>G319</f>
        <v>1693.1</v>
      </c>
      <c r="H318" s="20">
        <f>H319</f>
        <v>0</v>
      </c>
      <c r="I318" s="20">
        <f>I319</f>
        <v>0</v>
      </c>
    </row>
    <row r="319" spans="1:9" ht="31.5">
      <c r="A319" s="44" t="s">
        <v>10</v>
      </c>
      <c r="B319" s="41" t="s">
        <v>68</v>
      </c>
      <c r="C319" s="41" t="s">
        <v>553</v>
      </c>
      <c r="D319" s="41" t="s">
        <v>11</v>
      </c>
      <c r="E319" s="20">
        <v>0</v>
      </c>
      <c r="F319" s="102">
        <f>1294.3+398.8</f>
        <v>1693.1</v>
      </c>
      <c r="G319" s="42">
        <f>E319+F319</f>
        <v>1693.1</v>
      </c>
      <c r="H319" s="20">
        <v>0</v>
      </c>
      <c r="I319" s="20">
        <v>0</v>
      </c>
    </row>
    <row r="320" spans="1:9" ht="31.5">
      <c r="A320" s="44" t="s">
        <v>46</v>
      </c>
      <c r="B320" s="41" t="s">
        <v>68</v>
      </c>
      <c r="C320" s="41" t="s">
        <v>116</v>
      </c>
      <c r="D320" s="41"/>
      <c r="E320" s="20">
        <f>E321+E323+E325</f>
        <v>85389.3</v>
      </c>
      <c r="F320" s="20">
        <f>F321+F323+F325</f>
        <v>896.3</v>
      </c>
      <c r="G320" s="20">
        <f>G321+G323+G325</f>
        <v>86285.6</v>
      </c>
      <c r="H320" s="20">
        <f>H321+H323+H325</f>
        <v>85527.6</v>
      </c>
      <c r="I320" s="20">
        <f>I321+I323+I325</f>
        <v>85527.6</v>
      </c>
    </row>
    <row r="321" spans="1:9" ht="31.5">
      <c r="A321" s="44" t="s">
        <v>46</v>
      </c>
      <c r="B321" s="41" t="s">
        <v>68</v>
      </c>
      <c r="C321" s="41" t="s">
        <v>375</v>
      </c>
      <c r="D321" s="41"/>
      <c r="E321" s="42">
        <f>E322</f>
        <v>52712.5</v>
      </c>
      <c r="F321" s="42">
        <f>F322</f>
        <v>896.3</v>
      </c>
      <c r="G321" s="42">
        <f>G322</f>
        <v>53608.8</v>
      </c>
      <c r="H321" s="42">
        <f>H322</f>
        <v>52847</v>
      </c>
      <c r="I321" s="42">
        <f>I322</f>
        <v>52847</v>
      </c>
    </row>
    <row r="322" spans="1:9" ht="31.5">
      <c r="A322" s="44" t="s">
        <v>10</v>
      </c>
      <c r="B322" s="41" t="s">
        <v>68</v>
      </c>
      <c r="C322" s="41" t="s">
        <v>375</v>
      </c>
      <c r="D322" s="41" t="s">
        <v>11</v>
      </c>
      <c r="E322" s="42">
        <f>52847.2-134.7</f>
        <v>52712.5</v>
      </c>
      <c r="F322" s="102">
        <v>896.3</v>
      </c>
      <c r="G322" s="42">
        <f>E322+F322</f>
        <v>53608.8</v>
      </c>
      <c r="H322" s="42">
        <v>52847</v>
      </c>
      <c r="I322" s="42">
        <v>52847</v>
      </c>
    </row>
    <row r="323" spans="1:9" ht="47.25">
      <c r="A323" s="22" t="s">
        <v>309</v>
      </c>
      <c r="B323" s="41" t="s">
        <v>68</v>
      </c>
      <c r="C323" s="41" t="s">
        <v>218</v>
      </c>
      <c r="D323" s="41"/>
      <c r="E323" s="20">
        <f>E324</f>
        <v>32484.3</v>
      </c>
      <c r="F323" s="20">
        <f>F324</f>
        <v>0</v>
      </c>
      <c r="G323" s="20">
        <f>G324</f>
        <v>32484.3</v>
      </c>
      <c r="H323" s="20">
        <f>H324</f>
        <v>32484.3</v>
      </c>
      <c r="I323" s="20">
        <f>I324</f>
        <v>32484.3</v>
      </c>
    </row>
    <row r="324" spans="1:9" ht="31.5">
      <c r="A324" s="44" t="s">
        <v>10</v>
      </c>
      <c r="B324" s="41" t="s">
        <v>68</v>
      </c>
      <c r="C324" s="41" t="s">
        <v>218</v>
      </c>
      <c r="D324" s="41" t="s">
        <v>11</v>
      </c>
      <c r="E324" s="20">
        <v>32484.3</v>
      </c>
      <c r="F324" s="102"/>
      <c r="G324" s="42">
        <f>E324+F324</f>
        <v>32484.3</v>
      </c>
      <c r="H324" s="20">
        <v>32484.3</v>
      </c>
      <c r="I324" s="20">
        <v>32484.3</v>
      </c>
    </row>
    <row r="325" spans="1:9" ht="31.5">
      <c r="A325" s="44" t="s">
        <v>212</v>
      </c>
      <c r="B325" s="41" t="s">
        <v>68</v>
      </c>
      <c r="C325" s="41" t="s">
        <v>213</v>
      </c>
      <c r="D325" s="41"/>
      <c r="E325" s="42">
        <f>E326</f>
        <v>192.5</v>
      </c>
      <c r="F325" s="42">
        <f>F326</f>
        <v>0</v>
      </c>
      <c r="G325" s="42">
        <f>G326</f>
        <v>192.5</v>
      </c>
      <c r="H325" s="42">
        <f>H326</f>
        <v>196.3</v>
      </c>
      <c r="I325" s="42">
        <f>I326</f>
        <v>196.3</v>
      </c>
    </row>
    <row r="326" spans="1:9" ht="31.5">
      <c r="A326" s="44" t="s">
        <v>10</v>
      </c>
      <c r="B326" s="41" t="s">
        <v>68</v>
      </c>
      <c r="C326" s="41" t="s">
        <v>213</v>
      </c>
      <c r="D326" s="41" t="s">
        <v>11</v>
      </c>
      <c r="E326" s="42">
        <v>192.5</v>
      </c>
      <c r="F326" s="102"/>
      <c r="G326" s="42">
        <f>E326+F326</f>
        <v>192.5</v>
      </c>
      <c r="H326" s="42">
        <v>196.3</v>
      </c>
      <c r="I326" s="42">
        <v>196.3</v>
      </c>
    </row>
    <row r="327" spans="1:9" ht="47.25">
      <c r="A327" s="44" t="s">
        <v>45</v>
      </c>
      <c r="B327" s="41" t="s">
        <v>68</v>
      </c>
      <c r="C327" s="41" t="s">
        <v>117</v>
      </c>
      <c r="D327" s="41"/>
      <c r="E327" s="42">
        <f>E328+E330+E332</f>
        <v>37133.700000000004</v>
      </c>
      <c r="F327" s="42">
        <f>F328+F330+F332</f>
        <v>0</v>
      </c>
      <c r="G327" s="42">
        <f>G328+G330+G332</f>
        <v>37133.700000000004</v>
      </c>
      <c r="H327" s="42">
        <f>H328+H330+H332</f>
        <v>37134.299999999996</v>
      </c>
      <c r="I327" s="42">
        <f>I328+I330+I332</f>
        <v>37134.299999999996</v>
      </c>
    </row>
    <row r="328" spans="1:9" ht="48.75" customHeight="1">
      <c r="A328" s="44" t="s">
        <v>45</v>
      </c>
      <c r="B328" s="41" t="s">
        <v>68</v>
      </c>
      <c r="C328" s="41" t="s">
        <v>384</v>
      </c>
      <c r="D328" s="41"/>
      <c r="E328" s="42">
        <f>E329</f>
        <v>25244.2</v>
      </c>
      <c r="F328" s="42">
        <f>F329</f>
        <v>0</v>
      </c>
      <c r="G328" s="42">
        <f>G329</f>
        <v>25244.2</v>
      </c>
      <c r="H328" s="42">
        <f>H329</f>
        <v>25244</v>
      </c>
      <c r="I328" s="42">
        <f>I329</f>
        <v>25244</v>
      </c>
    </row>
    <row r="329" spans="1:9" ht="31.5">
      <c r="A329" s="44" t="s">
        <v>10</v>
      </c>
      <c r="B329" s="41" t="s">
        <v>68</v>
      </c>
      <c r="C329" s="41" t="s">
        <v>384</v>
      </c>
      <c r="D329" s="41" t="s">
        <v>11</v>
      </c>
      <c r="E329" s="42">
        <v>25244.2</v>
      </c>
      <c r="F329" s="102"/>
      <c r="G329" s="42">
        <f>E329+F329</f>
        <v>25244.2</v>
      </c>
      <c r="H329" s="42">
        <v>25244</v>
      </c>
      <c r="I329" s="42">
        <v>25244</v>
      </c>
    </row>
    <row r="330" spans="1:9" ht="47.25">
      <c r="A330" s="44" t="s">
        <v>222</v>
      </c>
      <c r="B330" s="41" t="s">
        <v>68</v>
      </c>
      <c r="C330" s="41" t="s">
        <v>223</v>
      </c>
      <c r="D330" s="41"/>
      <c r="E330" s="42">
        <f>E331</f>
        <v>11849.1</v>
      </c>
      <c r="F330" s="42">
        <f>F331</f>
        <v>0</v>
      </c>
      <c r="G330" s="42">
        <f>G331</f>
        <v>11849.1</v>
      </c>
      <c r="H330" s="42">
        <f>H331</f>
        <v>11849.1</v>
      </c>
      <c r="I330" s="42">
        <f>I331</f>
        <v>11849.1</v>
      </c>
    </row>
    <row r="331" spans="1:9" ht="31.5">
      <c r="A331" s="44" t="s">
        <v>10</v>
      </c>
      <c r="B331" s="41" t="s">
        <v>68</v>
      </c>
      <c r="C331" s="41" t="s">
        <v>223</v>
      </c>
      <c r="D331" s="41" t="s">
        <v>11</v>
      </c>
      <c r="E331" s="42">
        <v>11849.1</v>
      </c>
      <c r="F331" s="102"/>
      <c r="G331" s="42">
        <f>E331+F331</f>
        <v>11849.1</v>
      </c>
      <c r="H331" s="42">
        <v>11849.1</v>
      </c>
      <c r="I331" s="42">
        <v>11849.1</v>
      </c>
    </row>
    <row r="332" spans="1:9" ht="31.5">
      <c r="A332" s="44" t="s">
        <v>212</v>
      </c>
      <c r="B332" s="41" t="s">
        <v>68</v>
      </c>
      <c r="C332" s="41" t="s">
        <v>214</v>
      </c>
      <c r="D332" s="41"/>
      <c r="E332" s="42">
        <f>E333</f>
        <v>40.4</v>
      </c>
      <c r="F332" s="42">
        <f>F333</f>
        <v>0</v>
      </c>
      <c r="G332" s="42">
        <f>G333</f>
        <v>40.4</v>
      </c>
      <c r="H332" s="42">
        <f>H333</f>
        <v>41.2</v>
      </c>
      <c r="I332" s="42">
        <f>I333</f>
        <v>41.2</v>
      </c>
    </row>
    <row r="333" spans="1:9" ht="31.5">
      <c r="A333" s="44" t="s">
        <v>10</v>
      </c>
      <c r="B333" s="41" t="s">
        <v>68</v>
      </c>
      <c r="C333" s="41" t="s">
        <v>214</v>
      </c>
      <c r="D333" s="41" t="s">
        <v>11</v>
      </c>
      <c r="E333" s="42">
        <v>40.4</v>
      </c>
      <c r="F333" s="102"/>
      <c r="G333" s="42">
        <f>E333+F333</f>
        <v>40.4</v>
      </c>
      <c r="H333" s="42">
        <v>41.2</v>
      </c>
      <c r="I333" s="42">
        <v>41.2</v>
      </c>
    </row>
    <row r="334" spans="1:9" ht="31.5">
      <c r="A334" s="44" t="s">
        <v>490</v>
      </c>
      <c r="B334" s="41" t="s">
        <v>68</v>
      </c>
      <c r="C334" s="41" t="s">
        <v>491</v>
      </c>
      <c r="D334" s="41"/>
      <c r="E334" s="42">
        <f aca="true" t="shared" si="28" ref="E334:I335">E335</f>
        <v>150</v>
      </c>
      <c r="F334" s="42">
        <f t="shared" si="28"/>
        <v>0</v>
      </c>
      <c r="G334" s="42">
        <f t="shared" si="28"/>
        <v>150</v>
      </c>
      <c r="H334" s="42">
        <f t="shared" si="28"/>
        <v>0</v>
      </c>
      <c r="I334" s="42">
        <f t="shared" si="28"/>
        <v>0</v>
      </c>
    </row>
    <row r="335" spans="1:9" ht="31.5">
      <c r="A335" s="44" t="s">
        <v>490</v>
      </c>
      <c r="B335" s="41" t="s">
        <v>68</v>
      </c>
      <c r="C335" s="41" t="s">
        <v>492</v>
      </c>
      <c r="D335" s="41"/>
      <c r="E335" s="42">
        <f t="shared" si="28"/>
        <v>150</v>
      </c>
      <c r="F335" s="42">
        <f t="shared" si="28"/>
        <v>0</v>
      </c>
      <c r="G335" s="42">
        <f t="shared" si="28"/>
        <v>150</v>
      </c>
      <c r="H335" s="42">
        <f t="shared" si="28"/>
        <v>0</v>
      </c>
      <c r="I335" s="42">
        <f t="shared" si="28"/>
        <v>0</v>
      </c>
    </row>
    <row r="336" spans="1:9" ht="31.5">
      <c r="A336" s="44" t="s">
        <v>10</v>
      </c>
      <c r="B336" s="41" t="s">
        <v>68</v>
      </c>
      <c r="C336" s="41" t="s">
        <v>492</v>
      </c>
      <c r="D336" s="41" t="s">
        <v>11</v>
      </c>
      <c r="E336" s="42">
        <v>150</v>
      </c>
      <c r="F336" s="102"/>
      <c r="G336" s="42">
        <f>E336+F336</f>
        <v>150</v>
      </c>
      <c r="H336" s="42">
        <v>0</v>
      </c>
      <c r="I336" s="42">
        <v>0</v>
      </c>
    </row>
    <row r="337" spans="1:9" ht="47.25">
      <c r="A337" s="44" t="s">
        <v>493</v>
      </c>
      <c r="B337" s="41" t="s">
        <v>68</v>
      </c>
      <c r="C337" s="41" t="s">
        <v>494</v>
      </c>
      <c r="D337" s="41"/>
      <c r="E337" s="42">
        <f aca="true" t="shared" si="29" ref="E337:I338">E338</f>
        <v>210</v>
      </c>
      <c r="F337" s="42">
        <f t="shared" si="29"/>
        <v>0</v>
      </c>
      <c r="G337" s="42">
        <f t="shared" si="29"/>
        <v>210</v>
      </c>
      <c r="H337" s="42">
        <f t="shared" si="29"/>
        <v>0</v>
      </c>
      <c r="I337" s="42">
        <f t="shared" si="29"/>
        <v>0</v>
      </c>
    </row>
    <row r="338" spans="1:9" ht="47.25">
      <c r="A338" s="44" t="s">
        <v>493</v>
      </c>
      <c r="B338" s="41" t="s">
        <v>68</v>
      </c>
      <c r="C338" s="41" t="s">
        <v>495</v>
      </c>
      <c r="D338" s="41"/>
      <c r="E338" s="42">
        <f t="shared" si="29"/>
        <v>210</v>
      </c>
      <c r="F338" s="42">
        <f t="shared" si="29"/>
        <v>0</v>
      </c>
      <c r="G338" s="42">
        <f t="shared" si="29"/>
        <v>210</v>
      </c>
      <c r="H338" s="42">
        <f t="shared" si="29"/>
        <v>0</v>
      </c>
      <c r="I338" s="42">
        <f t="shared" si="29"/>
        <v>0</v>
      </c>
    </row>
    <row r="339" spans="1:9" ht="31.5">
      <c r="A339" s="44" t="s">
        <v>10</v>
      </c>
      <c r="B339" s="41" t="s">
        <v>68</v>
      </c>
      <c r="C339" s="41" t="s">
        <v>495</v>
      </c>
      <c r="D339" s="41" t="s">
        <v>11</v>
      </c>
      <c r="E339" s="42">
        <v>210</v>
      </c>
      <c r="F339" s="102"/>
      <c r="G339" s="42">
        <f>E339+F339</f>
        <v>210</v>
      </c>
      <c r="H339" s="42">
        <v>0</v>
      </c>
      <c r="I339" s="42">
        <v>0</v>
      </c>
    </row>
    <row r="340" spans="1:9" ht="15.75">
      <c r="A340" s="44" t="s">
        <v>159</v>
      </c>
      <c r="B340" s="41" t="s">
        <v>68</v>
      </c>
      <c r="C340" s="41" t="s">
        <v>160</v>
      </c>
      <c r="D340" s="41"/>
      <c r="E340" s="42">
        <f aca="true" t="shared" si="30" ref="E340:I341">E341</f>
        <v>20</v>
      </c>
      <c r="F340" s="42">
        <f t="shared" si="30"/>
        <v>0</v>
      </c>
      <c r="G340" s="42">
        <f t="shared" si="30"/>
        <v>20</v>
      </c>
      <c r="H340" s="42">
        <f t="shared" si="30"/>
        <v>20</v>
      </c>
      <c r="I340" s="42">
        <f t="shared" si="30"/>
        <v>20</v>
      </c>
    </row>
    <row r="341" spans="1:9" ht="15.75">
      <c r="A341" s="44" t="s">
        <v>159</v>
      </c>
      <c r="B341" s="41" t="s">
        <v>68</v>
      </c>
      <c r="C341" s="41" t="s">
        <v>385</v>
      </c>
      <c r="D341" s="41"/>
      <c r="E341" s="42">
        <f>E342</f>
        <v>20</v>
      </c>
      <c r="F341" s="42">
        <f>F342</f>
        <v>0</v>
      </c>
      <c r="G341" s="42">
        <f>G342</f>
        <v>20</v>
      </c>
      <c r="H341" s="42">
        <f t="shared" si="30"/>
        <v>20</v>
      </c>
      <c r="I341" s="42">
        <f t="shared" si="30"/>
        <v>20</v>
      </c>
    </row>
    <row r="342" spans="1:9" ht="15.75">
      <c r="A342" s="44" t="s">
        <v>26</v>
      </c>
      <c r="B342" s="41" t="s">
        <v>68</v>
      </c>
      <c r="C342" s="41" t="s">
        <v>385</v>
      </c>
      <c r="D342" s="41" t="s">
        <v>16</v>
      </c>
      <c r="E342" s="42">
        <v>20</v>
      </c>
      <c r="F342" s="102"/>
      <c r="G342" s="42">
        <f>E342+F342</f>
        <v>20</v>
      </c>
      <c r="H342" s="42">
        <v>20</v>
      </c>
      <c r="I342" s="42">
        <v>20</v>
      </c>
    </row>
    <row r="343" spans="1:9" ht="15.75">
      <c r="A343" s="44" t="s">
        <v>21</v>
      </c>
      <c r="B343" s="41" t="s">
        <v>68</v>
      </c>
      <c r="C343" s="41" t="s">
        <v>118</v>
      </c>
      <c r="D343" s="41"/>
      <c r="E343" s="42">
        <f>E344</f>
        <v>12968.599999999999</v>
      </c>
      <c r="F343" s="42">
        <f>F344</f>
        <v>0</v>
      </c>
      <c r="G343" s="42">
        <f>G344</f>
        <v>12968.599999999999</v>
      </c>
      <c r="H343" s="42">
        <f>H344</f>
        <v>12968.599999999999</v>
      </c>
      <c r="I343" s="42">
        <f>I344</f>
        <v>12968.599999999999</v>
      </c>
    </row>
    <row r="344" spans="1:9" ht="15.75">
      <c r="A344" s="44" t="s">
        <v>21</v>
      </c>
      <c r="B344" s="41" t="s">
        <v>68</v>
      </c>
      <c r="C344" s="41" t="s">
        <v>386</v>
      </c>
      <c r="D344" s="41"/>
      <c r="E344" s="42">
        <f>E346+E345+E347</f>
        <v>12968.599999999999</v>
      </c>
      <c r="F344" s="42">
        <f>F346+F345+F347</f>
        <v>0</v>
      </c>
      <c r="G344" s="42">
        <f>G346+G345+G347</f>
        <v>12968.599999999999</v>
      </c>
      <c r="H344" s="42">
        <f>H346+H345+H347</f>
        <v>12968.599999999999</v>
      </c>
      <c r="I344" s="42">
        <f>I346+I345+I347</f>
        <v>12968.599999999999</v>
      </c>
    </row>
    <row r="345" spans="1:9" ht="63">
      <c r="A345" s="44" t="s">
        <v>14</v>
      </c>
      <c r="B345" s="41" t="s">
        <v>68</v>
      </c>
      <c r="C345" s="41" t="s">
        <v>386</v>
      </c>
      <c r="D345" s="41" t="s">
        <v>15</v>
      </c>
      <c r="E345" s="42">
        <v>11727.4</v>
      </c>
      <c r="F345" s="102"/>
      <c r="G345" s="42">
        <f>E345+F345</f>
        <v>11727.4</v>
      </c>
      <c r="H345" s="42">
        <v>11727.4</v>
      </c>
      <c r="I345" s="42">
        <v>11727.4</v>
      </c>
    </row>
    <row r="346" spans="1:9" ht="47.25">
      <c r="A346" s="44" t="s">
        <v>298</v>
      </c>
      <c r="B346" s="41" t="s">
        <v>68</v>
      </c>
      <c r="C346" s="41" t="s">
        <v>386</v>
      </c>
      <c r="D346" s="41" t="s">
        <v>8</v>
      </c>
      <c r="E346" s="42">
        <v>1227.4</v>
      </c>
      <c r="F346" s="102"/>
      <c r="G346" s="42">
        <f>E346+F346</f>
        <v>1227.4</v>
      </c>
      <c r="H346" s="42">
        <v>1227.4</v>
      </c>
      <c r="I346" s="42">
        <v>1227.4</v>
      </c>
    </row>
    <row r="347" spans="1:9" ht="15.75">
      <c r="A347" s="44" t="s">
        <v>9</v>
      </c>
      <c r="B347" s="41" t="s">
        <v>68</v>
      </c>
      <c r="C347" s="41" t="s">
        <v>386</v>
      </c>
      <c r="D347" s="41" t="s">
        <v>12</v>
      </c>
      <c r="E347" s="42">
        <v>13.8</v>
      </c>
      <c r="F347" s="102"/>
      <c r="G347" s="42">
        <f>E347+F347</f>
        <v>13.8</v>
      </c>
      <c r="H347" s="42">
        <v>13.8</v>
      </c>
      <c r="I347" s="42">
        <v>13.8</v>
      </c>
    </row>
    <row r="348" spans="1:9" ht="31.5">
      <c r="A348" s="44" t="s">
        <v>44</v>
      </c>
      <c r="B348" s="41" t="s">
        <v>68</v>
      </c>
      <c r="C348" s="41" t="s">
        <v>286</v>
      </c>
      <c r="D348" s="41"/>
      <c r="E348" s="42">
        <f>E349</f>
        <v>10995.1</v>
      </c>
      <c r="F348" s="42">
        <f>F349</f>
        <v>0</v>
      </c>
      <c r="G348" s="42">
        <f>G349</f>
        <v>10995.1</v>
      </c>
      <c r="H348" s="42">
        <f>H349</f>
        <v>10995.1</v>
      </c>
      <c r="I348" s="42">
        <f>I349</f>
        <v>10995.1</v>
      </c>
    </row>
    <row r="349" spans="1:9" ht="31.5">
      <c r="A349" s="44" t="s">
        <v>44</v>
      </c>
      <c r="B349" s="41" t="s">
        <v>68</v>
      </c>
      <c r="C349" s="41" t="s">
        <v>387</v>
      </c>
      <c r="D349" s="41"/>
      <c r="E349" s="42">
        <f>E350+E351+E352</f>
        <v>10995.1</v>
      </c>
      <c r="F349" s="42">
        <f>F350+F351+F352</f>
        <v>0</v>
      </c>
      <c r="G349" s="42">
        <f>G350+G351+G352</f>
        <v>10995.1</v>
      </c>
      <c r="H349" s="42">
        <f>H350+H351+H352</f>
        <v>10995.1</v>
      </c>
      <c r="I349" s="42">
        <f>I350+I351+I352</f>
        <v>10995.1</v>
      </c>
    </row>
    <row r="350" spans="1:9" ht="63">
      <c r="A350" s="44" t="s">
        <v>14</v>
      </c>
      <c r="B350" s="41" t="s">
        <v>68</v>
      </c>
      <c r="C350" s="41" t="s">
        <v>387</v>
      </c>
      <c r="D350" s="41" t="s">
        <v>15</v>
      </c>
      <c r="E350" s="36">
        <v>10255</v>
      </c>
      <c r="F350" s="102"/>
      <c r="G350" s="42">
        <f>E350+F350</f>
        <v>10255</v>
      </c>
      <c r="H350" s="36">
        <v>10255</v>
      </c>
      <c r="I350" s="36">
        <v>10255</v>
      </c>
    </row>
    <row r="351" spans="1:9" ht="31.5">
      <c r="A351" s="44" t="s">
        <v>299</v>
      </c>
      <c r="B351" s="41" t="s">
        <v>68</v>
      </c>
      <c r="C351" s="41" t="s">
        <v>387</v>
      </c>
      <c r="D351" s="41" t="s">
        <v>8</v>
      </c>
      <c r="E351" s="36">
        <v>739.1</v>
      </c>
      <c r="F351" s="102"/>
      <c r="G351" s="42">
        <f>E351+F351</f>
        <v>739.1</v>
      </c>
      <c r="H351" s="36">
        <v>739.1</v>
      </c>
      <c r="I351" s="36">
        <v>739.1</v>
      </c>
    </row>
    <row r="352" spans="1:9" ht="15.75">
      <c r="A352" s="44" t="s">
        <v>9</v>
      </c>
      <c r="B352" s="41" t="s">
        <v>68</v>
      </c>
      <c r="C352" s="41" t="s">
        <v>387</v>
      </c>
      <c r="D352" s="41" t="s">
        <v>12</v>
      </c>
      <c r="E352" s="36">
        <v>1</v>
      </c>
      <c r="F352" s="102"/>
      <c r="G352" s="42">
        <f>E352+F352</f>
        <v>1</v>
      </c>
      <c r="H352" s="36">
        <v>1</v>
      </c>
      <c r="I352" s="36">
        <v>1</v>
      </c>
    </row>
    <row r="353" spans="1:9" ht="15.75">
      <c r="A353" s="44" t="s">
        <v>487</v>
      </c>
      <c r="B353" s="41" t="s">
        <v>68</v>
      </c>
      <c r="C353" s="41" t="s">
        <v>486</v>
      </c>
      <c r="D353" s="41"/>
      <c r="E353" s="36">
        <f aca="true" t="shared" si="31" ref="E353:I354">E354</f>
        <v>5700</v>
      </c>
      <c r="F353" s="36">
        <f t="shared" si="31"/>
        <v>0</v>
      </c>
      <c r="G353" s="36">
        <f t="shared" si="31"/>
        <v>5700</v>
      </c>
      <c r="H353" s="36">
        <f t="shared" si="31"/>
        <v>0</v>
      </c>
      <c r="I353" s="36">
        <f t="shared" si="31"/>
        <v>0</v>
      </c>
    </row>
    <row r="354" spans="1:9" ht="31.5">
      <c r="A354" s="44" t="s">
        <v>512</v>
      </c>
      <c r="B354" s="41" t="s">
        <v>68</v>
      </c>
      <c r="C354" s="41" t="s">
        <v>488</v>
      </c>
      <c r="D354" s="41"/>
      <c r="E354" s="36">
        <f t="shared" si="31"/>
        <v>5700</v>
      </c>
      <c r="F354" s="36">
        <f t="shared" si="31"/>
        <v>0</v>
      </c>
      <c r="G354" s="36">
        <f t="shared" si="31"/>
        <v>5700</v>
      </c>
      <c r="H354" s="36">
        <f t="shared" si="31"/>
        <v>0</v>
      </c>
      <c r="I354" s="36">
        <f t="shared" si="31"/>
        <v>0</v>
      </c>
    </row>
    <row r="355" spans="1:9" ht="31.5">
      <c r="A355" s="44" t="s">
        <v>10</v>
      </c>
      <c r="B355" s="41" t="s">
        <v>68</v>
      </c>
      <c r="C355" s="41" t="s">
        <v>488</v>
      </c>
      <c r="D355" s="41" t="s">
        <v>11</v>
      </c>
      <c r="E355" s="36">
        <v>5700</v>
      </c>
      <c r="F355" s="102"/>
      <c r="G355" s="42">
        <f>E355+F355</f>
        <v>5700</v>
      </c>
      <c r="H355" s="36">
        <v>0</v>
      </c>
      <c r="I355" s="36">
        <v>0</v>
      </c>
    </row>
    <row r="356" spans="1:9" ht="15.75">
      <c r="A356" s="65" t="s">
        <v>28</v>
      </c>
      <c r="B356" s="67" t="s">
        <v>69</v>
      </c>
      <c r="C356" s="67" t="s">
        <v>84</v>
      </c>
      <c r="D356" s="67"/>
      <c r="E356" s="68">
        <f aca="true" t="shared" si="32" ref="E356:I357">E357</f>
        <v>824.2</v>
      </c>
      <c r="F356" s="68">
        <f t="shared" si="32"/>
        <v>0</v>
      </c>
      <c r="G356" s="68">
        <f t="shared" si="32"/>
        <v>824.2</v>
      </c>
      <c r="H356" s="68">
        <f t="shared" si="32"/>
        <v>824.2</v>
      </c>
      <c r="I356" s="68">
        <f t="shared" si="32"/>
        <v>824.2</v>
      </c>
    </row>
    <row r="357" spans="1:9" ht="63">
      <c r="A357" s="44" t="s">
        <v>166</v>
      </c>
      <c r="B357" s="41" t="s">
        <v>68</v>
      </c>
      <c r="C357" s="41" t="s">
        <v>165</v>
      </c>
      <c r="D357" s="41"/>
      <c r="E357" s="42">
        <f t="shared" si="32"/>
        <v>824.2</v>
      </c>
      <c r="F357" s="42">
        <f t="shared" si="32"/>
        <v>0</v>
      </c>
      <c r="G357" s="42">
        <f t="shared" si="32"/>
        <v>824.2</v>
      </c>
      <c r="H357" s="42">
        <f t="shared" si="32"/>
        <v>824.2</v>
      </c>
      <c r="I357" s="42">
        <f t="shared" si="32"/>
        <v>824.2</v>
      </c>
    </row>
    <row r="358" spans="1:9" ht="31.5">
      <c r="A358" s="44" t="s">
        <v>10</v>
      </c>
      <c r="B358" s="41" t="s">
        <v>68</v>
      </c>
      <c r="C358" s="41" t="s">
        <v>165</v>
      </c>
      <c r="D358" s="41" t="s">
        <v>11</v>
      </c>
      <c r="E358" s="42">
        <v>824.2</v>
      </c>
      <c r="F358" s="102"/>
      <c r="G358" s="42">
        <f>E358+F358</f>
        <v>824.2</v>
      </c>
      <c r="H358" s="42">
        <v>824.2</v>
      </c>
      <c r="I358" s="42">
        <v>824.2</v>
      </c>
    </row>
    <row r="359" spans="1:9" ht="31.5">
      <c r="A359" s="118" t="s">
        <v>70</v>
      </c>
      <c r="B359" s="32" t="s">
        <v>71</v>
      </c>
      <c r="C359" s="70"/>
      <c r="D359" s="74"/>
      <c r="E359" s="30">
        <f>E360+E386+E420</f>
        <v>58287.4</v>
      </c>
      <c r="F359" s="30">
        <f>F360+F386+F420</f>
        <v>14252.7</v>
      </c>
      <c r="G359" s="30">
        <f>G360+G386+G420</f>
        <v>72540.09999999999</v>
      </c>
      <c r="H359" s="30">
        <f>H360+H386+H420</f>
        <v>56900.200000000004</v>
      </c>
      <c r="I359" s="30">
        <f>I360+I386+I420</f>
        <v>60208.20000000001</v>
      </c>
    </row>
    <row r="360" spans="1:9" ht="31.5">
      <c r="A360" s="106" t="s">
        <v>234</v>
      </c>
      <c r="B360" s="67" t="s">
        <v>71</v>
      </c>
      <c r="C360" s="66" t="s">
        <v>151</v>
      </c>
      <c r="D360" s="66" t="s">
        <v>0</v>
      </c>
      <c r="E360" s="72">
        <f>E361</f>
        <v>1339</v>
      </c>
      <c r="F360" s="72">
        <f>F361</f>
        <v>12249.1</v>
      </c>
      <c r="G360" s="72">
        <f>G361</f>
        <v>13588.1</v>
      </c>
      <c r="H360" s="72">
        <f>H361</f>
        <v>557.5</v>
      </c>
      <c r="I360" s="72">
        <f>I361</f>
        <v>3587.8</v>
      </c>
    </row>
    <row r="361" spans="1:9" ht="63">
      <c r="A361" s="107" t="s">
        <v>304</v>
      </c>
      <c r="B361" s="73" t="s">
        <v>71</v>
      </c>
      <c r="C361" s="11" t="s">
        <v>153</v>
      </c>
      <c r="D361" s="11" t="s">
        <v>0</v>
      </c>
      <c r="E361" s="159">
        <f>E384+E363+E370+E375+E380+E366</f>
        <v>1339</v>
      </c>
      <c r="F361" s="159">
        <f>F384+F363+F370+F375+F380+F366</f>
        <v>12249.1</v>
      </c>
      <c r="G361" s="159">
        <f>G384+G363+G370+G375+G380+G366</f>
        <v>13588.1</v>
      </c>
      <c r="H361" s="159">
        <f>H384+H363+H370+H375+H380+H366</f>
        <v>557.5</v>
      </c>
      <c r="I361" s="159">
        <f>I384+I363+I370+I375+I380+I366</f>
        <v>3587.8</v>
      </c>
    </row>
    <row r="362" spans="1:9" ht="47.25">
      <c r="A362" s="44" t="s">
        <v>397</v>
      </c>
      <c r="B362" s="26" t="s">
        <v>71</v>
      </c>
      <c r="C362" s="34" t="s">
        <v>291</v>
      </c>
      <c r="D362" s="34"/>
      <c r="E362" s="103">
        <f>E363</f>
        <v>1170</v>
      </c>
      <c r="F362" s="103">
        <f>F363</f>
        <v>-147.7</v>
      </c>
      <c r="G362" s="103">
        <f>G363</f>
        <v>1022.3</v>
      </c>
      <c r="H362" s="103">
        <f>H363</f>
        <v>0</v>
      </c>
      <c r="I362" s="103">
        <f>I363</f>
        <v>0</v>
      </c>
    </row>
    <row r="363" spans="1:9" ht="31.5">
      <c r="A363" s="44" t="s">
        <v>225</v>
      </c>
      <c r="B363" s="26" t="s">
        <v>71</v>
      </c>
      <c r="C363" s="34" t="s">
        <v>388</v>
      </c>
      <c r="D363" s="34"/>
      <c r="E363" s="103">
        <f>E364+E365</f>
        <v>1170</v>
      </c>
      <c r="F363" s="103">
        <f>F364+F365</f>
        <v>-147.7</v>
      </c>
      <c r="G363" s="103">
        <f>G364+G365</f>
        <v>1022.3</v>
      </c>
      <c r="H363" s="103">
        <f>H364+H365</f>
        <v>0</v>
      </c>
      <c r="I363" s="103">
        <f>I364+I365</f>
        <v>0</v>
      </c>
    </row>
    <row r="364" spans="1:9" ht="47.25">
      <c r="A364" s="44" t="s">
        <v>298</v>
      </c>
      <c r="B364" s="26" t="s">
        <v>71</v>
      </c>
      <c r="C364" s="34" t="s">
        <v>388</v>
      </c>
      <c r="D364" s="34" t="s">
        <v>8</v>
      </c>
      <c r="E364" s="103">
        <v>10</v>
      </c>
      <c r="F364" s="103"/>
      <c r="G364" s="42">
        <f>E364+F364</f>
        <v>10</v>
      </c>
      <c r="H364" s="103">
        <v>0</v>
      </c>
      <c r="I364" s="103">
        <v>0</v>
      </c>
    </row>
    <row r="365" spans="1:9" ht="47.25">
      <c r="A365" s="128" t="s">
        <v>354</v>
      </c>
      <c r="B365" s="26" t="s">
        <v>71</v>
      </c>
      <c r="C365" s="34" t="s">
        <v>388</v>
      </c>
      <c r="D365" s="34" t="s">
        <v>23</v>
      </c>
      <c r="E365" s="103">
        <v>1160</v>
      </c>
      <c r="F365" s="103">
        <v>-147.7</v>
      </c>
      <c r="G365" s="42">
        <f>E365+F365</f>
        <v>1012.3</v>
      </c>
      <c r="H365" s="103">
        <v>0</v>
      </c>
      <c r="I365" s="103">
        <v>0</v>
      </c>
    </row>
    <row r="366" spans="1:9" ht="31.5">
      <c r="A366" s="128" t="s">
        <v>572</v>
      </c>
      <c r="B366" s="26" t="s">
        <v>71</v>
      </c>
      <c r="C366" s="34" t="s">
        <v>573</v>
      </c>
      <c r="D366" s="34"/>
      <c r="E366" s="103">
        <f>E367</f>
        <v>0</v>
      </c>
      <c r="F366" s="103">
        <f>F367</f>
        <v>12249.1</v>
      </c>
      <c r="G366" s="103">
        <f>G367</f>
        <v>12249.1</v>
      </c>
      <c r="H366" s="103">
        <f>H367</f>
        <v>0</v>
      </c>
      <c r="I366" s="103">
        <f>I367</f>
        <v>0</v>
      </c>
    </row>
    <row r="367" spans="1:9" ht="31.5">
      <c r="A367" s="128" t="s">
        <v>572</v>
      </c>
      <c r="B367" s="26" t="s">
        <v>71</v>
      </c>
      <c r="C367" s="34" t="s">
        <v>574</v>
      </c>
      <c r="D367" s="34"/>
      <c r="E367" s="103">
        <f>E369+E368</f>
        <v>0</v>
      </c>
      <c r="F367" s="103">
        <f>F369+F368</f>
        <v>12249.1</v>
      </c>
      <c r="G367" s="103">
        <f>G369+G368</f>
        <v>12249.1</v>
      </c>
      <c r="H367" s="103">
        <f>H369+H368</f>
        <v>0</v>
      </c>
      <c r="I367" s="103">
        <f>I369+I368</f>
        <v>0</v>
      </c>
    </row>
    <row r="368" spans="1:9" ht="47.25">
      <c r="A368" s="44" t="s">
        <v>298</v>
      </c>
      <c r="B368" s="26" t="s">
        <v>71</v>
      </c>
      <c r="C368" s="34" t="s">
        <v>574</v>
      </c>
      <c r="D368" s="34" t="s">
        <v>8</v>
      </c>
      <c r="E368" s="103">
        <v>0</v>
      </c>
      <c r="F368" s="103">
        <v>40</v>
      </c>
      <c r="G368" s="103">
        <f>F368+E368</f>
        <v>40</v>
      </c>
      <c r="H368" s="103">
        <v>0</v>
      </c>
      <c r="I368" s="103">
        <v>0</v>
      </c>
    </row>
    <row r="369" spans="1:9" ht="15.75">
      <c r="A369" s="49" t="s">
        <v>9</v>
      </c>
      <c r="B369" s="26" t="s">
        <v>71</v>
      </c>
      <c r="C369" s="34" t="s">
        <v>574</v>
      </c>
      <c r="D369" s="34" t="s">
        <v>12</v>
      </c>
      <c r="E369" s="103">
        <v>0</v>
      </c>
      <c r="F369" s="103">
        <f>12249.1-40</f>
        <v>12209.1</v>
      </c>
      <c r="G369" s="42">
        <f>F369+E369</f>
        <v>12209.1</v>
      </c>
      <c r="H369" s="103">
        <v>0</v>
      </c>
      <c r="I369" s="103">
        <v>0</v>
      </c>
    </row>
    <row r="370" spans="1:9" ht="31.5">
      <c r="A370" s="49" t="s">
        <v>504</v>
      </c>
      <c r="B370" s="41" t="s">
        <v>71</v>
      </c>
      <c r="C370" s="34" t="s">
        <v>503</v>
      </c>
      <c r="D370" s="21"/>
      <c r="E370" s="20">
        <f>E371+E373</f>
        <v>0</v>
      </c>
      <c r="F370" s="20">
        <f>F371+F373</f>
        <v>0</v>
      </c>
      <c r="G370" s="20">
        <f>G371+G373</f>
        <v>0</v>
      </c>
      <c r="H370" s="20">
        <f>H371+H373</f>
        <v>0</v>
      </c>
      <c r="I370" s="20">
        <f>I371+I373</f>
        <v>0</v>
      </c>
    </row>
    <row r="371" spans="1:9" ht="15.75">
      <c r="A371" s="49" t="s">
        <v>506</v>
      </c>
      <c r="B371" s="41" t="s">
        <v>71</v>
      </c>
      <c r="C371" s="34" t="s">
        <v>522</v>
      </c>
      <c r="D371" s="21"/>
      <c r="E371" s="20">
        <f>E372</f>
        <v>0</v>
      </c>
      <c r="F371" s="20">
        <f>F372</f>
        <v>0</v>
      </c>
      <c r="G371" s="20">
        <f>G372</f>
        <v>0</v>
      </c>
      <c r="H371" s="20">
        <f>H372</f>
        <v>0</v>
      </c>
      <c r="I371" s="20">
        <f>I372</f>
        <v>0</v>
      </c>
    </row>
    <row r="372" spans="1:9" ht="31.5">
      <c r="A372" s="49" t="s">
        <v>299</v>
      </c>
      <c r="B372" s="41" t="s">
        <v>71</v>
      </c>
      <c r="C372" s="34" t="s">
        <v>522</v>
      </c>
      <c r="D372" s="21" t="s">
        <v>8</v>
      </c>
      <c r="E372" s="20">
        <v>0</v>
      </c>
      <c r="F372" s="166"/>
      <c r="G372" s="42">
        <f>E372+F372</f>
        <v>0</v>
      </c>
      <c r="H372" s="20">
        <v>0</v>
      </c>
      <c r="I372" s="20">
        <f>3587.8-3587.8</f>
        <v>0</v>
      </c>
    </row>
    <row r="373" spans="1:9" ht="15.75">
      <c r="A373" s="44" t="s">
        <v>506</v>
      </c>
      <c r="B373" s="41" t="s">
        <v>71</v>
      </c>
      <c r="C373" s="26" t="s">
        <v>505</v>
      </c>
      <c r="D373" s="41"/>
      <c r="E373" s="42">
        <f>E374</f>
        <v>0</v>
      </c>
      <c r="F373" s="42">
        <f>F374</f>
        <v>0</v>
      </c>
      <c r="G373" s="42">
        <f>G374</f>
        <v>0</v>
      </c>
      <c r="H373" s="42">
        <f>H374</f>
        <v>0</v>
      </c>
      <c r="I373" s="42">
        <f>I374</f>
        <v>0</v>
      </c>
    </row>
    <row r="374" spans="1:9" ht="36" customHeight="1">
      <c r="A374" s="44" t="s">
        <v>299</v>
      </c>
      <c r="B374" s="41" t="s">
        <v>71</v>
      </c>
      <c r="C374" s="26" t="s">
        <v>505</v>
      </c>
      <c r="D374" s="41" t="s">
        <v>8</v>
      </c>
      <c r="E374" s="42">
        <v>0</v>
      </c>
      <c r="F374" s="102"/>
      <c r="G374" s="42">
        <f>E374+F374</f>
        <v>0</v>
      </c>
      <c r="H374" s="42">
        <f>557.5-557.5</f>
        <v>0</v>
      </c>
      <c r="I374" s="42">
        <f>557.5-557.5</f>
        <v>0</v>
      </c>
    </row>
    <row r="375" spans="1:9" ht="38.25" customHeight="1">
      <c r="A375" s="44" t="s">
        <v>544</v>
      </c>
      <c r="B375" s="41" t="s">
        <v>71</v>
      </c>
      <c r="C375" s="26" t="s">
        <v>545</v>
      </c>
      <c r="D375" s="41"/>
      <c r="E375" s="42">
        <f>E376+E378</f>
        <v>0</v>
      </c>
      <c r="F375" s="42">
        <f>F376+F378</f>
        <v>0</v>
      </c>
      <c r="G375" s="42">
        <f>G376+G378</f>
        <v>0</v>
      </c>
      <c r="H375" s="42">
        <f>H376+H378</f>
        <v>557.5</v>
      </c>
      <c r="I375" s="42">
        <f>I376+I378</f>
        <v>3587.8</v>
      </c>
    </row>
    <row r="376" spans="1:9" ht="21" customHeight="1">
      <c r="A376" s="49" t="s">
        <v>506</v>
      </c>
      <c r="B376" s="41" t="s">
        <v>71</v>
      </c>
      <c r="C376" s="26" t="s">
        <v>546</v>
      </c>
      <c r="D376" s="41"/>
      <c r="E376" s="42">
        <f>E377</f>
        <v>0</v>
      </c>
      <c r="F376" s="42">
        <f>F377</f>
        <v>0</v>
      </c>
      <c r="G376" s="42">
        <f>G377</f>
        <v>0</v>
      </c>
      <c r="H376" s="42">
        <f>H377</f>
        <v>0</v>
      </c>
      <c r="I376" s="42">
        <f>I377</f>
        <v>3587.8</v>
      </c>
    </row>
    <row r="377" spans="1:9" ht="35.25" customHeight="1">
      <c r="A377" s="49" t="s">
        <v>299</v>
      </c>
      <c r="B377" s="41" t="s">
        <v>71</v>
      </c>
      <c r="C377" s="26" t="s">
        <v>546</v>
      </c>
      <c r="D377" s="41" t="s">
        <v>8</v>
      </c>
      <c r="E377" s="42"/>
      <c r="F377" s="102"/>
      <c r="G377" s="42">
        <f>E377+F377</f>
        <v>0</v>
      </c>
      <c r="H377" s="42">
        <v>0</v>
      </c>
      <c r="I377" s="42">
        <v>3587.8</v>
      </c>
    </row>
    <row r="378" spans="1:9" ht="15.75">
      <c r="A378" s="44" t="s">
        <v>506</v>
      </c>
      <c r="B378" s="41" t="s">
        <v>71</v>
      </c>
      <c r="C378" s="26" t="s">
        <v>547</v>
      </c>
      <c r="D378" s="41"/>
      <c r="E378" s="42">
        <f>E379</f>
        <v>0</v>
      </c>
      <c r="F378" s="42">
        <f>F379</f>
        <v>0</v>
      </c>
      <c r="G378" s="42">
        <f>G379</f>
        <v>0</v>
      </c>
      <c r="H378" s="42">
        <f>H379</f>
        <v>557.5</v>
      </c>
      <c r="I378" s="42">
        <f>I379</f>
        <v>0</v>
      </c>
    </row>
    <row r="379" spans="1:9" ht="31.5">
      <c r="A379" s="44" t="s">
        <v>299</v>
      </c>
      <c r="B379" s="41" t="s">
        <v>71</v>
      </c>
      <c r="C379" s="26" t="s">
        <v>547</v>
      </c>
      <c r="D379" s="41" t="s">
        <v>8</v>
      </c>
      <c r="E379" s="42"/>
      <c r="F379" s="102"/>
      <c r="G379" s="42">
        <f>E379+F379</f>
        <v>0</v>
      </c>
      <c r="H379" s="42">
        <v>557.5</v>
      </c>
      <c r="I379" s="42"/>
    </row>
    <row r="380" spans="1:9" ht="63">
      <c r="A380" s="44" t="s">
        <v>548</v>
      </c>
      <c r="B380" s="41" t="s">
        <v>71</v>
      </c>
      <c r="C380" s="26" t="s">
        <v>550</v>
      </c>
      <c r="D380" s="41"/>
      <c r="E380" s="42">
        <f aca="true" t="shared" si="33" ref="E380:I381">E381</f>
        <v>0</v>
      </c>
      <c r="F380" s="42">
        <f t="shared" si="33"/>
        <v>147.7</v>
      </c>
      <c r="G380" s="42">
        <f t="shared" si="33"/>
        <v>147.7</v>
      </c>
      <c r="H380" s="42">
        <f t="shared" si="33"/>
        <v>0</v>
      </c>
      <c r="I380" s="42">
        <f t="shared" si="33"/>
        <v>0</v>
      </c>
    </row>
    <row r="381" spans="1:9" ht="63">
      <c r="A381" s="52" t="s">
        <v>548</v>
      </c>
      <c r="B381" s="41" t="s">
        <v>71</v>
      </c>
      <c r="C381" s="26" t="s">
        <v>549</v>
      </c>
      <c r="D381" s="41"/>
      <c r="E381" s="42">
        <f t="shared" si="33"/>
        <v>0</v>
      </c>
      <c r="F381" s="42">
        <f t="shared" si="33"/>
        <v>147.7</v>
      </c>
      <c r="G381" s="42">
        <f t="shared" si="33"/>
        <v>147.7</v>
      </c>
      <c r="H381" s="42">
        <f t="shared" si="33"/>
        <v>0</v>
      </c>
      <c r="I381" s="42">
        <f t="shared" si="33"/>
        <v>0</v>
      </c>
    </row>
    <row r="382" spans="1:9" ht="15.75">
      <c r="A382" s="44" t="s">
        <v>9</v>
      </c>
      <c r="B382" s="41" t="s">
        <v>71</v>
      </c>
      <c r="C382" s="26" t="s">
        <v>549</v>
      </c>
      <c r="D382" s="41" t="s">
        <v>12</v>
      </c>
      <c r="E382" s="42"/>
      <c r="F382" s="102">
        <v>147.7</v>
      </c>
      <c r="G382" s="42">
        <f>E382+F382</f>
        <v>147.7</v>
      </c>
      <c r="H382" s="42">
        <v>0</v>
      </c>
      <c r="I382" s="42">
        <v>0</v>
      </c>
    </row>
    <row r="383" spans="1:9" ht="31.5">
      <c r="A383" s="128" t="s">
        <v>485</v>
      </c>
      <c r="B383" s="41" t="s">
        <v>71</v>
      </c>
      <c r="C383" s="34" t="s">
        <v>368</v>
      </c>
      <c r="D383" s="21"/>
      <c r="E383" s="42">
        <f aca="true" t="shared" si="34" ref="E383:I384">E384</f>
        <v>169</v>
      </c>
      <c r="F383" s="42">
        <f t="shared" si="34"/>
        <v>0</v>
      </c>
      <c r="G383" s="42">
        <f t="shared" si="34"/>
        <v>169</v>
      </c>
      <c r="H383" s="42">
        <f t="shared" si="34"/>
        <v>0</v>
      </c>
      <c r="I383" s="42">
        <f t="shared" si="34"/>
        <v>0</v>
      </c>
    </row>
    <row r="384" spans="1:9" ht="33" customHeight="1">
      <c r="A384" s="44" t="s">
        <v>225</v>
      </c>
      <c r="B384" s="26" t="s">
        <v>71</v>
      </c>
      <c r="C384" s="34" t="s">
        <v>228</v>
      </c>
      <c r="D384" s="34"/>
      <c r="E384" s="35">
        <f t="shared" si="34"/>
        <v>169</v>
      </c>
      <c r="F384" s="35">
        <f t="shared" si="34"/>
        <v>0</v>
      </c>
      <c r="G384" s="35">
        <f t="shared" si="34"/>
        <v>169</v>
      </c>
      <c r="H384" s="35">
        <f t="shared" si="34"/>
        <v>0</v>
      </c>
      <c r="I384" s="35">
        <f t="shared" si="34"/>
        <v>0</v>
      </c>
    </row>
    <row r="385" spans="1:9" ht="15.75">
      <c r="A385" s="44" t="s">
        <v>9</v>
      </c>
      <c r="B385" s="26" t="s">
        <v>71</v>
      </c>
      <c r="C385" s="34" t="s">
        <v>228</v>
      </c>
      <c r="D385" s="34" t="s">
        <v>12</v>
      </c>
      <c r="E385" s="35">
        <v>169</v>
      </c>
      <c r="F385" s="103"/>
      <c r="G385" s="42">
        <f>E385+F385</f>
        <v>169</v>
      </c>
      <c r="H385" s="35">
        <v>0</v>
      </c>
      <c r="I385" s="35">
        <v>0</v>
      </c>
    </row>
    <row r="386" spans="1:9" ht="31.5">
      <c r="A386" s="106" t="s">
        <v>243</v>
      </c>
      <c r="B386" s="67" t="s">
        <v>71</v>
      </c>
      <c r="C386" s="66" t="s">
        <v>125</v>
      </c>
      <c r="D386" s="66" t="s">
        <v>0</v>
      </c>
      <c r="E386" s="72">
        <f>E387+E403</f>
        <v>45732.5</v>
      </c>
      <c r="F386" s="72">
        <f>F387+F403</f>
        <v>2003.6</v>
      </c>
      <c r="G386" s="72">
        <f>G387+G403</f>
        <v>47736.1</v>
      </c>
      <c r="H386" s="72">
        <f>H387+H403</f>
        <v>45126.8</v>
      </c>
      <c r="I386" s="72">
        <f>I387+I403</f>
        <v>45404.50000000001</v>
      </c>
    </row>
    <row r="387" spans="1:9" ht="15.75">
      <c r="A387" s="107" t="s">
        <v>245</v>
      </c>
      <c r="B387" s="73" t="s">
        <v>71</v>
      </c>
      <c r="C387" s="11" t="s">
        <v>128</v>
      </c>
      <c r="D387" s="11" t="s">
        <v>0</v>
      </c>
      <c r="E387" s="12">
        <f>E388+E391+E394+E399</f>
        <v>44239.1</v>
      </c>
      <c r="F387" s="12">
        <f>F388+F391+F394+F399</f>
        <v>2003.6</v>
      </c>
      <c r="G387" s="12">
        <f>G388+G391+G394+G399</f>
        <v>46242.7</v>
      </c>
      <c r="H387" s="12">
        <f>H388+H391+H394+H399</f>
        <v>43633.4</v>
      </c>
      <c r="I387" s="12">
        <f>I388+I391+I394+I399</f>
        <v>43911.100000000006</v>
      </c>
    </row>
    <row r="388" spans="1:9" ht="47.25">
      <c r="A388" s="44" t="s">
        <v>50</v>
      </c>
      <c r="B388" s="41" t="s">
        <v>71</v>
      </c>
      <c r="C388" s="41" t="s">
        <v>129</v>
      </c>
      <c r="D388" s="21"/>
      <c r="E388" s="20">
        <f aca="true" t="shared" si="35" ref="E388:I389">E389</f>
        <v>1030</v>
      </c>
      <c r="F388" s="20">
        <f t="shared" si="35"/>
        <v>185.6</v>
      </c>
      <c r="G388" s="20">
        <f t="shared" si="35"/>
        <v>1215.6</v>
      </c>
      <c r="H388" s="20">
        <f t="shared" si="35"/>
        <v>980</v>
      </c>
      <c r="I388" s="20">
        <f t="shared" si="35"/>
        <v>1030</v>
      </c>
    </row>
    <row r="389" spans="1:9" ht="47.25">
      <c r="A389" s="44" t="s">
        <v>50</v>
      </c>
      <c r="B389" s="41" t="s">
        <v>71</v>
      </c>
      <c r="C389" s="41" t="s">
        <v>408</v>
      </c>
      <c r="D389" s="21"/>
      <c r="E389" s="20">
        <f t="shared" si="35"/>
        <v>1030</v>
      </c>
      <c r="F389" s="20">
        <f t="shared" si="35"/>
        <v>185.6</v>
      </c>
      <c r="G389" s="20">
        <f t="shared" si="35"/>
        <v>1215.6</v>
      </c>
      <c r="H389" s="20">
        <f t="shared" si="35"/>
        <v>980</v>
      </c>
      <c r="I389" s="20">
        <f t="shared" si="35"/>
        <v>1030</v>
      </c>
    </row>
    <row r="390" spans="1:9" ht="39" customHeight="1">
      <c r="A390" s="44" t="s">
        <v>299</v>
      </c>
      <c r="B390" s="41" t="s">
        <v>71</v>
      </c>
      <c r="C390" s="41" t="s">
        <v>408</v>
      </c>
      <c r="D390" s="41" t="s">
        <v>8</v>
      </c>
      <c r="E390" s="20">
        <v>1030</v>
      </c>
      <c r="F390" s="102">
        <v>185.6</v>
      </c>
      <c r="G390" s="42">
        <f>E390+F390</f>
        <v>1215.6</v>
      </c>
      <c r="H390" s="20">
        <v>980</v>
      </c>
      <c r="I390" s="20">
        <v>1030</v>
      </c>
    </row>
    <row r="391" spans="1:9" ht="28.5" customHeight="1">
      <c r="A391" s="44" t="s">
        <v>17</v>
      </c>
      <c r="B391" s="41" t="s">
        <v>71</v>
      </c>
      <c r="C391" s="41" t="s">
        <v>130</v>
      </c>
      <c r="D391" s="41"/>
      <c r="E391" s="20">
        <f aca="true" t="shared" si="36" ref="E391:I392">E392</f>
        <v>140</v>
      </c>
      <c r="F391" s="20">
        <f t="shared" si="36"/>
        <v>0</v>
      </c>
      <c r="G391" s="20">
        <f t="shared" si="36"/>
        <v>140</v>
      </c>
      <c r="H391" s="20">
        <f t="shared" si="36"/>
        <v>150</v>
      </c>
      <c r="I391" s="20">
        <f t="shared" si="36"/>
        <v>400</v>
      </c>
    </row>
    <row r="392" spans="1:9" ht="19.5" customHeight="1">
      <c r="A392" s="44" t="s">
        <v>17</v>
      </c>
      <c r="B392" s="41" t="s">
        <v>71</v>
      </c>
      <c r="C392" s="41" t="s">
        <v>409</v>
      </c>
      <c r="D392" s="21"/>
      <c r="E392" s="20">
        <f t="shared" si="36"/>
        <v>140</v>
      </c>
      <c r="F392" s="20">
        <f t="shared" si="36"/>
        <v>0</v>
      </c>
      <c r="G392" s="20">
        <f t="shared" si="36"/>
        <v>140</v>
      </c>
      <c r="H392" s="20">
        <f t="shared" si="36"/>
        <v>150</v>
      </c>
      <c r="I392" s="20">
        <f t="shared" si="36"/>
        <v>400</v>
      </c>
    </row>
    <row r="393" spans="1:9" ht="31.5">
      <c r="A393" s="44" t="s">
        <v>299</v>
      </c>
      <c r="B393" s="41" t="s">
        <v>71</v>
      </c>
      <c r="C393" s="41" t="s">
        <v>409</v>
      </c>
      <c r="D393" s="41" t="s">
        <v>8</v>
      </c>
      <c r="E393" s="20">
        <v>140</v>
      </c>
      <c r="F393" s="102"/>
      <c r="G393" s="42">
        <f>E393+F393</f>
        <v>140</v>
      </c>
      <c r="H393" s="20">
        <v>150</v>
      </c>
      <c r="I393" s="20">
        <v>400</v>
      </c>
    </row>
    <row r="394" spans="1:9" ht="31.5">
      <c r="A394" s="44" t="s">
        <v>13</v>
      </c>
      <c r="B394" s="41" t="s">
        <v>71</v>
      </c>
      <c r="C394" s="41" t="s">
        <v>131</v>
      </c>
      <c r="D394" s="41"/>
      <c r="E394" s="20">
        <f>E395</f>
        <v>33823.5</v>
      </c>
      <c r="F394" s="20">
        <f>F395</f>
        <v>120</v>
      </c>
      <c r="G394" s="20">
        <f>G395</f>
        <v>33943.5</v>
      </c>
      <c r="H394" s="20">
        <f>H395</f>
        <v>32915.9</v>
      </c>
      <c r="I394" s="20">
        <f>I395</f>
        <v>32915.9</v>
      </c>
    </row>
    <row r="395" spans="1:9" ht="31.5">
      <c r="A395" s="44" t="s">
        <v>13</v>
      </c>
      <c r="B395" s="41" t="s">
        <v>71</v>
      </c>
      <c r="C395" s="41" t="s">
        <v>410</v>
      </c>
      <c r="D395" s="21"/>
      <c r="E395" s="20">
        <f>SUM(E396:E398)</f>
        <v>33823.5</v>
      </c>
      <c r="F395" s="20">
        <f>SUM(F396:F398)</f>
        <v>120</v>
      </c>
      <c r="G395" s="20">
        <f>SUM(G396:G398)</f>
        <v>33943.5</v>
      </c>
      <c r="H395" s="20">
        <f>SUM(H396:H398)</f>
        <v>32915.9</v>
      </c>
      <c r="I395" s="20">
        <f>SUM(I396:I398)</f>
        <v>32915.9</v>
      </c>
    </row>
    <row r="396" spans="1:9" ht="63">
      <c r="A396" s="44" t="s">
        <v>14</v>
      </c>
      <c r="B396" s="41" t="s">
        <v>71</v>
      </c>
      <c r="C396" s="41" t="s">
        <v>410</v>
      </c>
      <c r="D396" s="41" t="s">
        <v>15</v>
      </c>
      <c r="E396" s="20">
        <v>30686.9</v>
      </c>
      <c r="F396" s="102"/>
      <c r="G396" s="42">
        <f>E396+F396</f>
        <v>30686.9</v>
      </c>
      <c r="H396" s="20">
        <v>30561.9</v>
      </c>
      <c r="I396" s="20">
        <v>30561.9</v>
      </c>
    </row>
    <row r="397" spans="1:9" ht="31.5">
      <c r="A397" s="44" t="s">
        <v>299</v>
      </c>
      <c r="B397" s="41" t="s">
        <v>71</v>
      </c>
      <c r="C397" s="41" t="s">
        <v>410</v>
      </c>
      <c r="D397" s="41" t="s">
        <v>8</v>
      </c>
      <c r="E397" s="20">
        <v>3121.6</v>
      </c>
      <c r="F397" s="102">
        <v>120</v>
      </c>
      <c r="G397" s="42">
        <f>E397+F397</f>
        <v>3241.6</v>
      </c>
      <c r="H397" s="20">
        <v>2339</v>
      </c>
      <c r="I397" s="20">
        <v>2339</v>
      </c>
    </row>
    <row r="398" spans="1:9" ht="15.75">
      <c r="A398" s="44" t="s">
        <v>9</v>
      </c>
      <c r="B398" s="41" t="s">
        <v>71</v>
      </c>
      <c r="C398" s="41" t="s">
        <v>410</v>
      </c>
      <c r="D398" s="41" t="s">
        <v>12</v>
      </c>
      <c r="E398" s="20">
        <v>15</v>
      </c>
      <c r="F398" s="102"/>
      <c r="G398" s="42">
        <f>E398+F398</f>
        <v>15</v>
      </c>
      <c r="H398" s="20">
        <v>15</v>
      </c>
      <c r="I398" s="20">
        <v>15</v>
      </c>
    </row>
    <row r="399" spans="1:9" ht="31.5">
      <c r="A399" s="44" t="s">
        <v>43</v>
      </c>
      <c r="B399" s="41" t="s">
        <v>71</v>
      </c>
      <c r="C399" s="41" t="s">
        <v>132</v>
      </c>
      <c r="D399" s="41"/>
      <c r="E399" s="20">
        <f>E400</f>
        <v>9245.6</v>
      </c>
      <c r="F399" s="20">
        <f>F400</f>
        <v>1698</v>
      </c>
      <c r="G399" s="20">
        <f>G400</f>
        <v>10943.6</v>
      </c>
      <c r="H399" s="20">
        <f>H400</f>
        <v>9587.5</v>
      </c>
      <c r="I399" s="20">
        <f>I400</f>
        <v>9565.2</v>
      </c>
    </row>
    <row r="400" spans="1:9" ht="31.5">
      <c r="A400" s="44" t="s">
        <v>43</v>
      </c>
      <c r="B400" s="41" t="s">
        <v>71</v>
      </c>
      <c r="C400" s="41" t="s">
        <v>411</v>
      </c>
      <c r="D400" s="21"/>
      <c r="E400" s="20">
        <f>E401+E402</f>
        <v>9245.6</v>
      </c>
      <c r="F400" s="20">
        <f>F401+F402</f>
        <v>1698</v>
      </c>
      <c r="G400" s="20">
        <f>G401+G402</f>
        <v>10943.6</v>
      </c>
      <c r="H400" s="20">
        <f>H401+H402</f>
        <v>9587.5</v>
      </c>
      <c r="I400" s="20">
        <f>I401+I402</f>
        <v>9565.2</v>
      </c>
    </row>
    <row r="401" spans="1:9" ht="31.5">
      <c r="A401" s="44" t="s">
        <v>299</v>
      </c>
      <c r="B401" s="41" t="s">
        <v>71</v>
      </c>
      <c r="C401" s="41" t="s">
        <v>411</v>
      </c>
      <c r="D401" s="41" t="s">
        <v>8</v>
      </c>
      <c r="E401" s="20">
        <f>8310.6</f>
        <v>8310.6</v>
      </c>
      <c r="F401" s="102">
        <v>1698</v>
      </c>
      <c r="G401" s="42">
        <f>E401+F401</f>
        <v>10008.6</v>
      </c>
      <c r="H401" s="20">
        <v>8645.5</v>
      </c>
      <c r="I401" s="20">
        <f>8645.5+5.6-35.9</f>
        <v>8615.2</v>
      </c>
    </row>
    <row r="402" spans="1:9" ht="15.75">
      <c r="A402" s="44" t="s">
        <v>9</v>
      </c>
      <c r="B402" s="41" t="s">
        <v>71</v>
      </c>
      <c r="C402" s="41" t="s">
        <v>411</v>
      </c>
      <c r="D402" s="41" t="s">
        <v>12</v>
      </c>
      <c r="E402" s="20">
        <v>935</v>
      </c>
      <c r="F402" s="102"/>
      <c r="G402" s="42">
        <f>E402+F402</f>
        <v>935</v>
      </c>
      <c r="H402" s="20">
        <v>942</v>
      </c>
      <c r="I402" s="20">
        <v>950</v>
      </c>
    </row>
    <row r="403" spans="1:9" ht="15.75">
      <c r="A403" s="107" t="s">
        <v>246</v>
      </c>
      <c r="B403" s="73" t="s">
        <v>71</v>
      </c>
      <c r="C403" s="11" t="s">
        <v>133</v>
      </c>
      <c r="D403" s="11" t="s">
        <v>0</v>
      </c>
      <c r="E403" s="12">
        <f>E404+E408+E412+E416</f>
        <v>1493.4000000000003</v>
      </c>
      <c r="F403" s="12">
        <f>F404+F408+F412+F416</f>
        <v>0</v>
      </c>
      <c r="G403" s="12">
        <f>G404+G408+G412+G416</f>
        <v>1493.4000000000003</v>
      </c>
      <c r="H403" s="12">
        <f>H404+H408+H412+H416</f>
        <v>1493.4000000000003</v>
      </c>
      <c r="I403" s="12">
        <f>I404+I408+I412+I416</f>
        <v>1493.4000000000003</v>
      </c>
    </row>
    <row r="404" spans="1:9" ht="78.75">
      <c r="A404" s="44" t="s">
        <v>282</v>
      </c>
      <c r="B404" s="41" t="s">
        <v>71</v>
      </c>
      <c r="C404" s="26" t="s">
        <v>420</v>
      </c>
      <c r="D404" s="97"/>
      <c r="E404" s="98">
        <f>E405</f>
        <v>24.1</v>
      </c>
      <c r="F404" s="98">
        <f>F405</f>
        <v>0</v>
      </c>
      <c r="G404" s="98">
        <f>G405</f>
        <v>24.1</v>
      </c>
      <c r="H404" s="98">
        <f>H405</f>
        <v>24.1</v>
      </c>
      <c r="I404" s="98">
        <f>I405</f>
        <v>24.1</v>
      </c>
    </row>
    <row r="405" spans="1:9" ht="78.75">
      <c r="A405" s="44" t="s">
        <v>282</v>
      </c>
      <c r="B405" s="41" t="s">
        <v>71</v>
      </c>
      <c r="C405" s="26" t="s">
        <v>142</v>
      </c>
      <c r="D405" s="97"/>
      <c r="E405" s="98">
        <f>E406+E407</f>
        <v>24.1</v>
      </c>
      <c r="F405" s="98">
        <f>F406+F407</f>
        <v>0</v>
      </c>
      <c r="G405" s="98">
        <f>G406+G407</f>
        <v>24.1</v>
      </c>
      <c r="H405" s="98">
        <f>H406+H407</f>
        <v>24.1</v>
      </c>
      <c r="I405" s="98">
        <f>I406+I407</f>
        <v>24.1</v>
      </c>
    </row>
    <row r="406" spans="1:9" ht="63">
      <c r="A406" s="44" t="s">
        <v>14</v>
      </c>
      <c r="B406" s="41" t="s">
        <v>71</v>
      </c>
      <c r="C406" s="26" t="s">
        <v>142</v>
      </c>
      <c r="D406" s="41" t="s">
        <v>15</v>
      </c>
      <c r="E406" s="42">
        <v>23.8</v>
      </c>
      <c r="F406" s="102"/>
      <c r="G406" s="42">
        <f>E406+F406</f>
        <v>23.8</v>
      </c>
      <c r="H406" s="42">
        <v>23.8</v>
      </c>
      <c r="I406" s="42">
        <v>23.8</v>
      </c>
    </row>
    <row r="407" spans="1:9" ht="47.25">
      <c r="A407" s="44" t="s">
        <v>298</v>
      </c>
      <c r="B407" s="41" t="s">
        <v>71</v>
      </c>
      <c r="C407" s="26" t="s">
        <v>142</v>
      </c>
      <c r="D407" s="41" t="s">
        <v>8</v>
      </c>
      <c r="E407" s="42">
        <v>0.3</v>
      </c>
      <c r="F407" s="102"/>
      <c r="G407" s="42">
        <f>E407+F407</f>
        <v>0.3</v>
      </c>
      <c r="H407" s="42">
        <v>0.3</v>
      </c>
      <c r="I407" s="42">
        <v>0.3</v>
      </c>
    </row>
    <row r="408" spans="1:9" ht="78.75">
      <c r="A408" s="44" t="s">
        <v>280</v>
      </c>
      <c r="B408" s="41" t="s">
        <v>71</v>
      </c>
      <c r="C408" s="26" t="s">
        <v>424</v>
      </c>
      <c r="D408" s="41"/>
      <c r="E408" s="42">
        <f>E409</f>
        <v>84.3</v>
      </c>
      <c r="F408" s="42">
        <f>F409</f>
        <v>0</v>
      </c>
      <c r="G408" s="42">
        <f>G409</f>
        <v>84.3</v>
      </c>
      <c r="H408" s="42">
        <f>H409</f>
        <v>84.3</v>
      </c>
      <c r="I408" s="42">
        <f>I409</f>
        <v>84.3</v>
      </c>
    </row>
    <row r="409" spans="1:9" ht="78.75">
      <c r="A409" s="44" t="s">
        <v>280</v>
      </c>
      <c r="B409" s="41" t="s">
        <v>71</v>
      </c>
      <c r="C409" s="26" t="s">
        <v>281</v>
      </c>
      <c r="D409" s="97"/>
      <c r="E409" s="98">
        <f>E410+E411</f>
        <v>84.3</v>
      </c>
      <c r="F409" s="98">
        <f>F410+F411</f>
        <v>0</v>
      </c>
      <c r="G409" s="98">
        <f>G410+G411</f>
        <v>84.3</v>
      </c>
      <c r="H409" s="98">
        <f>H410+H411</f>
        <v>84.3</v>
      </c>
      <c r="I409" s="98">
        <f>I410+I411</f>
        <v>84.3</v>
      </c>
    </row>
    <row r="410" spans="1:9" ht="63">
      <c r="A410" s="44" t="s">
        <v>14</v>
      </c>
      <c r="B410" s="41" t="s">
        <v>71</v>
      </c>
      <c r="C410" s="26" t="s">
        <v>281</v>
      </c>
      <c r="D410" s="97" t="s">
        <v>15</v>
      </c>
      <c r="E410" s="98">
        <v>83.2</v>
      </c>
      <c r="F410" s="170"/>
      <c r="G410" s="42">
        <f>E410+F410</f>
        <v>83.2</v>
      </c>
      <c r="H410" s="98">
        <v>83.2</v>
      </c>
      <c r="I410" s="98">
        <v>83.2</v>
      </c>
    </row>
    <row r="411" spans="1:9" ht="39" customHeight="1">
      <c r="A411" s="113" t="s">
        <v>298</v>
      </c>
      <c r="B411" s="41" t="s">
        <v>71</v>
      </c>
      <c r="C411" s="26" t="s">
        <v>281</v>
      </c>
      <c r="D411" s="41" t="s">
        <v>8</v>
      </c>
      <c r="E411" s="42">
        <v>1.1</v>
      </c>
      <c r="F411" s="102"/>
      <c r="G411" s="42">
        <f>E411+F411</f>
        <v>1.1</v>
      </c>
      <c r="H411" s="42">
        <v>1.1</v>
      </c>
      <c r="I411" s="42">
        <v>1.1</v>
      </c>
    </row>
    <row r="412" spans="1:9" ht="69" customHeight="1">
      <c r="A412" s="113" t="s">
        <v>425</v>
      </c>
      <c r="B412" s="41" t="s">
        <v>71</v>
      </c>
      <c r="C412" s="41" t="s">
        <v>426</v>
      </c>
      <c r="D412" s="41"/>
      <c r="E412" s="42">
        <f>E413</f>
        <v>1354.3000000000002</v>
      </c>
      <c r="F412" s="42">
        <f>F413</f>
        <v>0</v>
      </c>
      <c r="G412" s="42">
        <f>G413</f>
        <v>1354.3000000000002</v>
      </c>
      <c r="H412" s="42">
        <f>H413</f>
        <v>1354.3000000000002</v>
      </c>
      <c r="I412" s="42">
        <f>I413</f>
        <v>1354.3000000000002</v>
      </c>
    </row>
    <row r="413" spans="1:9" ht="78.75">
      <c r="A413" s="44" t="s">
        <v>201</v>
      </c>
      <c r="B413" s="41" t="s">
        <v>71</v>
      </c>
      <c r="C413" s="41" t="s">
        <v>144</v>
      </c>
      <c r="D413" s="21"/>
      <c r="E413" s="20">
        <f>E414+E415</f>
        <v>1354.3000000000002</v>
      </c>
      <c r="F413" s="20">
        <f>F414+F415</f>
        <v>0</v>
      </c>
      <c r="G413" s="20">
        <f>G414+G415</f>
        <v>1354.3000000000002</v>
      </c>
      <c r="H413" s="20">
        <f>H414+H415</f>
        <v>1354.3000000000002</v>
      </c>
      <c r="I413" s="20">
        <f>I414+I415</f>
        <v>1354.3000000000002</v>
      </c>
    </row>
    <row r="414" spans="1:9" ht="63">
      <c r="A414" s="44" t="s">
        <v>14</v>
      </c>
      <c r="B414" s="41" t="s">
        <v>71</v>
      </c>
      <c r="C414" s="41" t="s">
        <v>144</v>
      </c>
      <c r="D414" s="41" t="s">
        <v>15</v>
      </c>
      <c r="E414" s="42">
        <f>1027.2+310.2</f>
        <v>1337.4</v>
      </c>
      <c r="F414" s="102"/>
      <c r="G414" s="42">
        <f>E414+F414</f>
        <v>1337.4</v>
      </c>
      <c r="H414" s="42">
        <f>1027.2+310.2</f>
        <v>1337.4</v>
      </c>
      <c r="I414" s="42">
        <f>1027.2+310.2</f>
        <v>1337.4</v>
      </c>
    </row>
    <row r="415" spans="1:9" ht="36.75" customHeight="1">
      <c r="A415" s="113" t="s">
        <v>298</v>
      </c>
      <c r="B415" s="41" t="s">
        <v>71</v>
      </c>
      <c r="C415" s="41" t="s">
        <v>144</v>
      </c>
      <c r="D415" s="41" t="s">
        <v>8</v>
      </c>
      <c r="E415" s="42">
        <v>16.9</v>
      </c>
      <c r="F415" s="102"/>
      <c r="G415" s="42">
        <f>E415+F415</f>
        <v>16.9</v>
      </c>
      <c r="H415" s="42">
        <v>16.9</v>
      </c>
      <c r="I415" s="42">
        <v>16.9</v>
      </c>
    </row>
    <row r="416" spans="1:9" ht="61.5" customHeight="1">
      <c r="A416" s="113" t="s">
        <v>427</v>
      </c>
      <c r="B416" s="41" t="s">
        <v>71</v>
      </c>
      <c r="C416" s="41" t="s">
        <v>428</v>
      </c>
      <c r="D416" s="41"/>
      <c r="E416" s="42">
        <f>E417</f>
        <v>30.7</v>
      </c>
      <c r="F416" s="42">
        <f>F417</f>
        <v>0</v>
      </c>
      <c r="G416" s="42">
        <f>G417</f>
        <v>30.7</v>
      </c>
      <c r="H416" s="42">
        <f>H417</f>
        <v>30.7</v>
      </c>
      <c r="I416" s="42">
        <f>I417</f>
        <v>30.7</v>
      </c>
    </row>
    <row r="417" spans="1:9" ht="78.75">
      <c r="A417" s="44" t="s">
        <v>344</v>
      </c>
      <c r="B417" s="41" t="s">
        <v>71</v>
      </c>
      <c r="C417" s="41" t="s">
        <v>342</v>
      </c>
      <c r="D417" s="21"/>
      <c r="E417" s="42">
        <f>E418+E419</f>
        <v>30.7</v>
      </c>
      <c r="F417" s="42">
        <f>F418+F419</f>
        <v>0</v>
      </c>
      <c r="G417" s="42">
        <f>G418+G419</f>
        <v>30.7</v>
      </c>
      <c r="H417" s="42">
        <f>H418+H419</f>
        <v>30.7</v>
      </c>
      <c r="I417" s="42">
        <f>I418+I419</f>
        <v>30.7</v>
      </c>
    </row>
    <row r="418" spans="1:9" ht="63">
      <c r="A418" s="44" t="s">
        <v>14</v>
      </c>
      <c r="B418" s="41" t="s">
        <v>71</v>
      </c>
      <c r="C418" s="41" t="s">
        <v>342</v>
      </c>
      <c r="D418" s="41" t="s">
        <v>15</v>
      </c>
      <c r="E418" s="42">
        <f>23.3+7.1</f>
        <v>30.4</v>
      </c>
      <c r="F418" s="102"/>
      <c r="G418" s="42">
        <f>E418+F418</f>
        <v>30.4</v>
      </c>
      <c r="H418" s="42">
        <f>23.3+7.1</f>
        <v>30.4</v>
      </c>
      <c r="I418" s="42">
        <f>23.3+7.1</f>
        <v>30.4</v>
      </c>
    </row>
    <row r="419" spans="1:9" ht="47.25">
      <c r="A419" s="44" t="s">
        <v>298</v>
      </c>
      <c r="B419" s="41" t="s">
        <v>71</v>
      </c>
      <c r="C419" s="41" t="s">
        <v>342</v>
      </c>
      <c r="D419" s="41" t="s">
        <v>8</v>
      </c>
      <c r="E419" s="42">
        <v>0.3</v>
      </c>
      <c r="F419" s="102"/>
      <c r="G419" s="42">
        <f>E419+F419</f>
        <v>0.3</v>
      </c>
      <c r="H419" s="42">
        <v>0.3</v>
      </c>
      <c r="I419" s="42">
        <v>0.3</v>
      </c>
    </row>
    <row r="420" spans="1:9" ht="15.75">
      <c r="A420" s="106" t="s">
        <v>249</v>
      </c>
      <c r="B420" s="67" t="s">
        <v>71</v>
      </c>
      <c r="C420" s="66" t="s">
        <v>146</v>
      </c>
      <c r="D420" s="66" t="s">
        <v>0</v>
      </c>
      <c r="E420" s="72">
        <f>E421</f>
        <v>11215.9</v>
      </c>
      <c r="F420" s="72">
        <f>F421</f>
        <v>0</v>
      </c>
      <c r="G420" s="72">
        <f>G421</f>
        <v>11215.9</v>
      </c>
      <c r="H420" s="72">
        <f>H421</f>
        <v>11215.9</v>
      </c>
      <c r="I420" s="72">
        <f>I421</f>
        <v>11215.9</v>
      </c>
    </row>
    <row r="421" spans="1:9" ht="31.5">
      <c r="A421" s="107" t="s">
        <v>251</v>
      </c>
      <c r="B421" s="73" t="s">
        <v>71</v>
      </c>
      <c r="C421" s="11" t="s">
        <v>113</v>
      </c>
      <c r="D421" s="11" t="s">
        <v>0</v>
      </c>
      <c r="E421" s="12">
        <f>E422+E425+E428</f>
        <v>11215.9</v>
      </c>
      <c r="F421" s="12">
        <f>F422+F425+F428</f>
        <v>0</v>
      </c>
      <c r="G421" s="12">
        <f>G422+G425+G428</f>
        <v>11215.9</v>
      </c>
      <c r="H421" s="12">
        <f>H422+H425+H428</f>
        <v>11215.9</v>
      </c>
      <c r="I421" s="12">
        <f>I422+I425+I428</f>
        <v>11215.9</v>
      </c>
    </row>
    <row r="422" spans="1:9" ht="31.5">
      <c r="A422" s="49" t="s">
        <v>435</v>
      </c>
      <c r="B422" s="26" t="s">
        <v>71</v>
      </c>
      <c r="C422" s="34" t="s">
        <v>433</v>
      </c>
      <c r="D422" s="34"/>
      <c r="E422" s="35">
        <f aca="true" t="shared" si="37" ref="E422:I423">E423</f>
        <v>8046.9</v>
      </c>
      <c r="F422" s="35">
        <f t="shared" si="37"/>
        <v>0</v>
      </c>
      <c r="G422" s="35">
        <f t="shared" si="37"/>
        <v>8046.9</v>
      </c>
      <c r="H422" s="35">
        <f t="shared" si="37"/>
        <v>8046.9</v>
      </c>
      <c r="I422" s="35">
        <f t="shared" si="37"/>
        <v>8046.9</v>
      </c>
    </row>
    <row r="423" spans="1:9" ht="111.75" customHeight="1">
      <c r="A423" s="44" t="s">
        <v>58</v>
      </c>
      <c r="B423" s="26" t="s">
        <v>71</v>
      </c>
      <c r="C423" s="83" t="s">
        <v>172</v>
      </c>
      <c r="D423" s="82"/>
      <c r="E423" s="81">
        <f t="shared" si="37"/>
        <v>8046.9</v>
      </c>
      <c r="F423" s="81">
        <f t="shared" si="37"/>
        <v>0</v>
      </c>
      <c r="G423" s="81">
        <f t="shared" si="37"/>
        <v>8046.9</v>
      </c>
      <c r="H423" s="81">
        <f t="shared" si="37"/>
        <v>8046.9</v>
      </c>
      <c r="I423" s="81">
        <f t="shared" si="37"/>
        <v>8046.9</v>
      </c>
    </row>
    <row r="424" spans="1:9" ht="47.25">
      <c r="A424" s="128" t="s">
        <v>354</v>
      </c>
      <c r="B424" s="26" t="s">
        <v>71</v>
      </c>
      <c r="C424" s="82" t="s">
        <v>172</v>
      </c>
      <c r="D424" s="82" t="s">
        <v>23</v>
      </c>
      <c r="E424" s="81">
        <v>8046.9</v>
      </c>
      <c r="F424" s="171"/>
      <c r="G424" s="42">
        <f>E424+F424</f>
        <v>8046.9</v>
      </c>
      <c r="H424" s="81">
        <v>8046.9</v>
      </c>
      <c r="I424" s="81">
        <v>8046.9</v>
      </c>
    </row>
    <row r="425" spans="1:9" ht="63">
      <c r="A425" s="128" t="s">
        <v>436</v>
      </c>
      <c r="B425" s="26" t="s">
        <v>71</v>
      </c>
      <c r="C425" s="15" t="s">
        <v>437</v>
      </c>
      <c r="D425" s="82"/>
      <c r="E425" s="81">
        <f aca="true" t="shared" si="38" ref="E425:I426">E426</f>
        <v>1369</v>
      </c>
      <c r="F425" s="81">
        <f t="shared" si="38"/>
        <v>0</v>
      </c>
      <c r="G425" s="81">
        <f t="shared" si="38"/>
        <v>1369</v>
      </c>
      <c r="H425" s="81">
        <f t="shared" si="38"/>
        <v>1369</v>
      </c>
      <c r="I425" s="81">
        <f t="shared" si="38"/>
        <v>1369</v>
      </c>
    </row>
    <row r="426" spans="1:9" ht="46.5" customHeight="1">
      <c r="A426" s="44" t="s">
        <v>533</v>
      </c>
      <c r="B426" s="26" t="s">
        <v>71</v>
      </c>
      <c r="C426" s="15" t="s">
        <v>206</v>
      </c>
      <c r="D426" s="41"/>
      <c r="E426" s="36">
        <f t="shared" si="38"/>
        <v>1369</v>
      </c>
      <c r="F426" s="36">
        <f t="shared" si="38"/>
        <v>0</v>
      </c>
      <c r="G426" s="36">
        <f t="shared" si="38"/>
        <v>1369</v>
      </c>
      <c r="H426" s="36">
        <f t="shared" si="38"/>
        <v>1369</v>
      </c>
      <c r="I426" s="36">
        <f t="shared" si="38"/>
        <v>1369</v>
      </c>
    </row>
    <row r="427" spans="1:9" ht="15.75">
      <c r="A427" s="44" t="s">
        <v>26</v>
      </c>
      <c r="B427" s="26" t="s">
        <v>71</v>
      </c>
      <c r="C427" s="15" t="s">
        <v>206</v>
      </c>
      <c r="D427" s="41" t="s">
        <v>16</v>
      </c>
      <c r="E427" s="42">
        <v>1369</v>
      </c>
      <c r="F427" s="102"/>
      <c r="G427" s="42">
        <f>E427+F427</f>
        <v>1369</v>
      </c>
      <c r="H427" s="42">
        <v>1369</v>
      </c>
      <c r="I427" s="42">
        <v>1369</v>
      </c>
    </row>
    <row r="428" spans="1:9" ht="47.25">
      <c r="A428" s="44" t="s">
        <v>440</v>
      </c>
      <c r="B428" s="26" t="s">
        <v>71</v>
      </c>
      <c r="C428" s="15" t="s">
        <v>439</v>
      </c>
      <c r="D428" s="41"/>
      <c r="E428" s="42">
        <f aca="true" t="shared" si="39" ref="E428:I429">E429</f>
        <v>1800</v>
      </c>
      <c r="F428" s="42">
        <f t="shared" si="39"/>
        <v>0</v>
      </c>
      <c r="G428" s="42">
        <f t="shared" si="39"/>
        <v>1800</v>
      </c>
      <c r="H428" s="42">
        <f t="shared" si="39"/>
        <v>1800</v>
      </c>
      <c r="I428" s="42">
        <f t="shared" si="39"/>
        <v>1800</v>
      </c>
    </row>
    <row r="429" spans="1:9" ht="51" customHeight="1">
      <c r="A429" s="44" t="s">
        <v>199</v>
      </c>
      <c r="B429" s="26" t="s">
        <v>71</v>
      </c>
      <c r="C429" s="15" t="s">
        <v>187</v>
      </c>
      <c r="D429" s="41"/>
      <c r="E429" s="42">
        <f t="shared" si="39"/>
        <v>1800</v>
      </c>
      <c r="F429" s="42">
        <f t="shared" si="39"/>
        <v>0</v>
      </c>
      <c r="G429" s="42">
        <f t="shared" si="39"/>
        <v>1800</v>
      </c>
      <c r="H429" s="42">
        <f t="shared" si="39"/>
        <v>1800</v>
      </c>
      <c r="I429" s="42">
        <f t="shared" si="39"/>
        <v>1800</v>
      </c>
    </row>
    <row r="430" spans="1:9" ht="15.75">
      <c r="A430" s="44" t="s">
        <v>26</v>
      </c>
      <c r="B430" s="26" t="s">
        <v>71</v>
      </c>
      <c r="C430" s="15" t="s">
        <v>187</v>
      </c>
      <c r="D430" s="41" t="s">
        <v>16</v>
      </c>
      <c r="E430" s="42">
        <v>1800</v>
      </c>
      <c r="F430" s="102"/>
      <c r="G430" s="42">
        <f>E430+F430</f>
        <v>1800</v>
      </c>
      <c r="H430" s="42">
        <v>1800</v>
      </c>
      <c r="I430" s="42">
        <v>1800</v>
      </c>
    </row>
    <row r="431" spans="1:9" ht="15.75">
      <c r="A431" s="108" t="s">
        <v>72</v>
      </c>
      <c r="B431" s="32" t="s">
        <v>73</v>
      </c>
      <c r="C431" s="75"/>
      <c r="D431" s="75"/>
      <c r="E431" s="30">
        <f>E432+E538</f>
        <v>1463707.4999999998</v>
      </c>
      <c r="F431" s="30">
        <f>F432+F538</f>
        <v>4781.5</v>
      </c>
      <c r="G431" s="30">
        <f>G432+G538</f>
        <v>1468489</v>
      </c>
      <c r="H431" s="30">
        <f>H432+H538</f>
        <v>1464171.6</v>
      </c>
      <c r="I431" s="30">
        <f>I432+I538</f>
        <v>1479000.4000000004</v>
      </c>
    </row>
    <row r="432" spans="1:9" ht="15.75">
      <c r="A432" s="106" t="s">
        <v>237</v>
      </c>
      <c r="B432" s="67" t="s">
        <v>73</v>
      </c>
      <c r="C432" s="66" t="s">
        <v>94</v>
      </c>
      <c r="D432" s="66" t="s">
        <v>0</v>
      </c>
      <c r="E432" s="72">
        <f>E433+E455+E491+E516+E523</f>
        <v>1462521.1999999997</v>
      </c>
      <c r="F432" s="72">
        <f>F433+F455+F491+F516+F523</f>
        <v>4781.5</v>
      </c>
      <c r="G432" s="72">
        <f>G433+G455+G491+G516+G523</f>
        <v>1467302.7</v>
      </c>
      <c r="H432" s="72">
        <f>H433+H455+H491+H516+H523</f>
        <v>1462985.3</v>
      </c>
      <c r="I432" s="72">
        <f>I433+I455+I491+I516+I523</f>
        <v>1477814.1000000003</v>
      </c>
    </row>
    <row r="433" spans="1:9" ht="31.5">
      <c r="A433" s="107" t="s">
        <v>238</v>
      </c>
      <c r="B433" s="76" t="s">
        <v>73</v>
      </c>
      <c r="C433" s="11" t="s">
        <v>95</v>
      </c>
      <c r="D433" s="11" t="s">
        <v>0</v>
      </c>
      <c r="E433" s="12">
        <f>E434+E439+E442+E449+E452</f>
        <v>539021.5</v>
      </c>
      <c r="F433" s="12">
        <f>F434+F439+F442+F449+F452</f>
        <v>1296.8</v>
      </c>
      <c r="G433" s="12">
        <f>G434+G439+G442+G449+G452</f>
        <v>540318.3</v>
      </c>
      <c r="H433" s="145">
        <f>H434+H439+H442+H449+H452</f>
        <v>549947.4</v>
      </c>
      <c r="I433" s="145">
        <f>I434+I439+I442+I449+I452</f>
        <v>549835.0000000001</v>
      </c>
    </row>
    <row r="434" spans="1:9" ht="31.5">
      <c r="A434" s="44" t="s">
        <v>24</v>
      </c>
      <c r="B434" s="41" t="s">
        <v>73</v>
      </c>
      <c r="C434" s="41" t="s">
        <v>93</v>
      </c>
      <c r="D434" s="41"/>
      <c r="E434" s="42">
        <f>E435+E437</f>
        <v>80115.8</v>
      </c>
      <c r="F434" s="42">
        <f>F435+F437</f>
        <v>0</v>
      </c>
      <c r="G434" s="42">
        <f>G435+G437</f>
        <v>80115.8</v>
      </c>
      <c r="H434" s="42">
        <f>H435+H437</f>
        <v>82992.9</v>
      </c>
      <c r="I434" s="42">
        <f>I435+I437</f>
        <v>93586.4</v>
      </c>
    </row>
    <row r="435" spans="1:9" ht="31.5">
      <c r="A435" s="44" t="s">
        <v>24</v>
      </c>
      <c r="B435" s="41" t="s">
        <v>73</v>
      </c>
      <c r="C435" s="41" t="s">
        <v>379</v>
      </c>
      <c r="D435" s="41"/>
      <c r="E435" s="42">
        <f>E436</f>
        <v>79049.1</v>
      </c>
      <c r="F435" s="42">
        <f>F436</f>
        <v>0</v>
      </c>
      <c r="G435" s="42">
        <f>G436</f>
        <v>79049.1</v>
      </c>
      <c r="H435" s="42">
        <f>H436</f>
        <v>81926.2</v>
      </c>
      <c r="I435" s="42">
        <f>I436</f>
        <v>92519.7</v>
      </c>
    </row>
    <row r="436" spans="1:9" ht="31.5">
      <c r="A436" s="44" t="s">
        <v>10</v>
      </c>
      <c r="B436" s="41" t="s">
        <v>73</v>
      </c>
      <c r="C436" s="41" t="s">
        <v>379</v>
      </c>
      <c r="D436" s="41" t="s">
        <v>11</v>
      </c>
      <c r="E436" s="36">
        <v>79049.1</v>
      </c>
      <c r="F436" s="102"/>
      <c r="G436" s="42">
        <f>E436+F436</f>
        <v>79049.1</v>
      </c>
      <c r="H436" s="36">
        <v>81926.2</v>
      </c>
      <c r="I436" s="36">
        <v>92519.7</v>
      </c>
    </row>
    <row r="437" spans="1:9" ht="31.5">
      <c r="A437" s="44" t="s">
        <v>212</v>
      </c>
      <c r="B437" s="41" t="s">
        <v>73</v>
      </c>
      <c r="C437" s="41" t="s">
        <v>219</v>
      </c>
      <c r="D437" s="41"/>
      <c r="E437" s="36">
        <f>E438</f>
        <v>1066.6999999999998</v>
      </c>
      <c r="F437" s="36">
        <f>F438</f>
        <v>0</v>
      </c>
      <c r="G437" s="36">
        <f>G438</f>
        <v>1066.6999999999998</v>
      </c>
      <c r="H437" s="36">
        <f>H438</f>
        <v>1066.6999999999998</v>
      </c>
      <c r="I437" s="36">
        <f>I438</f>
        <v>1066.6999999999998</v>
      </c>
    </row>
    <row r="438" spans="1:9" ht="31.5">
      <c r="A438" s="44" t="s">
        <v>10</v>
      </c>
      <c r="B438" s="41" t="s">
        <v>73</v>
      </c>
      <c r="C438" s="41" t="s">
        <v>219</v>
      </c>
      <c r="D438" s="41" t="s">
        <v>11</v>
      </c>
      <c r="E438" s="36">
        <f>533.3+533.4</f>
        <v>1066.6999999999998</v>
      </c>
      <c r="F438" s="102"/>
      <c r="G438" s="42">
        <f>E438+F438</f>
        <v>1066.6999999999998</v>
      </c>
      <c r="H438" s="36">
        <f>533.3+533.4</f>
        <v>1066.6999999999998</v>
      </c>
      <c r="I438" s="36">
        <f>533.3+533.4</f>
        <v>1066.6999999999998</v>
      </c>
    </row>
    <row r="439" spans="1:9" ht="47.25">
      <c r="A439" s="44" t="s">
        <v>57</v>
      </c>
      <c r="B439" s="41" t="s">
        <v>73</v>
      </c>
      <c r="C439" s="41" t="s">
        <v>380</v>
      </c>
      <c r="D439" s="41"/>
      <c r="E439" s="36">
        <f aca="true" t="shared" si="40" ref="E439:I440">E440</f>
        <v>439510.9</v>
      </c>
      <c r="F439" s="36">
        <f t="shared" si="40"/>
        <v>0</v>
      </c>
      <c r="G439" s="36">
        <f t="shared" si="40"/>
        <v>439510.9</v>
      </c>
      <c r="H439" s="36">
        <f t="shared" si="40"/>
        <v>439510.9</v>
      </c>
      <c r="I439" s="36">
        <f t="shared" si="40"/>
        <v>439510.9</v>
      </c>
    </row>
    <row r="440" spans="1:9" ht="47.25">
      <c r="A440" s="44" t="s">
        <v>57</v>
      </c>
      <c r="B440" s="41" t="s">
        <v>73</v>
      </c>
      <c r="C440" s="41" t="s">
        <v>97</v>
      </c>
      <c r="D440" s="41"/>
      <c r="E440" s="42">
        <f t="shared" si="40"/>
        <v>439510.9</v>
      </c>
      <c r="F440" s="42">
        <f t="shared" si="40"/>
        <v>0</v>
      </c>
      <c r="G440" s="42">
        <f t="shared" si="40"/>
        <v>439510.9</v>
      </c>
      <c r="H440" s="42">
        <f t="shared" si="40"/>
        <v>439510.9</v>
      </c>
      <c r="I440" s="42">
        <f t="shared" si="40"/>
        <v>439510.9</v>
      </c>
    </row>
    <row r="441" spans="1:9" ht="31.5">
      <c r="A441" s="44" t="s">
        <v>10</v>
      </c>
      <c r="B441" s="41" t="s">
        <v>73</v>
      </c>
      <c r="C441" s="41" t="s">
        <v>97</v>
      </c>
      <c r="D441" s="41" t="s">
        <v>11</v>
      </c>
      <c r="E441" s="42">
        <v>439510.9</v>
      </c>
      <c r="F441" s="102"/>
      <c r="G441" s="42">
        <f>E441+F441</f>
        <v>439510.9</v>
      </c>
      <c r="H441" s="42">
        <v>439510.9</v>
      </c>
      <c r="I441" s="42">
        <v>439510.9</v>
      </c>
    </row>
    <row r="442" spans="1:9" ht="31.5">
      <c r="A442" s="44" t="s">
        <v>25</v>
      </c>
      <c r="B442" s="41" t="s">
        <v>73</v>
      </c>
      <c r="C442" s="41" t="s">
        <v>96</v>
      </c>
      <c r="D442" s="41"/>
      <c r="E442" s="42">
        <f>E443+E445+E447</f>
        <v>5132.9</v>
      </c>
      <c r="F442" s="42">
        <f>F443+F445+F447</f>
        <v>1296.8</v>
      </c>
      <c r="G442" s="42">
        <f>G443+G445+G447</f>
        <v>6429.700000000001</v>
      </c>
      <c r="H442" s="42">
        <f>H443+H445+H447</f>
        <v>13181.7</v>
      </c>
      <c r="I442" s="42">
        <f>I443+I445+I447</f>
        <v>2475.7999999999997</v>
      </c>
    </row>
    <row r="443" spans="1:9" ht="31.5">
      <c r="A443" s="44" t="s">
        <v>25</v>
      </c>
      <c r="B443" s="26" t="s">
        <v>73</v>
      </c>
      <c r="C443" s="41" t="s">
        <v>381</v>
      </c>
      <c r="D443" s="41"/>
      <c r="E443" s="42">
        <f>E444</f>
        <v>105</v>
      </c>
      <c r="F443" s="42">
        <f>F444</f>
        <v>958</v>
      </c>
      <c r="G443" s="42">
        <f>G444</f>
        <v>1063</v>
      </c>
      <c r="H443" s="42">
        <f>H444</f>
        <v>5298.3</v>
      </c>
      <c r="I443" s="42">
        <f>I444</f>
        <v>0</v>
      </c>
    </row>
    <row r="444" spans="1:9" ht="31.5">
      <c r="A444" s="44" t="s">
        <v>10</v>
      </c>
      <c r="B444" s="21" t="s">
        <v>73</v>
      </c>
      <c r="C444" s="41" t="s">
        <v>381</v>
      </c>
      <c r="D444" s="41" t="s">
        <v>11</v>
      </c>
      <c r="E444" s="42">
        <v>105</v>
      </c>
      <c r="F444" s="102">
        <f>641+317</f>
        <v>958</v>
      </c>
      <c r="G444" s="42">
        <f>E444+F444</f>
        <v>1063</v>
      </c>
      <c r="H444" s="42">
        <v>5298.3</v>
      </c>
      <c r="I444" s="42">
        <v>0</v>
      </c>
    </row>
    <row r="445" spans="1:9" ht="47.25">
      <c r="A445" s="44" t="s">
        <v>292</v>
      </c>
      <c r="B445" s="34" t="s">
        <v>73</v>
      </c>
      <c r="C445" s="41" t="s">
        <v>293</v>
      </c>
      <c r="D445" s="41"/>
      <c r="E445" s="42">
        <f>E446</f>
        <v>2700</v>
      </c>
      <c r="F445" s="42">
        <f>F446</f>
        <v>0</v>
      </c>
      <c r="G445" s="42">
        <f>G446</f>
        <v>2700</v>
      </c>
      <c r="H445" s="42">
        <f>H446</f>
        <v>7883.400000000001</v>
      </c>
      <c r="I445" s="42">
        <f>I446</f>
        <v>2475.7999999999997</v>
      </c>
    </row>
    <row r="446" spans="1:9" ht="31.5">
      <c r="A446" s="44" t="s">
        <v>10</v>
      </c>
      <c r="B446" s="21" t="s">
        <v>73</v>
      </c>
      <c r="C446" s="41" t="s">
        <v>293</v>
      </c>
      <c r="D446" s="41" t="s">
        <v>11</v>
      </c>
      <c r="E446" s="42">
        <f>2430+270</f>
        <v>2700</v>
      </c>
      <c r="F446" s="102"/>
      <c r="G446" s="42">
        <f>E446+F446</f>
        <v>2700</v>
      </c>
      <c r="H446" s="36">
        <f>7095.1+788.3</f>
        <v>7883.400000000001</v>
      </c>
      <c r="I446" s="42">
        <f>2228.2+247.6</f>
        <v>2475.7999999999997</v>
      </c>
    </row>
    <row r="447" spans="1:9" ht="31.5">
      <c r="A447" s="44" t="s">
        <v>173</v>
      </c>
      <c r="B447" s="41" t="s">
        <v>73</v>
      </c>
      <c r="C447" s="41" t="s">
        <v>312</v>
      </c>
      <c r="D447" s="41"/>
      <c r="E447" s="42">
        <f>E448</f>
        <v>2327.9</v>
      </c>
      <c r="F447" s="42">
        <f>F448</f>
        <v>338.8</v>
      </c>
      <c r="G447" s="42">
        <f>G448</f>
        <v>2666.7000000000003</v>
      </c>
      <c r="H447" s="42">
        <f>H448</f>
        <v>0</v>
      </c>
      <c r="I447" s="42">
        <f>I448</f>
        <v>0</v>
      </c>
    </row>
    <row r="448" spans="1:9" ht="31.5">
      <c r="A448" s="44" t="s">
        <v>10</v>
      </c>
      <c r="B448" s="41" t="s">
        <v>73</v>
      </c>
      <c r="C448" s="41" t="s">
        <v>312</v>
      </c>
      <c r="D448" s="41" t="s">
        <v>11</v>
      </c>
      <c r="E448" s="42">
        <v>2327.9</v>
      </c>
      <c r="F448" s="102">
        <f>338.8</f>
        <v>338.8</v>
      </c>
      <c r="G448" s="42">
        <f>E448+F448</f>
        <v>2666.7000000000003</v>
      </c>
      <c r="H448" s="42">
        <v>0</v>
      </c>
      <c r="I448" s="42">
        <v>0</v>
      </c>
    </row>
    <row r="449" spans="1:9" ht="78.75">
      <c r="A449" s="44" t="s">
        <v>56</v>
      </c>
      <c r="B449" s="41" t="s">
        <v>73</v>
      </c>
      <c r="C449" s="41" t="s">
        <v>382</v>
      </c>
      <c r="D449" s="41"/>
      <c r="E449" s="42">
        <f aca="true" t="shared" si="41" ref="E449:I450">E450</f>
        <v>12516.9</v>
      </c>
      <c r="F449" s="42">
        <f t="shared" si="41"/>
        <v>0</v>
      </c>
      <c r="G449" s="42">
        <f t="shared" si="41"/>
        <v>12516.9</v>
      </c>
      <c r="H449" s="42">
        <f t="shared" si="41"/>
        <v>12516.9</v>
      </c>
      <c r="I449" s="42">
        <f t="shared" si="41"/>
        <v>12516.9</v>
      </c>
    </row>
    <row r="450" spans="1:9" ht="78.75">
      <c r="A450" s="44" t="s">
        <v>56</v>
      </c>
      <c r="B450" s="41" t="s">
        <v>73</v>
      </c>
      <c r="C450" s="41" t="s">
        <v>277</v>
      </c>
      <c r="D450" s="41"/>
      <c r="E450" s="42">
        <f t="shared" si="41"/>
        <v>12516.9</v>
      </c>
      <c r="F450" s="42">
        <f t="shared" si="41"/>
        <v>0</v>
      </c>
      <c r="G450" s="42">
        <f t="shared" si="41"/>
        <v>12516.9</v>
      </c>
      <c r="H450" s="42">
        <f t="shared" si="41"/>
        <v>12516.9</v>
      </c>
      <c r="I450" s="42">
        <f t="shared" si="41"/>
        <v>12516.9</v>
      </c>
    </row>
    <row r="451" spans="1:9" ht="31.5">
      <c r="A451" s="44" t="s">
        <v>10</v>
      </c>
      <c r="B451" s="41" t="s">
        <v>73</v>
      </c>
      <c r="C451" s="41" t="s">
        <v>277</v>
      </c>
      <c r="D451" s="41" t="s">
        <v>11</v>
      </c>
      <c r="E451" s="42">
        <v>12516.9</v>
      </c>
      <c r="F451" s="102"/>
      <c r="G451" s="42">
        <f>E451+F451</f>
        <v>12516.9</v>
      </c>
      <c r="H451" s="42">
        <v>12516.9</v>
      </c>
      <c r="I451" s="42">
        <v>12516.9</v>
      </c>
    </row>
    <row r="452" spans="1:9" ht="94.5">
      <c r="A452" s="44" t="s">
        <v>168</v>
      </c>
      <c r="B452" s="41" t="s">
        <v>73</v>
      </c>
      <c r="C452" s="41" t="s">
        <v>383</v>
      </c>
      <c r="D452" s="41"/>
      <c r="E452" s="42">
        <f aca="true" t="shared" si="42" ref="E452:I453">E453</f>
        <v>1745</v>
      </c>
      <c r="F452" s="42">
        <f t="shared" si="42"/>
        <v>0</v>
      </c>
      <c r="G452" s="42">
        <f t="shared" si="42"/>
        <v>1745</v>
      </c>
      <c r="H452" s="42">
        <f t="shared" si="42"/>
        <v>1745</v>
      </c>
      <c r="I452" s="42">
        <f t="shared" si="42"/>
        <v>1745</v>
      </c>
    </row>
    <row r="453" spans="1:9" ht="94.5">
      <c r="A453" s="44" t="s">
        <v>168</v>
      </c>
      <c r="B453" s="41" t="s">
        <v>73</v>
      </c>
      <c r="C453" s="41" t="s">
        <v>278</v>
      </c>
      <c r="D453" s="41"/>
      <c r="E453" s="42">
        <f t="shared" si="42"/>
        <v>1745</v>
      </c>
      <c r="F453" s="42">
        <f t="shared" si="42"/>
        <v>0</v>
      </c>
      <c r="G453" s="42">
        <f t="shared" si="42"/>
        <v>1745</v>
      </c>
      <c r="H453" s="42">
        <f t="shared" si="42"/>
        <v>1745</v>
      </c>
      <c r="I453" s="42">
        <f t="shared" si="42"/>
        <v>1745</v>
      </c>
    </row>
    <row r="454" spans="1:9" ht="15.75">
      <c r="A454" s="44" t="s">
        <v>26</v>
      </c>
      <c r="B454" s="41" t="s">
        <v>73</v>
      </c>
      <c r="C454" s="41" t="s">
        <v>278</v>
      </c>
      <c r="D454" s="41" t="s">
        <v>16</v>
      </c>
      <c r="E454" s="42">
        <v>1745</v>
      </c>
      <c r="F454" s="102"/>
      <c r="G454" s="42">
        <f>E454+F454</f>
        <v>1745</v>
      </c>
      <c r="H454" s="42">
        <v>1745</v>
      </c>
      <c r="I454" s="42">
        <v>1745</v>
      </c>
    </row>
    <row r="455" spans="1:9" ht="15.75">
      <c r="A455" s="107" t="s">
        <v>239</v>
      </c>
      <c r="B455" s="76" t="s">
        <v>73</v>
      </c>
      <c r="C455" s="11" t="s">
        <v>98</v>
      </c>
      <c r="D455" s="11" t="s">
        <v>0</v>
      </c>
      <c r="E455" s="12">
        <f>E456+E461+E464+E471+E474+E477+E480+E486+E483</f>
        <v>771071.2999999999</v>
      </c>
      <c r="F455" s="12">
        <f>F456+F461+F464+F471+F474+F477+F480+F486+F483</f>
        <v>3955.3999999999996</v>
      </c>
      <c r="G455" s="12">
        <f>G456+G461+G464+G471+G474+G477+G480+G486+G483</f>
        <v>775026.7</v>
      </c>
      <c r="H455" s="12">
        <f>H456+H461+H464+H471+H474+H477+H480+H486+H483</f>
        <v>756761.6</v>
      </c>
      <c r="I455" s="12">
        <f>I456+I461+I464+I471+I474+I477+I480+I486+I483</f>
        <v>772688.2000000001</v>
      </c>
    </row>
    <row r="456" spans="1:9" s="136" customFormat="1" ht="31.5">
      <c r="A456" s="138" t="s">
        <v>24</v>
      </c>
      <c r="B456" s="137" t="s">
        <v>73</v>
      </c>
      <c r="C456" s="137" t="s">
        <v>99</v>
      </c>
      <c r="D456" s="134"/>
      <c r="E456" s="35">
        <f>E457+E459</f>
        <v>120252.7</v>
      </c>
      <c r="F456" s="35">
        <f>F457+F459</f>
        <v>-1698</v>
      </c>
      <c r="G456" s="35">
        <f>G457+G459</f>
        <v>118554.7</v>
      </c>
      <c r="H456" s="35">
        <f>H457+H459</f>
        <v>117908.40000000001</v>
      </c>
      <c r="I456" s="35">
        <f>I457+I459</f>
        <v>125851</v>
      </c>
    </row>
    <row r="457" spans="1:9" ht="31.5">
      <c r="A457" s="44" t="s">
        <v>24</v>
      </c>
      <c r="B457" s="41" t="s">
        <v>73</v>
      </c>
      <c r="C457" s="41" t="s">
        <v>389</v>
      </c>
      <c r="D457" s="41"/>
      <c r="E457" s="42">
        <f>E458</f>
        <v>119109.3</v>
      </c>
      <c r="F457" s="42">
        <f>F458</f>
        <v>-1698</v>
      </c>
      <c r="G457" s="42">
        <f>G458</f>
        <v>117411.3</v>
      </c>
      <c r="H457" s="42">
        <f>H458</f>
        <v>116721.6</v>
      </c>
      <c r="I457" s="42">
        <f>I458</f>
        <v>124664.2</v>
      </c>
    </row>
    <row r="458" spans="1:9" ht="31.5">
      <c r="A458" s="44" t="s">
        <v>10</v>
      </c>
      <c r="B458" s="21" t="s">
        <v>73</v>
      </c>
      <c r="C458" s="41" t="s">
        <v>389</v>
      </c>
      <c r="D458" s="41" t="s">
        <v>11</v>
      </c>
      <c r="E458" s="36">
        <v>119109.3</v>
      </c>
      <c r="F458" s="102">
        <v>-1698</v>
      </c>
      <c r="G458" s="42">
        <f>E458+F458</f>
        <v>117411.3</v>
      </c>
      <c r="H458" s="36">
        <v>116721.6</v>
      </c>
      <c r="I458" s="36">
        <v>124664.2</v>
      </c>
    </row>
    <row r="459" spans="1:9" ht="31.5">
      <c r="A459" s="44" t="s">
        <v>212</v>
      </c>
      <c r="B459" s="21" t="s">
        <v>73</v>
      </c>
      <c r="C459" s="41" t="s">
        <v>220</v>
      </c>
      <c r="D459" s="41"/>
      <c r="E459" s="36">
        <f>E460</f>
        <v>1143.4</v>
      </c>
      <c r="F459" s="36">
        <f>F460</f>
        <v>0</v>
      </c>
      <c r="G459" s="36">
        <f>G460</f>
        <v>1143.4</v>
      </c>
      <c r="H459" s="36">
        <f>H460</f>
        <v>1186.8</v>
      </c>
      <c r="I459" s="36">
        <f>I460</f>
        <v>1186.8</v>
      </c>
    </row>
    <row r="460" spans="1:9" ht="31.5">
      <c r="A460" s="44" t="s">
        <v>10</v>
      </c>
      <c r="B460" s="21" t="s">
        <v>73</v>
      </c>
      <c r="C460" s="41" t="s">
        <v>220</v>
      </c>
      <c r="D460" s="41" t="s">
        <v>11</v>
      </c>
      <c r="E460" s="36">
        <f>571.7+571.7</f>
        <v>1143.4</v>
      </c>
      <c r="F460" s="102"/>
      <c r="G460" s="42">
        <f>E460+F460</f>
        <v>1143.4</v>
      </c>
      <c r="H460" s="36">
        <f>593.4+593.4</f>
        <v>1186.8</v>
      </c>
      <c r="I460" s="36">
        <f>593.4+593.4</f>
        <v>1186.8</v>
      </c>
    </row>
    <row r="461" spans="1:9" ht="47.25">
      <c r="A461" s="44" t="s">
        <v>57</v>
      </c>
      <c r="B461" s="21" t="s">
        <v>73</v>
      </c>
      <c r="C461" s="41" t="s">
        <v>390</v>
      </c>
      <c r="D461" s="41"/>
      <c r="E461" s="36">
        <f aca="true" t="shared" si="43" ref="E461:I462">E462</f>
        <v>561904.9</v>
      </c>
      <c r="F461" s="36">
        <f t="shared" si="43"/>
        <v>0</v>
      </c>
      <c r="G461" s="36">
        <f t="shared" si="43"/>
        <v>561904.9</v>
      </c>
      <c r="H461" s="36">
        <f t="shared" si="43"/>
        <v>561904.9</v>
      </c>
      <c r="I461" s="36">
        <f t="shared" si="43"/>
        <v>561904.9</v>
      </c>
    </row>
    <row r="462" spans="1:9" ht="47.25">
      <c r="A462" s="44" t="s">
        <v>57</v>
      </c>
      <c r="B462" s="21" t="s">
        <v>73</v>
      </c>
      <c r="C462" s="41" t="s">
        <v>100</v>
      </c>
      <c r="D462" s="41"/>
      <c r="E462" s="42">
        <f>E463</f>
        <v>561904.9</v>
      </c>
      <c r="F462" s="42">
        <f>F463</f>
        <v>0</v>
      </c>
      <c r="G462" s="42">
        <f>G463</f>
        <v>561904.9</v>
      </c>
      <c r="H462" s="42">
        <f t="shared" si="43"/>
        <v>561904.9</v>
      </c>
      <c r="I462" s="42">
        <f t="shared" si="43"/>
        <v>561904.9</v>
      </c>
    </row>
    <row r="463" spans="1:9" ht="31.5">
      <c r="A463" s="44" t="s">
        <v>10</v>
      </c>
      <c r="B463" s="41" t="s">
        <v>73</v>
      </c>
      <c r="C463" s="41" t="s">
        <v>100</v>
      </c>
      <c r="D463" s="41" t="s">
        <v>11</v>
      </c>
      <c r="E463" s="42">
        <v>561904.9</v>
      </c>
      <c r="F463" s="102"/>
      <c r="G463" s="42">
        <f>E463+F463</f>
        <v>561904.9</v>
      </c>
      <c r="H463" s="42">
        <v>561904.9</v>
      </c>
      <c r="I463" s="42">
        <v>561904.9</v>
      </c>
    </row>
    <row r="464" spans="1:9" ht="31.5">
      <c r="A464" s="44" t="s">
        <v>27</v>
      </c>
      <c r="B464" s="41" t="s">
        <v>73</v>
      </c>
      <c r="C464" s="41" t="s">
        <v>106</v>
      </c>
      <c r="D464" s="41"/>
      <c r="E464" s="42">
        <f>E465+E467+E469</f>
        <v>12129.500000000002</v>
      </c>
      <c r="F464" s="42">
        <f>F465+F467+F469</f>
        <v>1612.6</v>
      </c>
      <c r="G464" s="42">
        <f>G465+G467+G469</f>
        <v>13742.100000000002</v>
      </c>
      <c r="H464" s="42">
        <f>H465+H467+H469</f>
        <v>0</v>
      </c>
      <c r="I464" s="42">
        <f>I465+I467+I469</f>
        <v>8431.900000000001</v>
      </c>
    </row>
    <row r="465" spans="1:9" ht="31.5">
      <c r="A465" s="44" t="s">
        <v>27</v>
      </c>
      <c r="B465" s="41" t="s">
        <v>73</v>
      </c>
      <c r="C465" s="41" t="s">
        <v>391</v>
      </c>
      <c r="D465" s="41"/>
      <c r="E465" s="42">
        <f>E466</f>
        <v>2529</v>
      </c>
      <c r="F465" s="42">
        <f>F466</f>
        <v>4089.5</v>
      </c>
      <c r="G465" s="42">
        <f>G466</f>
        <v>6618.5</v>
      </c>
      <c r="H465" s="42">
        <f>H466</f>
        <v>0</v>
      </c>
      <c r="I465" s="42">
        <f>I466</f>
        <v>1086.2</v>
      </c>
    </row>
    <row r="466" spans="1:9" ht="31.5">
      <c r="A466" s="44" t="s">
        <v>10</v>
      </c>
      <c r="B466" s="41" t="s">
        <v>73</v>
      </c>
      <c r="C466" s="41" t="s">
        <v>391</v>
      </c>
      <c r="D466" s="41" t="s">
        <v>11</v>
      </c>
      <c r="E466" s="42">
        <v>2529</v>
      </c>
      <c r="F466" s="102">
        <f>4877+18-805.5</f>
        <v>4089.5</v>
      </c>
      <c r="G466" s="42">
        <f>E466+F466</f>
        <v>6618.5</v>
      </c>
      <c r="H466" s="42">
        <v>0</v>
      </c>
      <c r="I466" s="42">
        <v>1086.2</v>
      </c>
    </row>
    <row r="467" spans="1:9" ht="47.25">
      <c r="A467" s="44" t="s">
        <v>292</v>
      </c>
      <c r="B467" s="26" t="s">
        <v>73</v>
      </c>
      <c r="C467" s="41" t="s">
        <v>294</v>
      </c>
      <c r="D467" s="41"/>
      <c r="E467" s="42">
        <f>E468</f>
        <v>6621.400000000001</v>
      </c>
      <c r="F467" s="42">
        <f>F468</f>
        <v>0</v>
      </c>
      <c r="G467" s="42">
        <f>G468</f>
        <v>6621.400000000001</v>
      </c>
      <c r="H467" s="42">
        <f>H468</f>
        <v>0</v>
      </c>
      <c r="I467" s="42">
        <f>I468</f>
        <v>7345.700000000001</v>
      </c>
    </row>
    <row r="468" spans="1:9" ht="31.5">
      <c r="A468" s="44" t="s">
        <v>10</v>
      </c>
      <c r="B468" s="21" t="s">
        <v>73</v>
      </c>
      <c r="C468" s="41" t="s">
        <v>294</v>
      </c>
      <c r="D468" s="41" t="s">
        <v>11</v>
      </c>
      <c r="E468" s="42">
        <f>5959.3+662.1</f>
        <v>6621.400000000001</v>
      </c>
      <c r="F468" s="102"/>
      <c r="G468" s="42">
        <f>E468+F468</f>
        <v>6621.400000000001</v>
      </c>
      <c r="H468" s="42">
        <v>0</v>
      </c>
      <c r="I468" s="42">
        <f>6611.1+734.6</f>
        <v>7345.700000000001</v>
      </c>
    </row>
    <row r="469" spans="1:9" ht="31.5">
      <c r="A469" s="44" t="s">
        <v>173</v>
      </c>
      <c r="B469" s="41" t="s">
        <v>73</v>
      </c>
      <c r="C469" s="41" t="s">
        <v>313</v>
      </c>
      <c r="D469" s="41"/>
      <c r="E469" s="42">
        <f>E470</f>
        <v>2979.1</v>
      </c>
      <c r="F469" s="42">
        <f>F470</f>
        <v>-2476.9</v>
      </c>
      <c r="G469" s="42">
        <f>G470</f>
        <v>502.1999999999998</v>
      </c>
      <c r="H469" s="42">
        <f>H470</f>
        <v>0</v>
      </c>
      <c r="I469" s="42">
        <f>I470</f>
        <v>0</v>
      </c>
    </row>
    <row r="470" spans="1:9" ht="31.5">
      <c r="A470" s="44" t="s">
        <v>10</v>
      </c>
      <c r="B470" s="41" t="s">
        <v>73</v>
      </c>
      <c r="C470" s="41" t="s">
        <v>313</v>
      </c>
      <c r="D470" s="41" t="s">
        <v>11</v>
      </c>
      <c r="E470" s="42">
        <v>2979.1</v>
      </c>
      <c r="F470" s="102">
        <f>-2476.9</f>
        <v>-2476.9</v>
      </c>
      <c r="G470" s="42">
        <f>E470+F470</f>
        <v>502.1999999999998</v>
      </c>
      <c r="H470" s="42">
        <v>0</v>
      </c>
      <c r="I470" s="42">
        <v>0</v>
      </c>
    </row>
    <row r="471" spans="1:9" ht="94.5">
      <c r="A471" s="44" t="s">
        <v>168</v>
      </c>
      <c r="B471" s="41" t="s">
        <v>73</v>
      </c>
      <c r="C471" s="41" t="s">
        <v>392</v>
      </c>
      <c r="D471" s="41"/>
      <c r="E471" s="42">
        <f aca="true" t="shared" si="44" ref="E471:I472">E472</f>
        <v>4033</v>
      </c>
      <c r="F471" s="42">
        <f t="shared" si="44"/>
        <v>0</v>
      </c>
      <c r="G471" s="42">
        <f t="shared" si="44"/>
        <v>4033</v>
      </c>
      <c r="H471" s="42">
        <f t="shared" si="44"/>
        <v>4033</v>
      </c>
      <c r="I471" s="42">
        <f t="shared" si="44"/>
        <v>4033</v>
      </c>
    </row>
    <row r="472" spans="1:9" ht="94.5">
      <c r="A472" s="44" t="s">
        <v>168</v>
      </c>
      <c r="B472" s="41" t="s">
        <v>73</v>
      </c>
      <c r="C472" s="41" t="s">
        <v>279</v>
      </c>
      <c r="D472" s="41"/>
      <c r="E472" s="42">
        <f t="shared" si="44"/>
        <v>4033</v>
      </c>
      <c r="F472" s="42">
        <f t="shared" si="44"/>
        <v>0</v>
      </c>
      <c r="G472" s="42">
        <f t="shared" si="44"/>
        <v>4033</v>
      </c>
      <c r="H472" s="42">
        <f t="shared" si="44"/>
        <v>4033</v>
      </c>
      <c r="I472" s="42">
        <f t="shared" si="44"/>
        <v>4033</v>
      </c>
    </row>
    <row r="473" spans="1:9" ht="15.75">
      <c r="A473" s="44" t="s">
        <v>26</v>
      </c>
      <c r="B473" s="41" t="s">
        <v>73</v>
      </c>
      <c r="C473" s="41" t="s">
        <v>279</v>
      </c>
      <c r="D473" s="41" t="s">
        <v>16</v>
      </c>
      <c r="E473" s="42">
        <v>4033</v>
      </c>
      <c r="F473" s="102"/>
      <c r="G473" s="42">
        <f>E473+F473</f>
        <v>4033</v>
      </c>
      <c r="H473" s="42">
        <v>4033</v>
      </c>
      <c r="I473" s="42">
        <v>4033</v>
      </c>
    </row>
    <row r="474" spans="1:9" ht="94.5">
      <c r="A474" s="53" t="s">
        <v>519</v>
      </c>
      <c r="B474" s="41" t="s">
        <v>73</v>
      </c>
      <c r="C474" s="41" t="s">
        <v>393</v>
      </c>
      <c r="D474" s="41"/>
      <c r="E474" s="42">
        <f aca="true" t="shared" si="45" ref="E474:I475">E475</f>
        <v>43729.9</v>
      </c>
      <c r="F474" s="42">
        <f t="shared" si="45"/>
        <v>0</v>
      </c>
      <c r="G474" s="42">
        <f t="shared" si="45"/>
        <v>43729.9</v>
      </c>
      <c r="H474" s="42">
        <f t="shared" si="45"/>
        <v>44037.1</v>
      </c>
      <c r="I474" s="42">
        <f t="shared" si="45"/>
        <v>44037.1</v>
      </c>
    </row>
    <row r="475" spans="1:9" ht="94.5">
      <c r="A475" s="53" t="s">
        <v>519</v>
      </c>
      <c r="B475" s="41" t="s">
        <v>73</v>
      </c>
      <c r="C475" s="41" t="s">
        <v>330</v>
      </c>
      <c r="D475" s="41"/>
      <c r="E475" s="42">
        <f t="shared" si="45"/>
        <v>43729.9</v>
      </c>
      <c r="F475" s="42">
        <f t="shared" si="45"/>
        <v>0</v>
      </c>
      <c r="G475" s="42">
        <f t="shared" si="45"/>
        <v>43729.9</v>
      </c>
      <c r="H475" s="42">
        <f t="shared" si="45"/>
        <v>44037.1</v>
      </c>
      <c r="I475" s="42">
        <f t="shared" si="45"/>
        <v>44037.1</v>
      </c>
    </row>
    <row r="476" spans="1:9" ht="31.5">
      <c r="A476" s="44" t="s">
        <v>10</v>
      </c>
      <c r="B476" s="41" t="s">
        <v>73</v>
      </c>
      <c r="C476" s="41" t="s">
        <v>330</v>
      </c>
      <c r="D476" s="41" t="s">
        <v>11</v>
      </c>
      <c r="E476" s="36">
        <v>43729.9</v>
      </c>
      <c r="F476" s="102">
        <v>0</v>
      </c>
      <c r="G476" s="42">
        <f>E476+F476</f>
        <v>43729.9</v>
      </c>
      <c r="H476" s="36">
        <f>44037.1</f>
        <v>44037.1</v>
      </c>
      <c r="I476" s="36">
        <f>44037.1</f>
        <v>44037.1</v>
      </c>
    </row>
    <row r="477" spans="1:9" ht="47.25">
      <c r="A477" s="44" t="s">
        <v>331</v>
      </c>
      <c r="B477" s="41" t="s">
        <v>73</v>
      </c>
      <c r="C477" s="41" t="s">
        <v>394</v>
      </c>
      <c r="D477" s="41"/>
      <c r="E477" s="42">
        <f aca="true" t="shared" si="46" ref="E477:I478">E478</f>
        <v>26037.6</v>
      </c>
      <c r="F477" s="42">
        <f t="shared" si="46"/>
        <v>3119.6</v>
      </c>
      <c r="G477" s="42">
        <f t="shared" si="46"/>
        <v>29157.199999999997</v>
      </c>
      <c r="H477" s="42">
        <f t="shared" si="46"/>
        <v>28878.199999999997</v>
      </c>
      <c r="I477" s="42">
        <f t="shared" si="46"/>
        <v>28030.399999999998</v>
      </c>
    </row>
    <row r="478" spans="1:9" ht="47.25">
      <c r="A478" s="44" t="s">
        <v>331</v>
      </c>
      <c r="B478" s="41" t="s">
        <v>73</v>
      </c>
      <c r="C478" s="41" t="s">
        <v>301</v>
      </c>
      <c r="D478" s="41"/>
      <c r="E478" s="42">
        <f t="shared" si="46"/>
        <v>26037.6</v>
      </c>
      <c r="F478" s="42">
        <f t="shared" si="46"/>
        <v>3119.6</v>
      </c>
      <c r="G478" s="42">
        <f t="shared" si="46"/>
        <v>29157.199999999997</v>
      </c>
      <c r="H478" s="42">
        <f t="shared" si="46"/>
        <v>28878.199999999997</v>
      </c>
      <c r="I478" s="42">
        <f t="shared" si="46"/>
        <v>28030.399999999998</v>
      </c>
    </row>
    <row r="479" spans="1:9" ht="31.5">
      <c r="A479" s="44" t="s">
        <v>10</v>
      </c>
      <c r="B479" s="41" t="s">
        <v>73</v>
      </c>
      <c r="C479" s="41" t="s">
        <v>301</v>
      </c>
      <c r="D479" s="41" t="s">
        <v>11</v>
      </c>
      <c r="E479" s="157">
        <f>25746+291.6</f>
        <v>26037.6</v>
      </c>
      <c r="F479" s="102">
        <v>3119.6</v>
      </c>
      <c r="G479" s="42">
        <f>E479+F479</f>
        <v>29157.199999999997</v>
      </c>
      <c r="H479" s="36">
        <f>25499.6+288.8+3089.8</f>
        <v>28878.199999999997</v>
      </c>
      <c r="I479" s="36">
        <f>24751+280.3+2999.1</f>
        <v>28030.399999999998</v>
      </c>
    </row>
    <row r="480" spans="1:9" ht="31.5">
      <c r="A480" s="44" t="s">
        <v>472</v>
      </c>
      <c r="B480" s="41" t="s">
        <v>73</v>
      </c>
      <c r="C480" s="41" t="s">
        <v>395</v>
      </c>
      <c r="D480" s="41"/>
      <c r="E480" s="102">
        <f aca="true" t="shared" si="47" ref="E480:I484">E481</f>
        <v>77.2</v>
      </c>
      <c r="F480" s="102">
        <f t="shared" si="47"/>
        <v>115.7</v>
      </c>
      <c r="G480" s="102">
        <f t="shared" si="47"/>
        <v>192.9</v>
      </c>
      <c r="H480" s="102">
        <f t="shared" si="47"/>
        <v>0</v>
      </c>
      <c r="I480" s="102">
        <f t="shared" si="47"/>
        <v>0</v>
      </c>
    </row>
    <row r="481" spans="1:9" ht="31.5">
      <c r="A481" s="44" t="s">
        <v>173</v>
      </c>
      <c r="B481" s="41" t="s">
        <v>73</v>
      </c>
      <c r="C481" s="41" t="s">
        <v>336</v>
      </c>
      <c r="D481" s="41"/>
      <c r="E481" s="42">
        <f t="shared" si="47"/>
        <v>77.2</v>
      </c>
      <c r="F481" s="42">
        <f t="shared" si="47"/>
        <v>115.7</v>
      </c>
      <c r="G481" s="42">
        <f t="shared" si="47"/>
        <v>192.9</v>
      </c>
      <c r="H481" s="42">
        <f t="shared" si="47"/>
        <v>0</v>
      </c>
      <c r="I481" s="42">
        <f t="shared" si="47"/>
        <v>0</v>
      </c>
    </row>
    <row r="482" spans="1:9" ht="31.5">
      <c r="A482" s="44" t="s">
        <v>10</v>
      </c>
      <c r="B482" s="41" t="s">
        <v>73</v>
      </c>
      <c r="C482" s="41" t="s">
        <v>336</v>
      </c>
      <c r="D482" s="41" t="s">
        <v>11</v>
      </c>
      <c r="E482" s="102">
        <v>77.2</v>
      </c>
      <c r="F482" s="102">
        <v>115.7</v>
      </c>
      <c r="G482" s="42">
        <f>E482+F482</f>
        <v>192.9</v>
      </c>
      <c r="H482" s="42">
        <v>0</v>
      </c>
      <c r="I482" s="42">
        <v>0</v>
      </c>
    </row>
    <row r="483" spans="1:9" ht="31.5">
      <c r="A483" s="44" t="s">
        <v>595</v>
      </c>
      <c r="B483" s="41" t="s">
        <v>73</v>
      </c>
      <c r="C483" s="41" t="s">
        <v>596</v>
      </c>
      <c r="D483" s="41"/>
      <c r="E483" s="102">
        <f t="shared" si="47"/>
        <v>0</v>
      </c>
      <c r="F483" s="102">
        <f t="shared" si="47"/>
        <v>805.5</v>
      </c>
      <c r="G483" s="102">
        <f t="shared" si="47"/>
        <v>805.5</v>
      </c>
      <c r="H483" s="102">
        <f t="shared" si="47"/>
        <v>0</v>
      </c>
      <c r="I483" s="102">
        <f t="shared" si="47"/>
        <v>0</v>
      </c>
    </row>
    <row r="484" spans="1:9" ht="31.5">
      <c r="A484" s="44" t="s">
        <v>595</v>
      </c>
      <c r="B484" s="41" t="s">
        <v>73</v>
      </c>
      <c r="C484" s="41" t="s">
        <v>597</v>
      </c>
      <c r="D484" s="41"/>
      <c r="E484" s="42">
        <f t="shared" si="47"/>
        <v>0</v>
      </c>
      <c r="F484" s="42">
        <f t="shared" si="47"/>
        <v>805.5</v>
      </c>
      <c r="G484" s="42">
        <f t="shared" si="47"/>
        <v>805.5</v>
      </c>
      <c r="H484" s="42">
        <f t="shared" si="47"/>
        <v>0</v>
      </c>
      <c r="I484" s="42">
        <f t="shared" si="47"/>
        <v>0</v>
      </c>
    </row>
    <row r="485" spans="1:9" ht="31.5">
      <c r="A485" s="44" t="s">
        <v>10</v>
      </c>
      <c r="B485" s="41" t="s">
        <v>73</v>
      </c>
      <c r="C485" s="41" t="s">
        <v>597</v>
      </c>
      <c r="D485" s="41" t="s">
        <v>11</v>
      </c>
      <c r="E485" s="102">
        <v>0</v>
      </c>
      <c r="F485" s="102">
        <v>805.5</v>
      </c>
      <c r="G485" s="42">
        <f>E485+F485</f>
        <v>805.5</v>
      </c>
      <c r="H485" s="42">
        <v>0</v>
      </c>
      <c r="I485" s="42">
        <v>0</v>
      </c>
    </row>
    <row r="486" spans="1:9" ht="15.75">
      <c r="A486" s="44" t="s">
        <v>500</v>
      </c>
      <c r="B486" s="41" t="s">
        <v>73</v>
      </c>
      <c r="C486" s="41" t="s">
        <v>499</v>
      </c>
      <c r="D486" s="41"/>
      <c r="E486" s="102">
        <f>E487+E489</f>
        <v>2906.5</v>
      </c>
      <c r="F486" s="102">
        <f>F487+F489</f>
        <v>0</v>
      </c>
      <c r="G486" s="102">
        <f>G487+G489</f>
        <v>2906.5</v>
      </c>
      <c r="H486" s="102">
        <f>H487+H489</f>
        <v>0</v>
      </c>
      <c r="I486" s="102">
        <f>I487+I489</f>
        <v>399.9</v>
      </c>
    </row>
    <row r="487" spans="1:9" ht="47.25">
      <c r="A487" s="44" t="s">
        <v>292</v>
      </c>
      <c r="B487" s="41" t="s">
        <v>73</v>
      </c>
      <c r="C487" s="41" t="s">
        <v>524</v>
      </c>
      <c r="D487" s="41"/>
      <c r="E487" s="42">
        <f aca="true" t="shared" si="48" ref="E487:I489">E488</f>
        <v>974.4</v>
      </c>
      <c r="F487" s="42">
        <f t="shared" si="48"/>
        <v>0</v>
      </c>
      <c r="G487" s="42">
        <f t="shared" si="48"/>
        <v>974.4</v>
      </c>
      <c r="H487" s="42">
        <f t="shared" si="48"/>
        <v>0</v>
      </c>
      <c r="I487" s="42">
        <f t="shared" si="48"/>
        <v>45.9</v>
      </c>
    </row>
    <row r="488" spans="1:9" ht="31.5">
      <c r="A488" s="44" t="s">
        <v>10</v>
      </c>
      <c r="B488" s="41" t="s">
        <v>73</v>
      </c>
      <c r="C488" s="41" t="s">
        <v>524</v>
      </c>
      <c r="D488" s="41" t="s">
        <v>11</v>
      </c>
      <c r="E488" s="102">
        <v>974.4</v>
      </c>
      <c r="F488" s="102"/>
      <c r="G488" s="42">
        <f>E488+F488</f>
        <v>974.4</v>
      </c>
      <c r="H488" s="42">
        <v>0</v>
      </c>
      <c r="I488" s="42">
        <v>45.9</v>
      </c>
    </row>
    <row r="489" spans="1:9" ht="47.25">
      <c r="A489" s="44" t="s">
        <v>292</v>
      </c>
      <c r="B489" s="41" t="s">
        <v>73</v>
      </c>
      <c r="C489" s="41" t="s">
        <v>511</v>
      </c>
      <c r="D489" s="41"/>
      <c r="E489" s="42">
        <f t="shared" si="48"/>
        <v>1932.1000000000001</v>
      </c>
      <c r="F489" s="42">
        <f t="shared" si="48"/>
        <v>0</v>
      </c>
      <c r="G489" s="42">
        <f t="shared" si="48"/>
        <v>1932.1000000000001</v>
      </c>
      <c r="H489" s="42">
        <f t="shared" si="48"/>
        <v>0</v>
      </c>
      <c r="I489" s="42">
        <f t="shared" si="48"/>
        <v>354</v>
      </c>
    </row>
    <row r="490" spans="1:9" ht="31.5">
      <c r="A490" s="44" t="s">
        <v>10</v>
      </c>
      <c r="B490" s="41" t="s">
        <v>73</v>
      </c>
      <c r="C490" s="41" t="s">
        <v>511</v>
      </c>
      <c r="D490" s="41" t="s">
        <v>11</v>
      </c>
      <c r="E490" s="157">
        <f>1738.9+193.2</f>
        <v>1932.1000000000001</v>
      </c>
      <c r="F490" s="102"/>
      <c r="G490" s="42">
        <f>E490+F490</f>
        <v>1932.1000000000001</v>
      </c>
      <c r="H490" s="42">
        <v>0</v>
      </c>
      <c r="I490" s="42">
        <v>354</v>
      </c>
    </row>
    <row r="491" spans="1:9" ht="22.5" customHeight="1">
      <c r="A491" s="107" t="s">
        <v>240</v>
      </c>
      <c r="B491" s="76" t="s">
        <v>73</v>
      </c>
      <c r="C491" s="11" t="s">
        <v>101</v>
      </c>
      <c r="D491" s="11" t="s">
        <v>0</v>
      </c>
      <c r="E491" s="12">
        <f>E492+E497+E504+E507+E510++E513</f>
        <v>48596.399999999994</v>
      </c>
      <c r="F491" s="12">
        <f>F492+F497+F504+F507+F510++F513</f>
        <v>-470</v>
      </c>
      <c r="G491" s="12">
        <f>G492+G497+G504+G507+G510++G513</f>
        <v>48126.399999999994</v>
      </c>
      <c r="H491" s="12">
        <f>H492+H497+H504+H507+H510++H513</f>
        <v>53036.399999999994</v>
      </c>
      <c r="I491" s="12">
        <f>I492+I497+I504+I507+I510++I513</f>
        <v>52051</v>
      </c>
    </row>
    <row r="492" spans="1:9" s="136" customFormat="1" ht="22.5" customHeight="1">
      <c r="A492" s="49" t="s">
        <v>24</v>
      </c>
      <c r="B492" s="137" t="s">
        <v>73</v>
      </c>
      <c r="C492" s="137" t="s">
        <v>102</v>
      </c>
      <c r="D492" s="134"/>
      <c r="E492" s="135">
        <f>E493+E495</f>
        <v>26908.699999999997</v>
      </c>
      <c r="F492" s="135">
        <f>F493+F495</f>
        <v>0</v>
      </c>
      <c r="G492" s="135">
        <f>G493+G495</f>
        <v>26908.699999999997</v>
      </c>
      <c r="H492" s="139">
        <f>H493+H495</f>
        <v>30687.899999999998</v>
      </c>
      <c r="I492" s="139">
        <f>I493+I495</f>
        <v>31378.3</v>
      </c>
    </row>
    <row r="493" spans="1:9" ht="31.5">
      <c r="A493" s="44" t="s">
        <v>24</v>
      </c>
      <c r="B493" s="41" t="s">
        <v>73</v>
      </c>
      <c r="C493" s="41" t="s">
        <v>400</v>
      </c>
      <c r="D493" s="41"/>
      <c r="E493" s="42">
        <f>E494</f>
        <v>26666.6</v>
      </c>
      <c r="F493" s="42">
        <f>F494</f>
        <v>0</v>
      </c>
      <c r="G493" s="42">
        <f>G494</f>
        <v>26666.6</v>
      </c>
      <c r="H493" s="42">
        <f>H494</f>
        <v>30441.1</v>
      </c>
      <c r="I493" s="42">
        <f>I494</f>
        <v>31131.5</v>
      </c>
    </row>
    <row r="494" spans="1:9" ht="31.5">
      <c r="A494" s="44" t="s">
        <v>10</v>
      </c>
      <c r="B494" s="41" t="s">
        <v>73</v>
      </c>
      <c r="C494" s="41" t="s">
        <v>400</v>
      </c>
      <c r="D494" s="41" t="s">
        <v>11</v>
      </c>
      <c r="E494" s="36">
        <v>26666.6</v>
      </c>
      <c r="F494" s="102"/>
      <c r="G494" s="42">
        <f>E494+F494</f>
        <v>26666.6</v>
      </c>
      <c r="H494" s="36">
        <v>30441.1</v>
      </c>
      <c r="I494" s="36">
        <v>31131.5</v>
      </c>
    </row>
    <row r="495" spans="1:9" ht="31.5">
      <c r="A495" s="44" t="s">
        <v>212</v>
      </c>
      <c r="B495" s="41" t="s">
        <v>73</v>
      </c>
      <c r="C495" s="41" t="s">
        <v>221</v>
      </c>
      <c r="D495" s="41"/>
      <c r="E495" s="36">
        <f>E496</f>
        <v>242.1</v>
      </c>
      <c r="F495" s="36">
        <f>F496</f>
        <v>0</v>
      </c>
      <c r="G495" s="36">
        <f>G496</f>
        <v>242.1</v>
      </c>
      <c r="H495" s="36">
        <f>H496</f>
        <v>246.8</v>
      </c>
      <c r="I495" s="36">
        <f>I496</f>
        <v>246.8</v>
      </c>
    </row>
    <row r="496" spans="1:9" ht="31.5">
      <c r="A496" s="44" t="s">
        <v>10</v>
      </c>
      <c r="B496" s="41" t="s">
        <v>73</v>
      </c>
      <c r="C496" s="41" t="s">
        <v>221</v>
      </c>
      <c r="D496" s="41" t="s">
        <v>11</v>
      </c>
      <c r="E496" s="36">
        <f>121.1+121</f>
        <v>242.1</v>
      </c>
      <c r="F496" s="102"/>
      <c r="G496" s="42">
        <f>E496+F496</f>
        <v>242.1</v>
      </c>
      <c r="H496" s="36">
        <f>123.4+123.4</f>
        <v>246.8</v>
      </c>
      <c r="I496" s="36">
        <f>123.4+123.4</f>
        <v>246.8</v>
      </c>
    </row>
    <row r="497" spans="1:9" ht="31.5">
      <c r="A497" s="44" t="s">
        <v>357</v>
      </c>
      <c r="B497" s="41" t="s">
        <v>73</v>
      </c>
      <c r="C497" s="41" t="s">
        <v>356</v>
      </c>
      <c r="D497" s="41"/>
      <c r="E497" s="36">
        <f>E498+E500+E502</f>
        <v>1005</v>
      </c>
      <c r="F497" s="36">
        <f>F498+F500+F502</f>
        <v>-460</v>
      </c>
      <c r="G497" s="36">
        <f>G498+G500+G502</f>
        <v>545</v>
      </c>
      <c r="H497" s="36">
        <f>H498+H500+H502</f>
        <v>1675.8</v>
      </c>
      <c r="I497" s="36">
        <f>I498+I500+I502</f>
        <v>0</v>
      </c>
    </row>
    <row r="498" spans="1:9" ht="31.5">
      <c r="A498" s="44" t="s">
        <v>357</v>
      </c>
      <c r="B498" s="41" t="s">
        <v>73</v>
      </c>
      <c r="C498" s="41" t="s">
        <v>401</v>
      </c>
      <c r="D498" s="41"/>
      <c r="E498" s="36">
        <f>E499</f>
        <v>45</v>
      </c>
      <c r="F498" s="36">
        <f>F499</f>
        <v>0</v>
      </c>
      <c r="G498" s="36">
        <f>G499</f>
        <v>45</v>
      </c>
      <c r="H498" s="36">
        <f>H499</f>
        <v>0</v>
      </c>
      <c r="I498" s="36">
        <f>I499</f>
        <v>0</v>
      </c>
    </row>
    <row r="499" spans="1:9" ht="31.5">
      <c r="A499" s="44" t="s">
        <v>10</v>
      </c>
      <c r="B499" s="41" t="s">
        <v>73</v>
      </c>
      <c r="C499" s="41" t="s">
        <v>401</v>
      </c>
      <c r="D499" s="41" t="s">
        <v>11</v>
      </c>
      <c r="E499" s="36">
        <v>45</v>
      </c>
      <c r="F499" s="102"/>
      <c r="G499" s="42">
        <f>E499+F499</f>
        <v>45</v>
      </c>
      <c r="H499" s="36">
        <v>0</v>
      </c>
      <c r="I499" s="36">
        <v>0</v>
      </c>
    </row>
    <row r="500" spans="1:9" ht="47.25">
      <c r="A500" s="44" t="s">
        <v>292</v>
      </c>
      <c r="B500" s="41" t="s">
        <v>73</v>
      </c>
      <c r="C500" s="41" t="s">
        <v>326</v>
      </c>
      <c r="D500" s="41"/>
      <c r="E500" s="36">
        <f>E501</f>
        <v>500</v>
      </c>
      <c r="F500" s="36">
        <f>F501</f>
        <v>0</v>
      </c>
      <c r="G500" s="36">
        <f>G501</f>
        <v>500</v>
      </c>
      <c r="H500" s="36">
        <f>H501</f>
        <v>1675.8</v>
      </c>
      <c r="I500" s="36">
        <f>I501</f>
        <v>0</v>
      </c>
    </row>
    <row r="501" spans="1:9" ht="31.5">
      <c r="A501" s="44" t="s">
        <v>10</v>
      </c>
      <c r="B501" s="41" t="s">
        <v>73</v>
      </c>
      <c r="C501" s="41" t="s">
        <v>326</v>
      </c>
      <c r="D501" s="41" t="s">
        <v>11</v>
      </c>
      <c r="E501" s="36">
        <f>450+50</f>
        <v>500</v>
      </c>
      <c r="F501" s="102"/>
      <c r="G501" s="42">
        <f>E501+F501</f>
        <v>500</v>
      </c>
      <c r="H501" s="36">
        <f>1508.2+167.6</f>
        <v>1675.8</v>
      </c>
      <c r="I501" s="36">
        <v>0</v>
      </c>
    </row>
    <row r="502" spans="1:9" ht="31.5">
      <c r="A502" s="44" t="s">
        <v>173</v>
      </c>
      <c r="B502" s="41" t="s">
        <v>73</v>
      </c>
      <c r="C502" s="41" t="s">
        <v>489</v>
      </c>
      <c r="D502" s="41"/>
      <c r="E502" s="42">
        <f>E503</f>
        <v>460</v>
      </c>
      <c r="F502" s="42">
        <f>F503</f>
        <v>-460</v>
      </c>
      <c r="G502" s="42">
        <f>G503</f>
        <v>0</v>
      </c>
      <c r="H502" s="42">
        <f>H503</f>
        <v>0</v>
      </c>
      <c r="I502" s="42">
        <f>I503</f>
        <v>0</v>
      </c>
    </row>
    <row r="503" spans="1:9" ht="31.5">
      <c r="A503" s="44" t="s">
        <v>10</v>
      </c>
      <c r="B503" s="41" t="s">
        <v>73</v>
      </c>
      <c r="C503" s="41" t="s">
        <v>489</v>
      </c>
      <c r="D503" s="41" t="s">
        <v>11</v>
      </c>
      <c r="E503" s="102">
        <v>460</v>
      </c>
      <c r="F503" s="102">
        <v>-460</v>
      </c>
      <c r="G503" s="42">
        <f>E503+F503</f>
        <v>0</v>
      </c>
      <c r="H503" s="42">
        <v>0</v>
      </c>
      <c r="I503" s="42">
        <v>0</v>
      </c>
    </row>
    <row r="504" spans="1:9" ht="94.5">
      <c r="A504" s="141" t="s">
        <v>168</v>
      </c>
      <c r="B504" s="41" t="s">
        <v>73</v>
      </c>
      <c r="C504" s="140" t="s">
        <v>402</v>
      </c>
      <c r="D504" s="41"/>
      <c r="E504" s="36">
        <f aca="true" t="shared" si="49" ref="E504:I505">E505</f>
        <v>122</v>
      </c>
      <c r="F504" s="36">
        <f t="shared" si="49"/>
        <v>0</v>
      </c>
      <c r="G504" s="36">
        <f t="shared" si="49"/>
        <v>122</v>
      </c>
      <c r="H504" s="36">
        <f t="shared" si="49"/>
        <v>122</v>
      </c>
      <c r="I504" s="36">
        <f t="shared" si="49"/>
        <v>122</v>
      </c>
    </row>
    <row r="505" spans="1:9" ht="94.5">
      <c r="A505" s="44" t="s">
        <v>168</v>
      </c>
      <c r="B505" s="41" t="s">
        <v>73</v>
      </c>
      <c r="C505" s="41" t="s">
        <v>284</v>
      </c>
      <c r="D505" s="41"/>
      <c r="E505" s="42">
        <f t="shared" si="49"/>
        <v>122</v>
      </c>
      <c r="F505" s="42">
        <f t="shared" si="49"/>
        <v>0</v>
      </c>
      <c r="G505" s="42">
        <f t="shared" si="49"/>
        <v>122</v>
      </c>
      <c r="H505" s="42">
        <f t="shared" si="49"/>
        <v>122</v>
      </c>
      <c r="I505" s="42">
        <f t="shared" si="49"/>
        <v>122</v>
      </c>
    </row>
    <row r="506" spans="1:9" ht="15.75">
      <c r="A506" s="44" t="s">
        <v>26</v>
      </c>
      <c r="B506" s="41" t="s">
        <v>73</v>
      </c>
      <c r="C506" s="41" t="s">
        <v>284</v>
      </c>
      <c r="D506" s="41" t="s">
        <v>16</v>
      </c>
      <c r="E506" s="42">
        <v>122</v>
      </c>
      <c r="F506" s="102"/>
      <c r="G506" s="42">
        <f>E506+F506</f>
        <v>122</v>
      </c>
      <c r="H506" s="42">
        <v>122</v>
      </c>
      <c r="I506" s="42">
        <v>122</v>
      </c>
    </row>
    <row r="507" spans="1:9" ht="31.5">
      <c r="A507" s="44" t="s">
        <v>518</v>
      </c>
      <c r="B507" s="41" t="s">
        <v>73</v>
      </c>
      <c r="C507" s="41" t="s">
        <v>403</v>
      </c>
      <c r="D507" s="41"/>
      <c r="E507" s="42">
        <f aca="true" t="shared" si="50" ref="E507:I508">E508</f>
        <v>12050.7</v>
      </c>
      <c r="F507" s="42">
        <f t="shared" si="50"/>
        <v>0</v>
      </c>
      <c r="G507" s="42">
        <f t="shared" si="50"/>
        <v>12050.7</v>
      </c>
      <c r="H507" s="42">
        <f t="shared" si="50"/>
        <v>12050.7</v>
      </c>
      <c r="I507" s="42">
        <f t="shared" si="50"/>
        <v>12050.7</v>
      </c>
    </row>
    <row r="508" spans="1:9" ht="47.25">
      <c r="A508" s="44" t="s">
        <v>222</v>
      </c>
      <c r="B508" s="41" t="s">
        <v>73</v>
      </c>
      <c r="C508" s="41" t="s">
        <v>285</v>
      </c>
      <c r="D508" s="41"/>
      <c r="E508" s="42">
        <f t="shared" si="50"/>
        <v>12050.7</v>
      </c>
      <c r="F508" s="42">
        <f t="shared" si="50"/>
        <v>0</v>
      </c>
      <c r="G508" s="42">
        <f t="shared" si="50"/>
        <v>12050.7</v>
      </c>
      <c r="H508" s="42">
        <f t="shared" si="50"/>
        <v>12050.7</v>
      </c>
      <c r="I508" s="42">
        <f t="shared" si="50"/>
        <v>12050.7</v>
      </c>
    </row>
    <row r="509" spans="1:9" ht="31.5">
      <c r="A509" s="44" t="s">
        <v>10</v>
      </c>
      <c r="B509" s="41" t="s">
        <v>73</v>
      </c>
      <c r="C509" s="41" t="s">
        <v>285</v>
      </c>
      <c r="D509" s="41" t="s">
        <v>11</v>
      </c>
      <c r="E509" s="36">
        <f>11930.2+120.5</f>
        <v>12050.7</v>
      </c>
      <c r="F509" s="102"/>
      <c r="G509" s="42">
        <f>E509+F509</f>
        <v>12050.7</v>
      </c>
      <c r="H509" s="36">
        <f>11930.2+120.5</f>
        <v>12050.7</v>
      </c>
      <c r="I509" s="36">
        <f>11930.2+120.5</f>
        <v>12050.7</v>
      </c>
    </row>
    <row r="510" spans="1:9" ht="31.5">
      <c r="A510" s="44" t="s">
        <v>190</v>
      </c>
      <c r="B510" s="41" t="s">
        <v>73</v>
      </c>
      <c r="C510" s="41" t="s">
        <v>107</v>
      </c>
      <c r="D510" s="41"/>
      <c r="E510" s="36">
        <f aca="true" t="shared" si="51" ref="E510:I511">E511</f>
        <v>8500</v>
      </c>
      <c r="F510" s="36">
        <f t="shared" si="51"/>
        <v>0</v>
      </c>
      <c r="G510" s="36">
        <f t="shared" si="51"/>
        <v>8500</v>
      </c>
      <c r="H510" s="36">
        <f t="shared" si="51"/>
        <v>8500</v>
      </c>
      <c r="I510" s="36">
        <f t="shared" si="51"/>
        <v>8500</v>
      </c>
    </row>
    <row r="511" spans="1:9" ht="31.5">
      <c r="A511" s="44" t="s">
        <v>190</v>
      </c>
      <c r="B511" s="41" t="s">
        <v>73</v>
      </c>
      <c r="C511" s="41" t="s">
        <v>404</v>
      </c>
      <c r="D511" s="41"/>
      <c r="E511" s="42">
        <f t="shared" si="51"/>
        <v>8500</v>
      </c>
      <c r="F511" s="42">
        <f t="shared" si="51"/>
        <v>0</v>
      </c>
      <c r="G511" s="42">
        <f t="shared" si="51"/>
        <v>8500</v>
      </c>
      <c r="H511" s="42">
        <f t="shared" si="51"/>
        <v>8500</v>
      </c>
      <c r="I511" s="42">
        <f t="shared" si="51"/>
        <v>8500</v>
      </c>
    </row>
    <row r="512" spans="1:9" ht="31.5">
      <c r="A512" s="44" t="s">
        <v>10</v>
      </c>
      <c r="B512" s="41" t="s">
        <v>73</v>
      </c>
      <c r="C512" s="41" t="s">
        <v>404</v>
      </c>
      <c r="D512" s="41" t="s">
        <v>11</v>
      </c>
      <c r="E512" s="42">
        <v>8500</v>
      </c>
      <c r="F512" s="102"/>
      <c r="G512" s="42">
        <f>E512+F512</f>
        <v>8500</v>
      </c>
      <c r="H512" s="42">
        <v>8500</v>
      </c>
      <c r="I512" s="42">
        <v>8500</v>
      </c>
    </row>
    <row r="513" spans="1:9" ht="31.5">
      <c r="A513" s="44" t="s">
        <v>173</v>
      </c>
      <c r="B513" s="41" t="s">
        <v>73</v>
      </c>
      <c r="C513" s="26" t="s">
        <v>509</v>
      </c>
      <c r="D513" s="41"/>
      <c r="E513" s="42">
        <f aca="true" t="shared" si="52" ref="E513:I514">E514</f>
        <v>10</v>
      </c>
      <c r="F513" s="42">
        <f t="shared" si="52"/>
        <v>-10</v>
      </c>
      <c r="G513" s="42">
        <f t="shared" si="52"/>
        <v>0</v>
      </c>
      <c r="H513" s="42">
        <f t="shared" si="52"/>
        <v>0</v>
      </c>
      <c r="I513" s="42">
        <f t="shared" si="52"/>
        <v>0</v>
      </c>
    </row>
    <row r="514" spans="1:9" ht="31.5">
      <c r="A514" s="44" t="s">
        <v>173</v>
      </c>
      <c r="B514" s="41" t="s">
        <v>73</v>
      </c>
      <c r="C514" s="26" t="s">
        <v>510</v>
      </c>
      <c r="D514" s="41"/>
      <c r="E514" s="42">
        <f t="shared" si="52"/>
        <v>10</v>
      </c>
      <c r="F514" s="42">
        <f t="shared" si="52"/>
        <v>-10</v>
      </c>
      <c r="G514" s="42">
        <f t="shared" si="52"/>
        <v>0</v>
      </c>
      <c r="H514" s="42">
        <f t="shared" si="52"/>
        <v>0</v>
      </c>
      <c r="I514" s="42">
        <f t="shared" si="52"/>
        <v>0</v>
      </c>
    </row>
    <row r="515" spans="1:9" ht="31.5">
      <c r="A515" s="44" t="s">
        <v>10</v>
      </c>
      <c r="B515" s="41" t="s">
        <v>73</v>
      </c>
      <c r="C515" s="26" t="s">
        <v>510</v>
      </c>
      <c r="D515" s="41" t="s">
        <v>11</v>
      </c>
      <c r="E515" s="102">
        <v>10</v>
      </c>
      <c r="F515" s="102">
        <v>-10</v>
      </c>
      <c r="G515" s="42">
        <f>E515+F515</f>
        <v>0</v>
      </c>
      <c r="H515" s="42">
        <v>0</v>
      </c>
      <c r="I515" s="42">
        <v>0</v>
      </c>
    </row>
    <row r="516" spans="1:9" ht="31.5">
      <c r="A516" s="107" t="s">
        <v>241</v>
      </c>
      <c r="B516" s="76" t="s">
        <v>73</v>
      </c>
      <c r="C516" s="11" t="s">
        <v>110</v>
      </c>
      <c r="D516" s="11" t="s">
        <v>0</v>
      </c>
      <c r="E516" s="12">
        <f>E517</f>
        <v>5503.5</v>
      </c>
      <c r="F516" s="12">
        <f>F517</f>
        <v>-0.7</v>
      </c>
      <c r="G516" s="12">
        <f>G517</f>
        <v>5502.8</v>
      </c>
      <c r="H516" s="12">
        <f>H517</f>
        <v>5502.8</v>
      </c>
      <c r="I516" s="12">
        <f>I517</f>
        <v>5502.8</v>
      </c>
    </row>
    <row r="517" spans="1:9" s="136" customFormat="1" ht="15.75">
      <c r="A517" s="138" t="s">
        <v>346</v>
      </c>
      <c r="B517" s="137" t="s">
        <v>73</v>
      </c>
      <c r="C517" s="137" t="s">
        <v>216</v>
      </c>
      <c r="D517" s="134"/>
      <c r="E517" s="135">
        <f>E518+E521</f>
        <v>5503.5</v>
      </c>
      <c r="F517" s="135">
        <f>F518+F521</f>
        <v>-0.7</v>
      </c>
      <c r="G517" s="135">
        <f>G518+G521</f>
        <v>5502.8</v>
      </c>
      <c r="H517" s="135">
        <f>H518+H521</f>
        <v>5502.8</v>
      </c>
      <c r="I517" s="135">
        <f>I518+I521</f>
        <v>5502.8</v>
      </c>
    </row>
    <row r="518" spans="1:9" s="95" customFormat="1" ht="15.75">
      <c r="A518" s="44" t="s">
        <v>346</v>
      </c>
      <c r="B518" s="41" t="s">
        <v>73</v>
      </c>
      <c r="C518" s="41" t="s">
        <v>405</v>
      </c>
      <c r="D518" s="41"/>
      <c r="E518" s="42">
        <f>E519+E520</f>
        <v>1896</v>
      </c>
      <c r="F518" s="42">
        <f>F519+F520</f>
        <v>0</v>
      </c>
      <c r="G518" s="42">
        <f>G519+G520</f>
        <v>1896</v>
      </c>
      <c r="H518" s="42">
        <f>H519+H520</f>
        <v>1896</v>
      </c>
      <c r="I518" s="42">
        <f>I519+I520</f>
        <v>1896</v>
      </c>
    </row>
    <row r="519" spans="1:9" s="95" customFormat="1" ht="31.5">
      <c r="A519" s="44" t="s">
        <v>299</v>
      </c>
      <c r="B519" s="41" t="s">
        <v>73</v>
      </c>
      <c r="C519" s="41" t="s">
        <v>405</v>
      </c>
      <c r="D519" s="41" t="s">
        <v>8</v>
      </c>
      <c r="E519" s="42">
        <v>55.2</v>
      </c>
      <c r="F519" s="102"/>
      <c r="G519" s="42">
        <f>E519+F519</f>
        <v>55.2</v>
      </c>
      <c r="H519" s="42">
        <v>55.2</v>
      </c>
      <c r="I519" s="42">
        <v>55.2</v>
      </c>
    </row>
    <row r="520" spans="1:9" s="95" customFormat="1" ht="31.5">
      <c r="A520" s="44" t="s">
        <v>10</v>
      </c>
      <c r="B520" s="41" t="s">
        <v>73</v>
      </c>
      <c r="C520" s="41" t="s">
        <v>405</v>
      </c>
      <c r="D520" s="41" t="s">
        <v>11</v>
      </c>
      <c r="E520" s="36">
        <f>1833.6+6.7+0.5</f>
        <v>1840.8</v>
      </c>
      <c r="F520" s="102"/>
      <c r="G520" s="42">
        <f>E520+F520</f>
        <v>1840.8</v>
      </c>
      <c r="H520" s="36">
        <f>1833.6+6.7+0.5</f>
        <v>1840.8</v>
      </c>
      <c r="I520" s="36">
        <f>1833.6+6.7+0.5</f>
        <v>1840.8</v>
      </c>
    </row>
    <row r="521" spans="1:9" ht="31.5">
      <c r="A521" s="44" t="s">
        <v>215</v>
      </c>
      <c r="B521" s="41" t="s">
        <v>73</v>
      </c>
      <c r="C521" s="41" t="s">
        <v>161</v>
      </c>
      <c r="D521" s="41"/>
      <c r="E521" s="36">
        <f>E522</f>
        <v>3607.5</v>
      </c>
      <c r="F521" s="36">
        <f>F522</f>
        <v>-0.7</v>
      </c>
      <c r="G521" s="36">
        <f>G522</f>
        <v>3606.8</v>
      </c>
      <c r="H521" s="36">
        <f>H522</f>
        <v>3606.8</v>
      </c>
      <c r="I521" s="36">
        <f>I522</f>
        <v>3606.8</v>
      </c>
    </row>
    <row r="522" spans="1:9" ht="31.5">
      <c r="A522" s="44" t="s">
        <v>10</v>
      </c>
      <c r="B522" s="41" t="s">
        <v>73</v>
      </c>
      <c r="C522" s="41" t="s">
        <v>161</v>
      </c>
      <c r="D522" s="41" t="s">
        <v>11</v>
      </c>
      <c r="E522" s="36">
        <f>2164.8+1442.7</f>
        <v>3607.5</v>
      </c>
      <c r="F522" s="102">
        <v>-0.7</v>
      </c>
      <c r="G522" s="42">
        <f>E522+F522</f>
        <v>3606.8</v>
      </c>
      <c r="H522" s="36">
        <f>2164.8+1442.7-0.7</f>
        <v>3606.8</v>
      </c>
      <c r="I522" s="36">
        <f>2164.8+1442.7-0.7</f>
        <v>3606.8</v>
      </c>
    </row>
    <row r="523" spans="1:9" ht="31.5">
      <c r="A523" s="10" t="s">
        <v>60</v>
      </c>
      <c r="B523" s="76" t="s">
        <v>73</v>
      </c>
      <c r="C523" s="11" t="s">
        <v>103</v>
      </c>
      <c r="D523" s="11" t="s">
        <v>0</v>
      </c>
      <c r="E523" s="12">
        <f>E524+E534</f>
        <v>98328.5</v>
      </c>
      <c r="F523" s="12">
        <f>F524+F534</f>
        <v>0</v>
      </c>
      <c r="G523" s="12">
        <f>G524+G534</f>
        <v>98328.5</v>
      </c>
      <c r="H523" s="12">
        <f>H524+H534</f>
        <v>97737.1</v>
      </c>
      <c r="I523" s="12">
        <f>I524+I534</f>
        <v>97737.1</v>
      </c>
    </row>
    <row r="524" spans="1:9" s="136" customFormat="1" ht="31.5">
      <c r="A524" s="133" t="s">
        <v>13</v>
      </c>
      <c r="B524" s="137" t="s">
        <v>73</v>
      </c>
      <c r="C524" s="137" t="s">
        <v>104</v>
      </c>
      <c r="D524" s="134"/>
      <c r="E524" s="135">
        <f>E525+E530</f>
        <v>58372</v>
      </c>
      <c r="F524" s="135">
        <f>F525+F530</f>
        <v>0</v>
      </c>
      <c r="G524" s="135">
        <f>G525+G530</f>
        <v>58372</v>
      </c>
      <c r="H524" s="135">
        <f>H525+H530</f>
        <v>57799.6</v>
      </c>
      <c r="I524" s="135">
        <f>I525+I530</f>
        <v>57799.6</v>
      </c>
    </row>
    <row r="525" spans="1:9" ht="31.5">
      <c r="A525" s="39" t="s">
        <v>13</v>
      </c>
      <c r="B525" s="41" t="s">
        <v>73</v>
      </c>
      <c r="C525" s="41" t="s">
        <v>415</v>
      </c>
      <c r="D525" s="41"/>
      <c r="E525" s="42">
        <f>E526+E527+E529+E528</f>
        <v>48466.5</v>
      </c>
      <c r="F525" s="42">
        <f>F526+F527+F529+F528</f>
        <v>0</v>
      </c>
      <c r="G525" s="42">
        <f>G526+G527+G529+G528</f>
        <v>48466.5</v>
      </c>
      <c r="H525" s="42">
        <f>H526+H527+H529+H528</f>
        <v>47894.1</v>
      </c>
      <c r="I525" s="42">
        <f>I526+I527+I529+I528</f>
        <v>47894.1</v>
      </c>
    </row>
    <row r="526" spans="1:9" ht="63">
      <c r="A526" s="39" t="s">
        <v>14</v>
      </c>
      <c r="B526" s="41" t="s">
        <v>73</v>
      </c>
      <c r="C526" s="41" t="s">
        <v>415</v>
      </c>
      <c r="D526" s="41" t="s">
        <v>15</v>
      </c>
      <c r="E526" s="42">
        <f>42594-765.6</f>
        <v>41828.4</v>
      </c>
      <c r="F526" s="102"/>
      <c r="G526" s="42">
        <f>E526+F526</f>
        <v>41828.4</v>
      </c>
      <c r="H526" s="42">
        <v>42594</v>
      </c>
      <c r="I526" s="42">
        <v>42594</v>
      </c>
    </row>
    <row r="527" spans="1:9" ht="47.25">
      <c r="A527" s="44" t="s">
        <v>298</v>
      </c>
      <c r="B527" s="41" t="s">
        <v>73</v>
      </c>
      <c r="C527" s="41" t="s">
        <v>415</v>
      </c>
      <c r="D527" s="41" t="s">
        <v>8</v>
      </c>
      <c r="E527" s="42">
        <v>5538.4</v>
      </c>
      <c r="F527" s="102"/>
      <c r="G527" s="42">
        <f>E527+F527</f>
        <v>5538.4</v>
      </c>
      <c r="H527" s="42">
        <v>4966</v>
      </c>
      <c r="I527" s="42">
        <v>4966</v>
      </c>
    </row>
    <row r="528" spans="1:9" ht="15.75">
      <c r="A528" s="44" t="s">
        <v>26</v>
      </c>
      <c r="B528" s="41" t="s">
        <v>73</v>
      </c>
      <c r="C528" s="41" t="s">
        <v>415</v>
      </c>
      <c r="D528" s="41" t="s">
        <v>16</v>
      </c>
      <c r="E528" s="111">
        <v>765.6</v>
      </c>
      <c r="F528" s="102"/>
      <c r="G528" s="42">
        <f>E528+F528</f>
        <v>765.6</v>
      </c>
      <c r="H528" s="42">
        <v>0</v>
      </c>
      <c r="I528" s="42">
        <v>0</v>
      </c>
    </row>
    <row r="529" spans="1:9" ht="15.75">
      <c r="A529" s="44" t="s">
        <v>9</v>
      </c>
      <c r="B529" s="41" t="s">
        <v>73</v>
      </c>
      <c r="C529" s="41" t="s">
        <v>415</v>
      </c>
      <c r="D529" s="41" t="s">
        <v>12</v>
      </c>
      <c r="E529" s="42">
        <v>334.1</v>
      </c>
      <c r="F529" s="102"/>
      <c r="G529" s="42">
        <f>E529+F529</f>
        <v>334.1</v>
      </c>
      <c r="H529" s="42">
        <v>334.1</v>
      </c>
      <c r="I529" s="42">
        <v>334.1</v>
      </c>
    </row>
    <row r="530" spans="1:9" ht="78.75">
      <c r="A530" s="44" t="s">
        <v>210</v>
      </c>
      <c r="B530" s="41" t="s">
        <v>73</v>
      </c>
      <c r="C530" s="41" t="s">
        <v>256</v>
      </c>
      <c r="D530" s="41"/>
      <c r="E530" s="42">
        <f>E531+E532+E533</f>
        <v>9905.5</v>
      </c>
      <c r="F530" s="42">
        <f>F531+F532+F533</f>
        <v>0</v>
      </c>
      <c r="G530" s="42">
        <f>G531+G532+G533</f>
        <v>9905.5</v>
      </c>
      <c r="H530" s="42">
        <f>H531+H532+H533</f>
        <v>9905.5</v>
      </c>
      <c r="I530" s="42">
        <f>I531+I532+I533</f>
        <v>9905.5</v>
      </c>
    </row>
    <row r="531" spans="1:9" ht="63">
      <c r="A531" s="39" t="s">
        <v>14</v>
      </c>
      <c r="B531" s="41" t="s">
        <v>73</v>
      </c>
      <c r="C531" s="41" t="s">
        <v>256</v>
      </c>
      <c r="D531" s="41" t="s">
        <v>15</v>
      </c>
      <c r="E531" s="42">
        <v>8395.1</v>
      </c>
      <c r="F531" s="102"/>
      <c r="G531" s="42">
        <f>E531+F531</f>
        <v>8395.1</v>
      </c>
      <c r="H531" s="42">
        <v>8395.1</v>
      </c>
      <c r="I531" s="42">
        <v>8395.1</v>
      </c>
    </row>
    <row r="532" spans="1:9" ht="47.25">
      <c r="A532" s="44" t="s">
        <v>298</v>
      </c>
      <c r="B532" s="41" t="s">
        <v>73</v>
      </c>
      <c r="C532" s="41" t="s">
        <v>256</v>
      </c>
      <c r="D532" s="41" t="s">
        <v>8</v>
      </c>
      <c r="E532" s="42">
        <v>1490.3</v>
      </c>
      <c r="F532" s="102"/>
      <c r="G532" s="42">
        <f>E532+F532</f>
        <v>1490.3</v>
      </c>
      <c r="H532" s="42">
        <v>1490.3</v>
      </c>
      <c r="I532" s="42">
        <v>1490.3</v>
      </c>
    </row>
    <row r="533" spans="1:9" ht="15.75">
      <c r="A533" s="39" t="s">
        <v>26</v>
      </c>
      <c r="B533" s="41" t="s">
        <v>73</v>
      </c>
      <c r="C533" s="41" t="s">
        <v>256</v>
      </c>
      <c r="D533" s="41" t="s">
        <v>16</v>
      </c>
      <c r="E533" s="42">
        <v>20.1</v>
      </c>
      <c r="F533" s="102"/>
      <c r="G533" s="42">
        <f>E533+F533</f>
        <v>20.1</v>
      </c>
      <c r="H533" s="42">
        <v>20.1</v>
      </c>
      <c r="I533" s="42">
        <v>20.1</v>
      </c>
    </row>
    <row r="534" spans="1:9" ht="31.5">
      <c r="A534" s="39" t="s">
        <v>48</v>
      </c>
      <c r="B534" s="41" t="s">
        <v>73</v>
      </c>
      <c r="C534" s="41" t="s">
        <v>111</v>
      </c>
      <c r="D534" s="41"/>
      <c r="E534" s="42">
        <f>E535</f>
        <v>39956.5</v>
      </c>
      <c r="F534" s="42">
        <f>F535</f>
        <v>0</v>
      </c>
      <c r="G534" s="42">
        <f>G535</f>
        <v>39956.5</v>
      </c>
      <c r="H534" s="42">
        <f>H535</f>
        <v>39937.5</v>
      </c>
      <c r="I534" s="42">
        <f>I535</f>
        <v>39937.5</v>
      </c>
    </row>
    <row r="535" spans="1:9" ht="31.5">
      <c r="A535" s="39" t="s">
        <v>48</v>
      </c>
      <c r="B535" s="41" t="s">
        <v>73</v>
      </c>
      <c r="C535" s="41" t="s">
        <v>416</v>
      </c>
      <c r="D535" s="41"/>
      <c r="E535" s="42">
        <f>E536+E537</f>
        <v>39956.5</v>
      </c>
      <c r="F535" s="42">
        <f>F536+F537</f>
        <v>0</v>
      </c>
      <c r="G535" s="42">
        <f>G536+G537</f>
        <v>39956.5</v>
      </c>
      <c r="H535" s="42">
        <f>H536+H537</f>
        <v>39937.5</v>
      </c>
      <c r="I535" s="42">
        <f>I536+I537</f>
        <v>39937.5</v>
      </c>
    </row>
    <row r="536" spans="1:9" ht="63">
      <c r="A536" s="39" t="s">
        <v>14</v>
      </c>
      <c r="B536" s="41" t="s">
        <v>73</v>
      </c>
      <c r="C536" s="41" t="s">
        <v>416</v>
      </c>
      <c r="D536" s="41" t="s">
        <v>15</v>
      </c>
      <c r="E536" s="42">
        <v>37700.7</v>
      </c>
      <c r="F536" s="102"/>
      <c r="G536" s="42">
        <f>E536+F536</f>
        <v>37700.7</v>
      </c>
      <c r="H536" s="42">
        <v>37692.7</v>
      </c>
      <c r="I536" s="42">
        <v>37692.7</v>
      </c>
    </row>
    <row r="537" spans="1:9" ht="47.25">
      <c r="A537" s="44" t="s">
        <v>298</v>
      </c>
      <c r="B537" s="41" t="s">
        <v>73</v>
      </c>
      <c r="C537" s="41" t="s">
        <v>416</v>
      </c>
      <c r="D537" s="41" t="s">
        <v>8</v>
      </c>
      <c r="E537" s="42">
        <v>2255.8</v>
      </c>
      <c r="F537" s="102"/>
      <c r="G537" s="42">
        <f>E537+F537</f>
        <v>2255.8</v>
      </c>
      <c r="H537" s="42">
        <v>2244.8</v>
      </c>
      <c r="I537" s="42">
        <v>2244.8</v>
      </c>
    </row>
    <row r="538" spans="1:9" ht="15.75">
      <c r="A538" s="71" t="s">
        <v>249</v>
      </c>
      <c r="B538" s="66" t="s">
        <v>73</v>
      </c>
      <c r="C538" s="66" t="s">
        <v>146</v>
      </c>
      <c r="D538" s="66" t="s">
        <v>0</v>
      </c>
      <c r="E538" s="77">
        <f aca="true" t="shared" si="53" ref="E538:H541">E539</f>
        <v>1186.3</v>
      </c>
      <c r="F538" s="77">
        <f t="shared" si="53"/>
        <v>0</v>
      </c>
      <c r="G538" s="77">
        <f t="shared" si="53"/>
        <v>1186.3</v>
      </c>
      <c r="H538" s="77">
        <f t="shared" si="53"/>
        <v>1186.3</v>
      </c>
      <c r="I538" s="77">
        <f>I539</f>
        <v>1186.3</v>
      </c>
    </row>
    <row r="539" spans="1:9" ht="31.5">
      <c r="A539" s="10" t="s">
        <v>251</v>
      </c>
      <c r="B539" s="76" t="s">
        <v>73</v>
      </c>
      <c r="C539" s="11" t="s">
        <v>113</v>
      </c>
      <c r="D539" s="11" t="s">
        <v>0</v>
      </c>
      <c r="E539" s="12">
        <f aca="true" t="shared" si="54" ref="E539:H540">E540</f>
        <v>1186.3</v>
      </c>
      <c r="F539" s="12">
        <f t="shared" si="54"/>
        <v>0</v>
      </c>
      <c r="G539" s="12">
        <f t="shared" si="54"/>
        <v>1186.3</v>
      </c>
      <c r="H539" s="12">
        <f t="shared" si="54"/>
        <v>1186.3</v>
      </c>
      <c r="I539" s="12">
        <f>I540</f>
        <v>1186.3</v>
      </c>
    </row>
    <row r="540" spans="1:9" s="136" customFormat="1" ht="78.75">
      <c r="A540" s="144" t="s">
        <v>74</v>
      </c>
      <c r="B540" s="142" t="s">
        <v>73</v>
      </c>
      <c r="C540" s="142" t="s">
        <v>148</v>
      </c>
      <c r="D540" s="134"/>
      <c r="E540" s="135">
        <f t="shared" si="54"/>
        <v>1186.3</v>
      </c>
      <c r="F540" s="135">
        <f t="shared" si="54"/>
        <v>0</v>
      </c>
      <c r="G540" s="135">
        <f t="shared" si="54"/>
        <v>1186.3</v>
      </c>
      <c r="H540" s="135">
        <f t="shared" si="54"/>
        <v>1186.3</v>
      </c>
      <c r="I540" s="135">
        <f>I541</f>
        <v>1186.3</v>
      </c>
    </row>
    <row r="541" spans="1:9" ht="78.75">
      <c r="A541" s="40" t="s">
        <v>74</v>
      </c>
      <c r="B541" s="26" t="s">
        <v>73</v>
      </c>
      <c r="C541" s="34" t="s">
        <v>417</v>
      </c>
      <c r="D541" s="34"/>
      <c r="E541" s="56">
        <f t="shared" si="53"/>
        <v>1186.3</v>
      </c>
      <c r="F541" s="36">
        <f t="shared" si="53"/>
        <v>0</v>
      </c>
      <c r="G541" s="56">
        <f t="shared" si="53"/>
        <v>1186.3</v>
      </c>
      <c r="H541" s="56">
        <f t="shared" si="53"/>
        <v>1186.3</v>
      </c>
      <c r="I541" s="56">
        <f>I542</f>
        <v>1186.3</v>
      </c>
    </row>
    <row r="542" spans="1:9" ht="15.75">
      <c r="A542" s="40" t="s">
        <v>26</v>
      </c>
      <c r="B542" s="26" t="s">
        <v>73</v>
      </c>
      <c r="C542" s="34" t="s">
        <v>417</v>
      </c>
      <c r="D542" s="34" t="s">
        <v>16</v>
      </c>
      <c r="E542" s="56">
        <v>1186.3</v>
      </c>
      <c r="F542" s="103"/>
      <c r="G542" s="42">
        <f>E542+F542</f>
        <v>1186.3</v>
      </c>
      <c r="H542" s="56">
        <v>1186.3</v>
      </c>
      <c r="I542" s="56">
        <v>1186.3</v>
      </c>
    </row>
    <row r="543" spans="1:9" ht="15.75">
      <c r="A543" s="31" t="s">
        <v>75</v>
      </c>
      <c r="B543" s="32" t="s">
        <v>76</v>
      </c>
      <c r="C543" s="70"/>
      <c r="D543" s="74"/>
      <c r="E543" s="30">
        <f>E544+E551</f>
        <v>67246.6</v>
      </c>
      <c r="F543" s="30">
        <f>F544+F551</f>
        <v>36.6</v>
      </c>
      <c r="G543" s="30">
        <f>G544+G551</f>
        <v>67283.2</v>
      </c>
      <c r="H543" s="30">
        <f>H544+H551</f>
        <v>92247.8</v>
      </c>
      <c r="I543" s="30">
        <f>I544+I551</f>
        <v>134732.90000000002</v>
      </c>
    </row>
    <row r="544" spans="1:9" ht="31.5">
      <c r="A544" s="71" t="s">
        <v>243</v>
      </c>
      <c r="B544" s="67" t="s">
        <v>76</v>
      </c>
      <c r="C544" s="66" t="s">
        <v>125</v>
      </c>
      <c r="D544" s="66" t="s">
        <v>0</v>
      </c>
      <c r="E544" s="72">
        <f>E545</f>
        <v>27638.5</v>
      </c>
      <c r="F544" s="72">
        <f>F545</f>
        <v>0</v>
      </c>
      <c r="G544" s="72">
        <f>G545</f>
        <v>27638.5</v>
      </c>
      <c r="H544" s="72">
        <f>H545</f>
        <v>27621.2</v>
      </c>
      <c r="I544" s="72">
        <f>I545</f>
        <v>27585.2</v>
      </c>
    </row>
    <row r="545" spans="1:9" ht="31.5">
      <c r="A545" s="10" t="s">
        <v>244</v>
      </c>
      <c r="B545" s="73" t="s">
        <v>76</v>
      </c>
      <c r="C545" s="11" t="s">
        <v>126</v>
      </c>
      <c r="D545" s="11" t="s">
        <v>0</v>
      </c>
      <c r="E545" s="12">
        <f>E547</f>
        <v>27638.5</v>
      </c>
      <c r="F545" s="12">
        <f>F547</f>
        <v>0</v>
      </c>
      <c r="G545" s="12">
        <f>G547</f>
        <v>27638.5</v>
      </c>
      <c r="H545" s="12">
        <f>H547</f>
        <v>27621.2</v>
      </c>
      <c r="I545" s="12">
        <f>I547</f>
        <v>27585.2</v>
      </c>
    </row>
    <row r="546" spans="1:9" ht="31.5">
      <c r="A546" s="148" t="s">
        <v>13</v>
      </c>
      <c r="B546" s="41" t="s">
        <v>76</v>
      </c>
      <c r="C546" s="34" t="s">
        <v>127</v>
      </c>
      <c r="D546" s="21"/>
      <c r="E546" s="20">
        <f>E547</f>
        <v>27638.5</v>
      </c>
      <c r="F546" s="20">
        <f>F547</f>
        <v>0</v>
      </c>
      <c r="G546" s="20">
        <f>G547</f>
        <v>27638.5</v>
      </c>
      <c r="H546" s="20">
        <f>H547</f>
        <v>27621.2</v>
      </c>
      <c r="I546" s="20">
        <f>I547</f>
        <v>27585.2</v>
      </c>
    </row>
    <row r="547" spans="1:9" ht="31.5">
      <c r="A547" s="51" t="s">
        <v>13</v>
      </c>
      <c r="B547" s="41" t="s">
        <v>76</v>
      </c>
      <c r="C547" s="15" t="s">
        <v>444</v>
      </c>
      <c r="D547" s="21"/>
      <c r="E547" s="20">
        <f>SUM(E548:E550)</f>
        <v>27638.5</v>
      </c>
      <c r="F547" s="20">
        <f>SUM(F548:F550)</f>
        <v>0</v>
      </c>
      <c r="G547" s="20">
        <f>SUM(G548:G550)</f>
        <v>27638.5</v>
      </c>
      <c r="H547" s="20">
        <f>SUM(H548:H550)</f>
        <v>27621.2</v>
      </c>
      <c r="I547" s="20">
        <f>SUM(I548:I550)</f>
        <v>27585.2</v>
      </c>
    </row>
    <row r="548" spans="1:9" ht="63">
      <c r="A548" s="50" t="s">
        <v>14</v>
      </c>
      <c r="B548" s="41" t="s">
        <v>76</v>
      </c>
      <c r="C548" s="15" t="s">
        <v>444</v>
      </c>
      <c r="D548" s="41" t="s">
        <v>15</v>
      </c>
      <c r="E548" s="20">
        <v>26132.7</v>
      </c>
      <c r="F548" s="102"/>
      <c r="G548" s="42">
        <f>E548+F548</f>
        <v>26132.7</v>
      </c>
      <c r="H548" s="20">
        <v>26123.7</v>
      </c>
      <c r="I548" s="20">
        <v>26123.7</v>
      </c>
    </row>
    <row r="549" spans="1:9" ht="47.25">
      <c r="A549" s="44" t="s">
        <v>298</v>
      </c>
      <c r="B549" s="41" t="s">
        <v>76</v>
      </c>
      <c r="C549" s="15" t="s">
        <v>444</v>
      </c>
      <c r="D549" s="41" t="s">
        <v>8</v>
      </c>
      <c r="E549" s="20">
        <v>1484.3</v>
      </c>
      <c r="F549" s="102"/>
      <c r="G549" s="42">
        <f>E549+F549</f>
        <v>1484.3</v>
      </c>
      <c r="H549" s="20">
        <v>1476.3</v>
      </c>
      <c r="I549" s="20">
        <v>1440.7</v>
      </c>
    </row>
    <row r="550" spans="1:9" ht="15.75">
      <c r="A550" s="44" t="s">
        <v>9</v>
      </c>
      <c r="B550" s="41" t="s">
        <v>76</v>
      </c>
      <c r="C550" s="15" t="s">
        <v>444</v>
      </c>
      <c r="D550" s="41" t="s">
        <v>12</v>
      </c>
      <c r="E550" s="20">
        <v>21.5</v>
      </c>
      <c r="F550" s="102"/>
      <c r="G550" s="42">
        <f>E550+F550</f>
        <v>21.5</v>
      </c>
      <c r="H550" s="20">
        <v>21.2</v>
      </c>
      <c r="I550" s="20">
        <v>20.8</v>
      </c>
    </row>
    <row r="551" spans="1:9" ht="15.75">
      <c r="A551" s="65" t="s">
        <v>28</v>
      </c>
      <c r="B551" s="67" t="s">
        <v>76</v>
      </c>
      <c r="C551" s="67" t="s">
        <v>84</v>
      </c>
      <c r="D551" s="67" t="s">
        <v>0</v>
      </c>
      <c r="E551" s="125">
        <f>E556+E558+E560+E562+E552+E570+E564+E566+E568+E554</f>
        <v>39608.1</v>
      </c>
      <c r="F551" s="125">
        <f>F556+F558+F560+F562+F552+F570+F564+F566+F568+F554</f>
        <v>36.6</v>
      </c>
      <c r="G551" s="125">
        <f>G556+G558+G560+G562+G552+G570+G564+G566+G568+G554</f>
        <v>39644.7</v>
      </c>
      <c r="H551" s="125">
        <f>H556+H558+H560+H562+H552+H570+H564+H566+H568+H554</f>
        <v>64626.6</v>
      </c>
      <c r="I551" s="125">
        <f>I556+I558+I560+I562+I552+I570+I564+I566+I568+I554</f>
        <v>107147.70000000001</v>
      </c>
    </row>
    <row r="552" spans="1:9" ht="31.5">
      <c r="A552" s="22" t="s">
        <v>54</v>
      </c>
      <c r="B552" s="26" t="s">
        <v>76</v>
      </c>
      <c r="C552" s="41" t="s">
        <v>89</v>
      </c>
      <c r="D552" s="57"/>
      <c r="E552" s="42">
        <f>E553</f>
        <v>1500</v>
      </c>
      <c r="F552" s="42">
        <f>F553</f>
        <v>0</v>
      </c>
      <c r="G552" s="42">
        <f>G553</f>
        <v>1500</v>
      </c>
      <c r="H552" s="42">
        <f>H553</f>
        <v>1000</v>
      </c>
      <c r="I552" s="42">
        <f>I553</f>
        <v>0</v>
      </c>
    </row>
    <row r="553" spans="1:9" ht="15.75">
      <c r="A553" s="45" t="s">
        <v>9</v>
      </c>
      <c r="B553" s="41" t="s">
        <v>76</v>
      </c>
      <c r="C553" s="41" t="s">
        <v>89</v>
      </c>
      <c r="D553" s="41" t="s">
        <v>12</v>
      </c>
      <c r="E553" s="42">
        <v>1500</v>
      </c>
      <c r="F553" s="102"/>
      <c r="G553" s="42">
        <f>E553+F553</f>
        <v>1500</v>
      </c>
      <c r="H553" s="42">
        <v>1000</v>
      </c>
      <c r="I553" s="42">
        <v>0</v>
      </c>
    </row>
    <row r="554" spans="1:9" ht="63">
      <c r="A554" s="45" t="s">
        <v>539</v>
      </c>
      <c r="B554" s="26" t="s">
        <v>76</v>
      </c>
      <c r="C554" s="41" t="s">
        <v>537</v>
      </c>
      <c r="D554" s="57"/>
      <c r="E554" s="42">
        <f>E555</f>
        <v>0</v>
      </c>
      <c r="F554" s="42" t="str">
        <f>F555</f>
        <v>36,6</v>
      </c>
      <c r="G554" s="42">
        <f>E554+F554</f>
        <v>36.6</v>
      </c>
      <c r="H554" s="42">
        <f>H555</f>
        <v>0</v>
      </c>
      <c r="I554" s="42">
        <f>I555</f>
        <v>0</v>
      </c>
    </row>
    <row r="555" spans="1:9" ht="47.25">
      <c r="A555" s="44" t="s">
        <v>298</v>
      </c>
      <c r="B555" s="41" t="s">
        <v>76</v>
      </c>
      <c r="C555" s="41" t="s">
        <v>537</v>
      </c>
      <c r="D555" s="41" t="s">
        <v>8</v>
      </c>
      <c r="E555" s="42">
        <v>0</v>
      </c>
      <c r="F555" s="102" t="s">
        <v>538</v>
      </c>
      <c r="G555" s="42">
        <f>E555+F555</f>
        <v>36.6</v>
      </c>
      <c r="H555" s="42">
        <v>0</v>
      </c>
      <c r="I555" s="42">
        <v>0</v>
      </c>
    </row>
    <row r="556" spans="1:9" ht="31.5">
      <c r="A556" s="22" t="s">
        <v>40</v>
      </c>
      <c r="B556" s="41" t="s">
        <v>76</v>
      </c>
      <c r="C556" s="110" t="s">
        <v>86</v>
      </c>
      <c r="D556" s="47"/>
      <c r="E556" s="46">
        <f>E557</f>
        <v>1254.8</v>
      </c>
      <c r="F556" s="42">
        <f>F557</f>
        <v>0</v>
      </c>
      <c r="G556" s="46">
        <f>G557</f>
        <v>1254.8</v>
      </c>
      <c r="H556" s="46">
        <f>H557</f>
        <v>1232.7</v>
      </c>
      <c r="I556" s="46">
        <f>I557</f>
        <v>1207.9</v>
      </c>
    </row>
    <row r="557" spans="1:9" ht="15.75">
      <c r="A557" s="45" t="s">
        <v>38</v>
      </c>
      <c r="B557" s="41" t="s">
        <v>76</v>
      </c>
      <c r="C557" s="110" t="s">
        <v>86</v>
      </c>
      <c r="D557" s="41" t="s">
        <v>39</v>
      </c>
      <c r="E557" s="46">
        <v>1254.8</v>
      </c>
      <c r="F557" s="102"/>
      <c r="G557" s="42">
        <f>E557+F557</f>
        <v>1254.8</v>
      </c>
      <c r="H557" s="46">
        <v>1232.7</v>
      </c>
      <c r="I557" s="46">
        <v>1207.9</v>
      </c>
    </row>
    <row r="558" spans="1:9" ht="78.75">
      <c r="A558" s="49" t="s">
        <v>205</v>
      </c>
      <c r="B558" s="41" t="s">
        <v>76</v>
      </c>
      <c r="C558" s="110" t="s">
        <v>87</v>
      </c>
      <c r="D558" s="48"/>
      <c r="E558" s="46">
        <f>E559</f>
        <v>185.7</v>
      </c>
      <c r="F558" s="42">
        <f>F559</f>
        <v>0</v>
      </c>
      <c r="G558" s="46">
        <f>G559</f>
        <v>185.7</v>
      </c>
      <c r="H558" s="46">
        <f>H559</f>
        <v>185.7</v>
      </c>
      <c r="I558" s="46">
        <f>I559</f>
        <v>185.7</v>
      </c>
    </row>
    <row r="559" spans="1:9" ht="15.75">
      <c r="A559" s="45" t="s">
        <v>38</v>
      </c>
      <c r="B559" s="41" t="s">
        <v>76</v>
      </c>
      <c r="C559" s="110" t="s">
        <v>87</v>
      </c>
      <c r="D559" s="41" t="s">
        <v>39</v>
      </c>
      <c r="E559" s="46">
        <v>185.7</v>
      </c>
      <c r="F559" s="102"/>
      <c r="G559" s="42">
        <f>E559+F559</f>
        <v>185.7</v>
      </c>
      <c r="H559" s="46">
        <v>185.7</v>
      </c>
      <c r="I559" s="46">
        <v>185.7</v>
      </c>
    </row>
    <row r="560" spans="1:9" ht="117.75" customHeight="1">
      <c r="A560" s="49" t="s">
        <v>188</v>
      </c>
      <c r="B560" s="41" t="s">
        <v>76</v>
      </c>
      <c r="C560" s="110" t="s">
        <v>88</v>
      </c>
      <c r="D560" s="48"/>
      <c r="E560" s="46">
        <f>E561</f>
        <v>7</v>
      </c>
      <c r="F560" s="42">
        <f>F561</f>
        <v>0</v>
      </c>
      <c r="G560" s="46">
        <f>G561</f>
        <v>7</v>
      </c>
      <c r="H560" s="46">
        <f>H561</f>
        <v>7</v>
      </c>
      <c r="I560" s="46">
        <f>I561</f>
        <v>7</v>
      </c>
    </row>
    <row r="561" spans="1:9" ht="47.25">
      <c r="A561" s="44" t="s">
        <v>298</v>
      </c>
      <c r="B561" s="41" t="s">
        <v>76</v>
      </c>
      <c r="C561" s="110" t="s">
        <v>88</v>
      </c>
      <c r="D561" s="41" t="s">
        <v>8</v>
      </c>
      <c r="E561" s="46">
        <v>7</v>
      </c>
      <c r="F561" s="102"/>
      <c r="G561" s="42">
        <f>E561+F561</f>
        <v>7</v>
      </c>
      <c r="H561" s="46">
        <v>7</v>
      </c>
      <c r="I561" s="46">
        <v>7</v>
      </c>
    </row>
    <row r="562" spans="1:9" ht="31.5">
      <c r="A562" s="22" t="s">
        <v>77</v>
      </c>
      <c r="B562" s="41" t="s">
        <v>76</v>
      </c>
      <c r="C562" s="41" t="s">
        <v>85</v>
      </c>
      <c r="D562" s="41" t="s">
        <v>0</v>
      </c>
      <c r="E562" s="46">
        <f>E563</f>
        <v>3000</v>
      </c>
      <c r="F562" s="42">
        <f>F563</f>
        <v>0</v>
      </c>
      <c r="G562" s="46">
        <f>G563</f>
        <v>3000</v>
      </c>
      <c r="H562" s="46">
        <f>H563</f>
        <v>3000</v>
      </c>
      <c r="I562" s="46">
        <f>I563</f>
        <v>3000</v>
      </c>
    </row>
    <row r="563" spans="1:9" ht="15.75">
      <c r="A563" s="45" t="s">
        <v>38</v>
      </c>
      <c r="B563" s="41" t="s">
        <v>76</v>
      </c>
      <c r="C563" s="41" t="s">
        <v>85</v>
      </c>
      <c r="D563" s="41" t="s">
        <v>39</v>
      </c>
      <c r="E563" s="46">
        <v>3000</v>
      </c>
      <c r="F563" s="102"/>
      <c r="G563" s="42">
        <f>E563+F563</f>
        <v>3000</v>
      </c>
      <c r="H563" s="46">
        <v>3000</v>
      </c>
      <c r="I563" s="46">
        <v>3000</v>
      </c>
    </row>
    <row r="564" spans="1:9" ht="47.25">
      <c r="A564" s="45" t="s">
        <v>287</v>
      </c>
      <c r="B564" s="41" t="s">
        <v>76</v>
      </c>
      <c r="C564" s="41" t="s">
        <v>257</v>
      </c>
      <c r="D564" s="41"/>
      <c r="E564" s="46">
        <f>E565</f>
        <v>1361</v>
      </c>
      <c r="F564" s="42">
        <f>F565</f>
        <v>0</v>
      </c>
      <c r="G564" s="46">
        <f>G565</f>
        <v>1361</v>
      </c>
      <c r="H564" s="46">
        <f>H565</f>
        <v>1436</v>
      </c>
      <c r="I564" s="46">
        <f>I565</f>
        <v>1512</v>
      </c>
    </row>
    <row r="565" spans="1:9" ht="15.75">
      <c r="A565" s="45" t="s">
        <v>38</v>
      </c>
      <c r="B565" s="41" t="s">
        <v>76</v>
      </c>
      <c r="C565" s="41" t="s">
        <v>257</v>
      </c>
      <c r="D565" s="41" t="s">
        <v>39</v>
      </c>
      <c r="E565" s="46">
        <v>1361</v>
      </c>
      <c r="F565" s="102"/>
      <c r="G565" s="42">
        <f>E565+F565</f>
        <v>1361</v>
      </c>
      <c r="H565" s="46">
        <v>1436</v>
      </c>
      <c r="I565" s="46">
        <v>1512</v>
      </c>
    </row>
    <row r="566" spans="1:9" ht="55.5" customHeight="1">
      <c r="A566" s="45" t="s">
        <v>288</v>
      </c>
      <c r="B566" s="41" t="s">
        <v>76</v>
      </c>
      <c r="C566" s="41" t="s">
        <v>258</v>
      </c>
      <c r="D566" s="41"/>
      <c r="E566" s="46">
        <f>E567</f>
        <v>2807</v>
      </c>
      <c r="F566" s="42">
        <f>F567</f>
        <v>0</v>
      </c>
      <c r="G566" s="46">
        <f>G567</f>
        <v>2807</v>
      </c>
      <c r="H566" s="46">
        <f>H567</f>
        <v>2919</v>
      </c>
      <c r="I566" s="46">
        <f>I567</f>
        <v>3036</v>
      </c>
    </row>
    <row r="567" spans="1:9" ht="15.75">
      <c r="A567" s="45" t="s">
        <v>38</v>
      </c>
      <c r="B567" s="41" t="s">
        <v>76</v>
      </c>
      <c r="C567" s="41" t="s">
        <v>258</v>
      </c>
      <c r="D567" s="41" t="s">
        <v>39</v>
      </c>
      <c r="E567" s="46">
        <v>2807</v>
      </c>
      <c r="F567" s="102"/>
      <c r="G567" s="42">
        <f>E567+F567</f>
        <v>2807</v>
      </c>
      <c r="H567" s="46">
        <v>2919</v>
      </c>
      <c r="I567" s="46">
        <v>3036</v>
      </c>
    </row>
    <row r="568" spans="1:9" ht="47.25">
      <c r="A568" s="45" t="s">
        <v>296</v>
      </c>
      <c r="B568" s="41" t="s">
        <v>76</v>
      </c>
      <c r="C568" s="41" t="s">
        <v>295</v>
      </c>
      <c r="D568" s="41"/>
      <c r="E568" s="46">
        <f>E569</f>
        <v>29492.6</v>
      </c>
      <c r="F568" s="42">
        <f>F569</f>
        <v>0</v>
      </c>
      <c r="G568" s="46">
        <f>G569</f>
        <v>29492.6</v>
      </c>
      <c r="H568" s="46">
        <f>H569</f>
        <v>27200.1</v>
      </c>
      <c r="I568" s="46">
        <f>I569</f>
        <v>27233</v>
      </c>
    </row>
    <row r="569" spans="1:9" ht="15.75">
      <c r="A569" s="45" t="s">
        <v>38</v>
      </c>
      <c r="B569" s="41" t="s">
        <v>76</v>
      </c>
      <c r="C569" s="41" t="s">
        <v>295</v>
      </c>
      <c r="D569" s="41" t="s">
        <v>39</v>
      </c>
      <c r="E569" s="46">
        <v>29492.6</v>
      </c>
      <c r="F569" s="102"/>
      <c r="G569" s="42">
        <f>E569+F569</f>
        <v>29492.6</v>
      </c>
      <c r="H569" s="46">
        <v>27200.1</v>
      </c>
      <c r="I569" s="46">
        <v>27233</v>
      </c>
    </row>
    <row r="570" spans="1:9" ht="15.75">
      <c r="A570" s="91" t="s">
        <v>197</v>
      </c>
      <c r="B570" s="41" t="s">
        <v>76</v>
      </c>
      <c r="C570" s="15" t="s">
        <v>198</v>
      </c>
      <c r="D570" s="92"/>
      <c r="E570" s="46">
        <v>0</v>
      </c>
      <c r="F570" s="42">
        <v>0</v>
      </c>
      <c r="G570" s="46">
        <v>0</v>
      </c>
      <c r="H570" s="46">
        <v>27646.1</v>
      </c>
      <c r="I570" s="46">
        <v>70966.1</v>
      </c>
    </row>
    <row r="571" spans="7:9" ht="12.75">
      <c r="G571" s="78"/>
      <c r="H571" s="78"/>
      <c r="I571" s="78"/>
    </row>
    <row r="573" spans="8:9" ht="12.75">
      <c r="H573" s="78"/>
      <c r="I573" s="78"/>
    </row>
    <row r="574" spans="4:9" ht="12.75">
      <c r="D574" s="19"/>
      <c r="E574" s="19"/>
      <c r="F574" s="165"/>
      <c r="G574" s="25"/>
      <c r="H574" s="25"/>
      <c r="I574" s="25"/>
    </row>
    <row r="575" spans="4:9" ht="20.25" customHeight="1">
      <c r="D575" s="19"/>
      <c r="E575" s="19"/>
      <c r="F575" s="165"/>
      <c r="G575" s="19"/>
      <c r="H575" s="78"/>
      <c r="I575" s="78"/>
    </row>
    <row r="576" spans="4:9" ht="20.25" customHeight="1">
      <c r="D576" s="19"/>
      <c r="E576" s="19"/>
      <c r="F576" s="165"/>
      <c r="G576" s="25"/>
      <c r="H576" s="130"/>
      <c r="I576" s="130"/>
    </row>
    <row r="577" spans="8:9" ht="19.5" customHeight="1">
      <c r="H577" s="78"/>
      <c r="I577" s="78"/>
    </row>
    <row r="579" spans="8:9" ht="12.75">
      <c r="H579" s="78"/>
      <c r="I579" s="78"/>
    </row>
    <row r="581" spans="8:9" ht="12.75">
      <c r="H581" s="78"/>
      <c r="I581" s="78"/>
    </row>
    <row r="583" spans="8:9" ht="12.75">
      <c r="H583" s="78"/>
      <c r="I583" s="78"/>
    </row>
  </sheetData>
  <sheetProtection/>
  <autoFilter ref="A15:I572"/>
  <mergeCells count="15">
    <mergeCell ref="A14:A15"/>
    <mergeCell ref="A12:I12"/>
    <mergeCell ref="B14:B15"/>
    <mergeCell ref="C14:C15"/>
    <mergeCell ref="D14:D15"/>
    <mergeCell ref="G14:I14"/>
    <mergeCell ref="E14:E15"/>
    <mergeCell ref="F14:F15"/>
    <mergeCell ref="G9:I9"/>
    <mergeCell ref="H1:I1"/>
    <mergeCell ref="G2:I2"/>
    <mergeCell ref="G3:I3"/>
    <mergeCell ref="G4:I4"/>
    <mergeCell ref="H7:I7"/>
    <mergeCell ref="B8:I8"/>
  </mergeCells>
  <printOptions/>
  <pageMargins left="0.5905511811023623" right="0" top="0.15748031496062992" bottom="0.15748031496062992" header="0" footer="0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2023-02-02T07:20:24Z</cp:lastPrinted>
  <dcterms:created xsi:type="dcterms:W3CDTF">2013-10-14T07:03:00Z</dcterms:created>
  <dcterms:modified xsi:type="dcterms:W3CDTF">2023-02-08T07:44:42Z</dcterms:modified>
  <cp:category/>
  <cp:version/>
  <cp:contentType/>
  <cp:contentStatus/>
</cp:coreProperties>
</file>