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0" windowWidth="15315" windowHeight="11130" activeTab="0"/>
  </bookViews>
  <sheets>
    <sheet name="2022-2024 год Приложение 3" sheetId="1" r:id="rId1"/>
    <sheet name="2022-2024 год Приложение  4" sheetId="2" r:id="rId2"/>
  </sheets>
  <definedNames>
    <definedName name="_xlnm._FilterDatabase" localSheetId="1" hidden="1">'2022-2024 год Приложение  4'!$A$15:$P$522</definedName>
    <definedName name="_xlnm._FilterDatabase" localSheetId="0" hidden="1">'2022-2024 год Приложение 3'!$A$15:$N$490</definedName>
    <definedName name="Z_00A17BE8_878F_44C0_BEBD_D447448DEF61_.wvu.FilterData" localSheetId="1" hidden="1">'2022-2024 год Приложение  4'!$A$16:$P$514</definedName>
    <definedName name="Z_00A17BE8_878F_44C0_BEBD_D447448DEF61_.wvu.FilterData" localSheetId="0" hidden="1">'2022-2024 год Приложение 3'!$A$16:$H$487</definedName>
    <definedName name="Z_020E7772_8E79_41F5_8FE6_C68B34578979_.wvu.FilterData" localSheetId="1" hidden="1">'2022-2024 год Приложение  4'!$A$15:$P$522</definedName>
    <definedName name="Z_0367B446_25B3_4CB0_AE8F_F56EFA9F0138_.wvu.FilterData" localSheetId="1" hidden="1">'2022-2024 год Приложение  4'!$A$16:$P$514</definedName>
    <definedName name="Z_03B9FC11_D718_472C_9325_658176A1E393_.wvu.FilterData" localSheetId="1" hidden="1">'2022-2024 год Приложение  4'!$A$16:$D$514</definedName>
    <definedName name="Z_05436EAD_0453_445C_AAB7_9532A20E8C45_.wvu.FilterData" localSheetId="1" hidden="1">'2022-2024 год Приложение  4'!$A$15:$M$514</definedName>
    <definedName name="Z_05436EAD_0453_445C_AAB7_9532A20E8C45_.wvu.FilterData" localSheetId="0" hidden="1">'2022-2024 год Приложение 3'!$A$15:$H$487</definedName>
    <definedName name="Z_05D8F9CD_8123_4AE2_99C0_5A7FA7BF4315_.wvu.FilterData" localSheetId="0" hidden="1">'2022-2024 год Приложение 3'!$A$15:$N$490</definedName>
    <definedName name="Z_0611EAFC_9422_4811_9743_8B6BCB95CC92_.wvu.FilterData" localSheetId="1" hidden="1">'2022-2024 год Приложение  4'!$A$15:$P$522</definedName>
    <definedName name="Z_063D0829_F066_4FFA_8D5C_E3787B171893_.wvu.FilterData" localSheetId="1" hidden="1">'2022-2024 год Приложение  4'!$A$16:$D$514</definedName>
    <definedName name="Z_063D0829_F066_4FFA_8D5C_E3787B171893_.wvu.FilterData" localSheetId="0" hidden="1">'2022-2024 год Приложение 3'!$A$15:$H$487</definedName>
    <definedName name="Z_06D77FE4_C06B_41FC_A188_543D8830905B_.wvu.FilterData" localSheetId="1" hidden="1">'2022-2024 год Приложение  4'!$A$15:$P$521</definedName>
    <definedName name="Z_0716348E_E5A1_49BF_9EA9_22865FC05A43_.wvu.FilterData" localSheetId="1" hidden="1">'2022-2024 год Приложение  4'!$A$16:$D$514</definedName>
    <definedName name="Z_0767FC26_A3C5_4FB4_B1A2_01138B46B2F8_.wvu.FilterData" localSheetId="1" hidden="1">'2022-2024 год Приложение  4'!$A$15:$P$522</definedName>
    <definedName name="Z_0767FC26_A3C5_4FB4_B1A2_01138B46B2F8_.wvu.FilterData" localSheetId="0" hidden="1">'2022-2024 год Приложение 3'!$A$15:$N$490</definedName>
    <definedName name="Z_09314010_6A21_4750_99BD_9347C651DB63_.wvu.FilterData" localSheetId="1" hidden="1">'2022-2024 год Приложение  4'!$A$16:$D$514</definedName>
    <definedName name="Z_0A446F03_8A19_4108_8BDA_5882F4030D5A_.wvu.FilterData" localSheetId="0" hidden="1">'2022-2024 год Приложение 3'!$A$15:$N$490</definedName>
    <definedName name="Z_0B09F77D_C89D_4A80_BFA9_4E1A7303ACDC_.wvu.FilterData" localSheetId="1" hidden="1">'2022-2024 год Приложение  4'!$A$16:$P$521</definedName>
    <definedName name="Z_0B09F77D_C89D_4A80_BFA9_4E1A7303ACDC_.wvu.FilterData" localSheetId="0" hidden="1">'2022-2024 год Приложение 3'!$A$16:$H$490</definedName>
    <definedName name="Z_0B7D3047_BB4D_4BE8_80DD_93CA24FC3CCF_.wvu.FilterData" localSheetId="0" hidden="1">'2022-2024 год Приложение 3'!$A$15:$N$490</definedName>
    <definedName name="Z_0CFE7E40_53CB_4F78_8BC0_30B076713ABD_.wvu.FilterData" localSheetId="0" hidden="1">'2022-2024 год Приложение 3'!$A$16:$H$487</definedName>
    <definedName name="Z_0DDB39B5_DF79_4E3E_A133_C1DF74513EC4_.wvu.FilterData" localSheetId="1" hidden="1">'2022-2024 год Приложение  4'!$A$15:$P$521</definedName>
    <definedName name="Z_0DDB39B5_DF79_4E3E_A133_C1DF74513EC4_.wvu.FilterData" localSheetId="0" hidden="1">'2022-2024 год Приложение 3'!$A$15:$N$490</definedName>
    <definedName name="Z_0E10038A_98B5_41B6_8A52_E077AEBE24CB_.wvu.FilterData" localSheetId="1" hidden="1">'2022-2024 год Приложение  4'!$A$16:$P$514</definedName>
    <definedName name="Z_0EADD6BE_EB23_4F9F_B827_EC6BFE182CB1_.wvu.FilterData" localSheetId="0" hidden="1">'2022-2024 год Приложение 3'!$A$16:$H$487</definedName>
    <definedName name="Z_0EE3EDD7_0780_4555_BA38_4F54A9D92404_.wvu.FilterData" localSheetId="1" hidden="1">'2022-2024 год Приложение  4'!$A$16:$D$514</definedName>
    <definedName name="Z_0F8468EF_7FD2_4839_A7A4_F9DBB002F9A2_.wvu.FilterData" localSheetId="1" hidden="1">'2022-2024 год Приложение  4'!$A$15:$P$522</definedName>
    <definedName name="Z_0F8468EF_7FD2_4839_A7A4_F9DBB002F9A2_.wvu.FilterData" localSheetId="0" hidden="1">'2022-2024 год Приложение 3'!$A$15:$N$490</definedName>
    <definedName name="Z_0FCE94B1_9002_477B_B2E5_4184A7822AB9_.wvu.FilterData" localSheetId="1" hidden="1">'2022-2024 год Приложение  4'!$A$16:$D$514</definedName>
    <definedName name="Z_0FF00698_6E6D_40B0_B90E_0BFA22ACF43B_.wvu.FilterData" localSheetId="1" hidden="1">'2022-2024 год Приложение  4'!$A$15:$P$522</definedName>
    <definedName name="Z_106C71B4_8745_4E3A_981C_439BE26187CB_.wvu.FilterData" localSheetId="1" hidden="1">'2022-2024 год Приложение  4'!$A$15:$P$522</definedName>
    <definedName name="Z_13268BAB_D594_46C0_B471_B32C252007A8_.wvu.FilterData" localSheetId="0" hidden="1">'2022-2024 год Приложение 3'!$A$16:$H$487</definedName>
    <definedName name="Z_13A5336D_CAB2_4461_BF67_1FCAB741CB2E_.wvu.FilterData" localSheetId="1" hidden="1">'2022-2024 год Приложение  4'!$A$16:$P$514</definedName>
    <definedName name="Z_13B1D33E_575E_47E1_B1E7_E0E9D6FF2CB6_.wvu.FilterData" localSheetId="1" hidden="1">'2022-2024 год Приложение  4'!$A$16:$P$514</definedName>
    <definedName name="Z_13B1D33E_575E_47E1_B1E7_E0E9D6FF2CB6_.wvu.FilterData" localSheetId="0" hidden="1">'2022-2024 год Приложение 3'!$A$16:$H$487</definedName>
    <definedName name="Z_14F9FB84_94A7_48B0_83D7_24B1B8922049_.wvu.FilterData" localSheetId="1" hidden="1">'2022-2024 год Приложение  4'!$A$15:$P$522</definedName>
    <definedName name="Z_15FA0134_A4CC_4D11_9858_645DC052B6AD_.wvu.FilterData" localSheetId="1" hidden="1">'2022-2024 год Приложение  4'!$A$16:$D$514</definedName>
    <definedName name="Z_1729F617_A0BC_4D84_A55B_85DEEA107106_.wvu.FilterData" localSheetId="1" hidden="1">'2022-2024 год Приложение  4'!$A$15:$P$522</definedName>
    <definedName name="Z_1729F617_A0BC_4D84_A55B_85DEEA107106_.wvu.FilterData" localSheetId="0" hidden="1">'2022-2024 год Приложение 3'!$A$15:$N$490</definedName>
    <definedName name="Z_1793FDB0_A567_4A38_9DE3_5A747B08302B_.wvu.FilterData" localSheetId="1" hidden="1">'2022-2024 год Приложение  4'!$A$16:$M$514</definedName>
    <definedName name="Z_1793FDB0_A567_4A38_9DE3_5A747B08302B_.wvu.FilterData" localSheetId="0" hidden="1">'2022-2024 год Приложение 3'!$A$16:$H$487</definedName>
    <definedName name="Z_194C4D50_8B1E_4DA0_A65A_45F4DB81B892_.wvu.FilterData" localSheetId="1" hidden="1">'2022-2024 год Приложение  4'!$A$15:$P$522</definedName>
    <definedName name="Z_194C4D50_8B1E_4DA0_A65A_45F4DB81B892_.wvu.FilterData" localSheetId="0" hidden="1">'2022-2024 год Приложение 3'!$A$15:$N$490</definedName>
    <definedName name="Z_1AA1C7E8_9431_413E_AEE6_AFCA81CFD471_.wvu.FilterData" localSheetId="1" hidden="1">'2022-2024 год Приложение  4'!$A$15:$M$514</definedName>
    <definedName name="Z_1AA718A6_3DAA_4262_B282_5B3E9BB12552_.wvu.FilterData" localSheetId="1" hidden="1">'2022-2024 год Приложение  4'!$A$15:$P$521</definedName>
    <definedName name="Z_1AA718A6_3DAA_4262_B282_5B3E9BB12552_.wvu.FilterData" localSheetId="0" hidden="1">'2022-2024 год Приложение 3'!$A$15:$N$490</definedName>
    <definedName name="Z_1C0C3F35_71F9_4D2D_A638_A75207DC70B3_.wvu.FilterData" localSheetId="1" hidden="1">'2022-2024 год Приложение  4'!$A$16:$P$514</definedName>
    <definedName name="Z_1C2CBEA6_B1D6_4CFC_89E4_B92BD2AE5C55_.wvu.FilterData" localSheetId="1" hidden="1">'2022-2024 год Приложение  4'!$A$16:$D$16</definedName>
    <definedName name="Z_1CBECDD3_B3FA_4906_B951_FE857F3A3E3A_.wvu.FilterData" localSheetId="1" hidden="1">'2022-2024 год Приложение  4'!$A$15:$P$522</definedName>
    <definedName name="Z_1CBECDD3_B3FA_4906_B951_FE857F3A3E3A_.wvu.FilterData" localSheetId="0" hidden="1">'2022-2024 год Приложение 3'!$A$15:$N$490</definedName>
    <definedName name="Z_1D63B7CC_0F8D_4744_A550_FF1CA2AA4F87_.wvu.FilterData" localSheetId="1" hidden="1">'2022-2024 год Приложение  4'!$A$15:$P$522</definedName>
    <definedName name="Z_1E00A9CD_B75D_4344_8689_CF1FDB6765FF_.wvu.FilterData" localSheetId="1" hidden="1">'2022-2024 год Приложение  4'!$A$15:$M$514</definedName>
    <definedName name="Z_1E052030_F48C_4DD4_B29D_0E8C002FAC48_.wvu.FilterData" localSheetId="1" hidden="1">'2022-2024 год Приложение  4'!$A$15:$P$521</definedName>
    <definedName name="Z_1E4CA0B1_24F5_4D27_8037_1E8CE5CEBB43_.wvu.FilterData" localSheetId="1" hidden="1">'2022-2024 год Приложение  4'!$A$15:$P$521</definedName>
    <definedName name="Z_1F649016_D7DE_4056_A3D4_98A4276D8D73_.wvu.FilterData" localSheetId="1" hidden="1">'2022-2024 год Приложение  4'!$A$15:$P$522</definedName>
    <definedName name="Z_1FF91E9A_9458_4445_B2CD_E76AC211A4BE_.wvu.FilterData" localSheetId="1" hidden="1">'2022-2024 год Приложение  4'!$A$15:$P$522</definedName>
    <definedName name="Z_20A13DD1_7173_4432_8F1D_5127F78A7FC1_.wvu.FilterData" localSheetId="0" hidden="1">'2022-2024 год Приложение 3'!$A$16:$H$487</definedName>
    <definedName name="Z_2342AC8A_9610_4C75_A5D5_C4E7FF18D4DE_.wvu.FilterData" localSheetId="1" hidden="1">'2022-2024 год Приложение  4'!$A$15:$P$521</definedName>
    <definedName name="Z_23A91E14_4A6A_4891_B0F9_75897525FF81_.wvu.FilterData" localSheetId="1" hidden="1">'2022-2024 год Приложение  4'!$A$15:$P$522</definedName>
    <definedName name="Z_23A91E14_4A6A_4891_B0F9_75897525FF81_.wvu.FilterData" localSheetId="0" hidden="1">'2022-2024 год Приложение 3'!$A$15:$N$490</definedName>
    <definedName name="Z_245CB67F_E520_4B94_8858_B81AB4723F58_.wvu.FilterData" localSheetId="0" hidden="1">'2022-2024 год Приложение 3'!$A$15:$N$490</definedName>
    <definedName name="Z_255C6B67_D096_41E9_BC2F_9E2EF7DC0ADD_.wvu.FilterData" localSheetId="1" hidden="1">'2022-2024 год Приложение  4'!$A$16:$D$514</definedName>
    <definedName name="Z_25DA3027_F1CD_4CF6_B3DA_FE997FF794DC_.wvu.FilterData" localSheetId="1" hidden="1">'2022-2024 год Приложение  4'!$A$15:$P$521</definedName>
    <definedName name="Z_25DA3027_F1CD_4CF6_B3DA_FE997FF794DC_.wvu.FilterData" localSheetId="0" hidden="1">'2022-2024 год Приложение 3'!$A$15:$N$490</definedName>
    <definedName name="Z_2628FDD6_6C81_4DF6_8476_B47EC5D322D1_.wvu.FilterData" localSheetId="1" hidden="1">'2022-2024 год Приложение  4'!$A$15:$P$522</definedName>
    <definedName name="Z_2628FDD6_6C81_4DF6_8476_B47EC5D322D1_.wvu.FilterData" localSheetId="0" hidden="1">'2022-2024 год Приложение 3'!$A$15:$N$490</definedName>
    <definedName name="Z_28EE3EBE_191C_4492_B285_F87B606971F7_.wvu.FilterData" localSheetId="1" hidden="1">'2022-2024 год Приложение  4'!$A$15:$M$514</definedName>
    <definedName name="Z_29DDCB30_9543_4473_ABD0_DED80FA1E8BB_.wvu.FilterData" localSheetId="1" hidden="1">'2022-2024 год Приложение  4'!$A$15:$P$522</definedName>
    <definedName name="Z_29DDCB30_9543_4473_ABD0_DED80FA1E8BB_.wvu.FilterData" localSheetId="0" hidden="1">'2022-2024 год Приложение 3'!$A$15:$N$490</definedName>
    <definedName name="Z_29F890E0_C9E7_42D5_82BF_281E463A6F97_.wvu.FilterData" localSheetId="0" hidden="1">'2022-2024 год Приложение 3'!$A$17:$H$398</definedName>
    <definedName name="Z_2B5903EA_C582_447F_AE1E_0069BE6A20DA_.wvu.FilterData" localSheetId="1" hidden="1">'2022-2024 год Приложение  4'!$A$15:$M$514</definedName>
    <definedName name="Z_2B5903EA_C582_447F_AE1E_0069BE6A20DA_.wvu.FilterData" localSheetId="0" hidden="1">'2022-2024 год Приложение 3'!$A$15:$H$487</definedName>
    <definedName name="Z_2C31D4B1_0698_43BF_AA90_7F4960F85D25_.wvu.FilterData" localSheetId="1" hidden="1">'2022-2024 год Приложение  4'!$A$15:$M$15</definedName>
    <definedName name="Z_2C31D4B1_0698_43BF_AA90_7F4960F85D25_.wvu.FilterData" localSheetId="0" hidden="1">'2022-2024 год Приложение 3'!$A$16:$C$487</definedName>
    <definedName name="Z_2C8748C9_2E71_4C69_94DE_87D1C2F1495D_.wvu.FilterData" localSheetId="1" hidden="1">'2022-2024 год Приложение  4'!$A$15:$M$514</definedName>
    <definedName name="Z_2C8748C9_2E71_4C69_94DE_87D1C2F1495D_.wvu.FilterData" localSheetId="0" hidden="1">'2022-2024 год Приложение 3'!$A$15:$H$487</definedName>
    <definedName name="Z_2D5C7954_DAA6_40B3_BCE4_2FB1B4EAA202_.wvu.FilterData" localSheetId="1" hidden="1">'2022-2024 год Приложение  4'!$A$15:$P$521</definedName>
    <definedName name="Z_2E8A7F9A_F1D1_411F_B656_1F019CD636A5_.wvu.FilterData" localSheetId="1" hidden="1">'2022-2024 год Приложение  4'!$A$16:$P$514</definedName>
    <definedName name="Z_2E8A7F9A_F1D1_411F_B656_1F019CD636A5_.wvu.FilterData" localSheetId="0" hidden="1">'2022-2024 год Приложение 3'!$A$16:$H$487</definedName>
    <definedName name="Z_2F069B6E_83FC_4202_8C2F_19D72B74E7B4_.wvu.FilterData" localSheetId="1" hidden="1">'2022-2024 год Приложение  4'!$A$15:$P$522</definedName>
    <definedName name="Z_2F069B6E_83FC_4202_8C2F_19D72B74E7B4_.wvu.FilterData" localSheetId="0" hidden="1">'2022-2024 год Приложение 3'!$A$15:$N$490</definedName>
    <definedName name="Z_2F2BAB57_3B85_4B60_A7AA_BFC253810F7B_.wvu.FilterData" localSheetId="1" hidden="1">'2022-2024 год Приложение  4'!$A$16:$D$514</definedName>
    <definedName name="Z_2F2BAB57_3B85_4B60_A7AA_BFC253810F7B_.wvu.FilterData" localSheetId="0" hidden="1">'2022-2024 год Приложение 3'!$A$16:$H$487</definedName>
    <definedName name="Z_2F4E7589_BB9E_4EE8_9FB7_7E262394E878_.wvu.FilterData" localSheetId="1" hidden="1">'2022-2024 год Приложение  4'!$A$15:$P$522</definedName>
    <definedName name="Z_2F4E7589_BB9E_4EE8_9FB7_7E262394E878_.wvu.FilterData" localSheetId="0" hidden="1">'2022-2024 год Приложение 3'!$A$15:$N$490</definedName>
    <definedName name="Z_2F4E7589_BB9E_4EE8_9FB7_7E262394E878_.wvu.PrintArea" localSheetId="1" hidden="1">'2022-2024 год Приложение  4'!$A$6:$I$521</definedName>
    <definedName name="Z_2F4E7589_BB9E_4EE8_9FB7_7E262394E878_.wvu.PrintTitles" localSheetId="1" hidden="1">'2022-2024 год Приложение  4'!$14:$15</definedName>
    <definedName name="Z_2FD6E6CE_7595_422E_A05A_30DB27EAFE8F_.wvu.FilterData" localSheetId="1" hidden="1">'2022-2024 год Приложение  4'!$A$16:$P$514</definedName>
    <definedName name="Z_3011A347_4FEE_45EE_A3D2_6E9495927AC2_.wvu.FilterData" localSheetId="0" hidden="1">'2022-2024 год Приложение 3'!$A$16:$H$487</definedName>
    <definedName name="Z_30227EA9_0B70_441E_88C1_0F4E2DBD8A15_.wvu.FilterData" localSheetId="1" hidden="1">'2022-2024 год Приложение  4'!$A$15:$P$522</definedName>
    <definedName name="Z_30227EA9_0B70_441E_88C1_0F4E2DBD8A15_.wvu.FilterData" localSheetId="0" hidden="1">'2022-2024 год Приложение 3'!$A$15:$N$490</definedName>
    <definedName name="Z_30227EA9_0B70_441E_88C1_0F4E2DBD8A15_.wvu.PrintArea" localSheetId="1" hidden="1">'2022-2024 год Приложение  4'!$A$1:$I$521</definedName>
    <definedName name="Z_30227EA9_0B70_441E_88C1_0F4E2DBD8A15_.wvu.PrintArea" localSheetId="0" hidden="1">'2022-2024 год Приложение 3'!$A$1:$H$490</definedName>
    <definedName name="Z_30227EA9_0B70_441E_88C1_0F4E2DBD8A15_.wvu.PrintTitles" localSheetId="1" hidden="1">'2022-2024 год Приложение  4'!$14:$15</definedName>
    <definedName name="Z_3043DB26_2AE8_4FBC_AF0B_98EE0530BCF3_.wvu.FilterData" localSheetId="1" hidden="1">'2022-2024 год Приложение  4'!$A$15:$P$521</definedName>
    <definedName name="Z_31304256_DFD3_482B_B984_BC9517A67CAB_.wvu.FilterData" localSheetId="0" hidden="1">'2022-2024 год Приложение 3'!$A$17:$H$398</definedName>
    <definedName name="Z_32513D7C_6D2E_4806_BFCE_CD9FEFA27E0A_.wvu.FilterData" localSheetId="1" hidden="1">'2022-2024 год Приложение  4'!$A$16:$D$514</definedName>
    <definedName name="Z_325269F9_9B7F_4B55_9F32_1A4C2C92C2FD_.wvu.FilterData" localSheetId="1" hidden="1">'2022-2024 год Приложение  4'!$A$15:$P$521</definedName>
    <definedName name="Z_326281D8_1458_43AD_995C_40833A4FF9F7_.wvu.FilterData" localSheetId="1" hidden="1">'2022-2024 год Приложение  4'!$A$16:$M$514</definedName>
    <definedName name="Z_326A7E77_A9A7_4FEA_9D3B_9E37C76DF9C0_.wvu.FilterData" localSheetId="1" hidden="1">'2022-2024 год Приложение  4'!$A$16:$P$521</definedName>
    <definedName name="Z_326A7E77_A9A7_4FEA_9D3B_9E37C76DF9C0_.wvu.FilterData" localSheetId="0" hidden="1">'2022-2024 год Приложение 3'!$A$16:$H$490</definedName>
    <definedName name="Z_32874991_4A4F_40C7_A3F2_B31960A0F132_.wvu.FilterData" localSheetId="1" hidden="1">'2022-2024 год Приложение  4'!$A$15:$P$522</definedName>
    <definedName name="Z_331A4417_6C49_4562_9796_C359FA2BE96D_.wvu.FilterData" localSheetId="1" hidden="1">'2022-2024 год Приложение  4'!$A$16:$P$514</definedName>
    <definedName name="Z_33A39570_20DE_4F2F_A078_9F3318EDC7C4_.wvu.FilterData" localSheetId="1" hidden="1">'2022-2024 год Приложение  4'!$A$15:$P$521</definedName>
    <definedName name="Z_33A39570_20DE_4F2F_A078_9F3318EDC7C4_.wvu.FilterData" localSheetId="0" hidden="1">'2022-2024 год Приложение 3'!$A$15:$N$490</definedName>
    <definedName name="Z_3496C1F0_BCFA_4A0C_A603_54E999DDD507_.wvu.FilterData" localSheetId="1" hidden="1">'2022-2024 год Приложение  4'!$A$16:$P$514</definedName>
    <definedName name="Z_35042B4D_185D_4923_B7C3_7D72B1327020_.wvu.FilterData" localSheetId="0" hidden="1">'2022-2024 год Приложение 3'!$A$15:$H$487</definedName>
    <definedName name="Z_36D0FE8F_F221_4C7E_9A36_23BAF26A4B3C_.wvu.FilterData" localSheetId="1" hidden="1">'2022-2024 год Приложение  4'!$A$15:$P$522</definedName>
    <definedName name="Z_36D0FE8F_F221_4C7E_9A36_23BAF26A4B3C_.wvu.FilterData" localSheetId="0" hidden="1">'2022-2024 год Приложение 3'!$A$15:$N$490</definedName>
    <definedName name="Z_371F7BCD_5F12_43E9_BEEB_E825AC8EBAAF_.wvu.FilterData" localSheetId="1" hidden="1">'2022-2024 год Приложение  4'!$A$15:$P$522</definedName>
    <definedName name="Z_372AE423_B16C_4226_B887_6F875638DB23_.wvu.FilterData" localSheetId="1" hidden="1">'2022-2024 год Приложение  4'!$A$16:$D$514</definedName>
    <definedName name="Z_372AE423_B16C_4226_B887_6F875638DB23_.wvu.FilterData" localSheetId="0" hidden="1">'2022-2024 год Приложение 3'!$A$16:$H$487</definedName>
    <definedName name="Z_37C22F8C_5317_4036_9B6D_4959DC678D32_.wvu.FilterData" localSheetId="1" hidden="1">'2022-2024 год Приложение  4'!$A$16:$D$514</definedName>
    <definedName name="Z_37C22F8C_5317_4036_9B6D_4959DC678D32_.wvu.FilterData" localSheetId="0" hidden="1">'2022-2024 год Приложение 3'!$A$16:$H$487</definedName>
    <definedName name="Z_383CEABE_F949_4B72_892F_0ABF911F7452_.wvu.FilterData" localSheetId="1" hidden="1">'2022-2024 год Приложение  4'!$A$15:$P$521</definedName>
    <definedName name="Z_386D50F9_CEE7_46CD_A395_43D9880373C4_.wvu.FilterData" localSheetId="1" hidden="1">'2022-2024 год Приложение  4'!$A$16:$D$514</definedName>
    <definedName name="Z_386D50F9_CEE7_46CD_A395_43D9880373C4_.wvu.FilterData" localSheetId="0" hidden="1">'2022-2024 год Приложение 3'!$A$16:$C$487</definedName>
    <definedName name="Z_38C63987_0AE9_4A83_8CF7_BCCCF760641A_.wvu.FilterData" localSheetId="1" hidden="1">'2022-2024 год Приложение  4'!$A$16:$M$514</definedName>
    <definedName name="Z_38C74298_D1ED_48D5_A084_A10D0DE48153_.wvu.FilterData" localSheetId="1" hidden="1">'2022-2024 год Приложение  4'!$A$15:$P$522</definedName>
    <definedName name="Z_3A07858B_A892_4A8A_8DA8_CFA3C5ED5937_.wvu.FilterData" localSheetId="1" hidden="1">'2022-2024 год Приложение  4'!$A$15:$P$522</definedName>
    <definedName name="Z_3A202BC1_A5BF_4B0A_AE04_4ADD78D9DA7D_.wvu.FilterData" localSheetId="1" hidden="1">'2022-2024 год Приложение  4'!$A$16:$P$514</definedName>
    <definedName name="Z_3BEAF72E_3D4A_4DF2_B36A_493B9A21C9AD_.wvu.FilterData" localSheetId="1" hidden="1">'2022-2024 год Приложение  4'!$A$15:$P$522</definedName>
    <definedName name="Z_3BFEC0D3_C490_4C7D_A22F_B0F3300725DC_.wvu.FilterData" localSheetId="1" hidden="1">'2022-2024 год Приложение  4'!$A$15:$P$522</definedName>
    <definedName name="Z_3C3D319D_9875_4423_A472_EA1CBCFD3D32_.wvu.FilterData" localSheetId="1" hidden="1">'2022-2024 год Приложение  4'!$A$16:$P$514</definedName>
    <definedName name="Z_3D36D4CD_D317_4D11_9EF4_279AF0BA4D22_.wvu.FilterData" localSheetId="1" hidden="1">'2022-2024 год Приложение  4'!$A$16:$P$514</definedName>
    <definedName name="Z_3D410DD2_2E71_4450_A555_214D63D88C1F_.wvu.FilterData" localSheetId="1" hidden="1">'2022-2024 год Приложение  4'!$A$15:$P$522</definedName>
    <definedName name="Z_3DD74414_5CAB_495E_9125_A70EBFC442AF_.wvu.FilterData" localSheetId="1" hidden="1">'2022-2024 год Приложение  4'!$A$17:$M$514</definedName>
    <definedName name="Z_3DDD7641_CD23_4658_A2CE_B4FEB02A0159_.wvu.FilterData" localSheetId="1" hidden="1">'2022-2024 год Приложение  4'!$A$16:$P$514</definedName>
    <definedName name="Z_3E6C3B2B_9BE5_4A89_A297_56EDE963DDC1_.wvu.FilterData" localSheetId="1" hidden="1">'2022-2024 год Приложение  4'!$A$16:$M$514</definedName>
    <definedName name="Z_3F313A6C_4796_49DF_9C11_D110C8E222E8_.wvu.FilterData" localSheetId="1" hidden="1">'2022-2024 год Приложение  4'!$A$16:$D$16</definedName>
    <definedName name="Z_3F53FC12_C96E_4629_94B2_DDD250704DFC_.wvu.FilterData" localSheetId="1" hidden="1">'2022-2024 год Приложение  4'!$A$16:$P$514</definedName>
    <definedName name="Z_3F53FC12_C96E_4629_94B2_DDD250704DFC_.wvu.FilterData" localSheetId="0" hidden="1">'2022-2024 год Приложение 3'!$A$16:$H$487</definedName>
    <definedName name="Z_402CE151_A379_47CF_ADFC_8382F954F58E_.wvu.FilterData" localSheetId="1" hidden="1">'2022-2024 год Приложение  4'!$A$15:$P$521</definedName>
    <definedName name="Z_40328EBE_1B9A_4C01_AA33_3C094B2C7826_.wvu.FilterData" localSheetId="0" hidden="1">'2022-2024 год Приложение 3'!$A$16:$C$487</definedName>
    <definedName name="Z_4211EEE3_80E0_4661_AF12_187209E361F0_.wvu.FilterData" localSheetId="1" hidden="1">'2022-2024 год Приложение  4'!$A$15:$M$514</definedName>
    <definedName name="Z_4211EEE3_80E0_4661_AF12_187209E361F0_.wvu.FilterData" localSheetId="0" hidden="1">'2022-2024 год Приложение 3'!$A$16:$C$487</definedName>
    <definedName name="Z_424E4B19_E6F2_4A8C_83A5_CFD54B48D6E9_.wvu.FilterData" localSheetId="1" hidden="1">'2022-2024 год Приложение  4'!$A$16:$P$514</definedName>
    <definedName name="Z_427AE314_3976_4058_892A_5851309CCB98_.wvu.FilterData" localSheetId="1" hidden="1">'2022-2024 год Приложение  4'!$A$15:$M$514</definedName>
    <definedName name="Z_427AE314_3976_4058_892A_5851309CCB98_.wvu.FilterData" localSheetId="0" hidden="1">'2022-2024 год Приложение 3'!$A$15:$H$487</definedName>
    <definedName name="Z_432E34E9_C385_4395_BE0D_E045CAED2D37_.wvu.FilterData" localSheetId="1" hidden="1">'2022-2024 год Приложение  4'!$A$15:$P$522</definedName>
    <definedName name="Z_43823885_114F_435D_A47D_D3CA76F33AAB_.wvu.FilterData" localSheetId="0" hidden="1">'2022-2024 год Приложение 3'!$A$17:$C$377</definedName>
    <definedName name="Z_44D4B39A_6AEB_45CE_8EB9_267FE36AD709_.wvu.FilterData" localSheetId="1" hidden="1">'2022-2024 год Приложение  4'!$A$15:$P$521</definedName>
    <definedName name="Z_45315D4A_631B_48F8_87E8_D7FB34A56EE6_.wvu.FilterData" localSheetId="1" hidden="1">'2022-2024 год Приложение  4'!$A$15:$P$522</definedName>
    <definedName name="Z_467F0D3D_0B71_4362_9E4C_6C954DC8A15D_.wvu.FilterData" localSheetId="1" hidden="1">'2022-2024 год Приложение  4'!$A$17:$M$514</definedName>
    <definedName name="Z_48336C08_94FE_4074_AC8A_EA8B237AD038_.wvu.FilterData" localSheetId="1" hidden="1">'2022-2024 год Приложение  4'!$A$16:$D$514</definedName>
    <definedName name="Z_48336C08_94FE_4074_AC8A_EA8B237AD038_.wvu.FilterData" localSheetId="0" hidden="1">'2022-2024 год Приложение 3'!$A$16:$H$487</definedName>
    <definedName name="Z_48520079_7DAF_4F6C_A0C8_C53C7CAF0243_.wvu.FilterData" localSheetId="1" hidden="1">'2022-2024 год Приложение  4'!$A$15:$P$522</definedName>
    <definedName name="Z_49EE256F_16A9_4E3D_AC02_1CCCF545AD42_.wvu.FilterData" localSheetId="1" hidden="1">'2022-2024 год Приложение  4'!$A$15:$P$522</definedName>
    <definedName name="Z_4B4FD35A_9469_4FE1_882E_85989A878F33_.wvu.FilterData" localSheetId="1" hidden="1">'2022-2024 год Приложение  4'!$A$16:$D$16</definedName>
    <definedName name="Z_4B6C104C_E823_4230_B8E7_837634FD5851_.wvu.FilterData" localSheetId="1" hidden="1">'2022-2024 год Приложение  4'!$A$16:$M$514</definedName>
    <definedName name="Z_4B6C104C_E823_4230_B8E7_837634FD5851_.wvu.FilterData" localSheetId="0" hidden="1">'2022-2024 год Приложение 3'!$A$16:$H$487</definedName>
    <definedName name="Z_4BA108C4_7B33_4A4E_B388_A3DA552B5D0C_.wvu.FilterData" localSheetId="1" hidden="1">'2022-2024 год Приложение  4'!$A$15:$P$521</definedName>
    <definedName name="Z_4BBF98EE_38DE_4D29_B336_5B0A7BECBD2F_.wvu.FilterData" localSheetId="1" hidden="1">'2022-2024 год Приложение  4'!$A$15:$P$522</definedName>
    <definedName name="Z_4BBF98EE_38DE_4D29_B336_5B0A7BECBD2F_.wvu.FilterData" localSheetId="0" hidden="1">'2022-2024 год Приложение 3'!$A$15:$N$490</definedName>
    <definedName name="Z_4BF88301_5D07_4335_9373_DE01F04BD47F_.wvu.FilterData" localSheetId="1" hidden="1">'2022-2024 год Приложение  4'!$A$16:$P$514</definedName>
    <definedName name="Z_4CC13233_2272_48EC_B93B_D629C6380523_.wvu.FilterData" localSheetId="1" hidden="1">'2022-2024 год Приложение  4'!$A$15:$M$514</definedName>
    <definedName name="Z_4CC13233_2272_48EC_B93B_D629C6380523_.wvu.FilterData" localSheetId="0" hidden="1">'2022-2024 год Приложение 3'!$A$15:$H$487</definedName>
    <definedName name="Z_4D082717_2030_4E18_BF0C_1FDC8BC05C2F_.wvu.FilterData" localSheetId="1" hidden="1">'2022-2024 год Приложение  4'!$A$15:$P$522</definedName>
    <definedName name="Z_4D082717_2030_4E18_BF0C_1FDC8BC05C2F_.wvu.FilterData" localSheetId="0" hidden="1">'2022-2024 год Приложение 3'!$A$15:$N$490</definedName>
    <definedName name="Z_4D3648C3_6F57_4DAB_9EA5_7A2AB6A90FF8_.wvu.FilterData" localSheetId="1" hidden="1">'2022-2024 год Приложение  4'!$A$16:$M$514</definedName>
    <definedName name="Z_4D55DC1B_A7FD_49B3_B1F4_FC222955B568_.wvu.FilterData" localSheetId="1" hidden="1">'2022-2024 год Приложение  4'!$A$15:$P$521</definedName>
    <definedName name="Z_4DD4AE89_7647_448D_8A0D_26557585F373_.wvu.FilterData" localSheetId="1" hidden="1">'2022-2024 год Приложение  4'!$A$16:$P$514</definedName>
    <definedName name="Z_4DD4AE89_7647_448D_8A0D_26557585F373_.wvu.FilterData" localSheetId="0" hidden="1">'2022-2024 год Приложение 3'!$A$16:$H$487</definedName>
    <definedName name="Z_4E1C3345_197A_4EB5_ACB4_F9888915535C_.wvu.FilterData" localSheetId="0" hidden="1">'2022-2024 год Приложение 3'!$A$16:$H$487</definedName>
    <definedName name="Z_4EC1B69C_83C5_489D_8D1C_884BE3E4CFF1_.wvu.FilterData" localSheetId="0" hidden="1">'2022-2024 год Приложение 3'!$A$15:$N$490</definedName>
    <definedName name="Z_4FF68274_B21B_40AC_B65B_9A73A1EEBFDC_.wvu.FilterData" localSheetId="1" hidden="1">'2022-2024 год Приложение  4'!$A$15:$P$522</definedName>
    <definedName name="Z_50EC7A1E_0082_4E23_B8FF_7D5B6E9DF2C8_.wvu.FilterData" localSheetId="0" hidden="1">'2022-2024 год Приложение 3'!$A$15:$N$490</definedName>
    <definedName name="Z_51A409BF_7095_4D13_9823_7C1B54E4D2AC_.wvu.FilterData" localSheetId="1" hidden="1">'2022-2024 год Приложение  4'!$A$15:$P$522</definedName>
    <definedName name="Z_51B46B97_55CA_4B76_BFE3_11ABFF98CFC6_.wvu.FilterData" localSheetId="1" hidden="1">'2022-2024 год Приложение  4'!$A$16:$D$512</definedName>
    <definedName name="Z_52A3D980_C956_4013_B795_3D8200BEA587_.wvu.FilterData" localSheetId="1" hidden="1">'2022-2024 год Приложение  4'!$A$16:$D$514</definedName>
    <definedName name="Z_538E0FF0_1D18_488D_9851_D8D884A8BFE1_.wvu.FilterData" localSheetId="1" hidden="1">'2022-2024 год Приложение  4'!$A$15:$P$522</definedName>
    <definedName name="Z_539E4347_8C7F_44D4_9505_98849C03138E_.wvu.FilterData" localSheetId="0" hidden="1">'2022-2024 год Приложение 3'!$A$15:$H$398</definedName>
    <definedName name="Z_54DA9FAF_3460_4A9A_9DF6_7EF37DBCF7F1_.wvu.FilterData" localSheetId="1" hidden="1">'2022-2024 год Приложение  4'!$A$16:$D$514</definedName>
    <definedName name="Z_54DA9FAF_3460_4A9A_9DF6_7EF37DBCF7F1_.wvu.FilterData" localSheetId="0" hidden="1">'2022-2024 год Приложение 3'!$A$16:$C$487</definedName>
    <definedName name="Z_54FDBBC3_8B4A_4E98_958F_D0CC01A20386_.wvu.FilterData" localSheetId="1" hidden="1">'2022-2024 год Приложение  4'!$A$16:$D$514</definedName>
    <definedName name="Z_55ADA995_3354_4F19_B2FA_4CB4ECB5834D_.wvu.FilterData" localSheetId="0" hidden="1">'2022-2024 год Приложение 3'!$A$17:$C$377</definedName>
    <definedName name="Z_55E1A562_0EF0_422A_9EF8_173A182C0CF4_.wvu.FilterData" localSheetId="0" hidden="1">'2022-2024 год Приложение 3'!$A$16:$H$487</definedName>
    <definedName name="Z_55F6510E_4006_4742_8903_63EB7AF11BE0_.wvu.FilterData" localSheetId="1" hidden="1">'2022-2024 год Приложение  4'!$A$15:$P$522</definedName>
    <definedName name="Z_569D1BE0_637C_440E_82B8_4681627B74A4_.wvu.FilterData" localSheetId="1" hidden="1">'2022-2024 год Приложение  4'!$A$15:$P$521</definedName>
    <definedName name="Z_56C32958_9677_4F2B_B05C_46DC39A9C1A7_.wvu.FilterData" localSheetId="1" hidden="1">'2022-2024 год Приложение  4'!$A$15:$P$521</definedName>
    <definedName name="Z_56D81942_1FFC_4A87_98C9_603FCDE13260_.wvu.FilterData" localSheetId="1" hidden="1">'2022-2024 год Приложение  4'!$A$15:$P$521</definedName>
    <definedName name="Z_5752EBC4_0B49_4536_8B00_E9C01ED1A121_.wvu.FilterData" localSheetId="1" hidden="1">'2022-2024 год Приложение  4'!$A$16:$I$514</definedName>
    <definedName name="Z_5752EBC4_0B49_4536_8B00_E9C01ED1A121_.wvu.FilterData" localSheetId="0" hidden="1">'2022-2024 год Приложение 3'!$A$16:$H$487</definedName>
    <definedName name="Z_57D33201_0C02_4D39_ABF7_7EFB93DF3924_.wvu.FilterData" localSheetId="1" hidden="1">'2022-2024 год Приложение  4'!$A$15:$P$522</definedName>
    <definedName name="Z_59C2AACE_D634_4A8E_AB6E_28C6423B75B3_.wvu.FilterData" localSheetId="0" hidden="1">'2022-2024 год Приложение 3'!$A$15:$H$398</definedName>
    <definedName name="Z_5C025C79_5D14_4BAA_BFBE_9AADEECC4192_.wvu.FilterData" localSheetId="1" hidden="1">'2022-2024 год Приложение  4'!$A$15:$M$514</definedName>
    <definedName name="Z_5C025C79_5D14_4BAA_BFBE_9AADEECC4192_.wvu.FilterData" localSheetId="0" hidden="1">'2022-2024 год Приложение 3'!$A$15:$H$487</definedName>
    <definedName name="Z_5CDEDDD8_D30C_4AFC_800F_E6E8BABF8855_.wvu.FilterData" localSheetId="0" hidden="1">'2022-2024 год Приложение 3'!$A$15:$N$490</definedName>
    <definedName name="Z_5D281A4A_D9B3_4FFB_A671_226289380EFA_.wvu.FilterData" localSheetId="1" hidden="1">'2022-2024 год Приложение  4'!$A$15:$P$521</definedName>
    <definedName name="Z_5D281A4A_D9B3_4FFB_A671_226289380EFA_.wvu.FilterData" localSheetId="0" hidden="1">'2022-2024 год Приложение 3'!$A$15:$N$490</definedName>
    <definedName name="Z_5D8C17BC_AA9D_4951_B935_41BCC0994151_.wvu.FilterData" localSheetId="1" hidden="1">'2022-2024 год Приложение  4'!$A$15:$M$514</definedName>
    <definedName name="Z_5E41CC12_96D3_46DA_8B27_1E27974E447A_.wvu.FilterData" localSheetId="1" hidden="1">'2022-2024 год Приложение  4'!$A$16:$D$514</definedName>
    <definedName name="Z_5F0D6FEB_26C2_4430_9500_1033D7421244_.wvu.FilterData" localSheetId="1" hidden="1">'2022-2024 год Приложение  4'!$A$15:$P$522</definedName>
    <definedName name="Z_5F0D6FEB_26C2_4430_9500_1033D7421244_.wvu.FilterData" localSheetId="0" hidden="1">'2022-2024 год Приложение 3'!$A$15:$N$490</definedName>
    <definedName name="Z_600DD210_17BC_46DE_B02E_8F488F8FE244_.wvu.FilterData" localSheetId="1" hidden="1">'2022-2024 год Приложение  4'!$A$15:$M$514</definedName>
    <definedName name="Z_6171081B_9E84_4B9E_A0A1_166CB83E14C6_.wvu.FilterData" localSheetId="1" hidden="1">'2022-2024 год Приложение  4'!$A$15:$P$522</definedName>
    <definedName name="Z_6171081B_9E84_4B9E_A0A1_166CB83E14C6_.wvu.FilterData" localSheetId="0" hidden="1">'2022-2024 год Приложение 3'!$A$15:$N$490</definedName>
    <definedName name="Z_61806E68_5051_48E6_8D45_0FCD3D1558B3_.wvu.Cols" localSheetId="1" hidden="1">'2022-2024 год Приложение  4'!$E:$F</definedName>
    <definedName name="Z_61806E68_5051_48E6_8D45_0FCD3D1558B3_.wvu.Cols" localSheetId="0" hidden="1">'2022-2024 год Приложение 3'!$D:$E</definedName>
    <definedName name="Z_61806E68_5051_48E6_8D45_0FCD3D1558B3_.wvu.FilterData" localSheetId="1" hidden="1">'2022-2024 год Приложение  4'!$A$15:$P$522</definedName>
    <definedName name="Z_61806E68_5051_48E6_8D45_0FCD3D1558B3_.wvu.FilterData" localSheetId="0" hidden="1">'2022-2024 год Приложение 3'!$A$15:$N$490</definedName>
    <definedName name="Z_61806E68_5051_48E6_8D45_0FCD3D1558B3_.wvu.PrintArea" localSheetId="1" hidden="1">'2022-2024 год Приложение  4'!$A$1:$I$521</definedName>
    <definedName name="Z_61806E68_5051_48E6_8D45_0FCD3D1558B3_.wvu.PrintArea" localSheetId="0" hidden="1">'2022-2024 год Приложение 3'!$A$1:$H$490</definedName>
    <definedName name="Z_61806E68_5051_48E6_8D45_0FCD3D1558B3_.wvu.PrintTitles" localSheetId="1" hidden="1">'2022-2024 год Приложение  4'!$14:$15</definedName>
    <definedName name="Z_61806E68_5051_48E6_8D45_0FCD3D1558B3_.wvu.Rows" localSheetId="1" hidden="1">'2022-2024 год Приложение  4'!$59:$60</definedName>
    <definedName name="Z_61806E68_5051_48E6_8D45_0FCD3D1558B3_.wvu.Rows" localSheetId="0" hidden="1">'2022-2024 год Приложение 3'!$45:$46</definedName>
    <definedName name="Z_62109D3C_1EA5_45EC_90F5_25678FBF3B68_.wvu.FilterData" localSheetId="1" hidden="1">'2022-2024 год Приложение  4'!$A$15:$P$522</definedName>
    <definedName name="Z_62E25274_6F1E_4A5A_B5A4_BBE3A2D11971_.wvu.FilterData" localSheetId="1" hidden="1">'2022-2024 год Приложение  4'!$A$15:$P$522</definedName>
    <definedName name="Z_64842CF8_C097_4857_8552_56BA78A522D2_.wvu.FilterData" localSheetId="1" hidden="1">'2022-2024 год Приложение  4'!$A$15:$P$521</definedName>
    <definedName name="Z_64842CF8_C097_4857_8552_56BA78A522D2_.wvu.FilterData" localSheetId="0" hidden="1">'2022-2024 год Приложение 3'!$A$15:$N$490</definedName>
    <definedName name="Z_65075A4D_E3FA_49BB_8009_D0572786FC9F_.wvu.FilterData" localSheetId="1" hidden="1">'2022-2024 год Приложение  4'!$A$16:$D$514</definedName>
    <definedName name="Z_65075A4D_E3FA_49BB_8009_D0572786FC9F_.wvu.FilterData" localSheetId="0" hidden="1">'2022-2024 год Приложение 3'!$A$16:$H$487</definedName>
    <definedName name="Z_65294852_DFBB_49EF_8282_95410F544A41_.wvu.FilterData" localSheetId="1" hidden="1">'2022-2024 год Приложение  4'!$A$15:$P$522</definedName>
    <definedName name="Z_652EEE1E_8D26_4708_8098_351B1CA3B36B_.wvu.FilterData" localSheetId="1" hidden="1">'2022-2024 год Приложение  4'!$A$15:$P$522</definedName>
    <definedName name="Z_659F45E2_B4C1_4E2B_97A0_1DD61AFB318D_.wvu.FilterData" localSheetId="1" hidden="1">'2022-2024 год Приложение  4'!$A$15:$P$522</definedName>
    <definedName name="Z_6A9F626D_B5C9_445D_9F91_12D541237654_.wvu.FilterData" localSheetId="1" hidden="1">'2022-2024 год Приложение  4'!$A$15:$P$521</definedName>
    <definedName name="Z_6AB512FB_301F_4030_86C8_EFE385DE4700_.wvu.FilterData" localSheetId="1" hidden="1">'2022-2024 год Приложение  4'!$A$15:$P$522</definedName>
    <definedName name="Z_6AB512FB_301F_4030_86C8_EFE385DE4700_.wvu.FilterData" localSheetId="0" hidden="1">'2022-2024 год Приложение 3'!$A$15:$N$490</definedName>
    <definedName name="Z_6D077CB9_8D59_462F_924F_03374197C26E_.wvu.FilterData" localSheetId="1" hidden="1">'2022-2024 год Приложение  4'!$A$16:$D$514</definedName>
    <definedName name="Z_6DFC8E4B_4846_4ACB_803A_C01DDFF5FD08_.wvu.FilterData" localSheetId="1" hidden="1">'2022-2024 год Приложение  4'!$A$17:$M$514</definedName>
    <definedName name="Z_6FA2F3FF_FC92_4230_AD85_214210FA1FCD_.wvu.FilterData" localSheetId="0" hidden="1">'2022-2024 год Приложение 3'!$A$16:$H$487</definedName>
    <definedName name="Z_6FDD2DD6_A80A_404B_8AE4_CD3FE455A3F7_.wvu.FilterData" localSheetId="1" hidden="1">'2022-2024 год Приложение  4'!$A$15:$P$521</definedName>
    <definedName name="Z_6FDD2DD6_A80A_404B_8AE4_CD3FE455A3F7_.wvu.FilterData" localSheetId="0" hidden="1">'2022-2024 год Приложение 3'!$A$15:$N$490</definedName>
    <definedName name="Z_705D0166_D47B_44E0_B753_48B27BAD2F83_.wvu.FilterData" localSheetId="1" hidden="1">'2022-2024 год Приложение  4'!$A$15:$P$521</definedName>
    <definedName name="Z_705D0166_D47B_44E0_B753_48B27BAD2F83_.wvu.FilterData" localSheetId="0" hidden="1">'2022-2024 год Приложение 3'!$A$15:$N$490</definedName>
    <definedName name="Z_70A97D09_6105_4B02_B7B6_DBBACE81FC1A_.wvu.FilterData" localSheetId="1" hidden="1">'2022-2024 год Приложение  4'!$A$16:$D$514</definedName>
    <definedName name="Z_70A97D09_6105_4B02_B7B6_DBBACE81FC1A_.wvu.FilterData" localSheetId="0" hidden="1">'2022-2024 год Приложение 3'!$A$16:$H$487</definedName>
    <definedName name="Z_712AD0B0_6BA1_4BC2_9CE3_9601459A3B21_.wvu.FilterData" localSheetId="1" hidden="1">'2022-2024 год Приложение  4'!$A$15:$P$522</definedName>
    <definedName name="Z_71E905DE_E4C2_41D6_AE4D_523FA0B80977_.wvu.FilterData" localSheetId="0" hidden="1">'2022-2024 год Приложение 3'!$A$17:$C$377</definedName>
    <definedName name="Z_72B4C89C_49DE_4A17_8DDA_74F10DAAFBE1_.wvu.FilterData" localSheetId="1" hidden="1">'2022-2024 год Приложение  4'!$A$15:$P$521</definedName>
    <definedName name="Z_744E8EDF_207F_4952_A5A6_5D2F75878023_.wvu.FilterData" localSheetId="1" hidden="1">'2022-2024 год Приложение  4'!$A$15:$P$522</definedName>
    <definedName name="Z_7519636C_4C82_44FE_9E1D_A6DB3F302868_.wvu.FilterData" localSheetId="1" hidden="1">'2022-2024 год Приложение  4'!$A$15:$P$522</definedName>
    <definedName name="Z_7630A53F_12CE_46D6_9D16_C9F528FF6BC0_.wvu.FilterData" localSheetId="1" hidden="1">'2022-2024 год Приложение  4'!$A$15:$P$522</definedName>
    <definedName name="Z_76597B8C_A8A1_4353_A347_31A13B874523_.wvu.FilterData" localSheetId="1" hidden="1">'2022-2024 год Приложение  4'!$A$15:$P$522</definedName>
    <definedName name="Z_768B9204_F1EC_47F0_A690_BF94608AD544_.wvu.FilterData" localSheetId="0" hidden="1">'2022-2024 год Приложение 3'!$A$16:$C$487</definedName>
    <definedName name="Z_771A71E4_BFFE_4C8B_91CF_D9375EB4233C_.wvu.FilterData" localSheetId="1" hidden="1">'2022-2024 год Приложение  4'!$A$15:$P$522</definedName>
    <definedName name="Z_777E1047_05A4_453A_BA66_615495BC0516_.wvu.FilterData" localSheetId="1" hidden="1">'2022-2024 год Приложение  4'!$A$17:$M$514</definedName>
    <definedName name="Z_777E1047_05A4_453A_BA66_615495BC0516_.wvu.FilterData" localSheetId="0" hidden="1">'2022-2024 год Приложение 3'!$A$16:$H$487</definedName>
    <definedName name="Z_7813E585_2814_4167_ABED_699744C04C2C_.wvu.FilterData" localSheetId="1" hidden="1">'2022-2024 год Приложение  4'!$A$16:$D$16</definedName>
    <definedName name="Z_787E5DB7_79ED_4989_9E41_FC27D3E2A270_.wvu.FilterData" localSheetId="0" hidden="1">'2022-2024 год Приложение 3'!$A$15:$N$490</definedName>
    <definedName name="Z_7940A028_A7AF_4FFC_B2DF_4B504F31FD94_.wvu.FilterData" localSheetId="1" hidden="1">'2022-2024 год Приложение  4'!$A$15:$P$522</definedName>
    <definedName name="Z_79D8B8B0_AD7B_4A50_9FAF_0C9F21572587_.wvu.FilterData" localSheetId="1" hidden="1">'2022-2024 год Приложение  4'!$A$15:$P$522</definedName>
    <definedName name="Z_79D8B8B0_AD7B_4A50_9FAF_0C9F21572587_.wvu.FilterData" localSheetId="0" hidden="1">'2022-2024 год Приложение 3'!$A$15:$N$490</definedName>
    <definedName name="Z_79E0D211_8282_4A9D_9B30_8DDC7707F288_.wvu.FilterData" localSheetId="1" hidden="1">'2022-2024 год Приложение  4'!$A$15:$P$522</definedName>
    <definedName name="Z_7AB26BB4_FF0E_4F66_A799_3AE0D9F6CC82_.wvu.FilterData" localSheetId="1" hidden="1">'2022-2024 год Приложение  4'!$A$15:$P$522</definedName>
    <definedName name="Z_7AB26BB4_FF0E_4F66_A799_3AE0D9F6CC82_.wvu.FilterData" localSheetId="0" hidden="1">'2022-2024 год Приложение 3'!$A$15:$N$490</definedName>
    <definedName name="Z_7AB26BB4_FF0E_4F66_A799_3AE0D9F6CC82_.wvu.PrintArea" localSheetId="1" hidden="1">'2022-2024 год Приложение  4'!$A$6:$I$521</definedName>
    <definedName name="Z_7AB26BB4_FF0E_4F66_A799_3AE0D9F6CC82_.wvu.PrintArea" localSheetId="0" hidden="1">'2022-2024 год Приложение 3'!$A$6:$H$490</definedName>
    <definedName name="Z_7AB26BB4_FF0E_4F66_A799_3AE0D9F6CC82_.wvu.PrintTitles" localSheetId="1" hidden="1">'2022-2024 год Приложение  4'!$14:$15</definedName>
    <definedName name="Z_7C93DCFF_4E42_42AA_8523_B27B38D7FE9A_.wvu.FilterData" localSheetId="1" hidden="1">'2022-2024 год Приложение  4'!$A$15:$P$522</definedName>
    <definedName name="Z_7C93DCFF_4E42_42AA_8523_B27B38D7FE9A_.wvu.FilterData" localSheetId="0" hidden="1">'2022-2024 год Приложение 3'!$A$15:$N$490</definedName>
    <definedName name="Z_7D22304E_D1C8_401C_BE7F_FAD7CB5ABD0F_.wvu.FilterData" localSheetId="1" hidden="1">'2022-2024 год Приложение  4'!$A$16:$P$521</definedName>
    <definedName name="Z_7D2A376A_8FBD_4BB2_8C7D_94AE0A678472_.wvu.FilterData" localSheetId="1" hidden="1">'2022-2024 год Приложение  4'!$A$16:$P$514</definedName>
    <definedName name="Z_7D2A376A_8FBD_4BB2_8C7D_94AE0A678472_.wvu.FilterData" localSheetId="0" hidden="1">'2022-2024 год Приложение 3'!$A$16:$H$487</definedName>
    <definedName name="Z_7D3926A4_57E5_40FD_95A9_3F0FFE087D34_.wvu.FilterData" localSheetId="1" hidden="1">'2022-2024 год Приложение  4'!$A$16:$D$514</definedName>
    <definedName name="Z_7DA340B0_A677_40FD_82BA_34EB9FBA5556_.wvu.FilterData" localSheetId="1" hidden="1">'2022-2024 год Приложение  4'!$A$16:$P$514</definedName>
    <definedName name="Z_7DF7B80B_696A_4C0C_BA73_6C7E22E0BFA3_.wvu.FilterData" localSheetId="1" hidden="1">'2022-2024 год Приложение  4'!$A$15:$P$522</definedName>
    <definedName name="Z_7EC381AA_9FDC_4F10_A325_E70C422012CC_.wvu.FilterData" localSheetId="1" hidden="1">'2022-2024 год Приложение  4'!$A$15:$P$522</definedName>
    <definedName name="Z_7ED1B12E_18E8_4D0C_999C_3C696EA0954D_.wvu.FilterData" localSheetId="1" hidden="1">'2022-2024 год Приложение  4'!$A$16:$P$514</definedName>
    <definedName name="Z_7ED1B12E_18E8_4D0C_999C_3C696EA0954D_.wvu.FilterData" localSheetId="0" hidden="1">'2022-2024 год Приложение 3'!$A$16:$H$487</definedName>
    <definedName name="Z_7F2A2685_A0E5_4EC9_8A9A_FBEC6AEEC584_.wvu.FilterData" localSheetId="1" hidden="1">'2022-2024 год Приложение  4'!$A$15:$P$521</definedName>
    <definedName name="Z_7F60680A_F797_4F75_B289_136C39785CB1_.wvu.FilterData" localSheetId="1" hidden="1">'2022-2024 год Приложение  4'!$A$15:$M$15</definedName>
    <definedName name="Z_7F60680A_F797_4F75_B289_136C39785CB1_.wvu.FilterData" localSheetId="0" hidden="1">'2022-2024 год Приложение 3'!$A$16:$C$487</definedName>
    <definedName name="Z_803FF1DA_FE3A_4C89_ACF9_5F7B432D37D2_.wvu.FilterData" localSheetId="1" hidden="1">'2022-2024 год Приложение  4'!$A$16:$P$521</definedName>
    <definedName name="Z_8099F9D8_3DEF_4716_96B1_2D7622FBA908_.wvu.FilterData" localSheetId="0" hidden="1">'2022-2024 год Приложение 3'!$A$16:$H$487</definedName>
    <definedName name="Z_840257E4_FFC7_48B0_9B38_53E946E6B820_.wvu.FilterData" localSheetId="1" hidden="1">'2022-2024 год Приложение  4'!$A$15:$P$521</definedName>
    <definedName name="Z_846BC90F_537E_49E8_A607_A0E4864A881D_.wvu.FilterData" localSheetId="1" hidden="1">'2022-2024 год Приложение  4'!$A$16:$D$514</definedName>
    <definedName name="Z_84810A54_967A_4759_8061_B741BCC05467_.wvu.FilterData" localSheetId="1" hidden="1">'2022-2024 год Приложение  4'!$A$16:$D$514</definedName>
    <definedName name="Z_84810A54_967A_4759_8061_B741BCC05467_.wvu.FilterData" localSheetId="0" hidden="1">'2022-2024 год Приложение 3'!$A$16:$C$487</definedName>
    <definedName name="Z_85227F59_2ABD_4457_B872_C32BBA9DAD0F_.wvu.FilterData" localSheetId="1" hidden="1">'2022-2024 год Приложение  4'!$A$16:$D$514</definedName>
    <definedName name="Z_8933045E_5E0B_42CD_8659_F8FC4ABD77FB_.wvu.FilterData" localSheetId="1" hidden="1">'2022-2024 год Приложение  4'!$A$15:$P$522</definedName>
    <definedName name="Z_8933045E_5E0B_42CD_8659_F8FC4ABD77FB_.wvu.FilterData" localSheetId="0" hidden="1">'2022-2024 год Приложение 3'!$A$15:$N$490</definedName>
    <definedName name="Z_897A8A7F_52ED_4037_B135_D2E3BC3DCF4C_.wvu.FilterData" localSheetId="1" hidden="1">'2022-2024 год Приложение  4'!$A$15:$P$522</definedName>
    <definedName name="Z_89F4FFC0_4F12_4ECB_BEC7_C60466482D19_.wvu.FilterData" localSheetId="1" hidden="1">'2022-2024 год Приложение  4'!$A$15:$P$522</definedName>
    <definedName name="Z_8A0DEA83_7805_4952_B850_C5AA181F7D7A_.wvu.FilterData" localSheetId="1" hidden="1">'2022-2024 год Приложение  4'!$A$16:$D$514</definedName>
    <definedName name="Z_8A6693F6_3B9B_4545_AD65_EC8C2DCC3E76_.wvu.FilterData" localSheetId="1" hidden="1">'2022-2024 год Приложение  4'!$A$15:$P$521</definedName>
    <definedName name="Z_8B0D6C27_C56C_4672_BE16_AA2BB86B1797_.wvu.FilterData" localSheetId="1" hidden="1">'2022-2024 год Приложение  4'!$A$15:$P$521</definedName>
    <definedName name="Z_8B0D6C27_C56C_4672_BE16_AA2BB86B1797_.wvu.FilterData" localSheetId="0" hidden="1">'2022-2024 год Приложение 3'!$A$15:$N$490</definedName>
    <definedName name="Z_8B21C341_C734_4E42_927E_F4B5ACD5446D_.wvu.FilterData" localSheetId="0" hidden="1">'2022-2024 год Приложение 3'!$A$15:$N$490</definedName>
    <definedName name="Z_8C7628CE_AFB9_4CC5_8AAA_595DF65AC11C_.wvu.FilterData" localSheetId="1" hidden="1">'2022-2024 год Приложение  4'!$A$15:$P$522</definedName>
    <definedName name="Z_8DD3B0BE_69CB_4F10_B908_E489A5133639_.wvu.FilterData" localSheetId="1" hidden="1">'2022-2024 год Приложение  4'!$A$15:$P$522</definedName>
    <definedName name="Z_9012E54F_CF81_4A4D_A92D_0699CFA05E47_.wvu.FilterData" localSheetId="1" hidden="1">'2022-2024 год Приложение  4'!$A$15:$P$522</definedName>
    <definedName name="Z_90C4E073_73E1_4CF8_8D6C_D3F123ECDF26_.wvu.FilterData" localSheetId="1" hidden="1">'2022-2024 год Приложение  4'!$A$16:$M$514</definedName>
    <definedName name="Z_90C4E073_73E1_4CF8_8D6C_D3F123ECDF26_.wvu.FilterData" localSheetId="0" hidden="1">'2022-2024 год Приложение 3'!$A$16:$H$487</definedName>
    <definedName name="Z_90E5380E_CDF8_4D38_9E20_1FA14AE59581_.wvu.FilterData" localSheetId="1" hidden="1">'2022-2024 год Приложение  4'!$A$17:$M$514</definedName>
    <definedName name="Z_90E5380E_CDF8_4D38_9E20_1FA14AE59581_.wvu.FilterData" localSheetId="0" hidden="1">'2022-2024 год Приложение 3'!$A$16:$H$487</definedName>
    <definedName name="Z_917D339C_6FD9_4579_A679_AC80361B9D57_.wvu.FilterData" localSheetId="1" hidden="1">'2022-2024 год Приложение  4'!$A$15:$M$15</definedName>
    <definedName name="Z_917D339C_6FD9_4579_A679_AC80361B9D57_.wvu.FilterData" localSheetId="0" hidden="1">'2022-2024 год Приложение 3'!$A$16:$C$487</definedName>
    <definedName name="Z_91950569_3719_458D_B0AB_7E6F43EB965E_.wvu.FilterData" localSheetId="1" hidden="1">'2022-2024 год Приложение  4'!$A$16:$D$514</definedName>
    <definedName name="Z_91950569_3719_458D_B0AB_7E6F43EB965E_.wvu.FilterData" localSheetId="0" hidden="1">'2022-2024 год Приложение 3'!$A$16:$C$487</definedName>
    <definedName name="Z_91A2586C_D2E9_46B3_A562_A1873848785C_.wvu.FilterData" localSheetId="1" hidden="1">'2022-2024 год Приложение  4'!$A$15:$P$521</definedName>
    <definedName name="Z_920303D0_9410_40AF_BD6F_D7C67120C042_.wvu.FilterData" localSheetId="1" hidden="1">'2022-2024 год Приложение  4'!$A$15:$P$522</definedName>
    <definedName name="Z_920303D0_9410_40AF_BD6F_D7C67120C042_.wvu.FilterData" localSheetId="0" hidden="1">'2022-2024 год Приложение 3'!$A$15:$N$490</definedName>
    <definedName name="Z_92053A4E_9CDE_49B6_84E2_A66F9B55B321_.wvu.FilterData" localSheetId="1" hidden="1">'2022-2024 год Приложение  4'!$A$16:$D$514</definedName>
    <definedName name="Z_9242F766_BEA5_46FE_A9AE_DE808B80B838_.wvu.FilterData" localSheetId="1" hidden="1">'2022-2024 год Приложение  4'!$A$15:$P$522</definedName>
    <definedName name="Z_930DC81B_F54A_425A_9FB7_F214A7424670_.wvu.FilterData" localSheetId="1" hidden="1">'2022-2024 год Приложение  4'!$A$16:$P$514</definedName>
    <definedName name="Z_930DC81B_F54A_425A_9FB7_F214A7424670_.wvu.FilterData" localSheetId="0" hidden="1">'2022-2024 год Приложение 3'!$A$16:$H$487</definedName>
    <definedName name="Z_9541036F_F24B_4BFA_BA55_4F7E3FB4DC04_.wvu.FilterData" localSheetId="1" hidden="1">'2022-2024 год Приложение  4'!$A$15:$M$514</definedName>
    <definedName name="Z_9541036F_F24B_4BFA_BA55_4F7E3FB4DC04_.wvu.FilterData" localSheetId="0" hidden="1">'2022-2024 год Приложение 3'!$A$16:$H$487</definedName>
    <definedName name="Z_9550964E_D481_4054_9F8C_4344C60CDD4A_.wvu.FilterData" localSheetId="0" hidden="1">'2022-2024 год Приложение 3'!$A$15:$H$398</definedName>
    <definedName name="Z_95B72C2D_CC9A_400B_A011_7820247D03F7_.wvu.FilterData" localSheetId="1" hidden="1">'2022-2024 год Приложение  4'!$A$16:$M$514</definedName>
    <definedName name="Z_95F78D10_2659_4A49_94A4_C59BF4D5E56F_.wvu.FilterData" localSheetId="1" hidden="1">'2022-2024 год Приложение  4'!$A$15:$P$521</definedName>
    <definedName name="Z_95F78D10_2659_4A49_94A4_C59BF4D5E56F_.wvu.FilterData" localSheetId="0" hidden="1">'2022-2024 год Приложение 3'!$A$15:$N$490</definedName>
    <definedName name="Z_9776ED21_FCCA_4C70_8D58_B20AFA9E14C0_.wvu.FilterData" localSheetId="1" hidden="1">'2022-2024 год Приложение  4'!$A$15:$P$522</definedName>
    <definedName name="Z_9776ED21_FCCA_4C70_8D58_B20AFA9E14C0_.wvu.FilterData" localSheetId="0" hidden="1">'2022-2024 год Приложение 3'!$A$15:$N$490</definedName>
    <definedName name="Z_98E9C9B7_1E4D_4C7A_85E5_63F3A1B86AE8_.wvu.FilterData" localSheetId="1" hidden="1">'2022-2024 год Приложение  4'!$A$15:$P$521</definedName>
    <definedName name="Z_98E9C9B7_1E4D_4C7A_85E5_63F3A1B86AE8_.wvu.FilterData" localSheetId="0" hidden="1">'2022-2024 год Приложение 3'!$A$15:$N$490</definedName>
    <definedName name="Z_9914A7EE_0EAB_42A1_82E0_3CEAC7F53865_.wvu.FilterData" localSheetId="1" hidden="1">'2022-2024 год Приложение  4'!$A$15:$P$521</definedName>
    <definedName name="Z_99E708B1_78E9_4F87_96E9_4CC6A5C14B2F_.wvu.FilterData" localSheetId="0" hidden="1">'2022-2024 год Приложение 3'!$A$15:$N$490</definedName>
    <definedName name="Z_99FC1EBF_330F_4547_9164_04873F60525E_.wvu.FilterData" localSheetId="1" hidden="1">'2022-2024 год Приложение  4'!$A$15:$P$522</definedName>
    <definedName name="Z_99FC1EBF_330F_4547_9164_04873F60525E_.wvu.FilterData" localSheetId="0" hidden="1">'2022-2024 год Приложение 3'!$A$15:$N$490</definedName>
    <definedName name="Z_9AB446FD_945D_4029_AB03_06573FC1DEBE_.wvu.FilterData" localSheetId="1" hidden="1">'2022-2024 год Приложение  4'!$A$16:$P$514</definedName>
    <definedName name="Z_9AB446FD_945D_4029_AB03_06573FC1DEBE_.wvu.FilterData" localSheetId="0" hidden="1">'2022-2024 год Приложение 3'!$A$16:$H$487</definedName>
    <definedName name="Z_9B8BCBB1_0EDA_4E90_BBC4_165B2DE61ED6_.wvu.FilterData" localSheetId="0" hidden="1">'2022-2024 год Приложение 3'!$A$17:$H$398</definedName>
    <definedName name="Z_9BBC64C1_B8B2_47D2_A55F_A2F18B1F25B3_.wvu.FilterData" localSheetId="1" hidden="1">'2022-2024 год Приложение  4'!$A$15:$M$514</definedName>
    <definedName name="Z_9BBC64C1_B8B2_47D2_A55F_A2F18B1F25B3_.wvu.FilterData" localSheetId="0" hidden="1">'2022-2024 год Приложение 3'!$A$16:$C$487</definedName>
    <definedName name="Z_9DA27F9D_67A1_4DD1_8B09_A27C85D1E3A8_.wvu.FilterData" localSheetId="0" hidden="1">'2022-2024 год Приложение 3'!$A$16:$H$487</definedName>
    <definedName name="Z_9E25EEB0_68DE_4D84_AA9E_E153DF655F3F_.wvu.FilterData" localSheetId="1" hidden="1">'2022-2024 год Приложение  4'!$A$16:$D$514</definedName>
    <definedName name="Z_9EA355AC_ACF5_42D1_8703_ACB42E575811_.wvu.FilterData" localSheetId="1" hidden="1">'2022-2024 год Приложение  4'!$A$15:$M$514</definedName>
    <definedName name="Z_9EA355AC_ACF5_42D1_8703_ACB42E575811_.wvu.FilterData" localSheetId="0" hidden="1">'2022-2024 год Приложение 3'!$A$15:$H$487</definedName>
    <definedName name="Z_9EE5CA45_63F7_469B_B5F6_ADDF05EA3BC4_.wvu.FilterData" localSheetId="1" hidden="1">'2022-2024 год Приложение  4'!$A$16:$M$514</definedName>
    <definedName name="Z_9F1D7F01_07CC_4860_B0F3_FACC91FB0B8B_.wvu.FilterData" localSheetId="0" hidden="1">'2022-2024 год Приложение 3'!$A$17:$C$377</definedName>
    <definedName name="Z_9FBF71B9_84BE_432D_AD8B_D63E8ADA5CC6_.wvu.FilterData" localSheetId="1" hidden="1">'2022-2024 год Приложение  4'!$A$15:$P$522</definedName>
    <definedName name="Z_9FED5B58_6DFB_4AED_9587_48FFDBC76219_.wvu.FilterData" localSheetId="1" hidden="1">'2022-2024 год Приложение  4'!$A$16:$D$514</definedName>
    <definedName name="Z_A19698F4_0C5B_4B92_B970_672ECC4A1352_.wvu.FilterData" localSheetId="1" hidden="1">'2022-2024 год Приложение  4'!$A$16:$D$514</definedName>
    <definedName name="Z_A19698F4_0C5B_4B92_B970_672ECC4A1352_.wvu.FilterData" localSheetId="0" hidden="1">'2022-2024 год Приложение 3'!$A$16:$H$487</definedName>
    <definedName name="Z_A23DBEB3_CF4F_4D6E_8207_D1E6A46A53CD_.wvu.FilterData" localSheetId="1" hidden="1">'2022-2024 год Приложение  4'!$A$16:$D$514</definedName>
    <definedName name="Z_A23DBEB3_CF4F_4D6E_8207_D1E6A46A53CD_.wvu.FilterData" localSheetId="0" hidden="1">'2022-2024 год Приложение 3'!$A$16:$H$487</definedName>
    <definedName name="Z_A2B31C78_84DB_47B8_A0ED_D9E400FC5E11_.wvu.FilterData" localSheetId="1" hidden="1">'2022-2024 год Приложение  4'!$A$16:$M$514</definedName>
    <definedName name="Z_A2B31C78_84DB_47B8_A0ED_D9E400FC5E11_.wvu.FilterData" localSheetId="0" hidden="1">'2022-2024 год Приложение 3'!$A$16:$H$487</definedName>
    <definedName name="Z_A2C96576_7AB3_44D9_A229_7E94A8E04F2E_.wvu.FilterData" localSheetId="1" hidden="1">'2022-2024 год Приложение  4'!$A$16:$P$514</definedName>
    <definedName name="Z_A3FFE833_C277_454E_9166_7F07320E9FFD_.wvu.FilterData" localSheetId="1" hidden="1">'2022-2024 год Приложение  4'!$A$15:$P$521</definedName>
    <definedName name="Z_A5B7851E_5E71_43A9_89AC_A82936168052_.wvu.FilterData" localSheetId="1" hidden="1">'2022-2024 год Приложение  4'!$A$15:$P$522</definedName>
    <definedName name="Z_A5B7851E_5E71_43A9_89AC_A82936168052_.wvu.FilterData" localSheetId="0" hidden="1">'2022-2024 год Приложение 3'!$A$15:$N$490</definedName>
    <definedName name="Z_A650396F_79B4_4B7C_9702_43CBED7DB898_.wvu.FilterData" localSheetId="1" hidden="1">'2022-2024 год Приложение  4'!$A$16:$M$514</definedName>
    <definedName name="Z_A684CA47_13FA_440D_A6B3_84C0D9EBAF01_.wvu.FilterData" localSheetId="1" hidden="1">'2022-2024 год Приложение  4'!$A$15:$P$522</definedName>
    <definedName name="Z_A6B0215C_7D9B_4E35_886E_C5C001ABD352_.wvu.FilterData" localSheetId="1" hidden="1">'2022-2024 год Приложение  4'!$A$15:$P$522</definedName>
    <definedName name="Z_A6E39E5E_5D08_4338_A56C_EA3BE47F517E_.wvu.FilterData" localSheetId="1" hidden="1">'2022-2024 год Приложение  4'!$A$15:$P$522</definedName>
    <definedName name="Z_A6EDA6AB_892A_41FC_80E6_005AF0ECC3B0_.wvu.FilterData" localSheetId="1" hidden="1">'2022-2024 год Приложение  4'!$A$17:$M$514</definedName>
    <definedName name="Z_A6EDA6AB_892A_41FC_80E6_005AF0ECC3B0_.wvu.FilterData" localSheetId="0" hidden="1">'2022-2024 год Приложение 3'!$A$16:$H$487</definedName>
    <definedName name="Z_A7289A43_FAB0_4BBF_BE44_1FE7F38D66E2_.wvu.FilterData" localSheetId="0" hidden="1">'2022-2024 год Приложение 3'!$A$17:$C$377</definedName>
    <definedName name="Z_A78453D7_4783_4203_A315_20143C6D7080_.wvu.FilterData" localSheetId="0" hidden="1">'2022-2024 год Приложение 3'!$A$16:$H$487</definedName>
    <definedName name="Z_A7AB68EB_0C36_44AC_AFA4_D4EEDD6F2587_.wvu.FilterData" localSheetId="1" hidden="1">'2022-2024 год Приложение  4'!$A$16:$D$514</definedName>
    <definedName name="Z_A7D0DEC6_ACA0_412A_999D_C2A8A62856E6_.wvu.FilterData" localSheetId="1" hidden="1">'2022-2024 год Приложение  4'!$A$15:$P$522</definedName>
    <definedName name="Z_A888FCD9_FD9D_4F1F_937A_691E7B973A8D_.wvu.FilterData" localSheetId="1" hidden="1">'2022-2024 год Приложение  4'!$A$15:$P$522</definedName>
    <definedName name="Z_A926D13F_0B0D_4E83_9405_D363E37D0348_.wvu.FilterData" localSheetId="0" hidden="1">'2022-2024 год Приложение 3'!$A$17:$C$377</definedName>
    <definedName name="Z_A9E291C5_5EEB_4FD7_BCBD_6208C6D7B0F8_.wvu.FilterData" localSheetId="1" hidden="1">'2022-2024 год Приложение  4'!$A$16:$D$514</definedName>
    <definedName name="Z_A9E291C5_5EEB_4FD7_BCBD_6208C6D7B0F8_.wvu.FilterData" localSheetId="0" hidden="1">'2022-2024 год Приложение 3'!$A$16:$H$487</definedName>
    <definedName name="Z_AA16F632_03F0_4A4A_8637_308586BF1014_.wvu.FilterData" localSheetId="1" hidden="1">'2022-2024 год Приложение  4'!$A$16:$P$514</definedName>
    <definedName name="Z_AA16F632_03F0_4A4A_8637_308586BF1014_.wvu.FilterData" localSheetId="0" hidden="1">'2022-2024 год Приложение 3'!$A$16:$H$487</definedName>
    <definedName name="Z_AA6057EE_23A0_4CF2_AC5C_D8F8A8ADD056_.wvu.FilterData" localSheetId="1" hidden="1">'2022-2024 год Приложение  4'!$A$16:$P$514</definedName>
    <definedName name="Z_AAC793E5_144D_410A_8279_F7946D2AF41A_.wvu.FilterData" localSheetId="0" hidden="1">'2022-2024 год Приложение 3'!$A$17:$C$377</definedName>
    <definedName name="Z_AC409584_A196_49FC_BDC2_CC1BE8FBC165_.wvu.FilterData" localSheetId="1" hidden="1">'2022-2024 год Приложение  4'!$A$15:$P$521</definedName>
    <definedName name="Z_AC409584_A196_49FC_BDC2_CC1BE8FBC165_.wvu.FilterData" localSheetId="0" hidden="1">'2022-2024 год Приложение 3'!$A$15:$N$490</definedName>
    <definedName name="Z_AC48D3A8_B7CA_451A_A38E_67C9ECA74CDF_.wvu.FilterData" localSheetId="1" hidden="1">'2022-2024 год Приложение  4'!$A$15:$P$522</definedName>
    <definedName name="Z_AC48D3A8_B7CA_451A_A38E_67C9ECA74CDF_.wvu.FilterData" localSheetId="0" hidden="1">'2022-2024 год Приложение 3'!$A$15:$N$490</definedName>
    <definedName name="Z_AC9AFD28_10D8_4670_A912_DDB893A211D1_.wvu.FilterData" localSheetId="1" hidden="1">'2022-2024 год Приложение  4'!$A$16:$M$514</definedName>
    <definedName name="Z_AC9AFD28_10D8_4670_A912_DDB893A211D1_.wvu.FilterData" localSheetId="0" hidden="1">'2022-2024 год Приложение 3'!$A$16:$H$487</definedName>
    <definedName name="Z_AD18A909_CD41_4EC8_B99E_795BA9B35BDD_.wvu.FilterData" localSheetId="1" hidden="1">'2022-2024 год Приложение  4'!$A$15:$P$522</definedName>
    <definedName name="Z_AE22245A_17D9_4288_9906_C796C0D4A59C_.wvu.FilterData" localSheetId="1" hidden="1">'2022-2024 год Приложение  4'!$A$15:$P$522</definedName>
    <definedName name="Z_AE730581_F9A0_4649_A160_E986DBCDA19C_.wvu.FilterData" localSheetId="1" hidden="1">'2022-2024 год Приложение  4'!$A$15:$M$514</definedName>
    <definedName name="Z_AE730581_F9A0_4649_A160_E986DBCDA19C_.wvu.FilterData" localSheetId="0" hidden="1">'2022-2024 год Приложение 3'!$A$15:$H$487</definedName>
    <definedName name="Z_AEAAA827_A478_40B0_A7FF_D15F11FB2E21_.wvu.FilterData" localSheetId="1" hidden="1">'2022-2024 год Приложение  4'!$A$15:$P$522</definedName>
    <definedName name="Z_AF73B45C_3F4E_4B87_A9E2_DBD75C02FF68_.wvu.FilterData" localSheetId="1" hidden="1">'2022-2024 год Приложение  4'!$A$16:$D$514</definedName>
    <definedName name="Z_AF73B45C_3F4E_4B87_A9E2_DBD75C02FF68_.wvu.FilterData" localSheetId="0" hidden="1">'2022-2024 год Приложение 3'!$A$16:$C$487</definedName>
    <definedName name="Z_B08CC75C_6520_459E_99DC_BAAC09133FAE_.wvu.FilterData" localSheetId="1" hidden="1">'2022-2024 год Приложение  4'!$A$15:$P$522</definedName>
    <definedName name="Z_B08CC75C_6520_459E_99DC_BAAC09133FAE_.wvu.FilterData" localSheetId="0" hidden="1">'2022-2024 год Приложение 3'!$A$15:$N$490</definedName>
    <definedName name="Z_B0C8B420_7FC9_4415_952A_23BA0049B056_.wvu.FilterData" localSheetId="0" hidden="1">'2022-2024 год Приложение 3'!$A$16:$H$487</definedName>
    <definedName name="Z_B125367F_1C96_4D35_827A_DEFEE1EF481C_.wvu.FilterData" localSheetId="1" hidden="1">'2022-2024 год Приложение  4'!$A$16:$D$514</definedName>
    <definedName name="Z_B2BE6FF1_1A6A_41C1_B750_4A039DB9402A_.wvu.FilterData" localSheetId="1" hidden="1">'2022-2024 год Приложение  4'!$A$15:$P$521</definedName>
    <definedName name="Z_B302EC63_0E5B_4AE7_9566_BEF88C72DCBC_.wvu.FilterData" localSheetId="1" hidden="1">'2022-2024 год Приложение  4'!$A$15:$P$522</definedName>
    <definedName name="Z_B302EC63_0E5B_4AE7_9566_BEF88C72DCBC_.wvu.FilterData" localSheetId="0" hidden="1">'2022-2024 год Приложение 3'!$A$15:$N$490</definedName>
    <definedName name="Z_B39FE6C2_A0F8_4551_A667_566DA7D70442_.wvu.FilterData" localSheetId="1" hidden="1">'2022-2024 год Приложение  4'!$A$15:$P$522</definedName>
    <definedName name="Z_B445E1A4_E35D_46C0_87CA_B93707C8E698_.wvu.FilterData" localSheetId="1" hidden="1">'2022-2024 год Приложение  4'!$A$15:$P$522</definedName>
    <definedName name="Z_B4720A5E_D111_4DAF_9BEC_44A0CF0E4C3E_.wvu.FilterData" localSheetId="1" hidden="1">'2022-2024 год Приложение  4'!$A$15:$P$521</definedName>
    <definedName name="Z_B55F0053_78CA_4F7F_BE68_6C331A853EC7_.wvu.FilterData" localSheetId="1" hidden="1">'2022-2024 год Приложение  4'!$A$17:$M$514</definedName>
    <definedName name="Z_B5E7EAA6_F6B2_4C43_A1B2_7FE8D3EE81A8_.wvu.FilterData" localSheetId="1" hidden="1">'2022-2024 год Приложение  4'!$A$16:$D$514</definedName>
    <definedName name="Z_B5E7EAA6_F6B2_4C43_A1B2_7FE8D3EE81A8_.wvu.FilterData" localSheetId="0" hidden="1">'2022-2024 год Приложение 3'!$A$16:$H$487</definedName>
    <definedName name="Z_B5FF7605_A132_4969_A496_A8B69532265C_.wvu.FilterData" localSheetId="1" hidden="1">'2022-2024 год Приложение  4'!$A$15:$P$522</definedName>
    <definedName name="Z_B6562E8F_88DB_497F_BA23_0DE6FC564B31_.wvu.FilterData" localSheetId="1" hidden="1">'2022-2024 год Приложение  4'!$A$16:$P$514</definedName>
    <definedName name="Z_B79814D9_4A76_444F_9DA0_87988C6053D6_.wvu.FilterData" localSheetId="0" hidden="1">'2022-2024 год Приложение 3'!$A$16:$H$487</definedName>
    <definedName name="Z_B7C6B096_F822_4AE0_9104_276895CD530C_.wvu.FilterData" localSheetId="1" hidden="1">'2022-2024 год Приложение  4'!$A$15:$M$15</definedName>
    <definedName name="Z_B7E8C950_FC48_4F46_94EB_50E3D7BDDB48_.wvu.FilterData" localSheetId="1" hidden="1">'2022-2024 год Приложение  4'!$A$16:$D$514</definedName>
    <definedName name="Z_B8EDFF0D_BD56_41DB_976F_5ECF9742594D_.wvu.FilterData" localSheetId="1" hidden="1">'2022-2024 год Приложение  4'!$A$15:$P$522</definedName>
    <definedName name="Z_B9062BA9_20A5_4989_AABF_19FE6A65537B_.wvu.FilterData" localSheetId="1" hidden="1">'2022-2024 год Приложение  4'!$A$16:$M$514</definedName>
    <definedName name="Z_B9062BA9_20A5_4989_AABF_19FE6A65537B_.wvu.FilterData" localSheetId="0" hidden="1">'2022-2024 год Приложение 3'!$A$16:$H$487</definedName>
    <definedName name="Z_BA317F1F_BE01_441F_A8B2_85F003BF75B2_.wvu.FilterData" localSheetId="1" hidden="1">'2022-2024 год Приложение  4'!$A$15:$M$514</definedName>
    <definedName name="Z_BAD29CC1_017D_4FFA_A3BF_7A1E31D01FD0_.wvu.FilterData" localSheetId="1" hidden="1">'2022-2024 год Приложение  4'!$A$15:$P$522</definedName>
    <definedName name="Z_BB90BC03_76B6_48E1_94DD_368B27085FFC_.wvu.FilterData" localSheetId="1" hidden="1">'2022-2024 год Приложение  4'!$A$15:$P$522</definedName>
    <definedName name="Z_BB90BC03_76B6_48E1_94DD_368B27085FFC_.wvu.FilterData" localSheetId="0" hidden="1">'2022-2024 год Приложение 3'!$A$15:$N$490</definedName>
    <definedName name="Z_BBFE1274_7F20_46BF_A509_5E6C81FE774F_.wvu.FilterData" localSheetId="1" hidden="1">'2022-2024 год Приложение  4'!$A$15:$P$522</definedName>
    <definedName name="Z_BBFF5A56_64CF_4223_9245_057727E8F581_.wvu.FilterData" localSheetId="1" hidden="1">'2022-2024 год Приложение  4'!$A$16:$D$514</definedName>
    <definedName name="Z_BBFF5A56_64CF_4223_9245_057727E8F581_.wvu.FilterData" localSheetId="0" hidden="1">'2022-2024 год Приложение 3'!$A$16:$H$487</definedName>
    <definedName name="Z_BC54C1B7_E8DC_45A7_AF0C_351CD1C5EAF5_.wvu.FilterData" localSheetId="1" hidden="1">'2022-2024 год Приложение  4'!$A$15:$P$522</definedName>
    <definedName name="Z_BC54C1B7_E8DC_45A7_AF0C_351CD1C5EAF5_.wvu.FilterData" localSheetId="0" hidden="1">'2022-2024 год Приложение 3'!$A$15:$N$490</definedName>
    <definedName name="Z_BC811AEC_3BC8_4176_A3A4_33296F625D82_.wvu.FilterData" localSheetId="1" hidden="1">'2022-2024 год Приложение  4'!$A$15:$P$522</definedName>
    <definedName name="Z_BC811AEC_3BC8_4176_A3A4_33296F625D82_.wvu.FilterData" localSheetId="0" hidden="1">'2022-2024 год Приложение 3'!$A$15:$N$490</definedName>
    <definedName name="Z_BCB564BF_605D_44B7_A008_6371233D6F27_.wvu.FilterData" localSheetId="1" hidden="1">'2022-2024 год Приложение  4'!$A$15:$P$522</definedName>
    <definedName name="Z_BCB9EA5D_CB3A_40AA_BF75_F228AA2D84CC_.wvu.FilterData" localSheetId="1" hidden="1">'2022-2024 год Приложение  4'!$A$16:$D$514</definedName>
    <definedName name="Z_BCB9EA5D_CB3A_40AA_BF75_F228AA2D84CC_.wvu.FilterData" localSheetId="0" hidden="1">'2022-2024 год Приложение 3'!$A$16:$H$487</definedName>
    <definedName name="Z_BCEB75BA_FE87_41C8_80D7_AFB8A63EA641_.wvu.FilterData" localSheetId="1" hidden="1">'2022-2024 год Приложение  4'!$A$16:$P$514</definedName>
    <definedName name="Z_BD54A361_8DC5_477E_AEB8_9AAE45BFB9EE_.wvu.FilterData" localSheetId="1" hidden="1">'2022-2024 год Приложение  4'!$A$16:$D$514</definedName>
    <definedName name="Z_BF55372A_9F94_4513_A090_FAB3CBD72905_.wvu.FilterData" localSheetId="1" hidden="1">'2022-2024 год Приложение  4'!$A$15:$P$522</definedName>
    <definedName name="Z_C0C47C63_1E7E_4B25_A29F_CD7550CA823B_.wvu.FilterData" localSheetId="0" hidden="1">'2022-2024 год Приложение 3'!$A$15:$H$398</definedName>
    <definedName name="Z_C0D29360_FD13_4973_8E33_952A22BF16EB_.wvu.FilterData" localSheetId="1" hidden="1">'2022-2024 год Приложение  4'!$A$16:$D$16</definedName>
    <definedName name="Z_C1DDAE5D_89BA_4C96_A938_93F9E8D51819_.wvu.FilterData" localSheetId="1" hidden="1">'2022-2024 год Приложение  4'!$A$16:$D$16</definedName>
    <definedName name="Z_C2161FC3_F6D4_49DF_8E87_DEEABD4EF7AF_.wvu.FilterData" localSheetId="1" hidden="1">'2022-2024 год Приложение  4'!$A$15:$P$522</definedName>
    <definedName name="Z_C2DC1AAD_1A3D_4B7B_8D2B_551AC59D6585_.wvu.FilterData" localSheetId="1" hidden="1">'2022-2024 год Приложение  4'!$A$16:$D$514</definedName>
    <definedName name="Z_C3868D90_6247_4B63_9F8A_A1E630330765_.wvu.FilterData" localSheetId="1" hidden="1">'2022-2024 год Приложение  4'!$A$15:$P$522</definedName>
    <definedName name="Z_C3868D90_6247_4B63_9F8A_A1E630330765_.wvu.FilterData" localSheetId="0" hidden="1">'2022-2024 год Приложение 3'!$A$15:$N$490</definedName>
    <definedName name="Z_C407E330_1B3A_4158_9E62_5ED9582C72C0_.wvu.FilterData" localSheetId="1" hidden="1">'2022-2024 год Приложение  4'!$A$17:$M$514</definedName>
    <definedName name="Z_C415679B_CBBF_4F34_9D4C_FDBCED9CD716_.wvu.FilterData" localSheetId="1" hidden="1">'2022-2024 год Приложение  4'!$A$15:$P$522</definedName>
    <definedName name="Z_C451BE02_D07A_4202_8119_07874C1FBE8D_.wvu.FilterData" localSheetId="1" hidden="1">'2022-2024 год Приложение  4'!$A$15:$P$522</definedName>
    <definedName name="Z_C451BE02_D07A_4202_8119_07874C1FBE8D_.wvu.FilterData" localSheetId="0" hidden="1">'2022-2024 год Приложение 3'!$A$15:$N$490</definedName>
    <definedName name="Z_C594D5C5_096D_4C18_BDCB_87F0485F5449_.wvu.FilterData" localSheetId="1" hidden="1">'2022-2024 год Приложение  4'!$A$17:$M$514</definedName>
    <definedName name="Z_C594D5C5_096D_4C18_BDCB_87F0485F5449_.wvu.FilterData" localSheetId="0" hidden="1">'2022-2024 год Приложение 3'!$A$16:$H$487</definedName>
    <definedName name="Z_C63DF42A_916D_43B0_A9E5_99FBCC943E02_.wvu.FilterData" localSheetId="0" hidden="1">'2022-2024 год Приложение 3'!$A$17:$H$398</definedName>
    <definedName name="Z_C65EACE9_4D6A_4483_8E2A_FF8C1C361CC8_.wvu.FilterData" localSheetId="1" hidden="1">'2022-2024 год Приложение  4'!$A$15:$P$522</definedName>
    <definedName name="Z_C6C561F1_23DA_4564_A66A_06C65CDB6B42_.wvu.FilterData" localSheetId="1" hidden="1">'2022-2024 год Приложение  4'!$A$16:$P$514</definedName>
    <definedName name="Z_C9208FB7_BF46_4777_ADFF_D59A4811FEA6_.wvu.FilterData" localSheetId="1" hidden="1">'2022-2024 год Приложение  4'!$A$15:$P$521</definedName>
    <definedName name="Z_CA26A0F4_943F_4D04_8E22_7943168C3B0E_.wvu.FilterData" localSheetId="1" hidden="1">'2022-2024 год Приложение  4'!$A$16:$P$514</definedName>
    <definedName name="Z_CA26A0F4_943F_4D04_8E22_7943168C3B0E_.wvu.FilterData" localSheetId="0" hidden="1">'2022-2024 год Приложение 3'!$A$16:$H$487</definedName>
    <definedName name="Z_CAA5C0F4_97CD_4E26_A377_B9877442C85E_.wvu.FilterData" localSheetId="1" hidden="1">'2022-2024 год Приложение  4'!$A$15:$P$522</definedName>
    <definedName name="Z_CAD9B980_130C_4C75_8D5E_91DE2723F8D9_.wvu.FilterData" localSheetId="1" hidden="1">'2022-2024 год Приложение  4'!$A$15:$P$521</definedName>
    <definedName name="Z_CAEC251A_F30C_4C3C_B95E_0CDCABBBBBA6_.wvu.FilterData" localSheetId="1" hidden="1">'2022-2024 год Приложение  4'!$A$15:$M$514</definedName>
    <definedName name="Z_CAEC251A_F30C_4C3C_B95E_0CDCABBBBBA6_.wvu.FilterData" localSheetId="0" hidden="1">'2022-2024 год Приложение 3'!$A$15:$H$487</definedName>
    <definedName name="Z_CB37C154_FBD2_4DEC_B34C_F8AEB86FD5EB_.wvu.FilterData" localSheetId="0" hidden="1">'2022-2024 год Приложение 3'!$A$16:$H$487</definedName>
    <definedName name="Z_CD2CCFCC_88E6_48CB_A6F4_90932EB4E776_.wvu.FilterData" localSheetId="0" hidden="1">'2022-2024 год Приложение 3'!$A$15:$N$490</definedName>
    <definedName name="Z_CD629787_DE9E_41E9_98D2_872390B88852_.wvu.FilterData" localSheetId="1" hidden="1">'2022-2024 год Приложение  4'!$A$16:$D$514</definedName>
    <definedName name="Z_CD7740D7_3F7D_494B_81C0_013E068FCD91_.wvu.FilterData" localSheetId="1" hidden="1">'2022-2024 год Приложение  4'!$A$15:$P$522</definedName>
    <definedName name="Z_CD7740D7_3F7D_494B_81C0_013E068FCD91_.wvu.FilterData" localSheetId="0" hidden="1">'2022-2024 год Приложение 3'!$A$15:$N$490</definedName>
    <definedName name="Z_CE3FE1D4_28AF_41BA_8702_BFEB78DFE5B1_.wvu.FilterData" localSheetId="1" hidden="1">'2022-2024 год Приложение  4'!$A$15:$P$522</definedName>
    <definedName name="Z_CE3FE1D4_28AF_41BA_8702_BFEB78DFE5B1_.wvu.FilterData" localSheetId="0" hidden="1">'2022-2024 год Приложение 3'!$A$15:$N$490</definedName>
    <definedName name="Z_CE6755E8_8FFD_448B_B838_FFE6BD017EDF_.wvu.FilterData" localSheetId="1" hidden="1">'2022-2024 год Приложение  4'!$A$16:$D$514</definedName>
    <definedName name="Z_CED2E9B6_1773_495E_A3FD_92F54F21EE7D_.wvu.FilterData" localSheetId="1" hidden="1">'2022-2024 год Приложение  4'!$A$15:$M$514</definedName>
    <definedName name="Z_CF7852E9_12A8_41A3_B1FA_248F70E5DC37_.wvu.FilterData" localSheetId="1" hidden="1">'2022-2024 год Приложение  4'!$A$15:$M$514</definedName>
    <definedName name="Z_CF7852E9_12A8_41A3_B1FA_248F70E5DC37_.wvu.FilterData" localSheetId="0" hidden="1">'2022-2024 год Приложение 3'!$A$15:$H$487</definedName>
    <definedName name="Z_CFA27E48_EF86_47F4_863F_538AA3EEF788_.wvu.FilterData" localSheetId="1" hidden="1">'2022-2024 год Приложение  4'!$A$15:$P$521</definedName>
    <definedName name="Z_CFA27E48_EF86_47F4_863F_538AA3EEF788_.wvu.FilterData" localSheetId="0" hidden="1">'2022-2024 год Приложение 3'!$A$15:$N$490</definedName>
    <definedName name="Z_D1B917BC_3220_432E_A965_9E7239D6A385_.wvu.FilterData" localSheetId="0" hidden="1">'2022-2024 год Приложение 3'!$A$16:$H$398</definedName>
    <definedName name="Z_D20B1597_C856_4DF4_8599_676BF70E9F13_.wvu.FilterData" localSheetId="1" hidden="1">'2022-2024 год Приложение  4'!$A$15:$P$522</definedName>
    <definedName name="Z_D332CE7B_8FED_469E_B7FC_36551D17288B_.wvu.FilterData" localSheetId="1" hidden="1">'2022-2024 год Приложение  4'!$A$15:$P$521</definedName>
    <definedName name="Z_D332CE7B_8FED_469E_B7FC_36551D17288B_.wvu.FilterData" localSheetId="0" hidden="1">'2022-2024 год Приложение 3'!$A$15:$N$490</definedName>
    <definedName name="Z_D3D1E90B_D0E0_43AC_9DC0_289CE398A479_.wvu.Cols" localSheetId="0" hidden="1">'2022-2024 год Приложение 3'!$D:$E</definedName>
    <definedName name="Z_D3D1E90B_D0E0_43AC_9DC0_289CE398A479_.wvu.FilterData" localSheetId="1" hidden="1">'2022-2024 год Приложение  4'!$A$15:$P$522</definedName>
    <definedName name="Z_D3D1E90B_D0E0_43AC_9DC0_289CE398A479_.wvu.FilterData" localSheetId="0" hidden="1">'2022-2024 год Приложение 3'!$A$15:$N$490</definedName>
    <definedName name="Z_D3D1E90B_D0E0_43AC_9DC0_289CE398A479_.wvu.PrintArea" localSheetId="1" hidden="1">'2022-2024 год Приложение  4'!$A$1:$I$521</definedName>
    <definedName name="Z_D3D1E90B_D0E0_43AC_9DC0_289CE398A479_.wvu.PrintArea" localSheetId="0" hidden="1">'2022-2024 год Приложение 3'!$A$1:$H$490</definedName>
    <definedName name="Z_D3D1E90B_D0E0_43AC_9DC0_289CE398A479_.wvu.PrintTitles" localSheetId="1" hidden="1">'2022-2024 год Приложение  4'!$14:$15</definedName>
    <definedName name="Z_D3D1E90B_D0E0_43AC_9DC0_289CE398A479_.wvu.Rows" localSheetId="1" hidden="1">'2022-2024 год Приложение  4'!#REF!</definedName>
    <definedName name="Z_D3D1E90B_D0E0_43AC_9DC0_289CE398A479_.wvu.Rows" localSheetId="0" hidden="1">'2022-2024 год Приложение 3'!#REF!</definedName>
    <definedName name="Z_D421EC68_493A_426D_B030_A96CEFC9CDF1_.wvu.FilterData" localSheetId="1" hidden="1">'2022-2024 год Приложение  4'!$A$15:$P$521</definedName>
    <definedName name="Z_D421EC68_493A_426D_B030_A96CEFC9CDF1_.wvu.FilterData" localSheetId="0" hidden="1">'2022-2024 год Приложение 3'!$A$15:$N$490</definedName>
    <definedName name="Z_D5EF0624_71F9_4E2C_8E53_8D3ED1028A48_.wvu.FilterData" localSheetId="1" hidden="1">'2022-2024 год Приложение  4'!$A$15:$P$521</definedName>
    <definedName name="Z_D5FAF748_0D0C_4359_BAF7_A8AC21E2030F_.wvu.FilterData" localSheetId="0" hidden="1">'2022-2024 год Приложение 3'!$A$16:$H$487</definedName>
    <definedName name="Z_D6B20A4C_3000_441D_8208_F24778DE96F0_.wvu.FilterData" localSheetId="1" hidden="1">'2022-2024 год Приложение  4'!$A$16:$P$514</definedName>
    <definedName name="Z_D6CAD784_8710_49DF_8617_B56C37BA461E_.wvu.FilterData" localSheetId="1" hidden="1">'2022-2024 год Приложение  4'!$A$15:$P$522</definedName>
    <definedName name="Z_D7D5F00E_6389_4DE2_B414_F39C8294F181_.wvu.FilterData" localSheetId="1" hidden="1">'2022-2024 год Приложение  4'!$A$16:$P$521</definedName>
    <definedName name="Z_D7D5F00E_6389_4DE2_B414_F39C8294F181_.wvu.FilterData" localSheetId="0" hidden="1">'2022-2024 год Приложение 3'!$A$16:$H$490</definedName>
    <definedName name="Z_D7D5F00E_6389_4DE2_B414_F39C8294F181_.wvu.PrintArea" localSheetId="1" hidden="1">'2022-2024 год Приложение  4'!$A$11:$I$521</definedName>
    <definedName name="Z_D7D5F00E_6389_4DE2_B414_F39C8294F181_.wvu.PrintArea" localSheetId="0" hidden="1">'2022-2024 год Приложение 3'!$A$11:$H$490</definedName>
    <definedName name="Z_D7D5F00E_6389_4DE2_B414_F39C8294F181_.wvu.Rows" localSheetId="1" hidden="1">'2022-2024 год Приложение  4'!#REF!,'2022-2024 год Приложение  4'!#REF!</definedName>
    <definedName name="Z_D896FC5A_220E_437B_9865_C5F08B72A8E9_.wvu.FilterData" localSheetId="1" hidden="1">'2022-2024 год Приложение  4'!$A$15:$P$521</definedName>
    <definedName name="Z_D8D7D652_CAEA_4C62_AEDC_18C4B72CDEFE_.wvu.FilterData" localSheetId="1" hidden="1">'2022-2024 год Приложение  4'!$A$15:$P$522</definedName>
    <definedName name="Z_D8D7D652_CAEA_4C62_AEDC_18C4B72CDEFE_.wvu.FilterData" localSheetId="0" hidden="1">'2022-2024 год Приложение 3'!$A$15:$N$490</definedName>
    <definedName name="Z_DA0D119F_FE1B_486D_AB08_72CEBEF8134D_.wvu.FilterData" localSheetId="1" hidden="1">'2022-2024 год Приложение  4'!$A$16:$P$521</definedName>
    <definedName name="Z_DA0D119F_FE1B_486D_AB08_72CEBEF8134D_.wvu.FilterData" localSheetId="0" hidden="1">'2022-2024 год Приложение 3'!$A$16:$H$490</definedName>
    <definedName name="Z_DA10F9D2_08DA_4FB8_967C_06A319AB7BED_.wvu.FilterData" localSheetId="1" hidden="1">'2022-2024 год Приложение  4'!$A$16:$D$514</definedName>
    <definedName name="Z_DA9CA7EB_CE82_4121_9528_DE61DCF62070_.wvu.FilterData" localSheetId="1" hidden="1">'2022-2024 год Приложение  4'!$A$16:$P$521</definedName>
    <definedName name="Z_DBC37180_EA78_4570_99A3_44A14178EC14_.wvu.FilterData" localSheetId="1" hidden="1">'2022-2024 год Приложение  4'!$A$15:$P$522</definedName>
    <definedName name="Z_DC2B6D6A_5855_4ADC_BC8B_920453EADA59_.wvu.FilterData" localSheetId="1" hidden="1">'2022-2024 год Приложение  4'!$A$16:$P$514</definedName>
    <definedName name="Z_DC2B6D6A_5855_4ADC_BC8B_920453EADA59_.wvu.FilterData" localSheetId="0" hidden="1">'2022-2024 год Приложение 3'!$A$16:$H$487</definedName>
    <definedName name="Z_DC642106_6C11_487B_A10A_67D65C44C59E_.wvu.FilterData" localSheetId="1" hidden="1">'2022-2024 год Приложение  4'!$A$16:$D$514</definedName>
    <definedName name="Z_DCF96CC6_5C5B_45A8_86D6_BEC596ACACBF_.wvu.FilterData" localSheetId="1" hidden="1">'2022-2024 год Приложение  4'!$A$15:$P$522</definedName>
    <definedName name="Z_DCF96CC6_5C5B_45A8_86D6_BEC596ACACBF_.wvu.FilterData" localSheetId="0" hidden="1">'2022-2024 год Приложение 3'!$A$15:$N$490</definedName>
    <definedName name="Z_DD0B6CDA_0CA4_4F8A_901A_ADCD63EDDDE7_.wvu.FilterData" localSheetId="1" hidden="1">'2022-2024 год Приложение  4'!$A$15:$P$521</definedName>
    <definedName name="Z_DD3E849F_1E69_44B8_A26B_C4303C0995B8_.wvu.FilterData" localSheetId="1" hidden="1">'2022-2024 год Приложение  4'!$A$15:$P$521</definedName>
    <definedName name="Z_DDD8C4AB_CB3C_48E6_9763_42557181A0AF_.wvu.FilterData" localSheetId="1" hidden="1">'2022-2024 год Приложение  4'!$A$15:$P$521</definedName>
    <definedName name="Z_DDD8C4AB_CB3C_48E6_9763_42557181A0AF_.wvu.FilterData" localSheetId="0" hidden="1">'2022-2024 год Приложение 3'!$A$15:$N$490</definedName>
    <definedName name="Z_DEE0439B_F189_4C4A_8D12_38A34AC49EBA_.wvu.FilterData" localSheetId="1" hidden="1">'2022-2024 год Приложение  4'!$A$16:$P$514</definedName>
    <definedName name="Z_DEE0439B_F189_4C4A_8D12_38A34AC49EBA_.wvu.FilterData" localSheetId="0" hidden="1">'2022-2024 год Приложение 3'!$A$16:$H$487</definedName>
    <definedName name="Z_DF131833_6B4D_4544_961B_059267821E4F_.wvu.FilterData" localSheetId="0" hidden="1">'2022-2024 год Приложение 3'!$A$15:$N$490</definedName>
    <definedName name="Z_E12E1E2F_DB5D_4E26_AA0F_64A30D7CB250_.wvu.FilterData" localSheetId="1" hidden="1">'2022-2024 год Приложение  4'!$A$16:$P$514</definedName>
    <definedName name="Z_E240582D_2C49_4E51_9BAF_4EB73E148DD3_.wvu.FilterData" localSheetId="1" hidden="1">'2022-2024 год Приложение  4'!$A$15:$P$521</definedName>
    <definedName name="Z_E240582D_2C49_4E51_9BAF_4EB73E148DD3_.wvu.FilterData" localSheetId="0" hidden="1">'2022-2024 год Приложение 3'!$A$15:$N$490</definedName>
    <definedName name="Z_E3C6713E_8023_4AA9_8A29_3AE879C33232_.wvu.FilterData" localSheetId="1" hidden="1">'2022-2024 год Приложение  4'!$A$16:$D$514</definedName>
    <definedName name="Z_E5281637_3B26_479E_BF0F_EBD3A6ED1870_.wvu.FilterData" localSheetId="1" hidden="1">'2022-2024 год Приложение  4'!$A$15:$M$514</definedName>
    <definedName name="Z_E5281637_3B26_479E_BF0F_EBD3A6ED1870_.wvu.FilterData" localSheetId="0" hidden="1">'2022-2024 год Приложение 3'!$A$15:$H$487</definedName>
    <definedName name="Z_E990C79A_B7E6_4BEB_A0C0_67D434423C16_.wvu.FilterData" localSheetId="1" hidden="1">'2022-2024 год Приложение  4'!$A$15:$P$521</definedName>
    <definedName name="Z_E99CA35F_295B_49B3_8AA9_D1FBDEF4F038_.wvu.FilterData" localSheetId="1" hidden="1">'2022-2024 год Приложение  4'!$A$16:$D$514</definedName>
    <definedName name="Z_E99CA35F_295B_49B3_8AA9_D1FBDEF4F038_.wvu.FilterData" localSheetId="0" hidden="1">'2022-2024 год Приложение 3'!$A$16:$C$487</definedName>
    <definedName name="Z_EA7E325E_E9C4_43C2_8F94_8A4CD3295385_.wvu.FilterData" localSheetId="1" hidden="1">'2022-2024 год Приложение  4'!$A$15:$M$514</definedName>
    <definedName name="Z_EA7E325E_E9C4_43C2_8F94_8A4CD3295385_.wvu.FilterData" localSheetId="0" hidden="1">'2022-2024 год Приложение 3'!$A$15:$H$487</definedName>
    <definedName name="Z_EA7E325E_E9C4_43C2_8F94_8A4CD3295385_.wvu.PrintArea" localSheetId="1" hidden="1">'2022-2024 год Приложение  4'!$A$11:$D$514</definedName>
    <definedName name="Z_EA7E325E_E9C4_43C2_8F94_8A4CD3295385_.wvu.PrintArea" localSheetId="0" hidden="1">'2022-2024 год Приложение 3'!$A$12:$C$487</definedName>
    <definedName name="Z_EA7E325E_E9C4_43C2_8F94_8A4CD3295385_.wvu.Rows" localSheetId="1" hidden="1">'2022-2024 год Приложение  4'!#REF!,'2022-2024 год Приложение  4'!#REF!</definedName>
    <definedName name="Z_EA8E9EA7_8D3C_4793_82D3_53C8283F6613_.wvu.FilterData" localSheetId="1" hidden="1">'2022-2024 год Приложение  4'!$A$16:$D$514</definedName>
    <definedName name="Z_EA8E9EA7_8D3C_4793_82D3_53C8283F6613_.wvu.FilterData" localSheetId="0" hidden="1">'2022-2024 год Приложение 3'!$A$16:$C$487</definedName>
    <definedName name="Z_EB1F9754_81A4_4300_9136_C4584DE5BB80_.wvu.FilterData" localSheetId="1" hidden="1">'2022-2024 год Приложение  4'!$A$17:$M$514</definedName>
    <definedName name="Z_EB1F9754_81A4_4300_9136_C4584DE5BB80_.wvu.FilterData" localSheetId="0" hidden="1">'2022-2024 год Приложение 3'!$A$16:$H$487</definedName>
    <definedName name="Z_EB8BBF6B_ABBD_4A01_B4CD_F80BF70D79AB_.wvu.FilterData" localSheetId="1" hidden="1">'2022-2024 год Приложение  4'!$A$16:$D$514</definedName>
    <definedName name="Z_EB902B7F_40F5_460F_ABE7_94D27697DCD2_.wvu.FilterData" localSheetId="1" hidden="1">'2022-2024 год Приложение  4'!$A$15:$P$522</definedName>
    <definedName name="Z_EC1C063C_6B0A_462C_AA57_E835F386C4D8_.wvu.FilterData" localSheetId="1" hidden="1">'2022-2024 год Приложение  4'!$A$16:$M$514</definedName>
    <definedName name="Z_EC62E557_0DAE_4118_92A6_3EE6AFDCD76F_.wvu.FilterData" localSheetId="1" hidden="1">'2022-2024 год Приложение  4'!$A$16:$P$514</definedName>
    <definedName name="Z_EC9FAB42_CFD7_4909_BE7F_FD2C891BCFAA_.wvu.FilterData" localSheetId="1" hidden="1">'2022-2024 год Приложение  4'!$A$15:$P$522</definedName>
    <definedName name="Z_ED7D03B9_EBA8_422D_9F4A_BBCCD5E098E3_.wvu.FilterData" localSheetId="0" hidden="1">'2022-2024 год Приложение 3'!$A$16:$H$487</definedName>
    <definedName name="Z_EE33F828_B63A_481B_8687_E404D78A8D56_.wvu.FilterData" localSheetId="1" hidden="1">'2022-2024 год Приложение  4'!$A$16:$P$514</definedName>
    <definedName name="Z_EE33F828_B63A_481B_8687_E404D78A8D56_.wvu.FilterData" localSheetId="0" hidden="1">'2022-2024 год Приложение 3'!$A$16:$H$487</definedName>
    <definedName name="Z_EE53859B_FE05_4C3A_A7A2_3194FEB77133_.wvu.FilterData" localSheetId="1" hidden="1">'2022-2024 год Приложение  4'!$A$15:$P$522</definedName>
    <definedName name="Z_EE53859B_FE05_4C3A_A7A2_3194FEB77133_.wvu.FilterData" localSheetId="0" hidden="1">'2022-2024 год Приложение 3'!$A$15:$N$490</definedName>
    <definedName name="Z_EE6CA251_6B69_472A_B296_79ECBA0484F6_.wvu.FilterData" localSheetId="1" hidden="1">'2022-2024 год Приложение  4'!$A$15:$P$522</definedName>
    <definedName name="Z_EEC30518_9714_4AA4_827B_01087315CFA0_.wvu.FilterData" localSheetId="1" hidden="1">'2022-2024 год Приложение  4'!$A$15:$P$521</definedName>
    <definedName name="Z_EF28A7F6_07C1_44F5_95B6_7AF15BBCE0BC_.wvu.FilterData" localSheetId="1" hidden="1">'2022-2024 год Приложение  4'!$A$15:$P$522</definedName>
    <definedName name="Z_EF28A7F6_07C1_44F5_95B6_7AF15BBCE0BC_.wvu.FilterData" localSheetId="0" hidden="1">'2022-2024 год Приложение 3'!$A$15:$N$490</definedName>
    <definedName name="Z_EFF178E8_C8AC_47EC_827A_692B15ACBD0B_.wvu.FilterData" localSheetId="1" hidden="1">'2022-2024 год Приложение  4'!$A$16:$P$514</definedName>
    <definedName name="Z_F09B2707_B73D_4942_B4CA_A55AC32797B2_.wvu.FilterData" localSheetId="1" hidden="1">'2022-2024 год Приложение  4'!$A$16:$P$514</definedName>
    <definedName name="Z_F09B2707_B73D_4942_B4CA_A55AC32797B2_.wvu.FilterData" localSheetId="0" hidden="1">'2022-2024 год Приложение 3'!$A$16:$H$487</definedName>
    <definedName name="Z_F0AEB904_EDFD_4DA8_8E45_5B132DA87D24_.wvu.FilterData" localSheetId="1" hidden="1">'2022-2024 год Приложение  4'!$A$16:$D$514</definedName>
    <definedName name="Z_F0B3920B_55BC_4BFF_940F_D704D6961405_.wvu.FilterData" localSheetId="1" hidden="1">'2022-2024 год Приложение  4'!$A$15:$P$522</definedName>
    <definedName name="Z_F1372657_B6AE_480B_8DA3_6532FF661EAB_.wvu.FilterData" localSheetId="1" hidden="1">'2022-2024 год Приложение  4'!$A$15:$P$521</definedName>
    <definedName name="Z_F1D61B20_D32C_4DB5_99F7_4855EDE9D95F_.wvu.FilterData" localSheetId="1" hidden="1">'2022-2024 год Приложение  4'!$A$15:$P$522</definedName>
    <definedName name="Z_F1D61B20_D32C_4DB5_99F7_4855EDE9D95F_.wvu.FilterData" localSheetId="0" hidden="1">'2022-2024 год Приложение 3'!$A$15:$N$490</definedName>
    <definedName name="Z_F1E5C7C7_BAE3_458A_84FB_35E70B388DF5_.wvu.FilterData" localSheetId="0" hidden="1">'2022-2024 год Приложение 3'!$A$17:$C$377</definedName>
    <definedName name="Z_F2D73FE4_6090_4823_9E0A_6635C4F688A6_.wvu.FilterData" localSheetId="1" hidden="1">'2022-2024 год Приложение  4'!$A$15:$P$521</definedName>
    <definedName name="Z_F2D73FE4_6090_4823_9E0A_6635C4F688A6_.wvu.FilterData" localSheetId="0" hidden="1">'2022-2024 год Приложение 3'!$A$15:$N$490</definedName>
    <definedName name="Z_F33373D5_C5C4_4F71_813A_379961506D46_.wvu.FilterData" localSheetId="0" hidden="1">'2022-2024 год Приложение 3'!$A$16:$H$487</definedName>
    <definedName name="Z_F3347612_A29B_4BB4_8F79_0B6F36DACEBB_.wvu.FilterData" localSheetId="1" hidden="1">'2022-2024 год Приложение  4'!$A$15:$M$514</definedName>
    <definedName name="Z_F3347612_A29B_4BB4_8F79_0B6F36DACEBB_.wvu.FilterData" localSheetId="0" hidden="1">'2022-2024 год Приложение 3'!$A$16:$H$487</definedName>
    <definedName name="Z_F3917087_C60D_4FB0_BADF_E449A9F0B1A5_.wvu.FilterData" localSheetId="1" hidden="1">'2022-2024 год Приложение  4'!$A$15:$P$522</definedName>
    <definedName name="Z_F3A2613F_3886_4231_B2F0_9C473830612B_.wvu.FilterData" localSheetId="1" hidden="1">'2022-2024 год Приложение  4'!$A$15:$P$522</definedName>
    <definedName name="Z_F3A2613F_3886_4231_B2F0_9C473830612B_.wvu.FilterData" localSheetId="0" hidden="1">'2022-2024 год Приложение 3'!$A$15:$N$490</definedName>
    <definedName name="Z_F3FBA5D4_522A_4E95_B407_653351A6F444_.wvu.FilterData" localSheetId="1" hidden="1">'2022-2024 год Приложение  4'!$A$16:$P$514</definedName>
    <definedName name="Z_F3FBA5D4_522A_4E95_B407_653351A6F444_.wvu.FilterData" localSheetId="0" hidden="1">'2022-2024 год Приложение 3'!$A$16:$H$487</definedName>
    <definedName name="Z_F5243B7A_D732_476C_80EE_A8F8DF8ABC14_.wvu.FilterData" localSheetId="1" hidden="1">'2022-2024 год Приложение  4'!$A$16:$P$521</definedName>
    <definedName name="Z_F5243B7A_D732_476C_80EE_A8F8DF8ABC14_.wvu.FilterData" localSheetId="0" hidden="1">'2022-2024 год Приложение 3'!$A$16:$H$490</definedName>
    <definedName name="Z_F6122843_35FD_4DE2_8960_1676DA0EFE93_.wvu.FilterData" localSheetId="0" hidden="1">'2022-2024 год Приложение 3'!$A$17:$C$377</definedName>
    <definedName name="Z_F6D4FB5D_DF97_4271_B441_1A2F47EC9015_.wvu.FilterData" localSheetId="1" hidden="1">'2022-2024 год Приложение  4'!$A$15:$P$522</definedName>
    <definedName name="Z_F77A56A8_A75D_4749_83E7_A46F30372FC7_.wvu.FilterData" localSheetId="0" hidden="1">'2022-2024 год Приложение 3'!$A$17:$C$377</definedName>
    <definedName name="Z_F83E4966_D4D0_48CB_AC08_347FD211344F_.wvu.FilterData" localSheetId="0" hidden="1">'2022-2024 год Приложение 3'!$A$16:$H$487</definedName>
    <definedName name="Z_F890EF21_D7E1_4A9B_9CE1_7F9B34521531_.wvu.FilterData" localSheetId="1" hidden="1">'2022-2024 год Приложение  4'!$A$16:$P$514</definedName>
    <definedName name="Z_F890EF21_D7E1_4A9B_9CE1_7F9B34521531_.wvu.FilterData" localSheetId="0" hidden="1">'2022-2024 год Приложение 3'!$A$16:$H$487</definedName>
    <definedName name="Z_F92366B3_1E4C_4F07_BE03_7D9A3E83484E_.wvu.FilterData" localSheetId="1" hidden="1">'2022-2024 год Приложение  4'!$A$15:$P$521</definedName>
    <definedName name="Z_F92366B3_1E4C_4F07_BE03_7D9A3E83484E_.wvu.FilterData" localSheetId="0" hidden="1">'2022-2024 год Приложение 3'!$A$15:$N$490</definedName>
    <definedName name="Z_F9510B3D_5733_4A2F_AD41_8D719DE08040_.wvu.FilterData" localSheetId="1" hidden="1">'2022-2024 год Приложение  4'!$A$16:$D$514</definedName>
    <definedName name="Z_F9510B3D_5733_4A2F_AD41_8D719DE08040_.wvu.FilterData" localSheetId="0" hidden="1">'2022-2024 год Приложение 3'!$A$16:$H$487</definedName>
    <definedName name="Z_F9510B3D_5733_4A2F_AD41_8D719DE08040_.wvu.PrintArea" localSheetId="1" hidden="1">'2022-2024 год Приложение  4'!$A$11:$D$514</definedName>
    <definedName name="Z_F9510B3D_5733_4A2F_AD41_8D719DE08040_.wvu.PrintArea" localSheetId="0" hidden="1">'2022-2024 год Приложение 3'!$A$12:$C$487</definedName>
    <definedName name="Z_FAC801BB_0465_4542_B993_A049D91D595D_.wvu.FilterData" localSheetId="1" hidden="1">'2022-2024 год Приложение  4'!$A$15:$P$521</definedName>
    <definedName name="Z_FAC801BB_0465_4542_B993_A049D91D595D_.wvu.FilterData" localSheetId="0" hidden="1">'2022-2024 год Приложение 3'!$A$15:$N$490</definedName>
    <definedName name="Z_FAEB8D12_6F02_4D2A_85DF_FFFD885E80DE_.wvu.FilterData" localSheetId="1" hidden="1">'2022-2024 год Приложение  4'!$A$16:$D$514</definedName>
    <definedName name="Z_FAEB8D12_6F02_4D2A_85DF_FFFD885E80DE_.wvu.FilterData" localSheetId="0" hidden="1">'2022-2024 год Приложение 3'!$A$16:$H$487</definedName>
    <definedName name="Z_FCCBE0E7_FEEA_4B4A_9B43_3BC14B324A55_.wvu.FilterData" localSheetId="1" hidden="1">'2022-2024 год Приложение  4'!$A$16:$P$514</definedName>
    <definedName name="Z_FDEE7B05_15CA_4134_A2FC_6810A57397E6_.wvu.FilterData" localSheetId="1" hidden="1">'2022-2024 год Приложение  4'!$A$15:$P$522</definedName>
    <definedName name="Z_FE634F4D_24B4_4614_98A9_D9890817B45C_.wvu.FilterData" localSheetId="1" hidden="1">'2022-2024 год Приложение  4'!$A$15:$P$522</definedName>
    <definedName name="Z_FE634F4D_24B4_4614_98A9_D9890817B45C_.wvu.FilterData" localSheetId="0" hidden="1">'2022-2024 год Приложение 3'!$A$15:$N$490</definedName>
    <definedName name="Z_FFA87C71_667A_4282_B3E9_0239568B872F_.wvu.FilterData" localSheetId="1" hidden="1">'2022-2024 год Приложение  4'!$A$16:$M$514</definedName>
    <definedName name="Z_FFA87C71_667A_4282_B3E9_0239568B872F_.wvu.FilterData" localSheetId="0" hidden="1">'2022-2024 год Приложение 3'!$A$16:$H$487</definedName>
    <definedName name="_xlnm.Print_Titles" localSheetId="1">'2022-2024 год Приложение  4'!$14:$15</definedName>
    <definedName name="_xlnm.Print_Area" localSheetId="1">'2022-2024 год Приложение  4'!$A$1:$I$521</definedName>
    <definedName name="_xlnm.Print_Area" localSheetId="0">'2022-2024 год Приложение 3'!$A$1:$H$490</definedName>
  </definedNames>
  <calcPr fullCalcOnLoad="1"/>
</workbook>
</file>

<file path=xl/sharedStrings.xml><?xml version="1.0" encoding="utf-8"?>
<sst xmlns="http://schemas.openxmlformats.org/spreadsheetml/2006/main" count="3075" uniqueCount="484">
  <si>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</si>
  <si>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</si>
  <si>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</si>
  <si>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</si>
  <si>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</si>
  <si>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</si>
  <si>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</si>
  <si>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</si>
  <si>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</si>
  <si>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</si>
  <si>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</si>
  <si>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</si>
  <si>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</si>
  <si>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</si>
  <si>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</si>
  <si>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</si>
  <si>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</si>
  <si>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</si>
  <si>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</si>
  <si>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</si>
  <si>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</si>
  <si>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</si>
  <si>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</si>
  <si>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</si>
  <si>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</si>
  <si>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</si>
  <si>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</si>
  <si>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</si>
  <si>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</si>
  <si>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</si>
  <si>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</si>
  <si>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</si>
  <si>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</si>
  <si>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</si>
  <si>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</si>
  <si>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</si>
  <si>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</si>
  <si>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</si>
  <si>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</si>
  <si>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</si>
  <si>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</si>
  <si>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</si>
  <si>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</si>
  <si>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</si>
  <si>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</si>
  <si>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</si>
  <si>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</si>
  <si>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</si>
  <si>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</si>
  <si>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</si>
  <si>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</si>
  <si>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</si>
  <si>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</si>
  <si>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</si>
  <si>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</si>
  <si>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</si>
  <si>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</si>
  <si>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</si>
  <si>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</si>
  <si>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</si>
  <si>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</si>
  <si>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</si>
  <si>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</si>
  <si>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</si>
  <si>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</si>
  <si>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</si>
  <si>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</si>
  <si>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</si>
  <si>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</si>
  <si>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</si>
  <si>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</si>
  <si>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</si>
  <si>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</si>
  <si>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</si>
  <si>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</si>
  <si>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</si>
  <si>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</si>
  <si>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</si>
  <si>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</si>
  <si>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</si>
  <si>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</si>
  <si>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</si>
  <si>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</si>
  <si>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</si>
  <si>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</si>
  <si>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</si>
  <si>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</si>
  <si>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</si>
  <si>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</si>
  <si>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</si>
  <si>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</si>
  <si>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</si>
  <si>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</si>
  <si>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</si>
  <si>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</si>
  <si>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</si>
  <si>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</si>
  <si>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</si>
  <si>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</si>
  <si>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</si>
  <si>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</si>
  <si>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</si>
  <si>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</si>
  <si>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</si>
  <si>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</si>
  <si>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</si>
  <si>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</si>
  <si>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</si>
  <si>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</si>
  <si>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</si>
  <si>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</si>
  <si>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</si>
  <si>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</si>
  <si>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</si>
  <si>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</si>
  <si>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</si>
  <si>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</si>
  <si>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</si>
  <si>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</si>
  <si>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</si>
  <si>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</si>
  <si>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</si>
  <si>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</si>
  <si>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</si>
  <si>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</si>
  <si>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</si>
  <si>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</si>
  <si>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</si>
  <si>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</si>
  <si>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</si>
  <si>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</si>
  <si>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</si>
  <si>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</si>
  <si>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</si>
  <si>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</si>
  <si>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</si>
  <si>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</si>
  <si>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</si>
  <si>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</si>
  <si>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</si>
  <si>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</si>
  <si>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</si>
  <si>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</si>
  <si>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</si>
  <si>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</si>
  <si>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</si>
  <si>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</si>
  <si>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</si>
  <si>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</si>
  <si>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</si>
  <si>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</si>
  <si>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</si>
  <si>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</si>
  <si>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</si>
  <si>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</si>
  <si>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</si>
  <si>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</si>
  <si>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</si>
  <si>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</si>
  <si>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</si>
  <si>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</si>
  <si>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</si>
  <si>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</si>
  <si>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</si>
  <si>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</si>
  <si>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</si>
  <si>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</si>
  <si>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</si>
  <si>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</si>
  <si>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</si>
  <si>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</si>
  <si>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06 0 61 00000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</si>
  <si>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</si>
  <si>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</si>
  <si>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</si>
  <si>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</si>
  <si>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</si>
  <si>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01 2 00 00000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</si>
  <si>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</si>
  <si>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</si>
  <si>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</si>
  <si>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</si>
  <si>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</si>
  <si>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</si>
  <si>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</si>
  <si>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</si>
  <si>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</si>
  <si>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</si>
  <si>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</si>
  <si>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</si>
  <si>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</si>
  <si>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</si>
  <si>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</si>
  <si>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</si>
  <si>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</si>
  <si>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01 3 21 00000</t>
  </si>
  <si>
    <t>Финансовая поддержка субъектов малого и среднего предпринимательства</t>
  </si>
  <si>
    <t xml:space="preserve">к  решению Совета </t>
  </si>
  <si>
    <t>Сумма (тыс. рублей)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</si>
  <si>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</si>
  <si>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</si>
  <si>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</si>
  <si>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</si>
  <si>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</si>
  <si>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</si>
  <si>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</si>
  <si>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</si>
  <si>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</si>
  <si>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</si>
  <si>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</si>
  <si>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</si>
  <si>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</si>
  <si>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</si>
  <si>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</si>
  <si>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</si>
  <si>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</si>
  <si>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</si>
  <si>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Мероприятия по проведению оздоровительной кампании детей</t>
  </si>
  <si>
    <t>04 4 11 00000</t>
  </si>
  <si>
    <t>05 0 11 S2690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</si>
  <si>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</si>
  <si>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</si>
  <si>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</si>
  <si>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</si>
  <si>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</si>
  <si>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</si>
  <si>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</si>
  <si>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</si>
  <si>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</si>
  <si>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</si>
  <si>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03 2 F3 6748S</t>
  </si>
  <si>
    <t>2022 год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</si>
  <si>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</si>
  <si>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</si>
  <si>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</si>
  <si>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</si>
  <si>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</si>
  <si>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</si>
  <si>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</si>
  <si>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</si>
  <si>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</si>
  <si>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</si>
  <si>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</si>
  <si>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</si>
  <si>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</si>
  <si>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</si>
  <si>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</si>
  <si>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</si>
  <si>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</si>
  <si>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</si>
  <si>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</si>
  <si>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</si>
  <si>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</si>
  <si>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</si>
  <si>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</si>
  <si>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</si>
  <si>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</si>
  <si>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</si>
  <si>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Муниципальная программа "Развитие культуры и туризма"</t>
  </si>
  <si>
    <t>04 5 11 73050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</si>
  <si>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</si>
  <si>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</si>
  <si>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</si>
  <si>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</si>
  <si>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</si>
  <si>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</si>
  <si>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</si>
  <si>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</si>
  <si>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</si>
  <si>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</si>
  <si>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</si>
  <si>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</si>
  <si>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</si>
  <si>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</si>
  <si>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</si>
  <si>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</si>
  <si>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</si>
  <si>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</si>
  <si>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</si>
  <si>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</si>
  <si>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</si>
  <si>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</si>
  <si>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</si>
  <si>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</si>
  <si>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</si>
  <si>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</si>
  <si>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</si>
  <si>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</si>
  <si>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</si>
  <si>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</si>
  <si>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</si>
  <si>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</si>
  <si>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03 2 31 S2880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</si>
  <si>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</si>
  <si>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</si>
  <si>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</si>
  <si>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09 2 31 R0820</t>
  </si>
  <si>
    <t>06 0 P5 S2090</t>
  </si>
  <si>
    <t>05 0 13 S2150</t>
  </si>
  <si>
    <t>Создание безопасных условий в организациях в сфере физической культуры и спорта</t>
  </si>
  <si>
    <t>03 2 11 00000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</si>
  <si>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</si>
  <si>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1 13 S2010</t>
  </si>
  <si>
    <t>04 2 13 S2010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</si>
  <si>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</si>
  <si>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</si>
  <si>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03 3 15 00000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</si>
  <si>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</si>
  <si>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</si>
  <si>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
</t>
  </si>
  <si>
    <t>04 2 18 L3040</t>
  </si>
  <si>
    <t>03 2 12 S2870</t>
  </si>
  <si>
    <t xml:space="preserve">Обеспечение мероприятий по сносу аварийного жилищного фонда
</t>
  </si>
  <si>
    <t xml:space="preserve">Сумма (тыс. рублей) </t>
  </si>
  <si>
    <t>2023 год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</si>
  <si>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</si>
  <si>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</si>
  <si>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Обеспечение защиты конфиденциальной информации в информационных системах</t>
  </si>
  <si>
    <t>Проведение мероприятий, направленных на профилактику преступлений экстремистского и террористического характера</t>
  </si>
  <si>
    <t>Реализация народных проектов в сфере физической культуры и спорта, прошедших отбор в рамках проекта "Народный бюджет"</t>
  </si>
  <si>
    <t xml:space="preserve">Оказание муниципальных услуг (выполнение работ) музеями и библиотеками 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</si>
  <si>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</si>
  <si>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Приложение 4</t>
  </si>
  <si>
    <t>05 0 13 L5190</t>
  </si>
  <si>
    <t>04 1 13 S2Я00</t>
  </si>
  <si>
    <t>04 2 13 S2Я00</t>
  </si>
  <si>
    <t>Подпрограмма "Защита населения и территории муниципального района "Печора"  от чрезвычайных ситуаций"</t>
  </si>
  <si>
    <t>Муниципальная  программа "Обеспечение охраны общественного порядка и профилактика правонарушений"</t>
  </si>
  <si>
    <t>10 0 00 00000</t>
  </si>
  <si>
    <t>10 4 00 00000</t>
  </si>
  <si>
    <r>
      <t>10 4 11</t>
    </r>
    <r>
      <rPr>
        <sz val="12"/>
        <rFont val="Times New Roman"/>
        <family val="1"/>
      </rPr>
      <t xml:space="preserve"> 00000</t>
    </r>
  </si>
  <si>
    <t>10 3 00 00000</t>
  </si>
  <si>
    <r>
      <t>10 3 11</t>
    </r>
    <r>
      <rPr>
        <sz val="12"/>
        <rFont val="Times New Roman"/>
        <family val="1"/>
      </rPr>
      <t xml:space="preserve"> 00000</t>
    </r>
  </si>
  <si>
    <r>
      <t>10 4 21</t>
    </r>
    <r>
      <rPr>
        <sz val="12"/>
        <rFont val="Times New Roman"/>
        <family val="1"/>
      </rPr>
      <t xml:space="preserve"> 00000</t>
    </r>
  </si>
  <si>
    <r>
      <t>10 4 22</t>
    </r>
    <r>
      <rPr>
        <sz val="12"/>
        <rFont val="Times New Roman"/>
        <family val="1"/>
      </rPr>
      <t xml:space="preserve"> 00000</t>
    </r>
  </si>
  <si>
    <t>10 1 00 00000</t>
  </si>
  <si>
    <r>
      <t>10 1 11</t>
    </r>
    <r>
      <rPr>
        <sz val="12"/>
        <rFont val="Times New Roman"/>
        <family val="1"/>
      </rPr>
      <t xml:space="preserve"> 00000</t>
    </r>
  </si>
  <si>
    <t>Подпрограмма "Профилактика преступлений и иных правонарушений"</t>
  </si>
  <si>
    <t xml:space="preserve">Ведомственная структура расходов бюджета муниципального образования муниципального района "Печора" на 2022 год и плановый период 2023 и  2024 годов 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</si>
  <si>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2022 год и плановый период 2023 и 2024 годов</t>
  </si>
  <si>
    <t>2024 год</t>
  </si>
  <si>
    <t>04 3 12 S2010</t>
  </si>
  <si>
    <t>Подпрограмма "Повышение безопасности дорожного движения"</t>
  </si>
  <si>
    <t>Содействие в проведении профилактических,   пропагандистских акций, конкурсов, мероприятий направленных на укрепление дисциплины участников  дорожного движения,  формирования у них стереотипов законопослушного поведения на дороге</t>
  </si>
  <si>
    <t>Оснащение образовательных организаций оборудованием, позволяющим  в игровой форме формировать  навыки безопасного поведения на улично – дорожной сети (в том числе обустройство мини-улиц и авто-городков)</t>
  </si>
  <si>
    <t>Содействие в проведении мероприятий с детьми, по профилактике детского дорожно-транспортного травматизма и обеспечению безопасному участию в дорожном движении («Безопасное колесо», «Внимание – дети», акции «Безопасное лето», «Безопасность глазами детей» и другие)</t>
  </si>
  <si>
    <t>04 2 17 53031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</si>
  <si>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</si>
  <si>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</si>
  <si>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05 0 13 S2500</t>
  </si>
  <si>
    <t>05 0 13 S2600</t>
  </si>
  <si>
    <t>Реализация народных проектов, прошедших отбор в рамках проекта "Народный бюджет", в области этнокультурного развития народов проживающих на территории Республики Коми</t>
  </si>
  <si>
    <t>Осуществление информационного обеспечения государственной молодёжной политики муниципального района "Печора"</t>
  </si>
  <si>
    <t>07 3 12 00000</t>
  </si>
  <si>
    <t>Организация мероприятий по профессиональной подготовке кадров в системе муниципального управления</t>
  </si>
  <si>
    <t>04 2 19 S2Я00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</si>
  <si>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</si>
  <si>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99 0 00 99271</t>
  </si>
  <si>
    <t>Реализации народных проектов по обустройству источников холодного водоснабжения, прошедших отбор в рамках проекта "Народный бюджет"</t>
  </si>
  <si>
    <t>03 1 22 S2200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</si>
  <si>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</si>
  <si>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04 3 21 00000</t>
  </si>
  <si>
    <t>06 0 12 S2100</t>
  </si>
  <si>
    <t>07 3 80 73180</t>
  </si>
  <si>
    <t>07 3 80 73195</t>
  </si>
  <si>
    <t>05 0 А1 S2150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</si>
  <si>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</si>
  <si>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</si>
  <si>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от 22  декабря 2021 года № 7-14/147</t>
  </si>
  <si>
    <t>изменения</t>
  </si>
  <si>
    <t>Сумма
(тыс. рублей) 2022</t>
  </si>
  <si>
    <t>5</t>
  </si>
  <si>
    <t>6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</si>
  <si>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</si>
  <si>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06 0 P5 52290</t>
  </si>
  <si>
    <t>Осуществление процесса оздоровления и отдыха детей</t>
  </si>
  <si>
    <t>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</si>
  <si>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Содействие в организации охраны общественного порядка</t>
  </si>
  <si>
    <t>03 2 F3 67483</t>
  </si>
  <si>
    <t>03 2 F3 67484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</si>
  <si>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</si>
  <si>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99 0 00 03010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</si>
  <si>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</si>
  <si>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</si>
  <si>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</si>
  <si>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</si>
  <si>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</si>
  <si>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99 0 00 03080</t>
  </si>
  <si>
    <t>Укрепление материально-технической базы муниципальных учреждений</t>
  </si>
  <si>
    <t>05 0 12 00000</t>
  </si>
  <si>
    <t>05 0 13 00000</t>
  </si>
  <si>
    <t>06 0 12 00000</t>
  </si>
  <si>
    <t>04 2 22 00000</t>
  </si>
  <si>
    <t>Организация, проведение физкультурно-оздоровительных мероприятий для обучающихся</t>
  </si>
  <si>
    <t>Подпрограмма "Охрана окружающей среды"</t>
  </si>
  <si>
    <t>08 1 00 00000</t>
  </si>
  <si>
    <t>Приобретение контейнеров для сбора твердых коммунальных отходов</t>
  </si>
  <si>
    <t>08 1 12 00000</t>
  </si>
  <si>
    <t>03 6 41 S2300</t>
  </si>
  <si>
    <t>03 6 42 00000</t>
  </si>
  <si>
    <t xml:space="preserve">Рализация народных проектов в сфере благоустройства, прошедших отбор в рамках проекта "Народный бюджет"
</t>
  </si>
  <si>
    <t>Содействие в реализации инвестиционного проекта строительства транспортной инфраструктуры</t>
  </si>
  <si>
    <t>03 3 21 00000</t>
  </si>
  <si>
    <t>Организация и содержание мест захоронения</t>
  </si>
  <si>
    <t xml:space="preserve">Капитальные вложения в объекты государственной (муниципальной) собственности
</t>
  </si>
  <si>
    <t>Строительство внутрипоселковых газопроводов</t>
  </si>
  <si>
    <t>03 1 31 S2750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</si>
  <si>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</si>
  <si>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</si>
  <si>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04 3 12 00000</t>
  </si>
  <si>
    <t>Укрепление и модернизация материально-технической базы в организациях дополнительного образования</t>
  </si>
  <si>
    <t>Реализация муниципальных программ (подпрограмм) поддержки социально ориентированных некоммерческих организаций</t>
  </si>
  <si>
    <t>Капитальные вложения в объекты государственной (муниципальной) собственности</t>
  </si>
  <si>
    <t>03 3 14 S2070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</si>
  <si>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</si>
  <si>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03 3 17 S2990</t>
  </si>
  <si>
    <t>Приведение в нормативное состояние автомобильных дорог общего пользования местного значения, задействованных на маршрутах движения школьных автобусов</t>
  </si>
  <si>
    <t>06 0 72 00000</t>
  </si>
  <si>
    <t>Проведение выборов и референдумов</t>
  </si>
  <si>
    <t>99 0 00 02090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</si>
  <si>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</si>
  <si>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</si>
  <si>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</si>
  <si>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</si>
  <si>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</si>
  <si>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</si>
  <si>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части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</si>
  <si>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99 0 00 03150</t>
  </si>
  <si>
    <t>03 6 42 71090</t>
  </si>
  <si>
    <r>
      <t xml:space="preserve">Организация и содержание мест захоронения </t>
    </r>
    <r>
      <rPr>
        <sz val="13"/>
        <rFont val="Times New Roman"/>
        <family val="1"/>
      </rPr>
      <t>в рамках реализации народных инициатив</t>
    </r>
  </si>
  <si>
    <t>05 0 12 71090</t>
  </si>
  <si>
    <t>Укрепление материально-технической базы муниципальных учреждений сферы культуры в рамках реализации народных инициатив</t>
  </si>
  <si>
    <t>04 2 13 71090</t>
  </si>
  <si>
    <r>
      <t xml:space="preserve">Укрепление и модернизация материально-технической базы общеобразовательных организаций </t>
    </r>
    <r>
      <rPr>
        <sz val="13"/>
        <rFont val="Times New Roman"/>
        <family val="1"/>
      </rPr>
      <t>в рамках реализации народных инициатив</t>
    </r>
  </si>
  <si>
    <t>99 0 00 71090</t>
  </si>
  <si>
    <t xml:space="preserve">Иные межбюджетные трансферты городским и сельским поселениям, входящим в состав муниципального района «Печора», предоставляемые на реализацию народных инициатив </t>
  </si>
  <si>
    <t>Укрепление и модернизация материально-технической базы общеобразовательных организаций в рамках реализации народных инициатив</t>
  </si>
  <si>
    <t>03 2 12 00000</t>
  </si>
  <si>
    <t>Содействие в реализации мероприятий по переселению граждан из аварийного жилищного фонда</t>
  </si>
  <si>
    <t>03 1 31 S2712</t>
  </si>
  <si>
    <t>05 0 13 92724</t>
  </si>
  <si>
    <t>Реализация мероприятий, направленных на исполнение наказов избирателей, рекомендуемых к выполнению в 2022 году</t>
  </si>
  <si>
    <t>04 1 13 S2725</t>
  </si>
  <si>
    <t>04 2 13 92724</t>
  </si>
  <si>
    <t>04 2 13 S2725</t>
  </si>
  <si>
    <t>04 3 12 92724</t>
  </si>
  <si>
    <t>04 3 12 S2725</t>
  </si>
  <si>
    <t>Создание безопасных условий в организациях в сфере физической культуры и спорта в Республике Коми</t>
  </si>
  <si>
    <t>06 0 72 S2330</t>
  </si>
  <si>
    <t>03 1 31 92060</t>
  </si>
  <si>
    <t>Иные межбюджетные трансферты, предоставляемые на реализацию мероприятий по решению вопросов местного значения муниципального района</t>
  </si>
  <si>
    <t>0,0</t>
  </si>
  <si>
    <t>03 1 22 00000</t>
  </si>
  <si>
    <t>Выполнение мероприятий по созданию безопасных условий в организациях в сфере физической культуры и спорта в Республике Коми</t>
  </si>
  <si>
    <t>06 0 72 92764</t>
  </si>
  <si>
    <t>07 4 56 00000</t>
  </si>
  <si>
    <t xml:space="preserve">Социальное обеспечение и иные выплаты населению
</t>
  </si>
  <si>
    <t>Оплата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</si>
  <si>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03 1 41 S2950</t>
  </si>
  <si>
    <t>Оснащение объектов спортивной инфраструктуры спортивно-технологическим оборудованием</t>
  </si>
  <si>
    <t>06 0 P5 52280</t>
  </si>
  <si>
    <t>07 3 71 55492</t>
  </si>
  <si>
    <t xml:space="preserve">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
</t>
  </si>
  <si>
    <t>Приложение 2</t>
  </si>
  <si>
    <t>05 0 41 55492</t>
  </si>
  <si>
    <t>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</si>
  <si>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07 2 31 55492</t>
  </si>
  <si>
    <t>04 5 11 55492</t>
  </si>
  <si>
    <t>02 1 11 00000</t>
  </si>
  <si>
    <t>10 1 11 00000</t>
  </si>
  <si>
    <t>10 3 11 00000</t>
  </si>
  <si>
    <t>10 4 11 00000</t>
  </si>
  <si>
    <t>10 4 21 00000</t>
  </si>
  <si>
    <t>10 4 22 00000</t>
  </si>
  <si>
    <t>Повышение уровня благоустройства городской среды</t>
  </si>
  <si>
    <t>03 6 21 00000</t>
  </si>
  <si>
    <t>07 1 31 55492</t>
  </si>
  <si>
    <t>04 1 11 S2700</t>
  </si>
  <si>
    <t>04 2 11 S2700</t>
  </si>
  <si>
    <t>Ликвидация несанкционированной свалки</t>
  </si>
  <si>
    <t>99 0 00 27500</t>
  </si>
  <si>
    <t>Проведение мероприятий, связанных с предупреждением и ликвидацией последствий чрезвычайных ситуаций</t>
  </si>
  <si>
    <t>99 0 00 27200</t>
  </si>
  <si>
    <t>от 22 декабря 2022 года № 7-22/263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</si>
</sst>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  <numFmt numFmtId="197" formatCode="0.000"/>
  </numFmts>
  <fonts count="57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0" borderId="1">
      <alignment horizontal="right" vertical="top" shrinkToFit="1"/>
      <protection/>
    </xf>
    <xf numFmtId="0" fontId="39" fillId="0" borderId="1">
      <alignment horizontal="left"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right" vertical="center"/>
    </xf>
    <xf numFmtId="49" fontId="55" fillId="0" borderId="11" xfId="0" applyNumberFormat="1" applyFont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justify" vertical="center" wrapText="1"/>
    </xf>
    <xf numFmtId="49" fontId="9" fillId="7" borderId="11" xfId="0" applyNumberFormat="1" applyFont="1" applyFill="1" applyBorder="1" applyAlignment="1">
      <alignment horizontal="center" vertical="center" wrapText="1"/>
    </xf>
    <xf numFmtId="181" fontId="9" fillId="7" borderId="11" xfId="0" applyNumberFormat="1" applyFont="1" applyFill="1" applyBorder="1" applyAlignment="1">
      <alignment horizontal="right" vertical="center"/>
    </xf>
    <xf numFmtId="49" fontId="10" fillId="7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81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justify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181" fontId="2" fillId="34" borderId="11" xfId="0" applyNumberFormat="1" applyFont="1" applyFill="1" applyBorder="1" applyAlignment="1">
      <alignment horizontal="right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181" fontId="6" fillId="34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181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81" fontId="11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181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11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justify"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wrapText="1"/>
    </xf>
    <xf numFmtId="0" fontId="11" fillId="33" borderId="11" xfId="0" applyNumberFormat="1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55" fillId="35" borderId="11" xfId="0" applyNumberFormat="1" applyFont="1" applyFill="1" applyBorder="1" applyAlignment="1">
      <alignment horizontal="center" vertical="center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181" fontId="11" fillId="0" borderId="11" xfId="0" applyNumberFormat="1" applyFont="1" applyFill="1" applyBorder="1" applyAlignment="1">
      <alignment vertical="center"/>
    </xf>
    <xf numFmtId="49" fontId="6" fillId="35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6" borderId="11" xfId="0" applyNumberFormat="1" applyFont="1" applyFill="1" applyBorder="1" applyAlignment="1">
      <alignment horizontal="left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181" fontId="6" fillId="6" borderId="11" xfId="0" applyNumberFormat="1" applyFont="1" applyFill="1" applyBorder="1" applyAlignment="1">
      <alignment horizontal="right" vertic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justify" vertical="center" wrapText="1"/>
    </xf>
    <xf numFmtId="181" fontId="3" fillId="7" borderId="11" xfId="0" applyNumberFormat="1" applyFont="1" applyFill="1" applyBorder="1" applyAlignment="1">
      <alignment horizontal="right" vertical="center"/>
    </xf>
    <xf numFmtId="188" fontId="11" fillId="33" borderId="11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49" fontId="3" fillId="3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81" fontId="11" fillId="33" borderId="11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186" fontId="11" fillId="0" borderId="11" xfId="0" applyNumberFormat="1" applyFont="1" applyFill="1" applyBorder="1" applyAlignment="1">
      <alignment horizontal="center" vertical="center" wrapText="1"/>
    </xf>
    <xf numFmtId="181" fontId="0" fillId="35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right" vertical="center"/>
    </xf>
    <xf numFmtId="181" fontId="11" fillId="7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justify" vertical="top" wrapText="1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justify" vertical="center" wrapText="1"/>
    </xf>
    <xf numFmtId="181" fontId="10" fillId="7" borderId="11" xfId="0" applyNumberFormat="1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horizontal="justify" vertical="center" wrapText="1"/>
    </xf>
    <xf numFmtId="0" fontId="15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181" fontId="11" fillId="33" borderId="1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181" fontId="3" fillId="35" borderId="11" xfId="0" applyNumberFormat="1" applyFont="1" applyFill="1" applyBorder="1" applyAlignment="1">
      <alignment horizontal="right" vertical="center" wrapText="1"/>
    </xf>
    <xf numFmtId="181" fontId="6" fillId="6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right" wrapText="1"/>
    </xf>
    <xf numFmtId="188" fontId="3" fillId="33" borderId="11" xfId="0" applyNumberFormat="1" applyFont="1" applyFill="1" applyBorder="1" applyAlignment="1">
      <alignment horizontal="left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1" fontId="10" fillId="7" borderId="11" xfId="0" applyNumberFormat="1" applyFont="1" applyFill="1" applyBorder="1" applyAlignment="1">
      <alignment vertical="center"/>
    </xf>
    <xf numFmtId="181" fontId="6" fillId="6" borderId="11" xfId="0" applyNumberFormat="1" applyFont="1" applyFill="1" applyBorder="1" applyAlignment="1">
      <alignment vertical="center" wrapText="1"/>
    </xf>
    <xf numFmtId="181" fontId="11" fillId="0" borderId="11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horizontal="justify" vertical="top" wrapText="1"/>
    </xf>
    <xf numFmtId="0" fontId="11" fillId="35" borderId="11" xfId="0" applyFont="1" applyFill="1" applyBorder="1" applyAlignment="1">
      <alignment horizontal="justify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justify" vertical="center" wrapText="1"/>
    </xf>
    <xf numFmtId="189" fontId="11" fillId="33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right" vertical="center"/>
    </xf>
    <xf numFmtId="49" fontId="6" fillId="6" borderId="11" xfId="0" applyNumberFormat="1" applyFont="1" applyFill="1" applyBorder="1" applyAlignment="1">
      <alignment horizontal="justify" vertical="center" wrapText="1"/>
    </xf>
    <xf numFmtId="49" fontId="10" fillId="7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justify" vertical="top" wrapText="1"/>
    </xf>
    <xf numFmtId="181" fontId="0" fillId="0" borderId="0" xfId="0" applyNumberFormat="1" applyFont="1" applyAlignment="1">
      <alignment horizontal="center" vertical="center"/>
    </xf>
    <xf numFmtId="49" fontId="10" fillId="7" borderId="11" xfId="0" applyNumberFormat="1" applyFont="1" applyFill="1" applyBorder="1" applyAlignment="1">
      <alignment horizontal="left" vertical="center" wrapText="1"/>
    </xf>
    <xf numFmtId="181" fontId="10" fillId="7" borderId="11" xfId="0" applyNumberFormat="1" applyFont="1" applyFill="1" applyBorder="1" applyAlignment="1">
      <alignment horizontal="right" vertical="center" wrapText="1"/>
    </xf>
    <xf numFmtId="181" fontId="11" fillId="0" borderId="11" xfId="0" applyNumberFormat="1" applyFont="1" applyFill="1" applyBorder="1" applyAlignment="1">
      <alignment horizontal="right" vertical="center" wrapText="1"/>
    </xf>
    <xf numFmtId="49" fontId="11" fillId="0" borderId="14" xfId="0" applyNumberFormat="1" applyFont="1" applyBorder="1" applyAlignment="1">
      <alignment horizontal="justify" vertical="center" wrapText="1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Fill="1" applyAlignment="1">
      <alignment/>
    </xf>
    <xf numFmtId="4" fontId="10" fillId="7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181" fontId="6" fillId="34" borderId="11" xfId="0" applyNumberFormat="1" applyFont="1" applyFill="1" applyBorder="1" applyAlignment="1">
      <alignment vertical="center"/>
    </xf>
    <xf numFmtId="181" fontId="6" fillId="6" borderId="15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>
      <alignment/>
    </xf>
    <xf numFmtId="181" fontId="6" fillId="34" borderId="0" xfId="0" applyNumberFormat="1" applyFont="1" applyFill="1" applyBorder="1" applyAlignment="1">
      <alignment horizontal="right" vertical="center"/>
    </xf>
    <xf numFmtId="181" fontId="11" fillId="35" borderId="0" xfId="0" applyNumberFormat="1" applyFont="1" applyFill="1" applyBorder="1" applyAlignment="1">
      <alignment horizontal="right" vertical="center"/>
    </xf>
    <xf numFmtId="181" fontId="11" fillId="35" borderId="0" xfId="0" applyNumberFormat="1" applyFont="1" applyFill="1" applyBorder="1" applyAlignment="1">
      <alignment horizontal="right" vertical="center" wrapText="1"/>
    </xf>
    <xf numFmtId="181" fontId="6" fillId="6" borderId="11" xfId="0" applyNumberFormat="1" applyFont="1" applyFill="1" applyBorder="1" applyAlignment="1">
      <alignment horizontal="right" vertical="center" wrapText="1"/>
    </xf>
    <xf numFmtId="0" fontId="15" fillId="33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33" borderId="0" xfId="0" applyFont="1" applyFill="1" applyAlignment="1">
      <alignment horizontal="right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11" fillId="33" borderId="0" xfId="0" applyFont="1" applyFill="1" applyAlignment="1">
      <alignment horizontal="right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70" xfId="33"/>
    <cellStyle name="ex7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0"/>
  <sheetViews>
    <sheetView tabSelected="1" view="pageBreakPreview" zoomScaleNormal="90" zoomScaleSheetLayoutView="100" workbookViewId="0" topLeftCell="A179">
      <selection activeCell="F488" sqref="F488"/>
    </sheetView>
  </sheetViews>
  <sheetFormatPr defaultColWidth="9.140625" defaultRowHeight="9.75" customHeight="1"/>
  <cols>
    <col min="1" max="1" width="75.57421875" style="19" customWidth="1"/>
    <col min="2" max="2" width="16.140625" style="19" customWidth="1"/>
    <col min="3" max="3" width="4.421875" style="19" bestFit="1" customWidth="1"/>
    <col min="4" max="4" width="14.8515625" style="87" hidden="1" customWidth="1"/>
    <col min="5" max="5" width="12.140625" style="19" hidden="1" customWidth="1"/>
    <col min="6" max="6" width="14.00390625" style="19" customWidth="1"/>
    <col min="7" max="7" width="14.7109375" style="19" customWidth="1"/>
    <col min="8" max="8" width="13.57421875" style="19" customWidth="1"/>
    <col min="9" max="9" width="12.7109375" style="19" customWidth="1"/>
    <col min="10" max="10" width="13.28125" style="19" customWidth="1"/>
    <col min="11" max="12" width="9.140625" style="19" customWidth="1"/>
    <col min="13" max="13" width="15.00390625" style="19" customWidth="1"/>
    <col min="14" max="16384" width="9.140625" style="19" customWidth="1"/>
  </cols>
  <sheetData>
    <row r="1" spans="7:8" ht="15.75">
      <c r="G1" s="172" t="s">
        <v>463</v>
      </c>
      <c r="H1" s="172"/>
    </row>
    <row r="2" spans="6:8" ht="12.75">
      <c r="F2" s="168" t="s">
        <v>197</v>
      </c>
      <c r="G2" s="168"/>
      <c r="H2" s="168"/>
    </row>
    <row r="3" spans="6:8" ht="12.75">
      <c r="F3" s="168" t="s">
        <v>202</v>
      </c>
      <c r="G3" s="168"/>
      <c r="H3" s="168"/>
    </row>
    <row r="4" spans="6:8" ht="12.75">
      <c r="F4" s="171" t="s">
        <v>483</v>
      </c>
      <c r="G4" s="171"/>
      <c r="H4" s="171"/>
    </row>
    <row r="5" spans="6:8" ht="12.75">
      <c r="F5" s="119"/>
      <c r="G5" s="119"/>
      <c r="H5" s="119"/>
    </row>
    <row r="6" spans="6:11" ht="15.75">
      <c r="F6" s="118"/>
      <c r="G6" s="172" t="s">
        <v>185</v>
      </c>
      <c r="H6" s="172"/>
      <c r="I6" s="91"/>
      <c r="J6" s="91"/>
      <c r="K6" s="91"/>
    </row>
    <row r="7" spans="6:11" ht="12.75" customHeight="1">
      <c r="F7" s="168" t="s">
        <v>197</v>
      </c>
      <c r="G7" s="168"/>
      <c r="H7" s="168"/>
      <c r="I7" s="167"/>
      <c r="J7" s="167"/>
      <c r="K7" s="167"/>
    </row>
    <row r="8" spans="6:11" ht="12.75" customHeight="1">
      <c r="F8" s="168" t="s">
        <v>202</v>
      </c>
      <c r="G8" s="168"/>
      <c r="H8" s="168"/>
      <c r="I8" s="167"/>
      <c r="J8" s="167"/>
      <c r="K8" s="167"/>
    </row>
    <row r="9" spans="6:11" ht="12.75" customHeight="1">
      <c r="F9" s="168" t="s">
        <v>368</v>
      </c>
      <c r="G9" s="168"/>
      <c r="H9" s="168"/>
      <c r="I9" s="167"/>
      <c r="J9" s="167"/>
      <c r="K9" s="167"/>
    </row>
    <row r="10" spans="7:11" ht="12.75" customHeight="1">
      <c r="G10" s="89"/>
      <c r="H10" s="89"/>
      <c r="I10" s="90"/>
      <c r="J10" s="90"/>
      <c r="K10" s="90"/>
    </row>
    <row r="11" ht="12.75"/>
    <row r="12" spans="1:8" ht="57.75" customHeight="1">
      <c r="A12" s="166" t="s">
        <v>339</v>
      </c>
      <c r="B12" s="166"/>
      <c r="C12" s="166"/>
      <c r="D12" s="166"/>
      <c r="E12" s="166"/>
      <c r="F12" s="166"/>
      <c r="G12" s="166"/>
      <c r="H12" s="166"/>
    </row>
    <row r="13" spans="1:7" ht="12.75">
      <c r="A13" s="1" t="s">
        <v>0</v>
      </c>
      <c r="B13" s="1" t="s">
        <v>0</v>
      </c>
      <c r="C13" s="1" t="s">
        <v>0</v>
      </c>
      <c r="D13" s="113"/>
      <c r="E13" s="1"/>
      <c r="F13" s="1"/>
      <c r="G13" s="1"/>
    </row>
    <row r="14" spans="1:8" ht="18" customHeight="1">
      <c r="A14" s="162" t="s">
        <v>3</v>
      </c>
      <c r="B14" s="164" t="s">
        <v>1</v>
      </c>
      <c r="C14" s="164" t="s">
        <v>2</v>
      </c>
      <c r="D14" s="169" t="s">
        <v>370</v>
      </c>
      <c r="E14" s="169" t="s">
        <v>369</v>
      </c>
      <c r="F14" s="173" t="s">
        <v>198</v>
      </c>
      <c r="G14" s="174"/>
      <c r="H14" s="175"/>
    </row>
    <row r="15" spans="1:8" ht="29.25" customHeight="1">
      <c r="A15" s="163"/>
      <c r="B15" s="165"/>
      <c r="C15" s="165"/>
      <c r="D15" s="170"/>
      <c r="E15" s="170"/>
      <c r="F15" s="80" t="s">
        <v>231</v>
      </c>
      <c r="G15" s="80" t="s">
        <v>314</v>
      </c>
      <c r="H15" s="80" t="s">
        <v>340</v>
      </c>
    </row>
    <row r="16" spans="1:8" s="2" customFormat="1" ht="15" customHeight="1">
      <c r="A16" s="24" t="s">
        <v>4</v>
      </c>
      <c r="B16" s="24" t="s">
        <v>5</v>
      </c>
      <c r="C16" s="24" t="s">
        <v>6</v>
      </c>
      <c r="D16" s="114">
        <v>4</v>
      </c>
      <c r="E16" s="24">
        <v>5</v>
      </c>
      <c r="F16" s="24">
        <v>4</v>
      </c>
      <c r="G16" s="24">
        <v>5</v>
      </c>
      <c r="H16" s="24">
        <v>6</v>
      </c>
    </row>
    <row r="17" spans="1:13" ht="18.75">
      <c r="A17" s="27" t="s">
        <v>7</v>
      </c>
      <c r="B17" s="5" t="s">
        <v>0</v>
      </c>
      <c r="C17" s="5" t="s">
        <v>0</v>
      </c>
      <c r="D17" s="6">
        <f>D18+D25+D29+D113+D218+D267+D301+D383+D392+D427+D412</f>
        <v>2458772.5999999996</v>
      </c>
      <c r="E17" s="6">
        <f>E18+E25+E29+E113+E218+E267+E301+E383+E392+E427+E412</f>
        <v>65743.9</v>
      </c>
      <c r="F17" s="6">
        <f>F18+F25+F29+F113+F218+F267+F301+F383+F392+F427+F412</f>
        <v>2524516.4999999995</v>
      </c>
      <c r="G17" s="6">
        <f>G18+G25+G29+G113+G218+G267+G301+G383+G392+G427+G412</f>
        <v>1943097.7000000002</v>
      </c>
      <c r="H17" s="6">
        <f>H18+H25+H29+H113+H218+H267+H301+H383+H392+H427+H412</f>
        <v>1969303.0000000002</v>
      </c>
      <c r="I17" s="25"/>
      <c r="J17" s="25"/>
      <c r="K17" s="25"/>
      <c r="L17" s="25"/>
      <c r="M17" s="25"/>
    </row>
    <row r="18" spans="1:10" ht="15.75">
      <c r="A18" s="28" t="s">
        <v>232</v>
      </c>
      <c r="B18" s="29" t="s">
        <v>82</v>
      </c>
      <c r="C18" s="29" t="s">
        <v>0</v>
      </c>
      <c r="D18" s="30">
        <f>D22+D19</f>
        <v>1156.7</v>
      </c>
      <c r="E18" s="30">
        <f>E22+E19</f>
        <v>0</v>
      </c>
      <c r="F18" s="30">
        <f>F22+F19</f>
        <v>1156.7</v>
      </c>
      <c r="G18" s="30">
        <f>G22+G19</f>
        <v>850</v>
      </c>
      <c r="H18" s="30">
        <f>H22+H19</f>
        <v>850</v>
      </c>
      <c r="J18" s="25"/>
    </row>
    <row r="19" spans="1:10" ht="31.5">
      <c r="A19" s="13" t="s">
        <v>233</v>
      </c>
      <c r="B19" s="11" t="s">
        <v>177</v>
      </c>
      <c r="C19" s="11" t="s">
        <v>0</v>
      </c>
      <c r="D19" s="12">
        <f aca="true" t="shared" si="0" ref="D19:H20">D20</f>
        <v>292.3</v>
      </c>
      <c r="E19" s="12">
        <f t="shared" si="0"/>
        <v>0</v>
      </c>
      <c r="F19" s="12">
        <f t="shared" si="0"/>
        <v>292.3</v>
      </c>
      <c r="G19" s="12">
        <f t="shared" si="0"/>
        <v>0</v>
      </c>
      <c r="H19" s="12">
        <f t="shared" si="0"/>
        <v>0</v>
      </c>
      <c r="J19" s="25"/>
    </row>
    <row r="20" spans="1:10" ht="31.5">
      <c r="A20" s="44" t="s">
        <v>184</v>
      </c>
      <c r="B20" s="15" t="s">
        <v>183</v>
      </c>
      <c r="C20" s="41"/>
      <c r="D20" s="20">
        <f t="shared" si="0"/>
        <v>292.3</v>
      </c>
      <c r="E20" s="20">
        <f t="shared" si="0"/>
        <v>0</v>
      </c>
      <c r="F20" s="20">
        <f t="shared" si="0"/>
        <v>292.3</v>
      </c>
      <c r="G20" s="20">
        <f t="shared" si="0"/>
        <v>0</v>
      </c>
      <c r="H20" s="20">
        <f t="shared" si="0"/>
        <v>0</v>
      </c>
      <c r="J20" s="25"/>
    </row>
    <row r="21" spans="1:10" ht="47.25">
      <c r="A21" s="44" t="s">
        <v>307</v>
      </c>
      <c r="B21" s="15" t="s">
        <v>183</v>
      </c>
      <c r="C21" s="41" t="s">
        <v>8</v>
      </c>
      <c r="D21" s="20">
        <f>'2022-2024 год Приложение  4'!E35</f>
        <v>292.3</v>
      </c>
      <c r="E21" s="20">
        <f>'2022-2024 год Приложение  4'!F35</f>
        <v>0</v>
      </c>
      <c r="F21" s="20">
        <f>'2022-2024 год Приложение  4'!G35</f>
        <v>292.3</v>
      </c>
      <c r="G21" s="20">
        <f>'2022-2024 год Приложение  4'!H35</f>
        <v>0</v>
      </c>
      <c r="H21" s="20">
        <f>'2022-2024 год Приложение  4'!I35</f>
        <v>0</v>
      </c>
      <c r="J21" s="25"/>
    </row>
    <row r="22" spans="1:10" ht="15.75">
      <c r="A22" s="13" t="s">
        <v>234</v>
      </c>
      <c r="B22" s="69" t="s">
        <v>83</v>
      </c>
      <c r="C22" s="11" t="s">
        <v>0</v>
      </c>
      <c r="D22" s="12">
        <f aca="true" t="shared" si="1" ref="D22:H23">D23</f>
        <v>864.4</v>
      </c>
      <c r="E22" s="12">
        <f t="shared" si="1"/>
        <v>0</v>
      </c>
      <c r="F22" s="12">
        <f t="shared" si="1"/>
        <v>864.4</v>
      </c>
      <c r="G22" s="12">
        <f t="shared" si="1"/>
        <v>850</v>
      </c>
      <c r="H22" s="12">
        <f t="shared" si="1"/>
        <v>850</v>
      </c>
      <c r="J22" s="25"/>
    </row>
    <row r="23" spans="1:10" ht="31.5">
      <c r="A23" s="44" t="s">
        <v>196</v>
      </c>
      <c r="B23" s="15" t="s">
        <v>195</v>
      </c>
      <c r="C23" s="41"/>
      <c r="D23" s="20">
        <f t="shared" si="1"/>
        <v>864.4</v>
      </c>
      <c r="E23" s="20">
        <f t="shared" si="1"/>
        <v>0</v>
      </c>
      <c r="F23" s="20">
        <f t="shared" si="1"/>
        <v>864.4</v>
      </c>
      <c r="G23" s="20">
        <f t="shared" si="1"/>
        <v>850</v>
      </c>
      <c r="H23" s="20">
        <f t="shared" si="1"/>
        <v>850</v>
      </c>
      <c r="J23" s="25"/>
    </row>
    <row r="24" spans="1:10" ht="15.75">
      <c r="A24" s="44" t="s">
        <v>9</v>
      </c>
      <c r="B24" s="15" t="s">
        <v>195</v>
      </c>
      <c r="C24" s="41" t="s">
        <v>12</v>
      </c>
      <c r="D24" s="20">
        <f>'2022-2024 год Приложение  4'!E38</f>
        <v>864.4</v>
      </c>
      <c r="E24" s="20">
        <f>'2022-2024 год Приложение  4'!F38</f>
        <v>0</v>
      </c>
      <c r="F24" s="20">
        <f>'2022-2024 год Приложение  4'!G38</f>
        <v>864.4</v>
      </c>
      <c r="G24" s="20">
        <f>'2022-2024 год Приложение  4'!H38</f>
        <v>850</v>
      </c>
      <c r="H24" s="20">
        <f>'2022-2024 год Приложение  4'!I38</f>
        <v>850</v>
      </c>
      <c r="J24" s="25"/>
    </row>
    <row r="25" spans="1:10" ht="31.5">
      <c r="A25" s="28" t="s">
        <v>235</v>
      </c>
      <c r="B25" s="29" t="s">
        <v>123</v>
      </c>
      <c r="C25" s="29" t="s">
        <v>0</v>
      </c>
      <c r="D25" s="30">
        <f>D26</f>
        <v>120</v>
      </c>
      <c r="E25" s="30">
        <f>E26</f>
        <v>0</v>
      </c>
      <c r="F25" s="30">
        <f>F26</f>
        <v>120</v>
      </c>
      <c r="G25" s="30">
        <f>G26</f>
        <v>120</v>
      </c>
      <c r="H25" s="30">
        <f>H26</f>
        <v>120</v>
      </c>
      <c r="J25" s="25"/>
    </row>
    <row r="26" spans="1:10" ht="15.75">
      <c r="A26" s="10" t="s">
        <v>236</v>
      </c>
      <c r="B26" s="11" t="s">
        <v>124</v>
      </c>
      <c r="C26" s="11" t="s">
        <v>0</v>
      </c>
      <c r="D26" s="12">
        <f aca="true" t="shared" si="2" ref="D26:H27">D27</f>
        <v>120</v>
      </c>
      <c r="E26" s="12">
        <f t="shared" si="2"/>
        <v>0</v>
      </c>
      <c r="F26" s="12">
        <f t="shared" si="2"/>
        <v>120</v>
      </c>
      <c r="G26" s="12">
        <f t="shared" si="2"/>
        <v>120</v>
      </c>
      <c r="H26" s="12">
        <f t="shared" si="2"/>
        <v>120</v>
      </c>
      <c r="J26" s="25"/>
    </row>
    <row r="27" spans="1:10" ht="15.75">
      <c r="A27" s="14" t="s">
        <v>22</v>
      </c>
      <c r="B27" s="7" t="s">
        <v>263</v>
      </c>
      <c r="C27" s="7"/>
      <c r="D27" s="20">
        <f t="shared" si="2"/>
        <v>120</v>
      </c>
      <c r="E27" s="20">
        <f t="shared" si="2"/>
        <v>0</v>
      </c>
      <c r="F27" s="20">
        <f t="shared" si="2"/>
        <v>120</v>
      </c>
      <c r="G27" s="20">
        <f t="shared" si="2"/>
        <v>120</v>
      </c>
      <c r="H27" s="20">
        <f t="shared" si="2"/>
        <v>120</v>
      </c>
      <c r="J27" s="25"/>
    </row>
    <row r="28" spans="1:10" ht="47.25">
      <c r="A28" s="44" t="s">
        <v>307</v>
      </c>
      <c r="B28" s="7" t="s">
        <v>263</v>
      </c>
      <c r="C28" s="41" t="s">
        <v>8</v>
      </c>
      <c r="D28" s="20">
        <f>'2022-2024 год Приложение  4'!E42</f>
        <v>120</v>
      </c>
      <c r="E28" s="20">
        <f>'2022-2024 год Приложение  4'!F42</f>
        <v>0</v>
      </c>
      <c r="F28" s="20">
        <f>'2022-2024 год Приложение  4'!G42</f>
        <v>120</v>
      </c>
      <c r="G28" s="20">
        <f>'2022-2024 год Приложение  4'!H42</f>
        <v>120</v>
      </c>
      <c r="H28" s="20">
        <f>'2022-2024 год Приложение  4'!I42</f>
        <v>120</v>
      </c>
      <c r="J28" s="25"/>
    </row>
    <row r="29" spans="1:10" ht="31.5">
      <c r="A29" s="28" t="s">
        <v>237</v>
      </c>
      <c r="B29" s="29" t="s">
        <v>151</v>
      </c>
      <c r="C29" s="29" t="s">
        <v>0</v>
      </c>
      <c r="D29" s="30">
        <f>D30+D53+D97+D74+D102</f>
        <v>331402.6</v>
      </c>
      <c r="E29" s="30">
        <f>E30+E53+E97+E74+E102</f>
        <v>-236.20000000000073</v>
      </c>
      <c r="F29" s="30">
        <f>F30+F53+F97+F74+F102</f>
        <v>331166.4</v>
      </c>
      <c r="G29" s="30">
        <f>G30+G53+G97+G74+G102</f>
        <v>67129.9</v>
      </c>
      <c r="H29" s="30">
        <f>H30+H53+H97+H74+H102</f>
        <v>63564.399999999994</v>
      </c>
      <c r="I29" s="25"/>
      <c r="J29" s="25"/>
    </row>
    <row r="30" spans="1:10" ht="31.5">
      <c r="A30" s="10" t="s">
        <v>238</v>
      </c>
      <c r="B30" s="11" t="s">
        <v>152</v>
      </c>
      <c r="C30" s="11" t="s">
        <v>0</v>
      </c>
      <c r="D30" s="12">
        <f>D31+D35+D38+D33+D42+D49+D45+D47+D40+D51</f>
        <v>93690.59999999999</v>
      </c>
      <c r="E30" s="12">
        <f>E31+E35+E38+E33+E42+E49+E45+E47+E40+E51</f>
        <v>-236.20000000000073</v>
      </c>
      <c r="F30" s="12">
        <f>F31+F35+F38+F33+F42+F49+F45+F47+F40+F51</f>
        <v>93454.40000000001</v>
      </c>
      <c r="G30" s="12">
        <f>G31+G35+G38+G33+G42+G49+G45+G47+G40+G51</f>
        <v>24645.2</v>
      </c>
      <c r="H30" s="12">
        <f>H31+H35+H38+H33+H42+H49+H45+H47+H40+H51</f>
        <v>23786.1</v>
      </c>
      <c r="I30" s="25"/>
      <c r="J30" s="25"/>
    </row>
    <row r="31" spans="1:10" ht="31.5">
      <c r="A31" s="14" t="s">
        <v>192</v>
      </c>
      <c r="B31" s="41" t="s">
        <v>268</v>
      </c>
      <c r="C31" s="7"/>
      <c r="D31" s="8">
        <f>D32</f>
        <v>13346.6</v>
      </c>
      <c r="E31" s="8">
        <f>E32</f>
        <v>5455.599999999999</v>
      </c>
      <c r="F31" s="8">
        <f>F32</f>
        <v>18802.2</v>
      </c>
      <c r="G31" s="8">
        <f>G32</f>
        <v>5999.1</v>
      </c>
      <c r="H31" s="8">
        <f>H32</f>
        <v>3000</v>
      </c>
      <c r="J31" s="25"/>
    </row>
    <row r="32" spans="1:10" ht="47.25">
      <c r="A32" s="44" t="s">
        <v>307</v>
      </c>
      <c r="B32" s="41" t="s">
        <v>268</v>
      </c>
      <c r="C32" s="41" t="s">
        <v>8</v>
      </c>
      <c r="D32" s="20">
        <f>'2022-2024 год Приложение  4'!E46</f>
        <v>13346.6</v>
      </c>
      <c r="E32" s="20">
        <f>'2022-2024 год Приложение  4'!F46</f>
        <v>5455.599999999999</v>
      </c>
      <c r="F32" s="20">
        <f>'2022-2024 год Приложение  4'!G46</f>
        <v>18802.2</v>
      </c>
      <c r="G32" s="20">
        <f>'2022-2024 год Приложение  4'!H46</f>
        <v>5999.1</v>
      </c>
      <c r="H32" s="20">
        <f>'2022-2024 год Приложение  4'!I46</f>
        <v>3000</v>
      </c>
      <c r="J32" s="25"/>
    </row>
    <row r="33" spans="1:10" ht="40.5" customHeight="1">
      <c r="A33" s="14" t="s">
        <v>269</v>
      </c>
      <c r="B33" s="41" t="s">
        <v>270</v>
      </c>
      <c r="C33" s="41"/>
      <c r="D33" s="20">
        <f>D34</f>
        <v>219.9</v>
      </c>
      <c r="E33" s="20">
        <f>E34</f>
        <v>0</v>
      </c>
      <c r="F33" s="20">
        <f>F34</f>
        <v>219.9</v>
      </c>
      <c r="G33" s="20">
        <f>G34</f>
        <v>0</v>
      </c>
      <c r="H33" s="20">
        <f>H34</f>
        <v>0</v>
      </c>
      <c r="J33" s="25"/>
    </row>
    <row r="34" spans="1:10" ht="47.25">
      <c r="A34" s="44" t="s">
        <v>307</v>
      </c>
      <c r="B34" s="41" t="s">
        <v>270</v>
      </c>
      <c r="C34" s="41" t="s">
        <v>8</v>
      </c>
      <c r="D34" s="20">
        <f>'2022-2024 год Приложение  4'!E48</f>
        <v>219.9</v>
      </c>
      <c r="E34" s="20">
        <f>'2022-2024 год Приложение  4'!F48</f>
        <v>0</v>
      </c>
      <c r="F34" s="20">
        <f>'2022-2024 год Приложение  4'!G48</f>
        <v>219.9</v>
      </c>
      <c r="G34" s="20">
        <f>'2022-2024 год Приложение  4'!H48</f>
        <v>0</v>
      </c>
      <c r="H34" s="20">
        <f>'2022-2024 год Приложение  4'!I48</f>
        <v>0</v>
      </c>
      <c r="J34" s="25"/>
    </row>
    <row r="35" spans="1:10" ht="31.5">
      <c r="A35" s="18" t="s">
        <v>41</v>
      </c>
      <c r="B35" s="41" t="s">
        <v>271</v>
      </c>
      <c r="C35" s="9"/>
      <c r="D35" s="8">
        <f>D36+D37</f>
        <v>29832.199999999997</v>
      </c>
      <c r="E35" s="8">
        <f>E36+E37</f>
        <v>-6621.3</v>
      </c>
      <c r="F35" s="8">
        <f>F36+F37</f>
        <v>23210.899999999998</v>
      </c>
      <c r="G35" s="8">
        <f>G36+G37</f>
        <v>7660</v>
      </c>
      <c r="H35" s="8">
        <f>H36+H37</f>
        <v>9800</v>
      </c>
      <c r="J35" s="25"/>
    </row>
    <row r="36" spans="1:10" ht="47.25">
      <c r="A36" s="44" t="s">
        <v>307</v>
      </c>
      <c r="B36" s="41" t="s">
        <v>271</v>
      </c>
      <c r="C36" s="41" t="s">
        <v>8</v>
      </c>
      <c r="D36" s="20">
        <f>'2022-2024 год Приложение  4'!E50</f>
        <v>27138.299999999996</v>
      </c>
      <c r="E36" s="20">
        <f>'2022-2024 год Приложение  4'!F50</f>
        <v>-6621.3</v>
      </c>
      <c r="F36" s="20">
        <f>'2022-2024 год Приложение  4'!G50</f>
        <v>20516.999999999996</v>
      </c>
      <c r="G36" s="20">
        <f>'2022-2024 год Приложение  4'!H50</f>
        <v>7660</v>
      </c>
      <c r="H36" s="20">
        <f>'2022-2024 год Приложение  4'!I50</f>
        <v>9800</v>
      </c>
      <c r="J36" s="25"/>
    </row>
    <row r="37" spans="1:10" ht="47.25">
      <c r="A37" s="124" t="s">
        <v>404</v>
      </c>
      <c r="B37" s="41" t="s">
        <v>271</v>
      </c>
      <c r="C37" s="41" t="s">
        <v>23</v>
      </c>
      <c r="D37" s="20">
        <f>'2022-2024 год Приложение  4'!E51</f>
        <v>2693.9</v>
      </c>
      <c r="E37" s="20">
        <f>'2022-2024 год Приложение  4'!F51</f>
        <v>0</v>
      </c>
      <c r="F37" s="20">
        <f>E37+D37</f>
        <v>2693.9</v>
      </c>
      <c r="G37" s="20">
        <f>'2022-2024 год Приложение  4'!H51</f>
        <v>0</v>
      </c>
      <c r="H37" s="20">
        <f>'2022-2024 год Приложение  4'!I51</f>
        <v>0</v>
      </c>
      <c r="J37" s="25"/>
    </row>
    <row r="38" spans="1:10" ht="47.25">
      <c r="A38" s="39" t="s">
        <v>376</v>
      </c>
      <c r="B38" s="26" t="s">
        <v>272</v>
      </c>
      <c r="C38" s="54"/>
      <c r="D38" s="20">
        <f>'2022-2024 год Приложение  4'!E52</f>
        <v>10986.1</v>
      </c>
      <c r="E38" s="20">
        <f>'2022-2024 год Приложение  4'!F52</f>
        <v>1783.2</v>
      </c>
      <c r="F38" s="20">
        <f>'2022-2024 год Приложение  4'!G52</f>
        <v>12769.300000000001</v>
      </c>
      <c r="G38" s="20">
        <f>'2022-2024 год Приложение  4'!H52</f>
        <v>10986.1</v>
      </c>
      <c r="H38" s="20">
        <f>'2022-2024 год Приложение  4'!I52</f>
        <v>10986.1</v>
      </c>
      <c r="I38" s="25"/>
      <c r="J38" s="25"/>
    </row>
    <row r="39" spans="1:10" ht="15.75">
      <c r="A39" s="44" t="s">
        <v>9</v>
      </c>
      <c r="B39" s="26" t="s">
        <v>272</v>
      </c>
      <c r="C39" s="41" t="s">
        <v>12</v>
      </c>
      <c r="D39" s="20">
        <f>'2022-2024 год Приложение  4'!E53</f>
        <v>10986.1</v>
      </c>
      <c r="E39" s="20">
        <f>'2022-2024 год Приложение  4'!F53</f>
        <v>1783.2</v>
      </c>
      <c r="F39" s="20">
        <f>'2022-2024 год Приложение  4'!G53</f>
        <v>12769.300000000001</v>
      </c>
      <c r="G39" s="20">
        <f>'2022-2024 год Приложение  4'!H53</f>
        <v>10986.1</v>
      </c>
      <c r="H39" s="20">
        <f>'2022-2024 год Приложение  4'!I53</f>
        <v>10986.1</v>
      </c>
      <c r="J39" s="25"/>
    </row>
    <row r="40" spans="1:10" ht="42.75" customHeight="1">
      <c r="A40" s="44" t="s">
        <v>358</v>
      </c>
      <c r="B40" s="26" t="s">
        <v>452</v>
      </c>
      <c r="C40" s="41"/>
      <c r="D40" s="20">
        <f>'2022-2024 год Приложение  4'!E54</f>
        <v>42.6</v>
      </c>
      <c r="E40" s="20">
        <f>'2022-2024 год Приложение  4'!F54</f>
        <v>0</v>
      </c>
      <c r="F40" s="20">
        <f>'2022-2024 год Приложение  4'!G54</f>
        <v>42.6</v>
      </c>
      <c r="G40" s="20">
        <f>'2022-2024 год Приложение  4'!H54</f>
        <v>0</v>
      </c>
      <c r="H40" s="20">
        <f>'2022-2024 год Приложение  4'!I54</f>
        <v>0</v>
      </c>
      <c r="J40" s="25"/>
    </row>
    <row r="41" spans="1:10" ht="39" customHeight="1">
      <c r="A41" s="104" t="s">
        <v>307</v>
      </c>
      <c r="B41" s="26" t="s">
        <v>452</v>
      </c>
      <c r="C41" s="41" t="s">
        <v>8</v>
      </c>
      <c r="D41" s="20">
        <f>'2022-2024 год Приложение  4'!E55</f>
        <v>42.6</v>
      </c>
      <c r="E41" s="20">
        <f>'2022-2024 год Приложение  4'!F55</f>
        <v>0</v>
      </c>
      <c r="F41" s="20">
        <f>'2022-2024 год Приложение  4'!G55</f>
        <v>42.6</v>
      </c>
      <c r="G41" s="20">
        <f>'2022-2024 год Приложение  4'!H55</f>
        <v>0</v>
      </c>
      <c r="H41" s="20">
        <f>'2022-2024 год Приложение  4'!I55</f>
        <v>0</v>
      </c>
      <c r="J41" s="25"/>
    </row>
    <row r="42" spans="1:10" ht="31.5">
      <c r="A42" s="44" t="s">
        <v>358</v>
      </c>
      <c r="B42" s="26" t="s">
        <v>359</v>
      </c>
      <c r="C42" s="41"/>
      <c r="D42" s="20">
        <f>D43+D44</f>
        <v>3079.7</v>
      </c>
      <c r="E42" s="20">
        <f>E43+E44</f>
        <v>0</v>
      </c>
      <c r="F42" s="20">
        <f>F43+F44</f>
        <v>3079.7</v>
      </c>
      <c r="G42" s="20">
        <f>G43+G44</f>
        <v>0</v>
      </c>
      <c r="H42" s="20">
        <f>H43+H44</f>
        <v>0</v>
      </c>
      <c r="J42" s="25"/>
    </row>
    <row r="43" spans="1:10" ht="31.5">
      <c r="A43" s="104" t="s">
        <v>308</v>
      </c>
      <c r="B43" s="26" t="s">
        <v>359</v>
      </c>
      <c r="C43" s="41" t="s">
        <v>8</v>
      </c>
      <c r="D43" s="20">
        <f>'2022-2024 год Приложение  4'!E57</f>
        <v>1938.9</v>
      </c>
      <c r="E43" s="20">
        <f>'2022-2024 год Приложение  4'!F57</f>
        <v>0</v>
      </c>
      <c r="F43" s="20">
        <f>'2022-2024 год Приложение  4'!G57</f>
        <v>1938.9</v>
      </c>
      <c r="G43" s="20">
        <f>'2022-2024 год Приложение  4'!H57</f>
        <v>0</v>
      </c>
      <c r="H43" s="20">
        <f>'2022-2024 год Приложение  4'!I57</f>
        <v>0</v>
      </c>
      <c r="J43" s="25"/>
    </row>
    <row r="44" spans="1:10" ht="47.25">
      <c r="A44" s="124" t="s">
        <v>404</v>
      </c>
      <c r="B44" s="26" t="s">
        <v>359</v>
      </c>
      <c r="C44" s="41" t="s">
        <v>23</v>
      </c>
      <c r="D44" s="20">
        <f>'2022-2024 год Приложение  4'!E58</f>
        <v>1140.8</v>
      </c>
      <c r="E44" s="20">
        <f>'2022-2024 год Приложение  4'!F58</f>
        <v>0</v>
      </c>
      <c r="F44" s="20">
        <f>E44+D44</f>
        <v>1140.8</v>
      </c>
      <c r="G44" s="20">
        <f>'2022-2024 год Приложение  4'!H58</f>
        <v>0</v>
      </c>
      <c r="H44" s="20">
        <f>'2022-2024 год Приложение  4'!I58</f>
        <v>0</v>
      </c>
      <c r="J44" s="25"/>
    </row>
    <row r="45" spans="1:10" ht="47.25" hidden="1">
      <c r="A45" s="124" t="s">
        <v>450</v>
      </c>
      <c r="B45" s="26" t="s">
        <v>449</v>
      </c>
      <c r="C45" s="41"/>
      <c r="D45" s="20">
        <f>D46</f>
        <v>853.7</v>
      </c>
      <c r="E45" s="20">
        <f>E46</f>
        <v>-853.7</v>
      </c>
      <c r="F45" s="20">
        <f>F46</f>
        <v>0</v>
      </c>
      <c r="G45" s="20">
        <f>G46</f>
        <v>0</v>
      </c>
      <c r="H45" s="20">
        <f>H46</f>
        <v>0</v>
      </c>
      <c r="J45" s="25"/>
    </row>
    <row r="46" spans="1:10" ht="47.25" hidden="1">
      <c r="A46" s="124" t="s">
        <v>404</v>
      </c>
      <c r="B46" s="26" t="s">
        <v>449</v>
      </c>
      <c r="C46" s="41" t="s">
        <v>23</v>
      </c>
      <c r="D46" s="20">
        <f>'2022-2024 год Приложение  4'!E60</f>
        <v>853.7</v>
      </c>
      <c r="E46" s="20">
        <f>'2022-2024 год Приложение  4'!F60</f>
        <v>-853.7</v>
      </c>
      <c r="F46" s="20">
        <f>'2022-2024 год Приложение  4'!G60</f>
        <v>0</v>
      </c>
      <c r="G46" s="20">
        <f>'2022-2024 год Приложение  4'!H60</f>
        <v>0</v>
      </c>
      <c r="H46" s="20">
        <f>'2022-2024 год Приложение  4'!I60</f>
        <v>0</v>
      </c>
      <c r="J46" s="25"/>
    </row>
    <row r="47" spans="1:10" ht="15.75">
      <c r="A47" s="124" t="s">
        <v>405</v>
      </c>
      <c r="B47" s="26" t="s">
        <v>439</v>
      </c>
      <c r="C47" s="41"/>
      <c r="D47" s="20">
        <f>D48</f>
        <v>12932.2</v>
      </c>
      <c r="E47" s="20">
        <f>E48</f>
        <v>0</v>
      </c>
      <c r="F47" s="20">
        <f>F48</f>
        <v>12932.2</v>
      </c>
      <c r="G47" s="20">
        <f>G48</f>
        <v>0</v>
      </c>
      <c r="H47" s="20">
        <f>H48</f>
        <v>0</v>
      </c>
      <c r="J47" s="25"/>
    </row>
    <row r="48" spans="1:10" ht="47.25">
      <c r="A48" s="124" t="s">
        <v>404</v>
      </c>
      <c r="B48" s="26" t="s">
        <v>439</v>
      </c>
      <c r="C48" s="41" t="s">
        <v>23</v>
      </c>
      <c r="D48" s="20">
        <f>'2022-2024 год Приложение  4'!E62</f>
        <v>12932.2</v>
      </c>
      <c r="E48" s="20">
        <f>'2022-2024 год Приложение  4'!F62</f>
        <v>0</v>
      </c>
      <c r="F48" s="20">
        <f>'2022-2024 год Приложение  4'!G62</f>
        <v>12932.2</v>
      </c>
      <c r="G48" s="20">
        <f>'2022-2024 год Приложение  4'!H62</f>
        <v>0</v>
      </c>
      <c r="H48" s="20">
        <f>'2022-2024 год Приложение  4'!I62</f>
        <v>0</v>
      </c>
      <c r="J48" s="25"/>
    </row>
    <row r="49" spans="1:10" ht="15.75">
      <c r="A49" s="104" t="s">
        <v>405</v>
      </c>
      <c r="B49" s="26" t="s">
        <v>406</v>
      </c>
      <c r="C49" s="41"/>
      <c r="D49" s="20">
        <f>D50</f>
        <v>16291.1</v>
      </c>
      <c r="E49" s="20">
        <f>E50</f>
        <v>0</v>
      </c>
      <c r="F49" s="20">
        <f>F50</f>
        <v>16291.1</v>
      </c>
      <c r="G49" s="20">
        <f>G50</f>
        <v>0</v>
      </c>
      <c r="H49" s="20">
        <f>H50</f>
        <v>0</v>
      </c>
      <c r="J49" s="25"/>
    </row>
    <row r="50" spans="1:10" ht="47.25">
      <c r="A50" s="124" t="s">
        <v>404</v>
      </c>
      <c r="B50" s="26" t="s">
        <v>406</v>
      </c>
      <c r="C50" s="41" t="s">
        <v>23</v>
      </c>
      <c r="D50" s="20">
        <f>'2022-2024 год Приложение  4'!E64</f>
        <v>16291.1</v>
      </c>
      <c r="E50" s="20">
        <f>'2022-2024 год Приложение  4'!F64</f>
        <v>0</v>
      </c>
      <c r="F50" s="20">
        <f>'2022-2024 год Приложение  4'!G64</f>
        <v>16291.1</v>
      </c>
      <c r="G50" s="20">
        <f>'2022-2024 год Приложение  4'!H64</f>
        <v>0</v>
      </c>
      <c r="H50" s="20">
        <f>'2022-2024 год Приложение  4'!I64</f>
        <v>0</v>
      </c>
      <c r="J50" s="25"/>
    </row>
    <row r="51" spans="1:10" ht="47.25">
      <c r="A51" s="104" t="s">
        <v>457</v>
      </c>
      <c r="B51" s="26" t="s">
        <v>458</v>
      </c>
      <c r="C51" s="41"/>
      <c r="D51" s="20">
        <f>D52</f>
        <v>6106.5</v>
      </c>
      <c r="E51" s="20">
        <f>E52</f>
        <v>0</v>
      </c>
      <c r="F51" s="20">
        <f>F52</f>
        <v>6106.5</v>
      </c>
      <c r="G51" s="20">
        <f>G52</f>
        <v>0</v>
      </c>
      <c r="H51" s="20">
        <f>H52</f>
        <v>0</v>
      </c>
      <c r="J51" s="25"/>
    </row>
    <row r="52" spans="1:10" ht="47.25">
      <c r="A52" s="124" t="s">
        <v>307</v>
      </c>
      <c r="B52" s="26" t="s">
        <v>458</v>
      </c>
      <c r="C52" s="41" t="s">
        <v>8</v>
      </c>
      <c r="D52" s="20">
        <f>'2022-2024 год Приложение  4'!E66+'2022-2024 год Приложение  4'!E489</f>
        <v>6106.5</v>
      </c>
      <c r="E52" s="20">
        <f>'2022-2024 год Приложение  4'!F66+'2022-2024 год Приложение  4'!F489</f>
        <v>0</v>
      </c>
      <c r="F52" s="20">
        <f>'2022-2024 год Приложение  4'!G66+'2022-2024 год Приложение  4'!G489</f>
        <v>6106.5</v>
      </c>
      <c r="G52" s="20">
        <f>'2022-2024 год Приложение  4'!H66</f>
        <v>0</v>
      </c>
      <c r="H52" s="20">
        <f>'2022-2024 год Приложение  4'!I66</f>
        <v>0</v>
      </c>
      <c r="J52" s="25"/>
    </row>
    <row r="53" spans="1:10" ht="63">
      <c r="A53" s="10" t="s">
        <v>315</v>
      </c>
      <c r="B53" s="11" t="s">
        <v>153</v>
      </c>
      <c r="C53" s="11" t="s">
        <v>0</v>
      </c>
      <c r="D53" s="12">
        <f>D54+D59+D63+D65+D68+D71+D57+D61</f>
        <v>98087</v>
      </c>
      <c r="E53" s="12">
        <f>E54+E59+E63+E65+E68+E71+E57+E61</f>
        <v>0</v>
      </c>
      <c r="F53" s="12">
        <f>F54+F59+F63+F65+F68+F71+F57+F61</f>
        <v>98087</v>
      </c>
      <c r="G53" s="12">
        <f>G54+G59+G63+G65+G68+G71+G57+G61</f>
        <v>698.7000000000007</v>
      </c>
      <c r="H53" s="12">
        <f>H54+H59+H63+H65+H68+H71+H57+H61</f>
        <v>0</v>
      </c>
      <c r="J53" s="25"/>
    </row>
    <row r="54" spans="1:10" ht="31.5">
      <c r="A54" s="77" t="s">
        <v>227</v>
      </c>
      <c r="B54" s="34" t="s">
        <v>300</v>
      </c>
      <c r="C54" s="34"/>
      <c r="D54" s="35">
        <f>D55+D56</f>
        <v>2456</v>
      </c>
      <c r="E54" s="35">
        <f>E55+E56</f>
        <v>0</v>
      </c>
      <c r="F54" s="35">
        <f>F55+F56</f>
        <v>2456</v>
      </c>
      <c r="G54" s="35">
        <f>G55+G56</f>
        <v>0</v>
      </c>
      <c r="H54" s="35">
        <f>H55+H56</f>
        <v>0</v>
      </c>
      <c r="I54" s="25"/>
      <c r="J54" s="25"/>
    </row>
    <row r="55" spans="1:10" ht="47.25">
      <c r="A55" s="44" t="s">
        <v>307</v>
      </c>
      <c r="B55" s="34" t="s">
        <v>300</v>
      </c>
      <c r="C55" s="34" t="s">
        <v>8</v>
      </c>
      <c r="D55" s="35">
        <f>'2022-2024 год Приложение  4'!E338</f>
        <v>56</v>
      </c>
      <c r="E55" s="35">
        <f>'2022-2024 год Приложение  4'!F338</f>
        <v>0</v>
      </c>
      <c r="F55" s="35">
        <f>E55+D55</f>
        <v>56</v>
      </c>
      <c r="G55" s="35">
        <f>'2022-2024 год Приложение  4'!H338</f>
        <v>0</v>
      </c>
      <c r="H55" s="35">
        <f>'2022-2024 год Приложение  4'!I338</f>
        <v>0</v>
      </c>
      <c r="J55" s="25"/>
    </row>
    <row r="56" spans="1:10" ht="47.25">
      <c r="A56" s="124" t="s">
        <v>404</v>
      </c>
      <c r="B56" s="34" t="s">
        <v>300</v>
      </c>
      <c r="C56" s="34" t="s">
        <v>23</v>
      </c>
      <c r="D56" s="35">
        <f>'2022-2024 год Приложение  4'!E339</f>
        <v>2400</v>
      </c>
      <c r="E56" s="35">
        <f>'2022-2024 год Приложение  4'!F339</f>
        <v>0</v>
      </c>
      <c r="F56" s="35">
        <f>E56+D56</f>
        <v>2400</v>
      </c>
      <c r="G56" s="35">
        <f>'2022-2024 год Приложение  4'!H339</f>
        <v>0</v>
      </c>
      <c r="H56" s="35">
        <f>'2022-2024 год Приложение  4'!I339</f>
        <v>0</v>
      </c>
      <c r="J56" s="25"/>
    </row>
    <row r="57" spans="1:10" ht="31.5">
      <c r="A57" s="77" t="s">
        <v>438</v>
      </c>
      <c r="B57" s="34" t="s">
        <v>437</v>
      </c>
      <c r="C57" s="34"/>
      <c r="D57" s="35">
        <f>D58</f>
        <v>148.89999999999998</v>
      </c>
      <c r="E57" s="35">
        <f>E58</f>
        <v>0</v>
      </c>
      <c r="F57" s="35">
        <f>F58</f>
        <v>148.89999999999998</v>
      </c>
      <c r="G57" s="35">
        <f>G58</f>
        <v>0</v>
      </c>
      <c r="H57" s="35">
        <f>H58</f>
        <v>0</v>
      </c>
      <c r="J57" s="25"/>
    </row>
    <row r="58" spans="1:10" ht="47.25">
      <c r="A58" s="44" t="s">
        <v>307</v>
      </c>
      <c r="B58" s="34" t="s">
        <v>437</v>
      </c>
      <c r="C58" s="34" t="s">
        <v>8</v>
      </c>
      <c r="D58" s="35">
        <f>'2022-2024 год Приложение  4'!E69</f>
        <v>148.89999999999998</v>
      </c>
      <c r="E58" s="35">
        <f>'2022-2024 год Приложение  4'!F69</f>
        <v>0</v>
      </c>
      <c r="F58" s="35">
        <f>E58+D58</f>
        <v>148.89999999999998</v>
      </c>
      <c r="G58" s="35">
        <f>'2022-2024 год Приложение  4'!H69</f>
        <v>0</v>
      </c>
      <c r="H58" s="35">
        <f>'2022-2024 год Приложение  4'!I69</f>
        <v>0</v>
      </c>
      <c r="J58" s="25"/>
    </row>
    <row r="59" spans="1:10" ht="31.5">
      <c r="A59" s="22" t="s">
        <v>312</v>
      </c>
      <c r="B59" s="26" t="s">
        <v>311</v>
      </c>
      <c r="C59" s="41"/>
      <c r="D59" s="20">
        <f>D60</f>
        <v>3448.3</v>
      </c>
      <c r="E59" s="20">
        <f>E60</f>
        <v>0</v>
      </c>
      <c r="F59" s="20">
        <f>F60</f>
        <v>3448.3</v>
      </c>
      <c r="G59" s="20">
        <f>G60</f>
        <v>0</v>
      </c>
      <c r="H59" s="20">
        <f>H60</f>
        <v>0</v>
      </c>
      <c r="J59" s="25"/>
    </row>
    <row r="60" spans="1:10" ht="47.25">
      <c r="A60" s="44" t="s">
        <v>307</v>
      </c>
      <c r="B60" s="26" t="s">
        <v>311</v>
      </c>
      <c r="C60" s="41" t="s">
        <v>8</v>
      </c>
      <c r="D60" s="20">
        <f>'2022-2024 год Приложение  4'!E71</f>
        <v>3448.3</v>
      </c>
      <c r="E60" s="20">
        <f>'2022-2024 год Приложение  4'!F71</f>
        <v>0</v>
      </c>
      <c r="F60" s="20">
        <f>'2022-2024 год Приложение  4'!G71</f>
        <v>3448.3</v>
      </c>
      <c r="G60" s="20">
        <f>'2022-2024 год Приложение  4'!H71</f>
        <v>0</v>
      </c>
      <c r="H60" s="20">
        <f>'2022-2024 год Приложение  4'!I71</f>
        <v>0</v>
      </c>
      <c r="J60" s="25"/>
    </row>
    <row r="61" spans="1:10" ht="31.5">
      <c r="A61" s="44" t="s">
        <v>407</v>
      </c>
      <c r="B61" s="26" t="s">
        <v>408</v>
      </c>
      <c r="C61" s="21"/>
      <c r="D61" s="20">
        <f>D62</f>
        <v>699.3</v>
      </c>
      <c r="E61" s="20">
        <f>E62</f>
        <v>0</v>
      </c>
      <c r="F61" s="20">
        <f>F62</f>
        <v>699.3</v>
      </c>
      <c r="G61" s="20">
        <f>G62</f>
        <v>0</v>
      </c>
      <c r="H61" s="20">
        <f>H62</f>
        <v>0</v>
      </c>
      <c r="J61" s="25"/>
    </row>
    <row r="62" spans="1:10" ht="47.25">
      <c r="A62" s="44" t="s">
        <v>307</v>
      </c>
      <c r="B62" s="26" t="s">
        <v>408</v>
      </c>
      <c r="C62" s="21" t="s">
        <v>8</v>
      </c>
      <c r="D62" s="20">
        <f>'2022-2024 год Приложение  4'!E73</f>
        <v>699.3</v>
      </c>
      <c r="E62" s="20">
        <f>'2022-2024 год Приложение  4'!F73</f>
        <v>0</v>
      </c>
      <c r="F62" s="20">
        <f>'2022-2024 год Приложение  4'!G73</f>
        <v>699.3</v>
      </c>
      <c r="G62" s="20">
        <f>'2022-2024 год Приложение  4'!H73</f>
        <v>0</v>
      </c>
      <c r="H62" s="20">
        <f>'2022-2024 год Приложение  4'!I73</f>
        <v>0</v>
      </c>
      <c r="J62" s="25"/>
    </row>
    <row r="63" spans="1:10" ht="63">
      <c r="A63" s="49" t="s">
        <v>265</v>
      </c>
      <c r="B63" s="34" t="s">
        <v>292</v>
      </c>
      <c r="C63" s="21"/>
      <c r="D63" s="20">
        <f>D64</f>
        <v>30990.800000000003</v>
      </c>
      <c r="E63" s="20">
        <f>E64</f>
        <v>0</v>
      </c>
      <c r="F63" s="20">
        <f>F64</f>
        <v>30990.800000000003</v>
      </c>
      <c r="G63" s="20">
        <f>G64</f>
        <v>698.7000000000007</v>
      </c>
      <c r="H63" s="20">
        <f>H64</f>
        <v>0</v>
      </c>
      <c r="J63" s="25"/>
    </row>
    <row r="64" spans="1:10" ht="47.25">
      <c r="A64" s="124" t="s">
        <v>404</v>
      </c>
      <c r="B64" s="34" t="s">
        <v>292</v>
      </c>
      <c r="C64" s="21" t="s">
        <v>23</v>
      </c>
      <c r="D64" s="20">
        <f>'2022-2024 год Приложение  4'!E341</f>
        <v>30990.800000000003</v>
      </c>
      <c r="E64" s="20">
        <f>'2022-2024 год Приложение  4'!F341</f>
        <v>0</v>
      </c>
      <c r="F64" s="20">
        <f>'2022-2024 год Приложение  4'!G341</f>
        <v>30990.800000000003</v>
      </c>
      <c r="G64" s="20">
        <f>'2022-2024 год Приложение  4'!H341</f>
        <v>698.7000000000007</v>
      </c>
      <c r="H64" s="20">
        <f>'2022-2024 год Приложение  4'!I341</f>
        <v>0</v>
      </c>
      <c r="J64" s="25"/>
    </row>
    <row r="65" spans="1:10" ht="31.5">
      <c r="A65" s="77" t="s">
        <v>227</v>
      </c>
      <c r="B65" s="34" t="s">
        <v>378</v>
      </c>
      <c r="C65" s="21"/>
      <c r="D65" s="20">
        <f>D66+D67</f>
        <v>57326.5</v>
      </c>
      <c r="E65" s="20">
        <f>E66+E67</f>
        <v>0</v>
      </c>
      <c r="F65" s="20">
        <f>E65+D65</f>
        <v>57326.5</v>
      </c>
      <c r="G65" s="20">
        <f>G66+G67</f>
        <v>0</v>
      </c>
      <c r="H65" s="20">
        <f>H66+H67</f>
        <v>0</v>
      </c>
      <c r="J65" s="25"/>
    </row>
    <row r="66" spans="1:10" ht="47.25">
      <c r="A66" s="124" t="s">
        <v>404</v>
      </c>
      <c r="B66" s="34" t="s">
        <v>378</v>
      </c>
      <c r="C66" s="34" t="s">
        <v>23</v>
      </c>
      <c r="D66" s="20">
        <f>'2022-2024 год Приложение  4'!E75</f>
        <v>33158.2</v>
      </c>
      <c r="E66" s="20">
        <f>'2022-2024 год Приложение  4'!F74</f>
        <v>0</v>
      </c>
      <c r="F66" s="20">
        <f>E66+D66</f>
        <v>33158.2</v>
      </c>
      <c r="G66" s="20">
        <v>0</v>
      </c>
      <c r="H66" s="20">
        <v>0</v>
      </c>
      <c r="J66" s="25"/>
    </row>
    <row r="67" spans="1:10" ht="15.75">
      <c r="A67" s="77" t="s">
        <v>9</v>
      </c>
      <c r="B67" s="34" t="s">
        <v>378</v>
      </c>
      <c r="C67" s="34" t="s">
        <v>12</v>
      </c>
      <c r="D67" s="20">
        <f>'2022-2024 год Приложение  4'!E343</f>
        <v>24168.3</v>
      </c>
      <c r="E67" s="20">
        <f>'2022-2024 год Приложение  4'!F343</f>
        <v>0</v>
      </c>
      <c r="F67" s="20">
        <f>E67+D67</f>
        <v>24168.3</v>
      </c>
      <c r="G67" s="20">
        <v>0</v>
      </c>
      <c r="H67" s="20">
        <v>0</v>
      </c>
      <c r="J67" s="25"/>
    </row>
    <row r="68" spans="1:10" ht="31.5">
      <c r="A68" s="77" t="s">
        <v>227</v>
      </c>
      <c r="B68" s="34" t="s">
        <v>379</v>
      </c>
      <c r="C68" s="34"/>
      <c r="D68" s="20">
        <f>D69+D70</f>
        <v>2413.8</v>
      </c>
      <c r="E68" s="20">
        <f>E69+E70</f>
        <v>0</v>
      </c>
      <c r="F68" s="20">
        <f>F69+F70</f>
        <v>2413.8</v>
      </c>
      <c r="G68" s="20">
        <f>G69+G70</f>
        <v>0</v>
      </c>
      <c r="H68" s="20">
        <f>H69+H70</f>
        <v>0</v>
      </c>
      <c r="J68" s="25"/>
    </row>
    <row r="69" spans="1:10" ht="47.25">
      <c r="A69" s="124" t="s">
        <v>404</v>
      </c>
      <c r="B69" s="34" t="s">
        <v>379</v>
      </c>
      <c r="C69" s="34" t="s">
        <v>23</v>
      </c>
      <c r="D69" s="20">
        <f>'2022-2024 год Приложение  4'!E77</f>
        <v>1396.2</v>
      </c>
      <c r="E69" s="20">
        <f>'2022-2024 год Приложение  4'!F77</f>
        <v>0</v>
      </c>
      <c r="F69" s="20">
        <f>'2022-2024 год Приложение  4'!G77</f>
        <v>1396.2</v>
      </c>
      <c r="G69" s="20">
        <v>0</v>
      </c>
      <c r="H69" s="20">
        <v>0</v>
      </c>
      <c r="J69" s="25"/>
    </row>
    <row r="70" spans="1:10" ht="15.75">
      <c r="A70" s="77" t="s">
        <v>9</v>
      </c>
      <c r="B70" s="34" t="s">
        <v>379</v>
      </c>
      <c r="C70" s="34" t="s">
        <v>12</v>
      </c>
      <c r="D70" s="20">
        <f>'2022-2024 год Приложение  4'!E345</f>
        <v>1017.6000000000001</v>
      </c>
      <c r="E70" s="20">
        <f>'2022-2024 год Приложение  4'!F345</f>
        <v>0</v>
      </c>
      <c r="F70" s="20">
        <f>'2022-2024 год Приложение  4'!G345</f>
        <v>1017.6000000000001</v>
      </c>
      <c r="G70" s="20">
        <v>0</v>
      </c>
      <c r="H70" s="20">
        <v>0</v>
      </c>
      <c r="J70" s="25"/>
    </row>
    <row r="71" spans="1:10" ht="29.25" customHeight="1">
      <c r="A71" s="77" t="s">
        <v>227</v>
      </c>
      <c r="B71" s="34" t="s">
        <v>230</v>
      </c>
      <c r="C71" s="34"/>
      <c r="D71" s="20">
        <f>D72+D73</f>
        <v>603.4000000000001</v>
      </c>
      <c r="E71" s="20">
        <f>E72+E73</f>
        <v>0</v>
      </c>
      <c r="F71" s="20">
        <f>F72+F73</f>
        <v>603.4000000000001</v>
      </c>
      <c r="G71" s="20">
        <f>G73+G72</f>
        <v>0</v>
      </c>
      <c r="H71" s="20">
        <f>H73+H72</f>
        <v>0</v>
      </c>
      <c r="J71" s="25"/>
    </row>
    <row r="72" spans="1:10" ht="29.25" customHeight="1">
      <c r="A72" s="124" t="s">
        <v>404</v>
      </c>
      <c r="B72" s="34" t="s">
        <v>230</v>
      </c>
      <c r="C72" s="34" t="s">
        <v>23</v>
      </c>
      <c r="D72" s="20">
        <f>'2022-2024 год Приложение  4'!E79</f>
        <v>349</v>
      </c>
      <c r="E72" s="20">
        <f>'2022-2024 год Приложение  4'!F79</f>
        <v>0</v>
      </c>
      <c r="F72" s="20">
        <f>'2022-2024 год Приложение  4'!G79</f>
        <v>349</v>
      </c>
      <c r="G72" s="20">
        <v>0</v>
      </c>
      <c r="H72" s="20">
        <v>0</v>
      </c>
      <c r="J72" s="25"/>
    </row>
    <row r="73" spans="1:10" ht="15.75">
      <c r="A73" s="77" t="s">
        <v>9</v>
      </c>
      <c r="B73" s="34" t="s">
        <v>230</v>
      </c>
      <c r="C73" s="34" t="s">
        <v>12</v>
      </c>
      <c r="D73" s="20">
        <f>'2022-2024 год Приложение  4'!E347</f>
        <v>254.40000000000003</v>
      </c>
      <c r="E73" s="20">
        <f>'2022-2024 год Приложение  4'!F347</f>
        <v>0</v>
      </c>
      <c r="F73" s="20">
        <f>'2022-2024 год Приложение  4'!G347</f>
        <v>254.40000000000003</v>
      </c>
      <c r="G73" s="20">
        <f>'2022-2024 год Приложение  4'!H347</f>
        <v>0</v>
      </c>
      <c r="H73" s="20">
        <f>'2022-2024 год Приложение  4'!I347</f>
        <v>0</v>
      </c>
      <c r="J73" s="25"/>
    </row>
    <row r="74" spans="1:10" ht="15.75">
      <c r="A74" s="10" t="s">
        <v>51</v>
      </c>
      <c r="B74" s="11" t="s">
        <v>154</v>
      </c>
      <c r="C74" s="11" t="s">
        <v>0</v>
      </c>
      <c r="D74" s="12">
        <f>D75+D77+D81+D91+D79+D83+D85+D89+D95+D87+D93</f>
        <v>133077.5</v>
      </c>
      <c r="E74" s="12">
        <f>E75+E77+E81+E91+E79+E83+E85+E89+E95+E87+E93</f>
        <v>0</v>
      </c>
      <c r="F74" s="12">
        <f>F75+F77+F81+F91+F79+F83+F85+F89+F95+F87+F93</f>
        <v>133077.5</v>
      </c>
      <c r="G74" s="12">
        <f>G75+G77+G81+G91+G79+G83+G85+G89+G95+G87+G93</f>
        <v>39211.7</v>
      </c>
      <c r="H74" s="12">
        <f>H75+H77+H81+H91+H79+H83+H85+H89+H95+H87+H93</f>
        <v>37203.99999999999</v>
      </c>
      <c r="I74" s="25"/>
      <c r="J74" s="25"/>
    </row>
    <row r="75" spans="1:10" ht="31.5">
      <c r="A75" s="14" t="s">
        <v>33</v>
      </c>
      <c r="B75" s="15" t="s">
        <v>273</v>
      </c>
      <c r="C75" s="55"/>
      <c r="D75" s="42">
        <f>D76</f>
        <v>5661.8</v>
      </c>
      <c r="E75" s="42">
        <f>E76</f>
        <v>0</v>
      </c>
      <c r="F75" s="42">
        <f>F76</f>
        <v>5661.8</v>
      </c>
      <c r="G75" s="42">
        <f>G76</f>
        <v>6800.1</v>
      </c>
      <c r="H75" s="42">
        <f>H76</f>
        <v>6800.1</v>
      </c>
      <c r="I75" s="25"/>
      <c r="J75" s="25"/>
    </row>
    <row r="76" spans="1:10" ht="47.25">
      <c r="A76" s="44" t="s">
        <v>307</v>
      </c>
      <c r="B76" s="15" t="s">
        <v>273</v>
      </c>
      <c r="C76" s="41" t="s">
        <v>8</v>
      </c>
      <c r="D76" s="20">
        <f>'2022-2024 год Приложение  4'!E82</f>
        <v>5661.8</v>
      </c>
      <c r="E76" s="20">
        <f>'2022-2024 год Приложение  4'!F82</f>
        <v>0</v>
      </c>
      <c r="F76" s="20">
        <f>'2022-2024 год Приложение  4'!G82</f>
        <v>5661.8</v>
      </c>
      <c r="G76" s="20">
        <f>'2022-2024 год Приложение  4'!H82</f>
        <v>6800.1</v>
      </c>
      <c r="H76" s="20">
        <f>'2022-2024 год Приложение  4'!I82</f>
        <v>6800.1</v>
      </c>
      <c r="J76" s="25"/>
    </row>
    <row r="77" spans="1:10" ht="31.5">
      <c r="A77" s="14" t="s">
        <v>33</v>
      </c>
      <c r="B77" s="15" t="s">
        <v>274</v>
      </c>
      <c r="C77" s="15"/>
      <c r="D77" s="42">
        <f>D78</f>
        <v>2028</v>
      </c>
      <c r="E77" s="42">
        <f>E78</f>
        <v>0</v>
      </c>
      <c r="F77" s="42">
        <f>F78</f>
        <v>2028</v>
      </c>
      <c r="G77" s="42">
        <f>G78</f>
        <v>1293.9</v>
      </c>
      <c r="H77" s="42">
        <f>H78</f>
        <v>1293.9</v>
      </c>
      <c r="J77" s="25"/>
    </row>
    <row r="78" spans="1:10" ht="47.25">
      <c r="A78" s="44" t="s">
        <v>307</v>
      </c>
      <c r="B78" s="15" t="s">
        <v>274</v>
      </c>
      <c r="C78" s="41" t="s">
        <v>8</v>
      </c>
      <c r="D78" s="20">
        <f>'2022-2024 год Приложение  4'!E84</f>
        <v>2028</v>
      </c>
      <c r="E78" s="20">
        <f>'2022-2024 год Приложение  4'!F84</f>
        <v>0</v>
      </c>
      <c r="F78" s="20">
        <f>'2022-2024 год Приложение  4'!G84</f>
        <v>2028</v>
      </c>
      <c r="G78" s="20">
        <f>'2022-2024 год Приложение  4'!H84</f>
        <v>1293.9</v>
      </c>
      <c r="H78" s="20">
        <f>'2022-2024 год Приложение  4'!I84</f>
        <v>1293.9</v>
      </c>
      <c r="J78" s="25"/>
    </row>
    <row r="79" spans="1:10" ht="31.5">
      <c r="A79" s="22" t="s">
        <v>34</v>
      </c>
      <c r="B79" s="21" t="s">
        <v>155</v>
      </c>
      <c r="C79" s="21"/>
      <c r="D79" s="20">
        <f>D80</f>
        <v>10141.199999999999</v>
      </c>
      <c r="E79" s="20">
        <f>E80</f>
        <v>0</v>
      </c>
      <c r="F79" s="20">
        <f>F80</f>
        <v>10141.199999999999</v>
      </c>
      <c r="G79" s="20">
        <f>G80</f>
        <v>10893.9</v>
      </c>
      <c r="H79" s="20">
        <f>H80</f>
        <v>10893.9</v>
      </c>
      <c r="I79" s="25"/>
      <c r="J79" s="25"/>
    </row>
    <row r="80" spans="1:10" ht="47.25">
      <c r="A80" s="44" t="s">
        <v>307</v>
      </c>
      <c r="B80" s="21" t="s">
        <v>155</v>
      </c>
      <c r="C80" s="21" t="s">
        <v>8</v>
      </c>
      <c r="D80" s="20">
        <f>'2022-2024 год Приложение  4'!E86</f>
        <v>10141.199999999999</v>
      </c>
      <c r="E80" s="20">
        <f>'2022-2024 год Приложение  4'!F86</f>
        <v>0</v>
      </c>
      <c r="F80" s="20">
        <f>'2022-2024 год Приложение  4'!G86</f>
        <v>10141.199999999999</v>
      </c>
      <c r="G80" s="20">
        <f>'2022-2024 год Приложение  4'!H86</f>
        <v>10893.9</v>
      </c>
      <c r="H80" s="20">
        <f>'2022-2024 год Приложение  4'!I86</f>
        <v>10893.9</v>
      </c>
      <c r="J80" s="25"/>
    </row>
    <row r="81" spans="1:10" ht="31.5">
      <c r="A81" s="39" t="s">
        <v>34</v>
      </c>
      <c r="B81" s="15" t="s">
        <v>275</v>
      </c>
      <c r="C81" s="41"/>
      <c r="D81" s="42">
        <f>D82</f>
        <v>11719.6</v>
      </c>
      <c r="E81" s="42">
        <f>E82</f>
        <v>0</v>
      </c>
      <c r="F81" s="42">
        <f>F82</f>
        <v>11719.6</v>
      </c>
      <c r="G81" s="42">
        <f>G82</f>
        <v>11719.6</v>
      </c>
      <c r="H81" s="42">
        <f>H82</f>
        <v>11719.6</v>
      </c>
      <c r="J81" s="25"/>
    </row>
    <row r="82" spans="1:10" ht="47.25">
      <c r="A82" s="44" t="s">
        <v>307</v>
      </c>
      <c r="B82" s="15" t="s">
        <v>275</v>
      </c>
      <c r="C82" s="41" t="s">
        <v>8</v>
      </c>
      <c r="D82" s="20">
        <f>'2022-2024 год Приложение  4'!E88</f>
        <v>11719.6</v>
      </c>
      <c r="E82" s="20">
        <f>'2022-2024 год Приложение  4'!F88</f>
        <v>0</v>
      </c>
      <c r="F82" s="20">
        <f>'2022-2024 год Приложение  4'!G88</f>
        <v>11719.6</v>
      </c>
      <c r="G82" s="20">
        <f>'2022-2024 год Приложение  4'!H88</f>
        <v>11719.6</v>
      </c>
      <c r="H82" s="20">
        <f>'2022-2024 год Приложение  4'!I88</f>
        <v>11719.6</v>
      </c>
      <c r="J82" s="25"/>
    </row>
    <row r="83" spans="1:10" ht="31.5">
      <c r="A83" s="44" t="s">
        <v>174</v>
      </c>
      <c r="B83" s="15" t="s">
        <v>156</v>
      </c>
      <c r="C83" s="41"/>
      <c r="D83" s="20">
        <f>'2022-2024 год Приложение  4'!E89</f>
        <v>4029.9</v>
      </c>
      <c r="E83" s="20">
        <f>'2022-2024 год Приложение  4'!F89</f>
        <v>0</v>
      </c>
      <c r="F83" s="20">
        <f>'2022-2024 год Приложение  4'!G89</f>
        <v>4029.9</v>
      </c>
      <c r="G83" s="20">
        <f>'2022-2024 год Приложение  4'!H89</f>
        <v>5000</v>
      </c>
      <c r="H83" s="20">
        <f>'2022-2024 год Приложение  4'!I89</f>
        <v>3000</v>
      </c>
      <c r="J83" s="25"/>
    </row>
    <row r="84" spans="1:10" ht="47.25">
      <c r="A84" s="44" t="s">
        <v>307</v>
      </c>
      <c r="B84" s="15" t="s">
        <v>156</v>
      </c>
      <c r="C84" s="41" t="s">
        <v>8</v>
      </c>
      <c r="D84" s="20">
        <f>'2022-2024 год Приложение  4'!E90</f>
        <v>4029.9</v>
      </c>
      <c r="E84" s="20">
        <f>'2022-2024 год Приложение  4'!F90</f>
        <v>0</v>
      </c>
      <c r="F84" s="20">
        <f>'2022-2024 год Приложение  4'!G90</f>
        <v>4029.9</v>
      </c>
      <c r="G84" s="20">
        <f>'2022-2024 год Приложение  4'!H90</f>
        <v>5000</v>
      </c>
      <c r="H84" s="20">
        <f>'2022-2024 год Приложение  4'!I90</f>
        <v>3000</v>
      </c>
      <c r="J84" s="25"/>
    </row>
    <row r="85" spans="1:10" ht="15.75">
      <c r="A85" s="44" t="s">
        <v>175</v>
      </c>
      <c r="B85" s="15" t="s">
        <v>176</v>
      </c>
      <c r="C85" s="41"/>
      <c r="D85" s="42">
        <f>D86</f>
        <v>851</v>
      </c>
      <c r="E85" s="42">
        <f>E86</f>
        <v>0</v>
      </c>
      <c r="F85" s="42">
        <f>F86</f>
        <v>851</v>
      </c>
      <c r="G85" s="42">
        <f>G86</f>
        <v>457.09999999999997</v>
      </c>
      <c r="H85" s="42">
        <f>H86</f>
        <v>457.09999999999997</v>
      </c>
      <c r="J85" s="25"/>
    </row>
    <row r="86" spans="1:10" ht="47.25">
      <c r="A86" s="44" t="s">
        <v>307</v>
      </c>
      <c r="B86" s="15" t="s">
        <v>176</v>
      </c>
      <c r="C86" s="41" t="s">
        <v>8</v>
      </c>
      <c r="D86" s="42">
        <f>'2022-2024 год Приложение  4'!E92</f>
        <v>851</v>
      </c>
      <c r="E86" s="42">
        <f>'2022-2024 год Приложение  4'!F92</f>
        <v>0</v>
      </c>
      <c r="F86" s="42">
        <f>'2022-2024 год Приложение  4'!G92</f>
        <v>851</v>
      </c>
      <c r="G86" s="42">
        <f>'2022-2024 год Приложение  4'!H92</f>
        <v>457.09999999999997</v>
      </c>
      <c r="H86" s="42">
        <f>'2022-2024 год Приложение  4'!I92</f>
        <v>457.09999999999997</v>
      </c>
      <c r="J86" s="25"/>
    </row>
    <row r="87" spans="1:10" ht="52.5" customHeight="1">
      <c r="A87" s="44" t="s">
        <v>414</v>
      </c>
      <c r="B87" s="15" t="s">
        <v>413</v>
      </c>
      <c r="C87" s="41"/>
      <c r="D87" s="42">
        <f>D88</f>
        <v>3148.2</v>
      </c>
      <c r="E87" s="42">
        <f>E88</f>
        <v>0</v>
      </c>
      <c r="F87" s="42">
        <f>F88</f>
        <v>3148.2</v>
      </c>
      <c r="G87" s="42">
        <f>G88</f>
        <v>510.6</v>
      </c>
      <c r="H87" s="42">
        <f>H88</f>
        <v>510.6</v>
      </c>
      <c r="J87" s="25"/>
    </row>
    <row r="88" spans="1:10" ht="47.25">
      <c r="A88" s="44" t="s">
        <v>307</v>
      </c>
      <c r="B88" s="15" t="s">
        <v>413</v>
      </c>
      <c r="C88" s="41" t="s">
        <v>8</v>
      </c>
      <c r="D88" s="42">
        <f>'2022-2024 год Приложение  4'!E93</f>
        <v>3148.2</v>
      </c>
      <c r="E88" s="42">
        <f>'2022-2024 год Приложение  4'!F93</f>
        <v>0</v>
      </c>
      <c r="F88" s="42">
        <f>'2022-2024 год Приложение  4'!G93</f>
        <v>3148.2</v>
      </c>
      <c r="G88" s="42">
        <f>'2022-2024 год Приложение  4'!H93</f>
        <v>510.6</v>
      </c>
      <c r="H88" s="42">
        <f>'2022-2024 год Приложение  4'!I93</f>
        <v>510.6</v>
      </c>
      <c r="J88" s="25"/>
    </row>
    <row r="89" spans="1:10" ht="47.25">
      <c r="A89" s="39" t="s">
        <v>35</v>
      </c>
      <c r="B89" s="34" t="s">
        <v>306</v>
      </c>
      <c r="C89" s="41"/>
      <c r="D89" s="42">
        <f>D90</f>
        <v>142</v>
      </c>
      <c r="E89" s="42">
        <f>E90</f>
        <v>0</v>
      </c>
      <c r="F89" s="42">
        <f>F90</f>
        <v>142</v>
      </c>
      <c r="G89" s="42">
        <f>G90</f>
        <v>182.3</v>
      </c>
      <c r="H89" s="42">
        <f>H90</f>
        <v>182.7</v>
      </c>
      <c r="J89" s="25"/>
    </row>
    <row r="90" spans="1:10" ht="15.75">
      <c r="A90" s="44" t="s">
        <v>9</v>
      </c>
      <c r="B90" s="34" t="s">
        <v>306</v>
      </c>
      <c r="C90" s="41" t="s">
        <v>12</v>
      </c>
      <c r="D90" s="42">
        <f>'2022-2024 год Приложение  4'!E96</f>
        <v>142</v>
      </c>
      <c r="E90" s="42">
        <f>'2022-2024 год Приложение  4'!F96</f>
        <v>0</v>
      </c>
      <c r="F90" s="42">
        <f>'2022-2024 год Приложение  4'!G96</f>
        <v>142</v>
      </c>
      <c r="G90" s="42">
        <f>'2022-2024 год Приложение  4'!H96</f>
        <v>182.3</v>
      </c>
      <c r="H90" s="42">
        <f>'2022-2024 год Приложение  4'!I96</f>
        <v>182.7</v>
      </c>
      <c r="J90" s="25"/>
    </row>
    <row r="91" spans="1:10" ht="47.25">
      <c r="A91" s="39" t="s">
        <v>35</v>
      </c>
      <c r="B91" s="34" t="s">
        <v>276</v>
      </c>
      <c r="C91" s="41"/>
      <c r="D91" s="42">
        <f>D92</f>
        <v>3160.3</v>
      </c>
      <c r="E91" s="42">
        <f>E92</f>
        <v>0</v>
      </c>
      <c r="F91" s="42">
        <f>F92</f>
        <v>3160.3</v>
      </c>
      <c r="G91" s="42">
        <f>G92</f>
        <v>2354.2</v>
      </c>
      <c r="H91" s="42">
        <f>H92</f>
        <v>2346.1000000000004</v>
      </c>
      <c r="J91" s="25"/>
    </row>
    <row r="92" spans="1:10" ht="15.75">
      <c r="A92" s="44" t="s">
        <v>9</v>
      </c>
      <c r="B92" s="34" t="s">
        <v>276</v>
      </c>
      <c r="C92" s="41" t="s">
        <v>12</v>
      </c>
      <c r="D92" s="20">
        <f>'2022-2024 год Приложение  4'!E98</f>
        <v>3160.3</v>
      </c>
      <c r="E92" s="20">
        <f>'2022-2024 год Приложение  4'!F98</f>
        <v>0</v>
      </c>
      <c r="F92" s="20">
        <f>'2022-2024 год Приложение  4'!G98</f>
        <v>3160.3</v>
      </c>
      <c r="G92" s="20">
        <f>'2022-2024 год Приложение  4'!H98</f>
        <v>2354.2</v>
      </c>
      <c r="H92" s="20">
        <f>'2022-2024 год Приложение  4'!I98</f>
        <v>2346.1000000000004</v>
      </c>
      <c r="J92" s="25"/>
    </row>
    <row r="93" spans="1:10" ht="47.25">
      <c r="A93" s="104" t="s">
        <v>416</v>
      </c>
      <c r="B93" s="34" t="s">
        <v>415</v>
      </c>
      <c r="C93" s="41"/>
      <c r="D93" s="20">
        <f>D94</f>
        <v>91590.9</v>
      </c>
      <c r="E93" s="20">
        <f>E94</f>
        <v>0</v>
      </c>
      <c r="F93" s="20">
        <f>F94</f>
        <v>91590.9</v>
      </c>
      <c r="G93" s="20">
        <f>G94</f>
        <v>0</v>
      </c>
      <c r="H93" s="20">
        <f>H94</f>
        <v>0</v>
      </c>
      <c r="J93" s="25"/>
    </row>
    <row r="94" spans="1:10" ht="47.25">
      <c r="A94" s="104" t="s">
        <v>307</v>
      </c>
      <c r="B94" s="34" t="s">
        <v>415</v>
      </c>
      <c r="C94" s="41" t="s">
        <v>8</v>
      </c>
      <c r="D94" s="20">
        <f>'2022-2024 год Приложение  4'!E100</f>
        <v>91590.9</v>
      </c>
      <c r="E94" s="20">
        <f>'2022-2024 год Приложение  4'!F100</f>
        <v>0</v>
      </c>
      <c r="F94" s="20">
        <f>'2022-2024 год Приложение  4'!G100</f>
        <v>91590.9</v>
      </c>
      <c r="G94" s="20">
        <f>'2022-2024 год Приложение  4'!H100</f>
        <v>0</v>
      </c>
      <c r="H94" s="20">
        <f>'2022-2024 год Приложение  4'!I100</f>
        <v>0</v>
      </c>
      <c r="J94" s="25"/>
    </row>
    <row r="95" spans="1:10" ht="31.5">
      <c r="A95" s="53" t="s">
        <v>401</v>
      </c>
      <c r="B95" s="34" t="s">
        <v>402</v>
      </c>
      <c r="C95" s="41"/>
      <c r="D95" s="20">
        <f>D96</f>
        <v>604.5999999999985</v>
      </c>
      <c r="E95" s="20">
        <f>E96</f>
        <v>0</v>
      </c>
      <c r="F95" s="20">
        <f>F96</f>
        <v>604.5999999999985</v>
      </c>
      <c r="G95" s="20">
        <f>G96</f>
        <v>0</v>
      </c>
      <c r="H95" s="20">
        <f>H96</f>
        <v>0</v>
      </c>
      <c r="J95" s="25"/>
    </row>
    <row r="96" spans="1:10" ht="47.25">
      <c r="A96" s="124" t="s">
        <v>404</v>
      </c>
      <c r="B96" s="34" t="s">
        <v>402</v>
      </c>
      <c r="C96" s="41" t="s">
        <v>23</v>
      </c>
      <c r="D96" s="20">
        <f>'2022-2024 год Приложение  4'!E102</f>
        <v>604.5999999999985</v>
      </c>
      <c r="E96" s="20">
        <f>'2022-2024 год Приложение  4'!F102</f>
        <v>0</v>
      </c>
      <c r="F96" s="20">
        <f>'2022-2024 год Приложение  4'!G102</f>
        <v>604.5999999999985</v>
      </c>
      <c r="G96" s="20">
        <f>'2022-2024 год Приложение  4'!H102</f>
        <v>0</v>
      </c>
      <c r="H96" s="20">
        <f>'2022-2024 год Приложение  4'!I102</f>
        <v>0</v>
      </c>
      <c r="J96" s="25"/>
    </row>
    <row r="97" spans="1:10" ht="31.5">
      <c r="A97" s="10" t="s">
        <v>239</v>
      </c>
      <c r="B97" s="11" t="s">
        <v>157</v>
      </c>
      <c r="C97" s="11" t="s">
        <v>0</v>
      </c>
      <c r="D97" s="12">
        <f>D100+D98</f>
        <v>260.7</v>
      </c>
      <c r="E97" s="12">
        <f>E100+E98</f>
        <v>0</v>
      </c>
      <c r="F97" s="12">
        <f>F100+F98</f>
        <v>260.7</v>
      </c>
      <c r="G97" s="12">
        <f>G100+G98</f>
        <v>162</v>
      </c>
      <c r="H97" s="12">
        <f>H100+H98</f>
        <v>162</v>
      </c>
      <c r="J97" s="25"/>
    </row>
    <row r="98" spans="1:10" ht="31.5">
      <c r="A98" s="22" t="s">
        <v>52</v>
      </c>
      <c r="B98" s="26" t="s">
        <v>277</v>
      </c>
      <c r="C98" s="41"/>
      <c r="D98" s="42">
        <f>D99</f>
        <v>50</v>
      </c>
      <c r="E98" s="42">
        <f>E99</f>
        <v>0</v>
      </c>
      <c r="F98" s="42">
        <f>F99</f>
        <v>50</v>
      </c>
      <c r="G98" s="42">
        <f>G99</f>
        <v>50</v>
      </c>
      <c r="H98" s="42">
        <f>H99</f>
        <v>50</v>
      </c>
      <c r="J98" s="25"/>
    </row>
    <row r="99" spans="1:10" ht="15.75">
      <c r="A99" s="39" t="s">
        <v>26</v>
      </c>
      <c r="B99" s="26" t="s">
        <v>277</v>
      </c>
      <c r="C99" s="21" t="s">
        <v>16</v>
      </c>
      <c r="D99" s="42">
        <f>'2022-2024 год Приложение  4'!E105</f>
        <v>50</v>
      </c>
      <c r="E99" s="42">
        <f>'2022-2024 год Приложение  4'!F105</f>
        <v>0</v>
      </c>
      <c r="F99" s="42">
        <f>'2022-2024 год Приложение  4'!G105</f>
        <v>50</v>
      </c>
      <c r="G99" s="42">
        <f>'2022-2024 год Приложение  4'!H105</f>
        <v>50</v>
      </c>
      <c r="H99" s="42">
        <f>'2022-2024 год Приложение  4'!I105</f>
        <v>50</v>
      </c>
      <c r="J99" s="25"/>
    </row>
    <row r="100" spans="1:10" ht="31.5">
      <c r="A100" s="39" t="s">
        <v>42</v>
      </c>
      <c r="B100" s="26" t="s">
        <v>158</v>
      </c>
      <c r="C100" s="21"/>
      <c r="D100" s="20">
        <f>D101</f>
        <v>210.7</v>
      </c>
      <c r="E100" s="20">
        <f>E101</f>
        <v>0</v>
      </c>
      <c r="F100" s="20">
        <f>F101</f>
        <v>210.7</v>
      </c>
      <c r="G100" s="20">
        <f>G101</f>
        <v>112</v>
      </c>
      <c r="H100" s="20">
        <f>H101</f>
        <v>112</v>
      </c>
      <c r="J100" s="25"/>
    </row>
    <row r="101" spans="1:10" ht="47.25">
      <c r="A101" s="44" t="s">
        <v>307</v>
      </c>
      <c r="B101" s="26" t="s">
        <v>158</v>
      </c>
      <c r="C101" s="41" t="s">
        <v>8</v>
      </c>
      <c r="D101" s="20">
        <f>'2022-2024 год Приложение  4'!E107</f>
        <v>210.7</v>
      </c>
      <c r="E101" s="20">
        <f>'2022-2024 год Приложение  4'!F107</f>
        <v>0</v>
      </c>
      <c r="F101" s="20">
        <f>'2022-2024 год Приложение  4'!G107</f>
        <v>210.7</v>
      </c>
      <c r="G101" s="20">
        <f>'2022-2024 год Приложение  4'!H107</f>
        <v>112</v>
      </c>
      <c r="H101" s="20">
        <f>'2022-2024 год Приложение  4'!I107</f>
        <v>112</v>
      </c>
      <c r="J101" s="25"/>
    </row>
    <row r="102" spans="1:10" ht="31.5">
      <c r="A102" s="10" t="s">
        <v>257</v>
      </c>
      <c r="B102" s="11" t="s">
        <v>182</v>
      </c>
      <c r="C102" s="11" t="s">
        <v>0</v>
      </c>
      <c r="D102" s="12">
        <f>D103+D107+D109+D111+D105</f>
        <v>6286.8</v>
      </c>
      <c r="E102" s="12">
        <f>E103+E107+E109+E111+E105</f>
        <v>0</v>
      </c>
      <c r="F102" s="12">
        <f>F103+F107+F109+F111+F105</f>
        <v>6286.8</v>
      </c>
      <c r="G102" s="12">
        <f>G103+G107+G109+G111+G105</f>
        <v>2412.2999999999997</v>
      </c>
      <c r="H102" s="12">
        <f>H103+H107+H109+H111+H105</f>
        <v>2412.2999999999997</v>
      </c>
      <c r="J102" s="25"/>
    </row>
    <row r="103" spans="1:10" ht="78.75">
      <c r="A103" s="23" t="s">
        <v>309</v>
      </c>
      <c r="B103" s="34" t="s">
        <v>278</v>
      </c>
      <c r="C103" s="21"/>
      <c r="D103" s="74">
        <f>'2022-2024 год Приложение  4'!E109</f>
        <v>2378.3</v>
      </c>
      <c r="E103" s="74">
        <f>'2022-2024 год Приложение  4'!F109</f>
        <v>0</v>
      </c>
      <c r="F103" s="74">
        <f>'2022-2024 год Приложение  4'!G109</f>
        <v>2378.3</v>
      </c>
      <c r="G103" s="74">
        <f>'2022-2024 год Приложение  4'!H109</f>
        <v>2412.2999999999997</v>
      </c>
      <c r="H103" s="74">
        <f>'2022-2024 год Приложение  4'!I109</f>
        <v>2412.2999999999997</v>
      </c>
      <c r="J103" s="25"/>
    </row>
    <row r="104" spans="1:10" ht="47.25">
      <c r="A104" s="44" t="s">
        <v>307</v>
      </c>
      <c r="B104" s="34" t="s">
        <v>278</v>
      </c>
      <c r="C104" s="21" t="s">
        <v>8</v>
      </c>
      <c r="D104" s="74">
        <f>'2022-2024 год Приложение  4'!E110</f>
        <v>2378.3</v>
      </c>
      <c r="E104" s="74">
        <f>'2022-2024 год Приложение  4'!F110</f>
        <v>0</v>
      </c>
      <c r="F104" s="74">
        <f>'2022-2024 год Приложение  4'!G110</f>
        <v>2378.3</v>
      </c>
      <c r="G104" s="74">
        <f>'2022-2024 год Приложение  4'!H110</f>
        <v>2412.2999999999997</v>
      </c>
      <c r="H104" s="74">
        <f>'2022-2024 год Приложение  4'!I110</f>
        <v>2412.2999999999997</v>
      </c>
      <c r="J104" s="25"/>
    </row>
    <row r="105" spans="1:10" ht="15.75">
      <c r="A105" s="44" t="s">
        <v>474</v>
      </c>
      <c r="B105" s="34" t="s">
        <v>475</v>
      </c>
      <c r="C105" s="21"/>
      <c r="D105" s="74">
        <f>D106</f>
        <v>556.2</v>
      </c>
      <c r="E105" s="74">
        <f>E106</f>
        <v>0</v>
      </c>
      <c r="F105" s="74">
        <f>F106</f>
        <v>556.2</v>
      </c>
      <c r="G105" s="74">
        <f>G106</f>
        <v>0</v>
      </c>
      <c r="H105" s="74">
        <f>H106</f>
        <v>0</v>
      </c>
      <c r="J105" s="25"/>
    </row>
    <row r="106" spans="1:10" ht="31.5">
      <c r="A106" s="44" t="s">
        <v>308</v>
      </c>
      <c r="B106" s="34" t="s">
        <v>475</v>
      </c>
      <c r="C106" s="21" t="s">
        <v>8</v>
      </c>
      <c r="D106" s="74">
        <f>'2022-2024 год Приложение  4'!E112</f>
        <v>556.2</v>
      </c>
      <c r="E106" s="74">
        <f>'2022-2024 год Приложение  4'!F112</f>
        <v>0</v>
      </c>
      <c r="F106" s="74">
        <f>D106+E106</f>
        <v>556.2</v>
      </c>
      <c r="G106" s="74">
        <f>'2022-2024 год Приложение  4'!H112</f>
        <v>0</v>
      </c>
      <c r="H106" s="74">
        <f>'2022-2024 год Приложение  4'!I112</f>
        <v>0</v>
      </c>
      <c r="J106" s="25"/>
    </row>
    <row r="107" spans="1:10" ht="47.25">
      <c r="A107" s="104" t="s">
        <v>400</v>
      </c>
      <c r="B107" s="34" t="s">
        <v>398</v>
      </c>
      <c r="C107" s="75"/>
      <c r="D107" s="74">
        <f>D108</f>
        <v>2352.3</v>
      </c>
      <c r="E107" s="74">
        <f>E108</f>
        <v>0</v>
      </c>
      <c r="F107" s="74">
        <f>F108</f>
        <v>2352.3</v>
      </c>
      <c r="G107" s="74">
        <f>G108</f>
        <v>0</v>
      </c>
      <c r="H107" s="74">
        <f>H108</f>
        <v>0</v>
      </c>
      <c r="J107" s="25"/>
    </row>
    <row r="108" spans="1:10" ht="47.25">
      <c r="A108" s="104" t="s">
        <v>307</v>
      </c>
      <c r="B108" s="34" t="s">
        <v>398</v>
      </c>
      <c r="C108" s="21" t="s">
        <v>8</v>
      </c>
      <c r="D108" s="74">
        <f>'2022-2024 год Приложение  4'!E114</f>
        <v>2352.3</v>
      </c>
      <c r="E108" s="74">
        <f>'2022-2024 год Приложение  4'!F114</f>
        <v>0</v>
      </c>
      <c r="F108" s="20">
        <f>E108+D108</f>
        <v>2352.3</v>
      </c>
      <c r="G108" s="74">
        <f>'2022-2024 год Приложение  4'!H114</f>
        <v>0</v>
      </c>
      <c r="H108" s="74">
        <f>'2022-2024 год Приложение  4'!I114</f>
        <v>0</v>
      </c>
      <c r="J108" s="25"/>
    </row>
    <row r="109" spans="1:10" ht="15.75">
      <c r="A109" s="123" t="s">
        <v>403</v>
      </c>
      <c r="B109" s="34" t="s">
        <v>399</v>
      </c>
      <c r="C109" s="75"/>
      <c r="D109" s="74">
        <f>D110</f>
        <v>500</v>
      </c>
      <c r="E109" s="74">
        <f>E110</f>
        <v>0</v>
      </c>
      <c r="F109" s="74">
        <f>F110</f>
        <v>500</v>
      </c>
      <c r="G109" s="74">
        <f>G110</f>
        <v>0</v>
      </c>
      <c r="H109" s="74">
        <f>H110</f>
        <v>0</v>
      </c>
      <c r="J109" s="25"/>
    </row>
    <row r="110" spans="1:10" ht="47.25">
      <c r="A110" s="104" t="s">
        <v>307</v>
      </c>
      <c r="B110" s="34" t="s">
        <v>399</v>
      </c>
      <c r="C110" s="21" t="s">
        <v>8</v>
      </c>
      <c r="D110" s="74">
        <f>'2022-2024 год Приложение  4'!E116</f>
        <v>500</v>
      </c>
      <c r="E110" s="74">
        <f>'2022-2024 год Приложение  4'!F116</f>
        <v>0</v>
      </c>
      <c r="F110" s="20">
        <f>E110+D110</f>
        <v>500</v>
      </c>
      <c r="G110" s="74">
        <f>'2022-2024 год Приложение  4'!H116</f>
        <v>0</v>
      </c>
      <c r="H110" s="74">
        <f>'2022-2024 год Приложение  4'!I116</f>
        <v>0</v>
      </c>
      <c r="J110" s="25"/>
    </row>
    <row r="111" spans="1:10" ht="33">
      <c r="A111" s="123" t="s">
        <v>429</v>
      </c>
      <c r="B111" s="34" t="s">
        <v>428</v>
      </c>
      <c r="C111" s="21"/>
      <c r="D111" s="74">
        <f>D112</f>
        <v>500</v>
      </c>
      <c r="E111" s="74">
        <f>E112</f>
        <v>0</v>
      </c>
      <c r="F111" s="74">
        <f>F112</f>
        <v>500</v>
      </c>
      <c r="G111" s="74">
        <f>G112</f>
        <v>0</v>
      </c>
      <c r="H111" s="74">
        <f>H112</f>
        <v>0</v>
      </c>
      <c r="J111" s="25"/>
    </row>
    <row r="112" spans="1:10" ht="47.25">
      <c r="A112" s="104" t="s">
        <v>307</v>
      </c>
      <c r="B112" s="34" t="s">
        <v>428</v>
      </c>
      <c r="C112" s="21" t="s">
        <v>8</v>
      </c>
      <c r="D112" s="74">
        <f>'2022-2024 год Приложение  4'!E118</f>
        <v>500</v>
      </c>
      <c r="E112" s="74">
        <f>'2022-2024 год Приложение  4'!F118</f>
        <v>0</v>
      </c>
      <c r="F112" s="74">
        <f>E112+D112</f>
        <v>500</v>
      </c>
      <c r="G112" s="74">
        <f>'2022-2024 год Приложение  4'!H118</f>
        <v>0</v>
      </c>
      <c r="H112" s="74">
        <f>'2022-2024 год Приложение  4'!I118</f>
        <v>0</v>
      </c>
      <c r="J112" s="25"/>
    </row>
    <row r="113" spans="1:10" ht="15.75">
      <c r="A113" s="28" t="s">
        <v>240</v>
      </c>
      <c r="B113" s="29" t="s">
        <v>94</v>
      </c>
      <c r="C113" s="29" t="s">
        <v>0</v>
      </c>
      <c r="D113" s="30">
        <f>D114+D135+D167+D195+D202</f>
        <v>1500246.1</v>
      </c>
      <c r="E113" s="30">
        <f>E114+E135+E167+E195+E202</f>
        <v>60776.9</v>
      </c>
      <c r="F113" s="30">
        <f>F114+F135+F167+F195+F202</f>
        <v>1561022.9999999998</v>
      </c>
      <c r="G113" s="30">
        <f>G114+G135+G167+G195+G202</f>
        <v>1368722.8</v>
      </c>
      <c r="H113" s="30">
        <f>H114+H135+H167+H195+H202</f>
        <v>1371878.8</v>
      </c>
      <c r="J113" s="25"/>
    </row>
    <row r="114" spans="1:10" ht="15.75">
      <c r="A114" s="10" t="s">
        <v>241</v>
      </c>
      <c r="B114" s="11" t="s">
        <v>95</v>
      </c>
      <c r="C114" s="11" t="s">
        <v>0</v>
      </c>
      <c r="D114" s="12">
        <f>D115+D131+D123+D133+D121+D119+D129+D125+D127+D117</f>
        <v>555161.5000000001</v>
      </c>
      <c r="E114" s="12">
        <f>E115+E131+E123+E133+E121+E119+E129+E125+E127+E117</f>
        <v>21606.100000000002</v>
      </c>
      <c r="F114" s="12">
        <f>F115+F131+F123+F133+F121+F119+F129+F125+F127+F117</f>
        <v>576767.6</v>
      </c>
      <c r="G114" s="12">
        <f>G115+G131+G123+G133+G121+G119+G129+G125+G127+G117</f>
        <v>527312.5000000001</v>
      </c>
      <c r="H114" s="12">
        <f>H115+H131+H123+H133+H121+H119+H129+H125+H127+H117</f>
        <v>526483.5</v>
      </c>
      <c r="I114" s="25"/>
      <c r="J114" s="25"/>
    </row>
    <row r="115" spans="1:10" ht="15.75">
      <c r="A115" s="39" t="s">
        <v>24</v>
      </c>
      <c r="B115" s="41" t="s">
        <v>93</v>
      </c>
      <c r="C115" s="41"/>
      <c r="D115" s="92">
        <f>D116</f>
        <v>70851.59999999999</v>
      </c>
      <c r="E115" s="92">
        <f>E116</f>
        <v>6855</v>
      </c>
      <c r="F115" s="42">
        <f>F116</f>
        <v>77706.59999999999</v>
      </c>
      <c r="G115" s="42">
        <f>G116</f>
        <v>73276.2</v>
      </c>
      <c r="H115" s="42">
        <f>H116</f>
        <v>73821</v>
      </c>
      <c r="I115" s="25">
        <f>F116+F117+F119</f>
        <v>103154.9</v>
      </c>
      <c r="J115" s="25"/>
    </row>
    <row r="116" spans="1:10" ht="31.5">
      <c r="A116" s="39" t="s">
        <v>10</v>
      </c>
      <c r="B116" s="41" t="s">
        <v>93</v>
      </c>
      <c r="C116" s="41" t="s">
        <v>11</v>
      </c>
      <c r="D116" s="92">
        <f>'2022-2024 год Приложение  4'!E390</f>
        <v>70851.59999999999</v>
      </c>
      <c r="E116" s="92">
        <f>'2022-2024 год Приложение  4'!F390</f>
        <v>6855</v>
      </c>
      <c r="F116" s="42">
        <f>'2022-2024 год Приложение  4'!G390</f>
        <v>77706.59999999999</v>
      </c>
      <c r="G116" s="42">
        <f>'2022-2024 год Приложение  4'!H390</f>
        <v>73276.2</v>
      </c>
      <c r="H116" s="42">
        <f>'2022-2024 год Приложение  4'!I390</f>
        <v>73821</v>
      </c>
      <c r="I116" s="25"/>
      <c r="J116" s="25"/>
    </row>
    <row r="117" spans="1:10" ht="47.25">
      <c r="A117" s="44" t="s">
        <v>224</v>
      </c>
      <c r="B117" s="41" t="s">
        <v>477</v>
      </c>
      <c r="C117" s="41"/>
      <c r="D117" s="92">
        <f>D118</f>
        <v>0</v>
      </c>
      <c r="E117" s="92">
        <f>E118</f>
        <v>24288.600000000002</v>
      </c>
      <c r="F117" s="42">
        <f>F118</f>
        <v>24288.600000000002</v>
      </c>
      <c r="G117" s="42">
        <f>G118</f>
        <v>0</v>
      </c>
      <c r="H117" s="42">
        <f>H118</f>
        <v>0</v>
      </c>
      <c r="I117" s="25"/>
      <c r="J117" s="25"/>
    </row>
    <row r="118" spans="1:10" ht="31.5">
      <c r="A118" s="44" t="s">
        <v>10</v>
      </c>
      <c r="B118" s="41" t="s">
        <v>477</v>
      </c>
      <c r="C118" s="41" t="s">
        <v>11</v>
      </c>
      <c r="D118" s="92">
        <f>'2022-2024 год Приложение  4'!E392</f>
        <v>0</v>
      </c>
      <c r="E118" s="92">
        <f>'2022-2024 год Приложение  4'!F392</f>
        <v>24288.600000000002</v>
      </c>
      <c r="F118" s="42">
        <f>'2022-2024 год Приложение  4'!G392</f>
        <v>24288.600000000002</v>
      </c>
      <c r="G118" s="42">
        <f>'2022-2024 год Приложение  4'!H392</f>
        <v>0</v>
      </c>
      <c r="H118" s="42">
        <f>'2022-2024 год Приложение  4'!I392</f>
        <v>0</v>
      </c>
      <c r="I118" s="25"/>
      <c r="J118" s="25"/>
    </row>
    <row r="119" spans="1:10" ht="31.5">
      <c r="A119" s="39" t="s">
        <v>214</v>
      </c>
      <c r="B119" s="41" t="s">
        <v>221</v>
      </c>
      <c r="C119" s="41"/>
      <c r="D119" s="92">
        <f>D120</f>
        <v>1155.3</v>
      </c>
      <c r="E119" s="92">
        <f>E120</f>
        <v>4.4</v>
      </c>
      <c r="F119" s="42">
        <f>F120</f>
        <v>1159.7</v>
      </c>
      <c r="G119" s="42">
        <f>G120</f>
        <v>1151.8</v>
      </c>
      <c r="H119" s="42">
        <f>H120</f>
        <v>1151.8</v>
      </c>
      <c r="I119" s="25"/>
      <c r="J119" s="25"/>
    </row>
    <row r="120" spans="1:10" ht="31.5">
      <c r="A120" s="39" t="s">
        <v>10</v>
      </c>
      <c r="B120" s="41" t="s">
        <v>221</v>
      </c>
      <c r="C120" s="41" t="s">
        <v>11</v>
      </c>
      <c r="D120" s="92">
        <f>'2022-2024 год Приложение  4'!E394</f>
        <v>1155.3</v>
      </c>
      <c r="E120" s="92">
        <f>'2022-2024 год Приложение  4'!F394</f>
        <v>4.4</v>
      </c>
      <c r="F120" s="42">
        <f>'2022-2024 год Приложение  4'!G394</f>
        <v>1159.7</v>
      </c>
      <c r="G120" s="42">
        <f>'2022-2024 год Приложение  4'!H394</f>
        <v>1151.8</v>
      </c>
      <c r="H120" s="42">
        <f>'2022-2024 год Приложение  4'!I394</f>
        <v>1151.8</v>
      </c>
      <c r="J120" s="25"/>
    </row>
    <row r="121" spans="1:14" ht="47.25">
      <c r="A121" s="39" t="s">
        <v>57</v>
      </c>
      <c r="B121" s="41" t="s">
        <v>97</v>
      </c>
      <c r="C121" s="41"/>
      <c r="D121" s="92">
        <f>D122</f>
        <v>451997.9</v>
      </c>
      <c r="E121" s="92">
        <f>E122</f>
        <v>-3041.9</v>
      </c>
      <c r="F121" s="42">
        <f>F122</f>
        <v>448956</v>
      </c>
      <c r="G121" s="42">
        <f>G122</f>
        <v>435621.7</v>
      </c>
      <c r="H121" s="42">
        <f>H122</f>
        <v>435621.7</v>
      </c>
      <c r="I121" s="25"/>
      <c r="J121" s="25"/>
      <c r="L121" s="25"/>
      <c r="M121" s="25"/>
      <c r="N121" s="25"/>
    </row>
    <row r="122" spans="1:10" ht="31.5">
      <c r="A122" s="39" t="s">
        <v>10</v>
      </c>
      <c r="B122" s="41" t="s">
        <v>97</v>
      </c>
      <c r="C122" s="41" t="s">
        <v>11</v>
      </c>
      <c r="D122" s="92">
        <f>'2022-2024 год Приложение  4'!E396</f>
        <v>451997.9</v>
      </c>
      <c r="E122" s="92">
        <f>'2022-2024 год Приложение  4'!F396</f>
        <v>-3041.9</v>
      </c>
      <c r="F122" s="42">
        <f>'2022-2024 год Приложение  4'!G396</f>
        <v>448956</v>
      </c>
      <c r="G122" s="42">
        <f>'2022-2024 год Приложение  4'!H396</f>
        <v>435621.7</v>
      </c>
      <c r="H122" s="42">
        <f>'2022-2024 год Приложение  4'!I396</f>
        <v>435621.7</v>
      </c>
      <c r="I122" s="25"/>
      <c r="J122" s="25"/>
    </row>
    <row r="123" spans="1:10" ht="31.5">
      <c r="A123" s="39" t="s">
        <v>25</v>
      </c>
      <c r="B123" s="41" t="s">
        <v>96</v>
      </c>
      <c r="C123" s="41"/>
      <c r="D123" s="92">
        <f>D124</f>
        <v>3498.4</v>
      </c>
      <c r="E123" s="92">
        <f>E124</f>
        <v>0</v>
      </c>
      <c r="F123" s="42">
        <f>F124</f>
        <v>3498.4</v>
      </c>
      <c r="G123" s="42">
        <f>G124</f>
        <v>0</v>
      </c>
      <c r="H123" s="42">
        <f>H124</f>
        <v>0</v>
      </c>
      <c r="I123" s="25"/>
      <c r="J123" s="25"/>
    </row>
    <row r="124" spans="1:10" ht="31.5">
      <c r="A124" s="39" t="s">
        <v>10</v>
      </c>
      <c r="B124" s="41" t="s">
        <v>96</v>
      </c>
      <c r="C124" s="41" t="s">
        <v>11</v>
      </c>
      <c r="D124" s="92">
        <f>'2022-2024 год Приложение  4'!E398</f>
        <v>3498.4</v>
      </c>
      <c r="E124" s="92">
        <f>'2022-2024 год Приложение  4'!F398</f>
        <v>0</v>
      </c>
      <c r="F124" s="42">
        <f>'2022-2024 год Приложение  4'!G398</f>
        <v>3498.4</v>
      </c>
      <c r="G124" s="42">
        <f>'2022-2024 год Приложение  4'!H398</f>
        <v>0</v>
      </c>
      <c r="H124" s="42">
        <f>'2022-2024 год Приложение  4'!I398</f>
        <v>0</v>
      </c>
      <c r="I124" s="25"/>
      <c r="J124" s="25"/>
    </row>
    <row r="125" spans="1:11" ht="31.5">
      <c r="A125" s="39" t="s">
        <v>301</v>
      </c>
      <c r="B125" s="41" t="s">
        <v>302</v>
      </c>
      <c r="C125" s="41"/>
      <c r="D125" s="92">
        <f>D126</f>
        <v>9690.3</v>
      </c>
      <c r="E125" s="92">
        <f>E126</f>
        <v>0</v>
      </c>
      <c r="F125" s="42">
        <f>F126</f>
        <v>9690.3</v>
      </c>
      <c r="G125" s="42">
        <f>G126</f>
        <v>1373.8000000000002</v>
      </c>
      <c r="H125" s="42">
        <f>H126</f>
        <v>0</v>
      </c>
      <c r="I125" s="25"/>
      <c r="J125" s="25"/>
      <c r="K125" s="25"/>
    </row>
    <row r="126" spans="1:10" ht="31.5">
      <c r="A126" s="39" t="s">
        <v>10</v>
      </c>
      <c r="B126" s="41" t="s">
        <v>302</v>
      </c>
      <c r="C126" s="41" t="s">
        <v>11</v>
      </c>
      <c r="D126" s="92">
        <f>'2022-2024 год Приложение  4'!E400</f>
        <v>9690.3</v>
      </c>
      <c r="E126" s="92">
        <f>'2022-2024 год Приложение  4'!F400</f>
        <v>0</v>
      </c>
      <c r="F126" s="42">
        <f>'2022-2024 год Приложение  4'!G400</f>
        <v>9690.3</v>
      </c>
      <c r="G126" s="42">
        <f>'2022-2024 год Приложение  4'!H400</f>
        <v>1373.8000000000002</v>
      </c>
      <c r="H126" s="42">
        <f>'2022-2024 год Приложение  4'!I400</f>
        <v>0</v>
      </c>
      <c r="J126" s="25"/>
    </row>
    <row r="127" spans="1:10" ht="31.5">
      <c r="A127" s="44" t="s">
        <v>301</v>
      </c>
      <c r="B127" s="41" t="s">
        <v>442</v>
      </c>
      <c r="C127" s="41"/>
      <c r="D127" s="92">
        <f>D128</f>
        <v>839.1999999999999</v>
      </c>
      <c r="E127" s="92">
        <f>E128</f>
        <v>0</v>
      </c>
      <c r="F127" s="92">
        <f>F128</f>
        <v>839.1999999999999</v>
      </c>
      <c r="G127" s="92">
        <f>G128</f>
        <v>0</v>
      </c>
      <c r="H127" s="92">
        <f>H128</f>
        <v>0</v>
      </c>
      <c r="J127" s="25"/>
    </row>
    <row r="128" spans="1:10" ht="31.5">
      <c r="A128" s="44" t="s">
        <v>10</v>
      </c>
      <c r="B128" s="41" t="s">
        <v>442</v>
      </c>
      <c r="C128" s="41" t="s">
        <v>11</v>
      </c>
      <c r="D128" s="92">
        <f>'2022-2024 год Приложение  4'!E402</f>
        <v>839.1999999999999</v>
      </c>
      <c r="E128" s="92">
        <f>'2022-2024 год Приложение  4'!F402</f>
        <v>0</v>
      </c>
      <c r="F128" s="42">
        <f>D128+E128</f>
        <v>839.1999999999999</v>
      </c>
      <c r="G128" s="42">
        <f>'2022-2024 год Приложение  4'!H402</f>
        <v>0</v>
      </c>
      <c r="H128" s="42">
        <f>'2022-2024 год Приложение  4'!I402</f>
        <v>0</v>
      </c>
      <c r="J128" s="25"/>
    </row>
    <row r="129" spans="1:10" ht="31.5">
      <c r="A129" s="39" t="s">
        <v>173</v>
      </c>
      <c r="B129" s="41" t="s">
        <v>324</v>
      </c>
      <c r="C129" s="41"/>
      <c r="D129" s="92">
        <f>D130</f>
        <v>1209.8</v>
      </c>
      <c r="E129" s="92">
        <f>E130</f>
        <v>0</v>
      </c>
      <c r="F129" s="42">
        <f>F130</f>
        <v>1209.8</v>
      </c>
      <c r="G129" s="42">
        <f>G130</f>
        <v>0</v>
      </c>
      <c r="H129" s="42">
        <f>H130</f>
        <v>0</v>
      </c>
      <c r="J129" s="25"/>
    </row>
    <row r="130" spans="1:10" ht="31.5">
      <c r="A130" s="39" t="s">
        <v>10</v>
      </c>
      <c r="B130" s="41" t="s">
        <v>324</v>
      </c>
      <c r="C130" s="41" t="s">
        <v>11</v>
      </c>
      <c r="D130" s="92">
        <f>'2022-2024 год Приложение  4'!E404</f>
        <v>1209.8</v>
      </c>
      <c r="E130" s="92">
        <f>'2022-2024 год Приложение  4'!F404</f>
        <v>0</v>
      </c>
      <c r="F130" s="42">
        <f>'2022-2024 год Приложение  4'!G404</f>
        <v>1209.8</v>
      </c>
      <c r="G130" s="42">
        <f>'2022-2024 год Приложение  4'!H404</f>
        <v>0</v>
      </c>
      <c r="H130" s="42">
        <f>'2022-2024 год Приложение  4'!I404</f>
        <v>0</v>
      </c>
      <c r="J130" s="25"/>
    </row>
    <row r="131" spans="1:10" ht="63">
      <c r="A131" s="39" t="s">
        <v>56</v>
      </c>
      <c r="B131" s="41" t="s">
        <v>283</v>
      </c>
      <c r="C131" s="41"/>
      <c r="D131" s="92">
        <f>D132</f>
        <v>14115</v>
      </c>
      <c r="E131" s="92">
        <f>E132</f>
        <v>-6500</v>
      </c>
      <c r="F131" s="42">
        <f>F132</f>
        <v>7615</v>
      </c>
      <c r="G131" s="42">
        <f>G132</f>
        <v>14115</v>
      </c>
      <c r="H131" s="42">
        <f>H132</f>
        <v>14115</v>
      </c>
      <c r="J131" s="25"/>
    </row>
    <row r="132" spans="1:10" ht="31.5">
      <c r="A132" s="39" t="s">
        <v>10</v>
      </c>
      <c r="B132" s="41" t="s">
        <v>283</v>
      </c>
      <c r="C132" s="41" t="s">
        <v>11</v>
      </c>
      <c r="D132" s="92">
        <f>'2022-2024 год Приложение  4'!E406</f>
        <v>14115</v>
      </c>
      <c r="E132" s="92">
        <f>'2022-2024 год Приложение  4'!F406</f>
        <v>-6500</v>
      </c>
      <c r="F132" s="42">
        <f>'2022-2024 год Приложение  4'!G406</f>
        <v>7615</v>
      </c>
      <c r="G132" s="42">
        <f>'2022-2024 год Приложение  4'!H406</f>
        <v>14115</v>
      </c>
      <c r="H132" s="42">
        <f>'2022-2024 год Приложение  4'!I406</f>
        <v>14115</v>
      </c>
      <c r="J132" s="25"/>
    </row>
    <row r="133" spans="1:10" ht="94.5">
      <c r="A133" s="52" t="s">
        <v>168</v>
      </c>
      <c r="B133" s="41" t="s">
        <v>284</v>
      </c>
      <c r="C133" s="41"/>
      <c r="D133" s="92">
        <f>D134</f>
        <v>1804</v>
      </c>
      <c r="E133" s="92">
        <f>E134</f>
        <v>0</v>
      </c>
      <c r="F133" s="42">
        <f>F134</f>
        <v>1804</v>
      </c>
      <c r="G133" s="42">
        <f>G134</f>
        <v>1774</v>
      </c>
      <c r="H133" s="42">
        <f>H134</f>
        <v>1774</v>
      </c>
      <c r="I133" s="25"/>
      <c r="J133" s="25"/>
    </row>
    <row r="134" spans="1:10" ht="15.75">
      <c r="A134" s="39" t="s">
        <v>26</v>
      </c>
      <c r="B134" s="41" t="s">
        <v>284</v>
      </c>
      <c r="C134" s="41" t="s">
        <v>16</v>
      </c>
      <c r="D134" s="92">
        <f>'2022-2024 год Приложение  4'!E408</f>
        <v>1804</v>
      </c>
      <c r="E134" s="92">
        <f>'2022-2024 год Приложение  4'!F408</f>
        <v>0</v>
      </c>
      <c r="F134" s="42">
        <f>'2022-2024 год Приложение  4'!G408</f>
        <v>1804</v>
      </c>
      <c r="G134" s="42">
        <f>'2022-2024 год Приложение  4'!H408</f>
        <v>1774</v>
      </c>
      <c r="H134" s="42">
        <f>'2022-2024 год Приложение  4'!I408</f>
        <v>1774</v>
      </c>
      <c r="J134" s="25"/>
    </row>
    <row r="135" spans="1:10" ht="15.75">
      <c r="A135" s="10" t="s">
        <v>242</v>
      </c>
      <c r="B135" s="11" t="s">
        <v>98</v>
      </c>
      <c r="C135" s="11" t="s">
        <v>0</v>
      </c>
      <c r="D135" s="12">
        <f>D136+D144+D157+D142+D155+D140+D151+D161+D159+D163+D165+D147+D149+D153+D138</f>
        <v>797312.1</v>
      </c>
      <c r="E135" s="12">
        <f>E136+E144+E157+E142+E155+E140+E151+E161+E159+E163+E165+E147+E149+E153+E138</f>
        <v>38989.2</v>
      </c>
      <c r="F135" s="12">
        <f>F136+F144+F157+F142+F155+F140+F151+F161+F159+F163+F165+F147+F149+F153+F138</f>
        <v>836301.2999999999</v>
      </c>
      <c r="G135" s="12">
        <f>G136+G144+G157+G142+G155+G140+G151+G161+G159+G163+G165+G147+G149+G153+G138</f>
        <v>723896.4999999999</v>
      </c>
      <c r="H135" s="12">
        <f>H136+H144+H157+H142+H155+H140+H151+H161+H159+H163+H165+H147+H149+H153+H138</f>
        <v>727005.7</v>
      </c>
      <c r="I135" s="83"/>
      <c r="J135" s="25"/>
    </row>
    <row r="136" spans="1:10" ht="15.75">
      <c r="A136" s="39" t="s">
        <v>24</v>
      </c>
      <c r="B136" s="41" t="s">
        <v>99</v>
      </c>
      <c r="C136" s="41"/>
      <c r="D136" s="92">
        <f>D137</f>
        <v>122415.2</v>
      </c>
      <c r="E136" s="92">
        <f>E137</f>
        <v>3380.6</v>
      </c>
      <c r="F136" s="42">
        <f>F137</f>
        <v>125795.8</v>
      </c>
      <c r="G136" s="42">
        <f>G137</f>
        <v>104110.90000000001</v>
      </c>
      <c r="H136" s="42">
        <f>H137</f>
        <v>105215.5</v>
      </c>
      <c r="I136" s="25"/>
      <c r="J136" s="25"/>
    </row>
    <row r="137" spans="1:10" ht="31.5">
      <c r="A137" s="39" t="s">
        <v>10</v>
      </c>
      <c r="B137" s="41" t="s">
        <v>99</v>
      </c>
      <c r="C137" s="41" t="s">
        <v>11</v>
      </c>
      <c r="D137" s="92">
        <f>'2022-2024 год Приложение  4'!E411</f>
        <v>122415.2</v>
      </c>
      <c r="E137" s="92">
        <f>'2022-2024 год Приложение  4'!F411</f>
        <v>3380.6</v>
      </c>
      <c r="F137" s="42">
        <f>'2022-2024 год Приложение  4'!G411</f>
        <v>125795.8</v>
      </c>
      <c r="G137" s="42">
        <f>'2022-2024 год Приложение  4'!H411</f>
        <v>104110.90000000001</v>
      </c>
      <c r="H137" s="42">
        <f>'2022-2024 год Приложение  4'!I411</f>
        <v>105215.5</v>
      </c>
      <c r="I137" s="25">
        <f>F137+F138+F140</f>
        <v>159581</v>
      </c>
      <c r="J137" s="25"/>
    </row>
    <row r="138" spans="1:10" ht="47.25">
      <c r="A138" s="44" t="s">
        <v>224</v>
      </c>
      <c r="B138" s="41" t="s">
        <v>478</v>
      </c>
      <c r="C138" s="41"/>
      <c r="D138" s="92">
        <f>D139</f>
        <v>0</v>
      </c>
      <c r="E138" s="92">
        <f>E139</f>
        <v>32566.7</v>
      </c>
      <c r="F138" s="42">
        <f>F139</f>
        <v>32566.7</v>
      </c>
      <c r="G138" s="42">
        <f>G139</f>
        <v>0</v>
      </c>
      <c r="H138" s="42">
        <f>H139</f>
        <v>0</v>
      </c>
      <c r="I138" s="25"/>
      <c r="J138" s="25"/>
    </row>
    <row r="139" spans="1:10" ht="31.5">
      <c r="A139" s="44" t="s">
        <v>10</v>
      </c>
      <c r="B139" s="41" t="s">
        <v>478</v>
      </c>
      <c r="C139" s="41" t="s">
        <v>11</v>
      </c>
      <c r="D139" s="92">
        <f>'2022-2024 год Приложение  4'!E413</f>
        <v>0</v>
      </c>
      <c r="E139" s="92">
        <f>'2022-2024 год Приложение  4'!F413</f>
        <v>32566.7</v>
      </c>
      <c r="F139" s="42">
        <f>'2022-2024 год Приложение  4'!G413</f>
        <v>32566.7</v>
      </c>
      <c r="G139" s="42">
        <f>'2022-2024 год Приложение  4'!H413</f>
        <v>0</v>
      </c>
      <c r="H139" s="42">
        <f>'2022-2024 год Приложение  4'!I413</f>
        <v>0</v>
      </c>
      <c r="I139" s="25"/>
      <c r="J139" s="25"/>
    </row>
    <row r="140" spans="1:10" ht="31.5">
      <c r="A140" s="39" t="s">
        <v>214</v>
      </c>
      <c r="B140" s="41" t="s">
        <v>222</v>
      </c>
      <c r="C140" s="41"/>
      <c r="D140" s="92">
        <f>D141</f>
        <v>1218.5</v>
      </c>
      <c r="E140" s="92">
        <f>E141</f>
        <v>0</v>
      </c>
      <c r="F140" s="42">
        <f>F141</f>
        <v>1218.5</v>
      </c>
      <c r="G140" s="42">
        <f>G141</f>
        <v>1218.5</v>
      </c>
      <c r="H140" s="42">
        <f>H141</f>
        <v>1218.5</v>
      </c>
      <c r="J140" s="25"/>
    </row>
    <row r="141" spans="1:10" ht="31.5">
      <c r="A141" s="39" t="s">
        <v>10</v>
      </c>
      <c r="B141" s="41" t="s">
        <v>222</v>
      </c>
      <c r="C141" s="41" t="s">
        <v>11</v>
      </c>
      <c r="D141" s="92">
        <f>'2022-2024 год Приложение  4'!E415</f>
        <v>1218.5</v>
      </c>
      <c r="E141" s="92">
        <f>'2022-2024 год Приложение  4'!F415</f>
        <v>0</v>
      </c>
      <c r="F141" s="42">
        <f>'2022-2024 год Приложение  4'!G415</f>
        <v>1218.5</v>
      </c>
      <c r="G141" s="42">
        <f>'2022-2024 год Приложение  4'!H415</f>
        <v>1218.5</v>
      </c>
      <c r="H141" s="42">
        <f>'2022-2024 год Приложение  4'!I415</f>
        <v>1218.5</v>
      </c>
      <c r="J141" s="25"/>
    </row>
    <row r="142" spans="1:14" ht="47.25">
      <c r="A142" s="39" t="s">
        <v>57</v>
      </c>
      <c r="B142" s="41" t="s">
        <v>100</v>
      </c>
      <c r="C142" s="41"/>
      <c r="D142" s="92">
        <f>D143</f>
        <v>570003.2999999999</v>
      </c>
      <c r="E142" s="92">
        <f>E143</f>
        <v>3041.9</v>
      </c>
      <c r="F142" s="42">
        <f>F143</f>
        <v>573045.2</v>
      </c>
      <c r="G142" s="42">
        <f>G143</f>
        <v>535100.1</v>
      </c>
      <c r="H142" s="42">
        <f>H143</f>
        <v>535100.1</v>
      </c>
      <c r="I142" s="25"/>
      <c r="J142" s="25"/>
      <c r="L142" s="25"/>
      <c r="M142" s="25"/>
      <c r="N142" s="25"/>
    </row>
    <row r="143" spans="1:10" ht="31.5">
      <c r="A143" s="39" t="s">
        <v>10</v>
      </c>
      <c r="B143" s="41" t="s">
        <v>100</v>
      </c>
      <c r="C143" s="41" t="s">
        <v>11</v>
      </c>
      <c r="D143" s="92">
        <f>'2022-2024 год Приложение  4'!E417</f>
        <v>570003.2999999999</v>
      </c>
      <c r="E143" s="92">
        <f>'2022-2024 год Приложение  4'!F417</f>
        <v>3041.9</v>
      </c>
      <c r="F143" s="42">
        <f>'2022-2024 год Приложение  4'!G417</f>
        <v>573045.2</v>
      </c>
      <c r="G143" s="42">
        <f>'2022-2024 год Приложение  4'!H417</f>
        <v>535100.1</v>
      </c>
      <c r="H143" s="42">
        <f>'2022-2024 год Приложение  4'!I417</f>
        <v>535100.1</v>
      </c>
      <c r="J143" s="25"/>
    </row>
    <row r="144" spans="1:10" ht="31.5">
      <c r="A144" s="39" t="s">
        <v>27</v>
      </c>
      <c r="B144" s="41" t="s">
        <v>106</v>
      </c>
      <c r="C144" s="41"/>
      <c r="D144" s="42">
        <f>D145+D146</f>
        <v>14222.7</v>
      </c>
      <c r="E144" s="42">
        <f>E145+E146</f>
        <v>0</v>
      </c>
      <c r="F144" s="42">
        <f>F145+F146</f>
        <v>14222.7</v>
      </c>
      <c r="G144" s="42">
        <f>G145+G146</f>
        <v>0</v>
      </c>
      <c r="H144" s="42">
        <f>H145+H146</f>
        <v>0</v>
      </c>
      <c r="I144" s="25"/>
      <c r="J144" s="25"/>
    </row>
    <row r="145" spans="1:10" ht="31.5">
      <c r="A145" s="39" t="s">
        <v>308</v>
      </c>
      <c r="B145" s="41" t="s">
        <v>106</v>
      </c>
      <c r="C145" s="41" t="s">
        <v>8</v>
      </c>
      <c r="D145" s="42">
        <f>'2022-2024 год Приложение  4'!E122</f>
        <v>3717.7</v>
      </c>
      <c r="E145" s="42">
        <f>'2022-2024 год Приложение  4'!F122</f>
        <v>0</v>
      </c>
      <c r="F145" s="42">
        <f>'2022-2024 год Приложение  4'!G122</f>
        <v>3717.7</v>
      </c>
      <c r="G145" s="42">
        <v>0</v>
      </c>
      <c r="H145" s="42">
        <v>0</v>
      </c>
      <c r="I145" s="25"/>
      <c r="J145" s="25"/>
    </row>
    <row r="146" spans="1:10" ht="31.5">
      <c r="A146" s="39" t="s">
        <v>10</v>
      </c>
      <c r="B146" s="41" t="s">
        <v>106</v>
      </c>
      <c r="C146" s="41" t="s">
        <v>11</v>
      </c>
      <c r="D146" s="92">
        <f>'2022-2024 год Приложение  4'!E419</f>
        <v>10505.000000000002</v>
      </c>
      <c r="E146" s="92">
        <f>'2022-2024 год Приложение  4'!F419</f>
        <v>0</v>
      </c>
      <c r="F146" s="42">
        <f>'2022-2024 год Приложение  4'!G419</f>
        <v>10505.000000000002</v>
      </c>
      <c r="G146" s="42">
        <f>'2022-2024 год Приложение  4'!H419</f>
        <v>0</v>
      </c>
      <c r="H146" s="42">
        <f>'2022-2024 год Приложение  4'!I419</f>
        <v>0</v>
      </c>
      <c r="J146" s="25"/>
    </row>
    <row r="147" spans="1:10" ht="48.75">
      <c r="A147" s="44" t="s">
        <v>433</v>
      </c>
      <c r="B147" s="41" t="s">
        <v>432</v>
      </c>
      <c r="C147" s="41"/>
      <c r="D147" s="92">
        <f>D148</f>
        <v>760</v>
      </c>
      <c r="E147" s="92">
        <f>E148</f>
        <v>0</v>
      </c>
      <c r="F147" s="92">
        <f>F148</f>
        <v>760</v>
      </c>
      <c r="G147" s="92">
        <f>G148</f>
        <v>0</v>
      </c>
      <c r="H147" s="92">
        <f>H148</f>
        <v>0</v>
      </c>
      <c r="J147" s="25"/>
    </row>
    <row r="148" spans="1:10" ht="31.5">
      <c r="A148" s="44" t="s">
        <v>10</v>
      </c>
      <c r="B148" s="41" t="s">
        <v>432</v>
      </c>
      <c r="C148" s="41" t="s">
        <v>11</v>
      </c>
      <c r="D148" s="92">
        <f>'2022-2024 год Приложение  4'!E421</f>
        <v>760</v>
      </c>
      <c r="E148" s="92">
        <f>'2022-2024 год Приложение  4'!F421</f>
        <v>0</v>
      </c>
      <c r="F148" s="92">
        <f>E148+D148</f>
        <v>760</v>
      </c>
      <c r="G148" s="92">
        <f>'2022-2024 год Приложение  4'!H421</f>
        <v>0</v>
      </c>
      <c r="H148" s="92">
        <f>'2022-2024 год Приложение  4'!I421</f>
        <v>0</v>
      </c>
      <c r="J148" s="25"/>
    </row>
    <row r="149" spans="1:10" ht="31.5">
      <c r="A149" s="44" t="s">
        <v>441</v>
      </c>
      <c r="B149" s="41" t="s">
        <v>443</v>
      </c>
      <c r="C149" s="41"/>
      <c r="D149" s="92">
        <f>D150</f>
        <v>250</v>
      </c>
      <c r="E149" s="92">
        <f>E150</f>
        <v>0</v>
      </c>
      <c r="F149" s="92">
        <f>F150</f>
        <v>250</v>
      </c>
      <c r="G149" s="92">
        <f>G150</f>
        <v>0</v>
      </c>
      <c r="H149" s="92">
        <f>H150</f>
        <v>0</v>
      </c>
      <c r="J149" s="25"/>
    </row>
    <row r="150" spans="1:10" ht="31.5">
      <c r="A150" s="44" t="s">
        <v>10</v>
      </c>
      <c r="B150" s="41" t="s">
        <v>443</v>
      </c>
      <c r="C150" s="41" t="s">
        <v>11</v>
      </c>
      <c r="D150" s="92">
        <f>'2022-2024 год Приложение  4'!E423</f>
        <v>250</v>
      </c>
      <c r="E150" s="92">
        <f>'2022-2024 год Приложение  4'!F423</f>
        <v>0</v>
      </c>
      <c r="F150" s="92">
        <f>D150+E150</f>
        <v>250</v>
      </c>
      <c r="G150" s="92">
        <v>0</v>
      </c>
      <c r="H150" s="92">
        <v>0</v>
      </c>
      <c r="J150" s="25"/>
    </row>
    <row r="151" spans="1:10" ht="31.5">
      <c r="A151" s="39" t="s">
        <v>301</v>
      </c>
      <c r="B151" s="41" t="s">
        <v>303</v>
      </c>
      <c r="C151" s="41"/>
      <c r="D151" s="92">
        <f>D152</f>
        <v>5614.6</v>
      </c>
      <c r="E151" s="92">
        <f>E152</f>
        <v>0</v>
      </c>
      <c r="F151" s="42">
        <f>F152</f>
        <v>5614.6</v>
      </c>
      <c r="G151" s="42">
        <f>G152</f>
        <v>8468.7</v>
      </c>
      <c r="H151" s="42">
        <f>H152</f>
        <v>8703.5</v>
      </c>
      <c r="J151" s="25"/>
    </row>
    <row r="152" spans="1:10" ht="31.5">
      <c r="A152" s="39" t="s">
        <v>10</v>
      </c>
      <c r="B152" s="41" t="s">
        <v>303</v>
      </c>
      <c r="C152" s="41" t="s">
        <v>11</v>
      </c>
      <c r="D152" s="92">
        <f>'2022-2024 год Приложение  4'!E425</f>
        <v>5614.6</v>
      </c>
      <c r="E152" s="92">
        <f>'2022-2024 год Приложение  4'!F425</f>
        <v>0</v>
      </c>
      <c r="F152" s="42">
        <f>'2022-2024 год Приложение  4'!G425</f>
        <v>5614.6</v>
      </c>
      <c r="G152" s="42">
        <f>'2022-2024 год Приложение  4'!H425</f>
        <v>8468.7</v>
      </c>
      <c r="H152" s="42">
        <f>'2022-2024 год Приложение  4'!I425</f>
        <v>8703.5</v>
      </c>
      <c r="J152" s="25"/>
    </row>
    <row r="153" spans="1:10" ht="31.5">
      <c r="A153" s="132" t="s">
        <v>301</v>
      </c>
      <c r="B153" s="131" t="s">
        <v>444</v>
      </c>
      <c r="C153" s="41"/>
      <c r="D153" s="92">
        <f>D154</f>
        <v>3168.5</v>
      </c>
      <c r="E153" s="92">
        <f>E154</f>
        <v>0</v>
      </c>
      <c r="F153" s="42">
        <f>F154</f>
        <v>3168.5</v>
      </c>
      <c r="G153" s="42">
        <f>G154</f>
        <v>0</v>
      </c>
      <c r="H153" s="42">
        <f>H154</f>
        <v>0</v>
      </c>
      <c r="J153" s="25"/>
    </row>
    <row r="154" spans="1:10" ht="31.5">
      <c r="A154" s="132" t="s">
        <v>10</v>
      </c>
      <c r="B154" s="131" t="s">
        <v>444</v>
      </c>
      <c r="C154" s="41" t="s">
        <v>11</v>
      </c>
      <c r="D154" s="92">
        <f>'2022-2024 год Приложение  4'!E427</f>
        <v>3168.5</v>
      </c>
      <c r="E154" s="92">
        <f>'2022-2024 год Приложение  4'!F427</f>
        <v>0</v>
      </c>
      <c r="F154" s="42">
        <f>D154+E154</f>
        <v>3168.5</v>
      </c>
      <c r="G154" s="42">
        <f>'2022-2024 год Приложение  4'!H427</f>
        <v>0</v>
      </c>
      <c r="H154" s="42">
        <f>'2022-2024 год Приложение  4'!I427</f>
        <v>0</v>
      </c>
      <c r="J154" s="25"/>
    </row>
    <row r="155" spans="1:10" ht="31.5">
      <c r="A155" s="39" t="s">
        <v>173</v>
      </c>
      <c r="B155" s="41" t="s">
        <v>325</v>
      </c>
      <c r="C155" s="41"/>
      <c r="D155" s="92">
        <f>D156</f>
        <v>2553.5</v>
      </c>
      <c r="E155" s="92">
        <f>E156</f>
        <v>0</v>
      </c>
      <c r="F155" s="42">
        <f>F156</f>
        <v>2553.5</v>
      </c>
      <c r="G155" s="42">
        <f>G156</f>
        <v>0</v>
      </c>
      <c r="H155" s="42">
        <f>H156</f>
        <v>0</v>
      </c>
      <c r="J155" s="25"/>
    </row>
    <row r="156" spans="1:10" ht="31.5">
      <c r="A156" s="39" t="s">
        <v>10</v>
      </c>
      <c r="B156" s="41" t="s">
        <v>325</v>
      </c>
      <c r="C156" s="41" t="s">
        <v>11</v>
      </c>
      <c r="D156" s="92">
        <f>'2022-2024 год Приложение  4'!E429</f>
        <v>2553.5</v>
      </c>
      <c r="E156" s="92">
        <f>'2022-2024 год Приложение  4'!F429</f>
        <v>0</v>
      </c>
      <c r="F156" s="42">
        <f>'2022-2024 год Приложение  4'!G429</f>
        <v>2553.5</v>
      </c>
      <c r="G156" s="42">
        <f>'2022-2024 год Приложение  4'!H429</f>
        <v>0</v>
      </c>
      <c r="H156" s="42">
        <f>'2022-2024 год Приложение  4'!I429</f>
        <v>0</v>
      </c>
      <c r="J156" s="25"/>
    </row>
    <row r="157" spans="1:10" ht="94.5">
      <c r="A157" s="52" t="s">
        <v>168</v>
      </c>
      <c r="B157" s="41" t="s">
        <v>285</v>
      </c>
      <c r="C157" s="41"/>
      <c r="D157" s="92">
        <f>D158</f>
        <v>3978</v>
      </c>
      <c r="E157" s="92">
        <f>E158</f>
        <v>0</v>
      </c>
      <c r="F157" s="42">
        <f>F158</f>
        <v>3978</v>
      </c>
      <c r="G157" s="42">
        <f>G158</f>
        <v>4008</v>
      </c>
      <c r="H157" s="42">
        <f>H158</f>
        <v>4008</v>
      </c>
      <c r="J157" s="25"/>
    </row>
    <row r="158" spans="1:10" ht="15.75">
      <c r="A158" s="39" t="s">
        <v>26</v>
      </c>
      <c r="B158" s="41" t="s">
        <v>285</v>
      </c>
      <c r="C158" s="41" t="s">
        <v>16</v>
      </c>
      <c r="D158" s="92">
        <f>'2022-2024 год Приложение  4'!E431</f>
        <v>3978</v>
      </c>
      <c r="E158" s="92">
        <f>'2022-2024 год Приложение  4'!F431</f>
        <v>0</v>
      </c>
      <c r="F158" s="42">
        <f>'2022-2024 год Приложение  4'!G431</f>
        <v>3978</v>
      </c>
      <c r="G158" s="42">
        <f>'2022-2024 год Приложение  4'!H431</f>
        <v>4008</v>
      </c>
      <c r="H158" s="42">
        <f>'2022-2024 год Приложение  4'!I431</f>
        <v>4008</v>
      </c>
      <c r="J158" s="25"/>
    </row>
    <row r="159" spans="1:10" ht="47.25">
      <c r="A159" s="44" t="s">
        <v>347</v>
      </c>
      <c r="B159" s="41" t="s">
        <v>346</v>
      </c>
      <c r="C159" s="41"/>
      <c r="D159" s="92">
        <f>D160</f>
        <v>42754.6</v>
      </c>
      <c r="E159" s="92">
        <f>E160</f>
        <v>0</v>
      </c>
      <c r="F159" s="42">
        <f>F160</f>
        <v>42754.6</v>
      </c>
      <c r="G159" s="42">
        <f>G160</f>
        <v>42754.6</v>
      </c>
      <c r="H159" s="42">
        <f>H160</f>
        <v>43744.9</v>
      </c>
      <c r="J159" s="25"/>
    </row>
    <row r="160" spans="1:10" ht="31.5">
      <c r="A160" s="44" t="s">
        <v>10</v>
      </c>
      <c r="B160" s="41" t="s">
        <v>346</v>
      </c>
      <c r="C160" s="41" t="s">
        <v>11</v>
      </c>
      <c r="D160" s="92">
        <f>'2022-2024 год Приложение  4'!E433</f>
        <v>42754.6</v>
      </c>
      <c r="E160" s="92">
        <f>'2022-2024 год Приложение  4'!F433</f>
        <v>0</v>
      </c>
      <c r="F160" s="42">
        <f>'2022-2024 год Приложение  4'!G433</f>
        <v>42754.6</v>
      </c>
      <c r="G160" s="42">
        <f>'2022-2024 год Приложение  4'!H433</f>
        <v>42754.6</v>
      </c>
      <c r="H160" s="42">
        <f>'2022-2024 год Приложение  4'!I433</f>
        <v>43744.9</v>
      </c>
      <c r="J160" s="25"/>
    </row>
    <row r="161" spans="1:10" ht="31.5">
      <c r="A161" s="44" t="s">
        <v>348</v>
      </c>
      <c r="B161" s="41" t="s">
        <v>310</v>
      </c>
      <c r="C161" s="41"/>
      <c r="D161" s="92">
        <f>D162</f>
        <v>29656.8</v>
      </c>
      <c r="E161" s="92">
        <f>E162</f>
        <v>0</v>
      </c>
      <c r="F161" s="42">
        <f>F162</f>
        <v>29656.8</v>
      </c>
      <c r="G161" s="42">
        <f>G162</f>
        <v>28235.7</v>
      </c>
      <c r="H161" s="42">
        <f>H162</f>
        <v>29015.199999999997</v>
      </c>
      <c r="J161" s="25"/>
    </row>
    <row r="162" spans="1:10" ht="31.5">
      <c r="A162" s="52" t="s">
        <v>10</v>
      </c>
      <c r="B162" s="41" t="s">
        <v>310</v>
      </c>
      <c r="C162" s="41" t="s">
        <v>11</v>
      </c>
      <c r="D162" s="92">
        <f>'2022-2024 год Приложение  4'!E435</f>
        <v>29656.8</v>
      </c>
      <c r="E162" s="92">
        <f>'2022-2024 год Приложение  4'!F435</f>
        <v>0</v>
      </c>
      <c r="F162" s="42">
        <f>'2022-2024 год Приложение  4'!G435</f>
        <v>29656.8</v>
      </c>
      <c r="G162" s="42">
        <f>'2022-2024 год Приложение  4'!H435</f>
        <v>28235.7</v>
      </c>
      <c r="H162" s="42">
        <f>'2022-2024 год Приложение  4'!I435</f>
        <v>29015.199999999997</v>
      </c>
      <c r="J162" s="25"/>
    </row>
    <row r="163" spans="1:10" ht="31.5">
      <c r="A163" s="44" t="s">
        <v>173</v>
      </c>
      <c r="B163" s="41" t="s">
        <v>355</v>
      </c>
      <c r="C163" s="41"/>
      <c r="D163" s="92">
        <f>D164</f>
        <v>328</v>
      </c>
      <c r="E163" s="92">
        <f>E164</f>
        <v>0</v>
      </c>
      <c r="F163" s="42">
        <f>F164</f>
        <v>328</v>
      </c>
      <c r="G163" s="42">
        <f>G164</f>
        <v>0</v>
      </c>
      <c r="H163" s="42">
        <f>H164</f>
        <v>0</v>
      </c>
      <c r="J163" s="25"/>
    </row>
    <row r="164" spans="1:10" ht="31.5">
      <c r="A164" s="44" t="s">
        <v>10</v>
      </c>
      <c r="B164" s="41" t="s">
        <v>355</v>
      </c>
      <c r="C164" s="41" t="s">
        <v>11</v>
      </c>
      <c r="D164" s="92">
        <f>'2022-2024 год Приложение  4'!E437</f>
        <v>328</v>
      </c>
      <c r="E164" s="92">
        <f>'2022-2024 год Приложение  4'!F437</f>
        <v>0</v>
      </c>
      <c r="F164" s="42">
        <f>'2022-2024 год Приложение  4'!G437</f>
        <v>328</v>
      </c>
      <c r="G164" s="42">
        <f>'2022-2024 год Приложение  4'!H437</f>
        <v>0</v>
      </c>
      <c r="H164" s="42">
        <f>'2022-2024 год Приложение  4'!I437</f>
        <v>0</v>
      </c>
      <c r="J164" s="25"/>
    </row>
    <row r="165" spans="1:10" ht="31.5">
      <c r="A165" s="44" t="s">
        <v>393</v>
      </c>
      <c r="B165" s="41" t="s">
        <v>392</v>
      </c>
      <c r="C165" s="41"/>
      <c r="D165" s="92">
        <f>D166</f>
        <v>388.4</v>
      </c>
      <c r="E165" s="92">
        <f>E166</f>
        <v>0</v>
      </c>
      <c r="F165" s="42">
        <f>F166</f>
        <v>388.4</v>
      </c>
      <c r="G165" s="42">
        <f>G166</f>
        <v>0</v>
      </c>
      <c r="H165" s="42">
        <f>H166</f>
        <v>0</v>
      </c>
      <c r="J165" s="25"/>
    </row>
    <row r="166" spans="1:10" ht="31.5">
      <c r="A166" s="44" t="s">
        <v>10</v>
      </c>
      <c r="B166" s="41" t="s">
        <v>392</v>
      </c>
      <c r="C166" s="41" t="s">
        <v>11</v>
      </c>
      <c r="D166" s="92">
        <f>'2022-2024 год Приложение  4'!E439</f>
        <v>388.4</v>
      </c>
      <c r="E166" s="92">
        <f>'2022-2024 год Приложение  4'!F439</f>
        <v>0</v>
      </c>
      <c r="F166" s="42">
        <f>'2022-2024 год Приложение  4'!G439</f>
        <v>388.4</v>
      </c>
      <c r="G166" s="42">
        <f>'2022-2024 год Приложение  4'!H439</f>
        <v>0</v>
      </c>
      <c r="H166" s="42">
        <f>'2022-2024 год Приложение  4'!I439</f>
        <v>0</v>
      </c>
      <c r="J166" s="25"/>
    </row>
    <row r="167" spans="1:10" ht="15.75">
      <c r="A167" s="10" t="s">
        <v>243</v>
      </c>
      <c r="B167" s="11" t="s">
        <v>101</v>
      </c>
      <c r="C167" s="11" t="s">
        <v>0</v>
      </c>
      <c r="D167" s="12">
        <f>D168+D180+D191+D193+D183+D187+D170+D185+D176+D189+D172+D174+D178</f>
        <v>49584.9</v>
      </c>
      <c r="E167" s="12">
        <f>E168+E180+E191+E193+E183+E187+E170+E185+E176+E189+E172+E174+E178</f>
        <v>181.5</v>
      </c>
      <c r="F167" s="12">
        <f>F168+F180+F191+F193+F183+F187+F170+F185+F176+F189+F172+F174+F178</f>
        <v>49766.4</v>
      </c>
      <c r="G167" s="12">
        <f>G168+G180+G191+G193+G183+G187+G170+G185+G176+G189+G172+G174+G178</f>
        <v>42302.9</v>
      </c>
      <c r="H167" s="12">
        <f>H168+H180+H191+H193+H183+H187+H170+H185+H176+H189+H172+H174+H178</f>
        <v>43178.700000000004</v>
      </c>
      <c r="I167" s="25"/>
      <c r="J167" s="25"/>
    </row>
    <row r="168" spans="1:10" ht="15.75">
      <c r="A168" s="39" t="s">
        <v>24</v>
      </c>
      <c r="B168" s="41" t="s">
        <v>102</v>
      </c>
      <c r="C168" s="41"/>
      <c r="D168" s="92">
        <f>D169</f>
        <v>25042.300000000003</v>
      </c>
      <c r="E168" s="92">
        <f>E169</f>
        <v>186.7</v>
      </c>
      <c r="F168" s="42">
        <f>F169</f>
        <v>25229.000000000004</v>
      </c>
      <c r="G168" s="42">
        <f>G169</f>
        <v>23977.9</v>
      </c>
      <c r="H168" s="42">
        <f>H169</f>
        <v>23977.9</v>
      </c>
      <c r="I168" s="25"/>
      <c r="J168" s="25"/>
    </row>
    <row r="169" spans="1:10" ht="31.5">
      <c r="A169" s="39" t="s">
        <v>10</v>
      </c>
      <c r="B169" s="41" t="s">
        <v>102</v>
      </c>
      <c r="C169" s="41" t="s">
        <v>11</v>
      </c>
      <c r="D169" s="92">
        <f>'2022-2024 год Приложение  4'!E442</f>
        <v>25042.300000000003</v>
      </c>
      <c r="E169" s="92">
        <f>'2022-2024 год Приложение  4'!F442</f>
        <v>186.7</v>
      </c>
      <c r="F169" s="42">
        <f>'2022-2024 год Приложение  4'!G442</f>
        <v>25229.000000000004</v>
      </c>
      <c r="G169" s="42">
        <f>'2022-2024 год Приложение  4'!H442</f>
        <v>23977.9</v>
      </c>
      <c r="H169" s="42">
        <f>'2022-2024 год Приложение  4'!I442</f>
        <v>23977.9</v>
      </c>
      <c r="I169" s="25"/>
      <c r="J169" s="25"/>
    </row>
    <row r="170" spans="1:10" ht="31.5">
      <c r="A170" s="39" t="s">
        <v>214</v>
      </c>
      <c r="B170" s="41" t="s">
        <v>223</v>
      </c>
      <c r="C170" s="41"/>
      <c r="D170" s="92">
        <f>D171</f>
        <v>409.9</v>
      </c>
      <c r="E170" s="92">
        <f>E171</f>
        <v>-5.2</v>
      </c>
      <c r="F170" s="42">
        <f>F171</f>
        <v>404.7</v>
      </c>
      <c r="G170" s="42">
        <f>G171</f>
        <v>420</v>
      </c>
      <c r="H170" s="42">
        <f>H171</f>
        <v>420</v>
      </c>
      <c r="I170" s="25"/>
      <c r="J170" s="25"/>
    </row>
    <row r="171" spans="1:10" ht="31.5">
      <c r="A171" s="39" t="s">
        <v>10</v>
      </c>
      <c r="B171" s="41" t="s">
        <v>223</v>
      </c>
      <c r="C171" s="41" t="s">
        <v>11</v>
      </c>
      <c r="D171" s="92">
        <f>'2022-2024 год Приложение  4'!E444</f>
        <v>409.9</v>
      </c>
      <c r="E171" s="92">
        <f>'2022-2024 год Приложение  4'!F444</f>
        <v>-5.2</v>
      </c>
      <c r="F171" s="42">
        <f>'2022-2024 год Приложение  4'!G444</f>
        <v>404.7</v>
      </c>
      <c r="G171" s="42">
        <f>'2022-2024 год Приложение  4'!H444</f>
        <v>420</v>
      </c>
      <c r="H171" s="42">
        <f>'2022-2024 год Приложение  4'!I444</f>
        <v>420</v>
      </c>
      <c r="J171" s="25"/>
    </row>
    <row r="172" spans="1:10" ht="31.5">
      <c r="A172" s="44" t="s">
        <v>410</v>
      </c>
      <c r="B172" s="41" t="s">
        <v>409</v>
      </c>
      <c r="C172" s="41"/>
      <c r="D172" s="92">
        <f>D173</f>
        <v>161.7</v>
      </c>
      <c r="E172" s="92">
        <f>E173</f>
        <v>0</v>
      </c>
      <c r="F172" s="42">
        <f>F173</f>
        <v>161.7</v>
      </c>
      <c r="G172" s="42">
        <f>G173</f>
        <v>0</v>
      </c>
      <c r="H172" s="42">
        <f>H173</f>
        <v>0</v>
      </c>
      <c r="I172" s="25"/>
      <c r="J172" s="25"/>
    </row>
    <row r="173" spans="1:10" ht="31.5">
      <c r="A173" s="44" t="s">
        <v>10</v>
      </c>
      <c r="B173" s="41" t="s">
        <v>409</v>
      </c>
      <c r="C173" s="41" t="s">
        <v>11</v>
      </c>
      <c r="D173" s="92">
        <f>'2022-2024 год Приложение  4'!E446</f>
        <v>161.7</v>
      </c>
      <c r="E173" s="92">
        <f>'2022-2024 год Приложение  4'!F446</f>
        <v>0</v>
      </c>
      <c r="F173" s="42">
        <f>'2022-2024 год Приложение  4'!G446</f>
        <v>161.7</v>
      </c>
      <c r="G173" s="42">
        <f>'2022-2024 год Приложение  4'!H446</f>
        <v>0</v>
      </c>
      <c r="H173" s="42">
        <f>'2022-2024 год Приложение  4'!I446</f>
        <v>0</v>
      </c>
      <c r="J173" s="25"/>
    </row>
    <row r="174" spans="1:10" ht="31.5">
      <c r="A174" s="130" t="s">
        <v>441</v>
      </c>
      <c r="B174" s="131" t="s">
        <v>445</v>
      </c>
      <c r="C174" s="41"/>
      <c r="D174" s="92">
        <f>D175</f>
        <v>300</v>
      </c>
      <c r="E174" s="92">
        <f>E175</f>
        <v>0</v>
      </c>
      <c r="F174" s="42">
        <f>F175</f>
        <v>300</v>
      </c>
      <c r="G174" s="42">
        <f>G175</f>
        <v>0</v>
      </c>
      <c r="H174" s="42">
        <f>H175</f>
        <v>0</v>
      </c>
      <c r="J174" s="25"/>
    </row>
    <row r="175" spans="1:10" ht="31.5">
      <c r="A175" s="130" t="s">
        <v>10</v>
      </c>
      <c r="B175" s="131" t="s">
        <v>445</v>
      </c>
      <c r="C175" s="41" t="s">
        <v>11</v>
      </c>
      <c r="D175" s="92">
        <f>'2022-2024 год Приложение  4'!E448</f>
        <v>300</v>
      </c>
      <c r="E175" s="92">
        <f>'2022-2024 год Приложение  4'!F448</f>
        <v>0</v>
      </c>
      <c r="F175" s="42">
        <f>D175+E175</f>
        <v>300</v>
      </c>
      <c r="G175" s="42">
        <f>'2022-2024 год Приложение  4'!H448</f>
        <v>0</v>
      </c>
      <c r="H175" s="42">
        <f>'2022-2024 год Приложение  4'!I448</f>
        <v>0</v>
      </c>
      <c r="J175" s="25"/>
    </row>
    <row r="176" spans="1:10" ht="31.5">
      <c r="A176" s="44" t="s">
        <v>301</v>
      </c>
      <c r="B176" s="41" t="s">
        <v>341</v>
      </c>
      <c r="C176" s="41"/>
      <c r="D176" s="92">
        <f>D177</f>
        <v>0</v>
      </c>
      <c r="E176" s="92">
        <f>E177</f>
        <v>0</v>
      </c>
      <c r="F176" s="42">
        <f>F177</f>
        <v>0</v>
      </c>
      <c r="G176" s="42">
        <f>G177</f>
        <v>0</v>
      </c>
      <c r="H176" s="42">
        <f>H177</f>
        <v>875.8000000000001</v>
      </c>
      <c r="J176" s="25"/>
    </row>
    <row r="177" spans="1:10" ht="31.5">
      <c r="A177" s="44" t="s">
        <v>10</v>
      </c>
      <c r="B177" s="41" t="s">
        <v>341</v>
      </c>
      <c r="C177" s="41" t="s">
        <v>11</v>
      </c>
      <c r="D177" s="92">
        <f>'2022-2024 год Приложение  4'!E450</f>
        <v>0</v>
      </c>
      <c r="E177" s="92">
        <f>'2022-2024 год Приложение  4'!F450</f>
        <v>0</v>
      </c>
      <c r="F177" s="42">
        <f>'2022-2024 год Приложение  4'!G450</f>
        <v>0</v>
      </c>
      <c r="G177" s="42">
        <f>'2022-2024 год Приложение  4'!H450</f>
        <v>0</v>
      </c>
      <c r="H177" s="42">
        <f>'2022-2024 год Приложение  4'!I450</f>
        <v>875.8000000000001</v>
      </c>
      <c r="J177" s="25"/>
    </row>
    <row r="178" spans="1:10" ht="31.5">
      <c r="A178" s="130" t="s">
        <v>301</v>
      </c>
      <c r="B178" s="131" t="s">
        <v>446</v>
      </c>
      <c r="C178" s="41"/>
      <c r="D178" s="92">
        <f>D179</f>
        <v>1606.8</v>
      </c>
      <c r="E178" s="92">
        <f>E179</f>
        <v>0</v>
      </c>
      <c r="F178" s="42">
        <f>F179</f>
        <v>1606.8</v>
      </c>
      <c r="G178" s="42">
        <f>G179</f>
        <v>0</v>
      </c>
      <c r="H178" s="42">
        <f>H179</f>
        <v>0</v>
      </c>
      <c r="J178" s="25"/>
    </row>
    <row r="179" spans="1:10" ht="31.5">
      <c r="A179" s="44" t="s">
        <v>10</v>
      </c>
      <c r="B179" s="131" t="s">
        <v>446</v>
      </c>
      <c r="C179" s="41" t="s">
        <v>11</v>
      </c>
      <c r="D179" s="92">
        <f>'2022-2024 год Приложение  4'!E452</f>
        <v>1606.8</v>
      </c>
      <c r="E179" s="92">
        <f>'2022-2024 год Приложение  4'!F452</f>
        <v>0</v>
      </c>
      <c r="F179" s="42">
        <f>D179+E179</f>
        <v>1606.8</v>
      </c>
      <c r="G179" s="42">
        <f>'2022-2024 год Приложение  4'!H448</f>
        <v>0</v>
      </c>
      <c r="H179" s="42">
        <f>'2022-2024 год Приложение  4'!I448</f>
        <v>0</v>
      </c>
      <c r="J179" s="25"/>
    </row>
    <row r="180" spans="1:10" ht="15.75">
      <c r="A180" s="39" t="s">
        <v>62</v>
      </c>
      <c r="B180" s="41" t="s">
        <v>289</v>
      </c>
      <c r="C180" s="41"/>
      <c r="D180" s="92">
        <f>D181+D182</f>
        <v>770</v>
      </c>
      <c r="E180" s="92">
        <f>E181+E182</f>
        <v>0</v>
      </c>
      <c r="F180" s="92">
        <f>F181+F182</f>
        <v>770</v>
      </c>
      <c r="G180" s="92">
        <f>G181+G182</f>
        <v>615</v>
      </c>
      <c r="H180" s="92">
        <f>H181+H182</f>
        <v>615</v>
      </c>
      <c r="J180" s="25"/>
    </row>
    <row r="181" spans="1:10" ht="47.25">
      <c r="A181" s="44" t="s">
        <v>307</v>
      </c>
      <c r="B181" s="41" t="s">
        <v>289</v>
      </c>
      <c r="C181" s="41" t="s">
        <v>8</v>
      </c>
      <c r="D181" s="92">
        <f>'2022-2024 год Приложение  4'!E125</f>
        <v>200</v>
      </c>
      <c r="E181" s="92">
        <f>'2022-2024 год Приложение  4'!F125</f>
        <v>0</v>
      </c>
      <c r="F181" s="42">
        <f>'2022-2024 год Приложение  4'!G125</f>
        <v>200</v>
      </c>
      <c r="G181" s="42">
        <f>'2022-2024 год Приложение  4'!H125</f>
        <v>615</v>
      </c>
      <c r="H181" s="42">
        <f>'2022-2024 год Приложение  4'!I125</f>
        <v>615</v>
      </c>
      <c r="J181" s="25"/>
    </row>
    <row r="182" spans="1:10" ht="15.75">
      <c r="A182" s="70" t="s">
        <v>26</v>
      </c>
      <c r="B182" s="41" t="s">
        <v>289</v>
      </c>
      <c r="C182" s="41" t="s">
        <v>16</v>
      </c>
      <c r="D182" s="92">
        <f>'2022-2024 год Приложение  4'!E126</f>
        <v>570</v>
      </c>
      <c r="E182" s="92">
        <f>'2022-2024 год Приложение  4'!F126</f>
        <v>0</v>
      </c>
      <c r="F182" s="42">
        <f>'2022-2024 год Приложение  4'!G126</f>
        <v>570</v>
      </c>
      <c r="G182" s="42">
        <f>'2022-2024 год Приложение  4'!H126</f>
        <v>0</v>
      </c>
      <c r="H182" s="42">
        <f>'2022-2024 год Приложение  4'!I126</f>
        <v>0</v>
      </c>
      <c r="J182" s="25"/>
    </row>
    <row r="183" spans="1:10" ht="94.5">
      <c r="A183" s="52" t="s">
        <v>168</v>
      </c>
      <c r="B183" s="41" t="s">
        <v>290</v>
      </c>
      <c r="C183" s="41"/>
      <c r="D183" s="92">
        <f>D184</f>
        <v>118</v>
      </c>
      <c r="E183" s="92">
        <f>E184</f>
        <v>0</v>
      </c>
      <c r="F183" s="42">
        <f>F184</f>
        <v>118</v>
      </c>
      <c r="G183" s="42">
        <f>G184</f>
        <v>118</v>
      </c>
      <c r="H183" s="42">
        <f>H184</f>
        <v>118</v>
      </c>
      <c r="J183" s="25"/>
    </row>
    <row r="184" spans="1:10" ht="24.75" customHeight="1">
      <c r="A184" s="39" t="s">
        <v>26</v>
      </c>
      <c r="B184" s="41" t="s">
        <v>290</v>
      </c>
      <c r="C184" s="41" t="s">
        <v>16</v>
      </c>
      <c r="D184" s="92">
        <f>'2022-2024 год Приложение  4'!E454</f>
        <v>118</v>
      </c>
      <c r="E184" s="92">
        <f>'2022-2024 год Приложение  4'!F454</f>
        <v>0</v>
      </c>
      <c r="F184" s="42">
        <f>'2022-2024 год Приложение  4'!G454</f>
        <v>118</v>
      </c>
      <c r="G184" s="42">
        <f>'2022-2024 год Приложение  4'!H454</f>
        <v>118</v>
      </c>
      <c r="H184" s="42">
        <f>'2022-2024 год Приложение  4'!I454</f>
        <v>118</v>
      </c>
      <c r="J184" s="25"/>
    </row>
    <row r="185" spans="1:10" ht="47.25">
      <c r="A185" s="39" t="s">
        <v>224</v>
      </c>
      <c r="B185" s="41" t="s">
        <v>291</v>
      </c>
      <c r="C185" s="41"/>
      <c r="D185" s="92">
        <f>D186</f>
        <v>10996.1</v>
      </c>
      <c r="E185" s="92">
        <f>E186</f>
        <v>0</v>
      </c>
      <c r="F185" s="42">
        <f>F186</f>
        <v>10996.1</v>
      </c>
      <c r="G185" s="42">
        <f>G186</f>
        <v>9941.9</v>
      </c>
      <c r="H185" s="42">
        <f>H186</f>
        <v>9941.9</v>
      </c>
      <c r="J185" s="25"/>
    </row>
    <row r="186" spans="1:10" ht="31.5">
      <c r="A186" s="39" t="s">
        <v>10</v>
      </c>
      <c r="B186" s="41" t="s">
        <v>291</v>
      </c>
      <c r="C186" s="41" t="s">
        <v>11</v>
      </c>
      <c r="D186" s="92">
        <f>'2022-2024 год Приложение  4'!E456</f>
        <v>10996.1</v>
      </c>
      <c r="E186" s="92">
        <f>'2022-2024 год Приложение  4'!F456</f>
        <v>0</v>
      </c>
      <c r="F186" s="42">
        <f>'2022-2024 год Приложение  4'!G456</f>
        <v>10996.1</v>
      </c>
      <c r="G186" s="42">
        <f>'2022-2024 год Приложение  4'!H456</f>
        <v>9941.9</v>
      </c>
      <c r="H186" s="42">
        <f>'2022-2024 год Приложение  4'!I456</f>
        <v>9941.9</v>
      </c>
      <c r="J186" s="25"/>
    </row>
    <row r="187" spans="1:10" ht="31.5">
      <c r="A187" s="39" t="s">
        <v>190</v>
      </c>
      <c r="B187" s="41" t="s">
        <v>107</v>
      </c>
      <c r="C187" s="41"/>
      <c r="D187" s="92">
        <f>D188</f>
        <v>9715.1</v>
      </c>
      <c r="E187" s="92">
        <f>E188</f>
        <v>0</v>
      </c>
      <c r="F187" s="42">
        <f>F188</f>
        <v>9715.1</v>
      </c>
      <c r="G187" s="42">
        <f>G188</f>
        <v>6915.1</v>
      </c>
      <c r="H187" s="42">
        <f>H188</f>
        <v>6915.1</v>
      </c>
      <c r="J187" s="25"/>
    </row>
    <row r="188" spans="1:10" ht="31.5">
      <c r="A188" s="39" t="s">
        <v>10</v>
      </c>
      <c r="B188" s="41" t="s">
        <v>107</v>
      </c>
      <c r="C188" s="41" t="s">
        <v>11</v>
      </c>
      <c r="D188" s="92">
        <f>'2022-2024 год Приложение  4'!E458</f>
        <v>9715.1</v>
      </c>
      <c r="E188" s="92">
        <f>'2022-2024 год Приложение  4'!F458</f>
        <v>0</v>
      </c>
      <c r="F188" s="42">
        <f>'2022-2024 год Приложение  4'!G458</f>
        <v>9715.1</v>
      </c>
      <c r="G188" s="42">
        <f>'2022-2024 год Приложение  4'!H458</f>
        <v>6915.1</v>
      </c>
      <c r="H188" s="42">
        <f>'2022-2024 год Приложение  4'!I458</f>
        <v>6915.1</v>
      </c>
      <c r="J188" s="25"/>
    </row>
    <row r="189" spans="1:10" ht="31.5">
      <c r="A189" s="39" t="s">
        <v>352</v>
      </c>
      <c r="B189" s="41" t="s">
        <v>361</v>
      </c>
      <c r="C189" s="41"/>
      <c r="D189" s="92">
        <f>D190</f>
        <v>50</v>
      </c>
      <c r="E189" s="92">
        <f>E190</f>
        <v>0</v>
      </c>
      <c r="F189" s="42">
        <f>F190</f>
        <v>50</v>
      </c>
      <c r="G189" s="42">
        <f>G190</f>
        <v>50</v>
      </c>
      <c r="H189" s="42">
        <f>H190</f>
        <v>50</v>
      </c>
      <c r="J189" s="25"/>
    </row>
    <row r="190" spans="1:10" ht="47.25">
      <c r="A190" s="44" t="s">
        <v>307</v>
      </c>
      <c r="B190" s="41" t="s">
        <v>361</v>
      </c>
      <c r="C190" s="41" t="s">
        <v>8</v>
      </c>
      <c r="D190" s="92">
        <f>'2022-2024 год Приложение  4'!E128</f>
        <v>50</v>
      </c>
      <c r="E190" s="92">
        <f>'2022-2024 год Приложение  4'!F128</f>
        <v>0</v>
      </c>
      <c r="F190" s="42">
        <f>'2022-2024 год Приложение  4'!G128</f>
        <v>50</v>
      </c>
      <c r="G190" s="42">
        <f>'2022-2024 год Приложение  4'!H128</f>
        <v>50</v>
      </c>
      <c r="H190" s="42">
        <f>'2022-2024 год Приложение  4'!I128</f>
        <v>50</v>
      </c>
      <c r="J190" s="25"/>
    </row>
    <row r="191" spans="1:10" ht="15.75">
      <c r="A191" s="39" t="s">
        <v>80</v>
      </c>
      <c r="B191" s="41" t="s">
        <v>108</v>
      </c>
      <c r="C191" s="41"/>
      <c r="D191" s="92">
        <f>D192</f>
        <v>200</v>
      </c>
      <c r="E191" s="92">
        <f>E192</f>
        <v>0</v>
      </c>
      <c r="F191" s="42">
        <f>'2022-2024 год Приложение  4'!G129</f>
        <v>200</v>
      </c>
      <c r="G191" s="42">
        <f>'2022-2024 год Приложение  4'!H129</f>
        <v>165</v>
      </c>
      <c r="H191" s="42">
        <f>'2022-2024 год Приложение  4'!I129</f>
        <v>165</v>
      </c>
      <c r="J191" s="25"/>
    </row>
    <row r="192" spans="1:10" ht="47.25">
      <c r="A192" s="44" t="s">
        <v>307</v>
      </c>
      <c r="B192" s="41" t="s">
        <v>108</v>
      </c>
      <c r="C192" s="41" t="s">
        <v>8</v>
      </c>
      <c r="D192" s="92">
        <f>'2022-2024 год Приложение  4'!E130</f>
        <v>200</v>
      </c>
      <c r="E192" s="92">
        <f>'2022-2024 год Приложение  4'!F130</f>
        <v>0</v>
      </c>
      <c r="F192" s="42">
        <f>'2022-2024 год Приложение  4'!G130</f>
        <v>200</v>
      </c>
      <c r="G192" s="42">
        <f>'2022-2024 год Приложение  4'!H130</f>
        <v>165</v>
      </c>
      <c r="H192" s="42">
        <f>'2022-2024 год Приложение  4'!I130</f>
        <v>165</v>
      </c>
      <c r="J192" s="25"/>
    </row>
    <row r="193" spans="1:10" ht="31.5">
      <c r="A193" s="39" t="s">
        <v>81</v>
      </c>
      <c r="B193" s="41" t="s">
        <v>109</v>
      </c>
      <c r="C193" s="41"/>
      <c r="D193" s="92">
        <f>D194</f>
        <v>215</v>
      </c>
      <c r="E193" s="92">
        <f>E194</f>
        <v>0</v>
      </c>
      <c r="F193" s="42">
        <f>'2022-2024 год Приложение  4'!G131</f>
        <v>215</v>
      </c>
      <c r="G193" s="42">
        <f>'2022-2024 год Приложение  4'!H131</f>
        <v>100</v>
      </c>
      <c r="H193" s="42">
        <f>'2022-2024 год Приложение  4'!I131</f>
        <v>100</v>
      </c>
      <c r="J193" s="25"/>
    </row>
    <row r="194" spans="1:10" ht="47.25">
      <c r="A194" s="44" t="s">
        <v>307</v>
      </c>
      <c r="B194" s="41" t="s">
        <v>109</v>
      </c>
      <c r="C194" s="41" t="s">
        <v>8</v>
      </c>
      <c r="D194" s="92">
        <f>'2022-2024 год Приложение  4'!E132</f>
        <v>215</v>
      </c>
      <c r="E194" s="92">
        <f>'2022-2024 год Приложение  4'!F132</f>
        <v>0</v>
      </c>
      <c r="F194" s="42">
        <f>'2022-2024 год Приложение  4'!G132</f>
        <v>215</v>
      </c>
      <c r="G194" s="42">
        <f>'2022-2024 год Приложение  4'!H132</f>
        <v>100</v>
      </c>
      <c r="H194" s="42">
        <f>'2022-2024 год Приложение  4'!I132</f>
        <v>100</v>
      </c>
      <c r="J194" s="25"/>
    </row>
    <row r="195" spans="1:10" ht="31.5">
      <c r="A195" s="10" t="s">
        <v>244</v>
      </c>
      <c r="B195" s="11" t="s">
        <v>110</v>
      </c>
      <c r="C195" s="11" t="s">
        <v>0</v>
      </c>
      <c r="D195" s="12">
        <f>D200+D196</f>
        <v>5501.3</v>
      </c>
      <c r="E195" s="12">
        <f>E200+E196</f>
        <v>0</v>
      </c>
      <c r="F195" s="12">
        <f>F200+F196</f>
        <v>5501.3</v>
      </c>
      <c r="G195" s="12">
        <f>G200+G196</f>
        <v>5256.3</v>
      </c>
      <c r="H195" s="12">
        <f>H200+H196</f>
        <v>5256.3</v>
      </c>
      <c r="I195" s="84"/>
      <c r="J195" s="25"/>
    </row>
    <row r="196" spans="1:10" ht="15.75">
      <c r="A196" s="77" t="s">
        <v>375</v>
      </c>
      <c r="B196" s="85" t="s">
        <v>218</v>
      </c>
      <c r="C196" s="85"/>
      <c r="D196" s="93">
        <f>D197+D198+D199</f>
        <v>1876.6000000000001</v>
      </c>
      <c r="E196" s="93">
        <f>E197+E198+E199</f>
        <v>0</v>
      </c>
      <c r="F196" s="86">
        <f>F198+F199+F197</f>
        <v>1876.6000000000001</v>
      </c>
      <c r="G196" s="86">
        <f>G198+G199+G197</f>
        <v>1631.6000000000001</v>
      </c>
      <c r="H196" s="86">
        <f>H198+H199+H197</f>
        <v>1631.6000000000001</v>
      </c>
      <c r="I196" s="84"/>
      <c r="J196" s="25"/>
    </row>
    <row r="197" spans="1:10" ht="63">
      <c r="A197" s="117" t="s">
        <v>14</v>
      </c>
      <c r="B197" s="88" t="s">
        <v>218</v>
      </c>
      <c r="C197" s="88" t="s">
        <v>15</v>
      </c>
      <c r="D197" s="115">
        <f>'2022-2024 год Приложение  4'!E461</f>
        <v>0</v>
      </c>
      <c r="E197" s="115">
        <f>'2022-2024 год Приложение  4'!F461</f>
        <v>0</v>
      </c>
      <c r="F197" s="86">
        <f>'2022-2024 год Приложение  4'!G461</f>
        <v>0</v>
      </c>
      <c r="G197" s="86">
        <f>'2022-2024 год Приложение  4'!H461</f>
        <v>87.5</v>
      </c>
      <c r="H197" s="86">
        <f>'2022-2024 год Приложение  4'!I461</f>
        <v>87.5</v>
      </c>
      <c r="I197" s="84"/>
      <c r="J197" s="25"/>
    </row>
    <row r="198" spans="1:10" ht="31.5">
      <c r="A198" s="44" t="s">
        <v>308</v>
      </c>
      <c r="B198" s="41" t="s">
        <v>218</v>
      </c>
      <c r="C198" s="41" t="s">
        <v>8</v>
      </c>
      <c r="D198" s="115">
        <f>'2022-2024 год Приложение  4'!E462</f>
        <v>32.6</v>
      </c>
      <c r="E198" s="115">
        <f>'2022-2024 год Приложение  4'!F462</f>
        <v>0</v>
      </c>
      <c r="F198" s="86">
        <f>'2022-2024 год Приложение  4'!G462</f>
        <v>32.6</v>
      </c>
      <c r="G198" s="86">
        <f>'2022-2024 год Приложение  4'!H462</f>
        <v>78.7</v>
      </c>
      <c r="H198" s="86">
        <f>'2022-2024 год Приложение  4'!I462</f>
        <v>78.7</v>
      </c>
      <c r="I198" s="84"/>
      <c r="J198" s="25"/>
    </row>
    <row r="199" spans="1:10" ht="31.5">
      <c r="A199" s="98" t="s">
        <v>10</v>
      </c>
      <c r="B199" s="41" t="s">
        <v>218</v>
      </c>
      <c r="C199" s="41" t="s">
        <v>11</v>
      </c>
      <c r="D199" s="115">
        <f>'2022-2024 год Приложение  4'!E463</f>
        <v>1844.0000000000002</v>
      </c>
      <c r="E199" s="115">
        <f>'2022-2024 год Приложение  4'!F463</f>
        <v>0</v>
      </c>
      <c r="F199" s="86">
        <f>'2022-2024 год Приложение  4'!G463</f>
        <v>1844.0000000000002</v>
      </c>
      <c r="G199" s="86">
        <f>'2022-2024 год Приложение  4'!H463</f>
        <v>1465.4</v>
      </c>
      <c r="H199" s="86">
        <f>'2022-2024 год Приложение  4'!I463</f>
        <v>1465.4</v>
      </c>
      <c r="I199" s="84"/>
      <c r="J199" s="25"/>
    </row>
    <row r="200" spans="1:10" ht="15.75">
      <c r="A200" s="39" t="s">
        <v>217</v>
      </c>
      <c r="B200" s="41" t="s">
        <v>161</v>
      </c>
      <c r="C200" s="41"/>
      <c r="D200" s="92">
        <f>D201</f>
        <v>3624.7000000000003</v>
      </c>
      <c r="E200" s="92">
        <f>E201</f>
        <v>0</v>
      </c>
      <c r="F200" s="42">
        <f>F201</f>
        <v>3624.7000000000003</v>
      </c>
      <c r="G200" s="42">
        <f>G201</f>
        <v>3624.7000000000003</v>
      </c>
      <c r="H200" s="42">
        <f>H201</f>
        <v>3624.7000000000003</v>
      </c>
      <c r="I200" s="84"/>
      <c r="J200" s="25"/>
    </row>
    <row r="201" spans="1:10" ht="31.5">
      <c r="A201" s="58" t="s">
        <v>10</v>
      </c>
      <c r="B201" s="41" t="s">
        <v>161</v>
      </c>
      <c r="C201" s="41" t="s">
        <v>11</v>
      </c>
      <c r="D201" s="92">
        <f>'2022-2024 год Приложение  4'!E465</f>
        <v>3624.7000000000003</v>
      </c>
      <c r="E201" s="92">
        <f>'2022-2024 год Приложение  4'!F465</f>
        <v>0</v>
      </c>
      <c r="F201" s="42">
        <f>'2022-2024 год Приложение  4'!G465</f>
        <v>3624.7000000000003</v>
      </c>
      <c r="G201" s="42">
        <f>'2022-2024 год Приложение  4'!H465</f>
        <v>3624.7000000000003</v>
      </c>
      <c r="H201" s="42">
        <f>'2022-2024 год Приложение  4'!I465</f>
        <v>3624.7000000000003</v>
      </c>
      <c r="J201" s="25"/>
    </row>
    <row r="202" spans="1:10" ht="31.5">
      <c r="A202" s="10" t="s">
        <v>60</v>
      </c>
      <c r="B202" s="11" t="s">
        <v>103</v>
      </c>
      <c r="C202" s="11" t="s">
        <v>0</v>
      </c>
      <c r="D202" s="12">
        <f>D203+D214+D210+D208</f>
        <v>92686.29999999999</v>
      </c>
      <c r="E202" s="12">
        <f>E203+E214+E210+E208</f>
        <v>0.1</v>
      </c>
      <c r="F202" s="12">
        <f>F203+F214+F210+F208</f>
        <v>92686.4</v>
      </c>
      <c r="G202" s="12">
        <f>G203+G214+G210</f>
        <v>69954.6</v>
      </c>
      <c r="H202" s="12">
        <f>H203+H214+H210</f>
        <v>69954.6</v>
      </c>
      <c r="J202" s="25"/>
    </row>
    <row r="203" spans="1:10" ht="31.5">
      <c r="A203" s="39" t="s">
        <v>13</v>
      </c>
      <c r="B203" s="41" t="s">
        <v>104</v>
      </c>
      <c r="C203" s="41"/>
      <c r="D203" s="92">
        <f>D204+D205+D207+D206</f>
        <v>43962.299999999996</v>
      </c>
      <c r="E203" s="92">
        <f>E204+E205+E207+E206</f>
        <v>0.1</v>
      </c>
      <c r="F203" s="92">
        <f>F204+F205+F207+F206</f>
        <v>43962.399999999994</v>
      </c>
      <c r="G203" s="92">
        <f>G204+G205+G207+G206</f>
        <v>33014.6</v>
      </c>
      <c r="H203" s="92">
        <f>H204+H205+H207+H206</f>
        <v>33014.6</v>
      </c>
      <c r="J203" s="25"/>
    </row>
    <row r="204" spans="1:10" ht="63">
      <c r="A204" s="39" t="s">
        <v>14</v>
      </c>
      <c r="B204" s="41" t="s">
        <v>104</v>
      </c>
      <c r="C204" s="41" t="s">
        <v>15</v>
      </c>
      <c r="D204" s="92">
        <f>'2022-2024 год Приложение  4'!E468</f>
        <v>36382.99999999999</v>
      </c>
      <c r="E204" s="92">
        <f>'2022-2024 год Приложение  4'!F468</f>
        <v>0</v>
      </c>
      <c r="F204" s="42">
        <f>'2022-2024 год Приложение  4'!G468</f>
        <v>36382.99999999999</v>
      </c>
      <c r="G204" s="42">
        <f>'2022-2024 год Приложение  4'!H468</f>
        <v>27030.199999999997</v>
      </c>
      <c r="H204" s="42">
        <f>'2022-2024 год Приложение  4'!I468</f>
        <v>27030.199999999997</v>
      </c>
      <c r="I204" s="25"/>
      <c r="J204" s="25"/>
    </row>
    <row r="205" spans="1:10" ht="47.25">
      <c r="A205" s="44" t="s">
        <v>307</v>
      </c>
      <c r="B205" s="41" t="s">
        <v>104</v>
      </c>
      <c r="C205" s="41" t="s">
        <v>8</v>
      </c>
      <c r="D205" s="92">
        <f>'2022-2024 год Приложение  4'!E469</f>
        <v>6718.8</v>
      </c>
      <c r="E205" s="92">
        <f>'2022-2024 год Приложение  4'!F469</f>
        <v>0</v>
      </c>
      <c r="F205" s="42">
        <f>'2022-2024 год Приложение  4'!G469</f>
        <v>6718.8</v>
      </c>
      <c r="G205" s="42">
        <f>'2022-2024 год Приложение  4'!H469</f>
        <v>5436.3</v>
      </c>
      <c r="H205" s="42">
        <f>'2022-2024 год Приложение  4'!I469</f>
        <v>5436.3</v>
      </c>
      <c r="J205" s="25"/>
    </row>
    <row r="206" spans="1:10" ht="15.75">
      <c r="A206" s="44" t="s">
        <v>26</v>
      </c>
      <c r="B206" s="41" t="s">
        <v>104</v>
      </c>
      <c r="C206" s="41" t="s">
        <v>16</v>
      </c>
      <c r="D206" s="92">
        <f>'2022-2024 год Приложение  4'!E470</f>
        <v>298</v>
      </c>
      <c r="E206" s="92">
        <f>'2022-2024 год Приложение  4'!F470</f>
        <v>0</v>
      </c>
      <c r="F206" s="42">
        <f>'2022-2024 год Приложение  4'!G470</f>
        <v>298</v>
      </c>
      <c r="G206" s="42">
        <f>'2022-2024 год Приложение  4'!H470</f>
        <v>0</v>
      </c>
      <c r="H206" s="42">
        <f>'2022-2024 год Приложение  4'!I470</f>
        <v>0</v>
      </c>
      <c r="J206" s="25"/>
    </row>
    <row r="207" spans="1:10" ht="15.75">
      <c r="A207" s="44" t="s">
        <v>9</v>
      </c>
      <c r="B207" s="41" t="s">
        <v>104</v>
      </c>
      <c r="C207" s="41" t="s">
        <v>12</v>
      </c>
      <c r="D207" s="92">
        <f>'2022-2024 год Приложение  4'!E471</f>
        <v>562.5</v>
      </c>
      <c r="E207" s="92">
        <f>'2022-2024 год Приложение  4'!F471</f>
        <v>0.1</v>
      </c>
      <c r="F207" s="92">
        <f>'2022-2024 год Приложение  4'!G471</f>
        <v>562.6</v>
      </c>
      <c r="G207" s="92">
        <f>'2022-2024 год Приложение  4'!H471</f>
        <v>548.1</v>
      </c>
      <c r="H207" s="92">
        <f>'2022-2024 год Приложение  4'!I471</f>
        <v>548.1</v>
      </c>
      <c r="J207" s="25"/>
    </row>
    <row r="208" spans="1:10" ht="47.25">
      <c r="A208" s="44" t="s">
        <v>465</v>
      </c>
      <c r="B208" s="41" t="s">
        <v>467</v>
      </c>
      <c r="C208" s="41"/>
      <c r="D208" s="92">
        <f>'2022-2024 год Приложение  4'!E472</f>
        <v>688.3</v>
      </c>
      <c r="E208" s="92">
        <f>'2022-2024 год Приложение  4'!F472</f>
        <v>0</v>
      </c>
      <c r="F208" s="92">
        <f>'2022-2024 год Приложение  4'!G472</f>
        <v>688.3</v>
      </c>
      <c r="G208" s="92">
        <f>'2022-2024 год Приложение  4'!H472</f>
        <v>0</v>
      </c>
      <c r="H208" s="92">
        <f>'2022-2024 год Приложение  4'!I472</f>
        <v>0</v>
      </c>
      <c r="J208" s="25"/>
    </row>
    <row r="209" spans="1:10" ht="63">
      <c r="A209" s="44" t="s">
        <v>14</v>
      </c>
      <c r="B209" s="41" t="s">
        <v>467</v>
      </c>
      <c r="C209" s="41" t="s">
        <v>15</v>
      </c>
      <c r="D209" s="92">
        <f>'2022-2024 год Приложение  4'!E473</f>
        <v>688.3</v>
      </c>
      <c r="E209" s="92">
        <f>'2022-2024 год Приложение  4'!F473</f>
        <v>0</v>
      </c>
      <c r="F209" s="92">
        <f>'2022-2024 год Приложение  4'!G473</f>
        <v>688.3</v>
      </c>
      <c r="G209" s="92">
        <f>'2022-2024 год Приложение  4'!H473</f>
        <v>0</v>
      </c>
      <c r="H209" s="92">
        <f>'2022-2024 год Приложение  4'!I473</f>
        <v>0</v>
      </c>
      <c r="J209" s="25"/>
    </row>
    <row r="210" spans="1:10" ht="60.75" customHeight="1">
      <c r="A210" s="44" t="s">
        <v>212</v>
      </c>
      <c r="B210" s="41" t="s">
        <v>259</v>
      </c>
      <c r="C210" s="41"/>
      <c r="D210" s="92">
        <f>D211+D212+D213</f>
        <v>9469.7</v>
      </c>
      <c r="E210" s="92">
        <f>E211+E212+E213</f>
        <v>0</v>
      </c>
      <c r="F210" s="42">
        <f>'2022-2024 год Приложение  4'!G474</f>
        <v>9469.7</v>
      </c>
      <c r="G210" s="42">
        <f>'2022-2024 год Приложение  4'!H474</f>
        <v>9383</v>
      </c>
      <c r="H210" s="42">
        <f>'2022-2024 год Приложение  4'!I474</f>
        <v>9383</v>
      </c>
      <c r="J210" s="25"/>
    </row>
    <row r="211" spans="1:10" ht="63">
      <c r="A211" s="39" t="s">
        <v>14</v>
      </c>
      <c r="B211" s="41" t="s">
        <v>259</v>
      </c>
      <c r="C211" s="41" t="s">
        <v>15</v>
      </c>
      <c r="D211" s="92">
        <f>'2022-2024 год Приложение  4'!E475</f>
        <v>7748.7</v>
      </c>
      <c r="E211" s="92">
        <f>'2022-2024 год Приложение  4'!F475</f>
        <v>0</v>
      </c>
      <c r="F211" s="42">
        <f>'2022-2024 год Приложение  4'!G475</f>
        <v>7748.7</v>
      </c>
      <c r="G211" s="42">
        <f>'2022-2024 год Приложение  4'!H475</f>
        <v>7702.9</v>
      </c>
      <c r="H211" s="42">
        <f>'2022-2024 год Приложение  4'!I475</f>
        <v>7702.9</v>
      </c>
      <c r="J211" s="25"/>
    </row>
    <row r="212" spans="1:10" ht="47.25">
      <c r="A212" s="44" t="s">
        <v>307</v>
      </c>
      <c r="B212" s="41" t="s">
        <v>259</v>
      </c>
      <c r="C212" s="41" t="s">
        <v>8</v>
      </c>
      <c r="D212" s="92">
        <f>'2022-2024 год Приложение  4'!E476</f>
        <v>1700.9</v>
      </c>
      <c r="E212" s="92">
        <f>'2022-2024 год Приложение  4'!F476</f>
        <v>0</v>
      </c>
      <c r="F212" s="42">
        <f>'2022-2024 год Приложение  4'!G476</f>
        <v>1700.9</v>
      </c>
      <c r="G212" s="42">
        <f>'2022-2024 год Приложение  4'!H476</f>
        <v>1660</v>
      </c>
      <c r="H212" s="42">
        <f>'2022-2024 год Приложение  4'!I476</f>
        <v>1660</v>
      </c>
      <c r="J212" s="25"/>
    </row>
    <row r="213" spans="1:10" ht="15.75">
      <c r="A213" s="39" t="s">
        <v>26</v>
      </c>
      <c r="B213" s="41" t="s">
        <v>259</v>
      </c>
      <c r="C213" s="41" t="s">
        <v>16</v>
      </c>
      <c r="D213" s="92">
        <f>'2022-2024 год Приложение  4'!E477</f>
        <v>20.1</v>
      </c>
      <c r="E213" s="92">
        <f>'2022-2024 год Приложение  4'!F477</f>
        <v>0</v>
      </c>
      <c r="F213" s="42">
        <f>'2022-2024 год Приложение  4'!G477</f>
        <v>20.1</v>
      </c>
      <c r="G213" s="42">
        <f>'2022-2024 год Приложение  4'!H477</f>
        <v>20.1</v>
      </c>
      <c r="H213" s="42">
        <f>'2022-2024 год Приложение  4'!I477</f>
        <v>20.1</v>
      </c>
      <c r="J213" s="25"/>
    </row>
    <row r="214" spans="1:10" ht="31.5">
      <c r="A214" s="39" t="s">
        <v>48</v>
      </c>
      <c r="B214" s="41" t="s">
        <v>105</v>
      </c>
      <c r="C214" s="41"/>
      <c r="D214" s="92">
        <f>D215+D216+D217</f>
        <v>38565.99999999999</v>
      </c>
      <c r="E214" s="92">
        <f>E215+E216+E217</f>
        <v>0</v>
      </c>
      <c r="F214" s="92">
        <f>F215+F216+F217</f>
        <v>38565.99999999999</v>
      </c>
      <c r="G214" s="92">
        <f>G215+G216+G217</f>
        <v>27557</v>
      </c>
      <c r="H214" s="92">
        <f>H215+H216+H217</f>
        <v>27557</v>
      </c>
      <c r="J214" s="25"/>
    </row>
    <row r="215" spans="1:10" ht="63">
      <c r="A215" s="39" t="s">
        <v>14</v>
      </c>
      <c r="B215" s="41" t="s">
        <v>105</v>
      </c>
      <c r="C215" s="41" t="s">
        <v>15</v>
      </c>
      <c r="D215" s="92">
        <f>'2022-2024 год Приложение  4'!E479</f>
        <v>36604.299999999996</v>
      </c>
      <c r="E215" s="92">
        <f>'2022-2024 год Приложение  4'!F479</f>
        <v>0</v>
      </c>
      <c r="F215" s="42">
        <f>'2022-2024 год Приложение  4'!G479</f>
        <v>36604.299999999996</v>
      </c>
      <c r="G215" s="42">
        <f>'2022-2024 год Приложение  4'!H479</f>
        <v>25779.5</v>
      </c>
      <c r="H215" s="42">
        <f>'2022-2024 год Приложение  4'!I479</f>
        <v>25779.5</v>
      </c>
      <c r="J215" s="25"/>
    </row>
    <row r="216" spans="1:10" ht="47.25">
      <c r="A216" s="44" t="s">
        <v>307</v>
      </c>
      <c r="B216" s="41" t="s">
        <v>105</v>
      </c>
      <c r="C216" s="41" t="s">
        <v>8</v>
      </c>
      <c r="D216" s="92">
        <f>'2022-2024 год Приложение  4'!E480</f>
        <v>1780.2</v>
      </c>
      <c r="E216" s="92">
        <f>'2022-2024 год Приложение  4'!F480</f>
        <v>0</v>
      </c>
      <c r="F216" s="42">
        <f>'2022-2024 год Приложение  4'!G480</f>
        <v>1780.2</v>
      </c>
      <c r="G216" s="42">
        <f>'2022-2024 год Приложение  4'!H480</f>
        <v>1777.5</v>
      </c>
      <c r="H216" s="42">
        <f>'2022-2024 год Приложение  4'!I480</f>
        <v>1777.5</v>
      </c>
      <c r="J216" s="25"/>
    </row>
    <row r="217" spans="1:10" ht="15.75">
      <c r="A217" s="44" t="s">
        <v>26</v>
      </c>
      <c r="B217" s="41" t="s">
        <v>105</v>
      </c>
      <c r="C217" s="41" t="s">
        <v>16</v>
      </c>
      <c r="D217" s="92">
        <f>'2022-2024 год Приложение  4'!E481</f>
        <v>181.5</v>
      </c>
      <c r="E217" s="92">
        <f>'2022-2024 год Приложение  4'!F481</f>
        <v>0</v>
      </c>
      <c r="F217" s="42">
        <f>'2022-2024 год Приложение  4'!G481</f>
        <v>181.5</v>
      </c>
      <c r="G217" s="42">
        <f>'2022-2024 год Приложение  4'!H481</f>
        <v>0</v>
      </c>
      <c r="H217" s="42">
        <f>'2022-2024 год Приложение  4'!I481</f>
        <v>0</v>
      </c>
      <c r="J217" s="25"/>
    </row>
    <row r="218" spans="1:10" ht="15.75">
      <c r="A218" s="28" t="s">
        <v>258</v>
      </c>
      <c r="B218" s="29" t="s">
        <v>115</v>
      </c>
      <c r="C218" s="29" t="s">
        <v>0</v>
      </c>
      <c r="D218" s="30">
        <f>D219+D221+D223+D235+D237+D239+D241+D243+D245+D247+D249+D251+D253+D255+D261+D233+D265+D225+D229+D227+D231+D259</f>
        <v>188675.7</v>
      </c>
      <c r="E218" s="30">
        <f>E219+E221+E223+E235+E237+E239+E241+E243+E245+E247+E249+E251+E253+E255+E261+E233+E265+E225+E229+E227+E231+E259</f>
        <v>2516.4</v>
      </c>
      <c r="F218" s="30">
        <f>F219+F221+F223+F235+F237+F239+F241+F243+F245+F247+F249+F251+F253+F255+F261+F233+F265+F225+F229+F227+F231+F259</f>
        <v>191192.09999999998</v>
      </c>
      <c r="G218" s="30">
        <f>G219+G221+G223+G235+G237+G239+G241+G243+G245+G247+G249+G251+G253+G255+G261+G233+G265+G225+G229+G227+G231+G259</f>
        <v>163654.29999999996</v>
      </c>
      <c r="H218" s="30">
        <f>H219+H221+H223+H235+H237+H239+H241+H243+H245+H247+H249+H251+H253+H255+H261+H233+H265+H225+H229+H227+H231+H259</f>
        <v>167139.59999999998</v>
      </c>
      <c r="J218" s="25"/>
    </row>
    <row r="219" spans="1:10" ht="31.5">
      <c r="A219" s="39" t="s">
        <v>320</v>
      </c>
      <c r="B219" s="41" t="s">
        <v>114</v>
      </c>
      <c r="C219" s="41"/>
      <c r="D219" s="20">
        <f>'2022-2024 год Приложение  4'!E283</f>
        <v>22311.500000000004</v>
      </c>
      <c r="E219" s="20">
        <f>'2022-2024 год Приложение  4'!F283</f>
        <v>0</v>
      </c>
      <c r="F219" s="20">
        <f>'2022-2024 год Приложение  4'!G283</f>
        <v>22311.500000000004</v>
      </c>
      <c r="G219" s="20">
        <f>'2022-2024 год Приложение  4'!H283</f>
        <v>22971.1</v>
      </c>
      <c r="H219" s="20">
        <f>'2022-2024 год Приложение  4'!I283</f>
        <v>23750</v>
      </c>
      <c r="I219" s="25"/>
      <c r="J219" s="25"/>
    </row>
    <row r="220" spans="1:10" ht="31.5">
      <c r="A220" s="22" t="s">
        <v>10</v>
      </c>
      <c r="B220" s="41" t="s">
        <v>114</v>
      </c>
      <c r="C220" s="41" t="s">
        <v>11</v>
      </c>
      <c r="D220" s="20">
        <f>'2022-2024 год Приложение  4'!E284</f>
        <v>22311.500000000004</v>
      </c>
      <c r="E220" s="20">
        <f>'2022-2024 год Приложение  4'!F284</f>
        <v>0</v>
      </c>
      <c r="F220" s="20">
        <f>'2022-2024 год Приложение  4'!G284</f>
        <v>22311.500000000004</v>
      </c>
      <c r="G220" s="20">
        <f>'2022-2024 год Приложение  4'!H284</f>
        <v>22971.1</v>
      </c>
      <c r="H220" s="20">
        <f>'2022-2024 год Приложение  4'!I284</f>
        <v>23750</v>
      </c>
      <c r="J220" s="25"/>
    </row>
    <row r="221" spans="1:10" ht="47.25">
      <c r="A221" s="22" t="s">
        <v>321</v>
      </c>
      <c r="B221" s="41" t="s">
        <v>219</v>
      </c>
      <c r="C221" s="41"/>
      <c r="D221" s="20">
        <f>D222</f>
        <v>14626.500000000002</v>
      </c>
      <c r="E221" s="20">
        <f>E222</f>
        <v>0</v>
      </c>
      <c r="F221" s="20">
        <f>F222</f>
        <v>14626.500000000002</v>
      </c>
      <c r="G221" s="20">
        <f>G222</f>
        <v>13218.900000000001</v>
      </c>
      <c r="H221" s="20">
        <f>H222</f>
        <v>13218.900000000001</v>
      </c>
      <c r="I221" s="25"/>
      <c r="J221" s="25"/>
    </row>
    <row r="222" spans="1:10" ht="31.5">
      <c r="A222" s="22" t="s">
        <v>10</v>
      </c>
      <c r="B222" s="41" t="s">
        <v>219</v>
      </c>
      <c r="C222" s="41" t="s">
        <v>11</v>
      </c>
      <c r="D222" s="20">
        <f>'2022-2024 год Приложение  4'!E286</f>
        <v>14626.500000000002</v>
      </c>
      <c r="E222" s="20">
        <f>'2022-2024 год Приложение  4'!F286</f>
        <v>0</v>
      </c>
      <c r="F222" s="20">
        <f>'2022-2024 год Приложение  4'!G286</f>
        <v>14626.500000000002</v>
      </c>
      <c r="G222" s="20">
        <f>'2022-2024 год Приложение  4'!H286</f>
        <v>13218.900000000001</v>
      </c>
      <c r="H222" s="20">
        <f>'2022-2024 год Приложение  4'!I286</f>
        <v>13218.900000000001</v>
      </c>
      <c r="J222" s="25"/>
    </row>
    <row r="223" spans="1:10" ht="31.5">
      <c r="A223" s="22" t="s">
        <v>214</v>
      </c>
      <c r="B223" s="41" t="s">
        <v>213</v>
      </c>
      <c r="C223" s="41"/>
      <c r="D223" s="20">
        <f>'2022-2024 год Приложение  4'!E287</f>
        <v>19.7</v>
      </c>
      <c r="E223" s="20">
        <f>'2022-2024 год Приложение  4'!F287</f>
        <v>0.1</v>
      </c>
      <c r="F223" s="20">
        <f>'2022-2024 год Приложение  4'!G287</f>
        <v>19.8</v>
      </c>
      <c r="G223" s="20">
        <f>'2022-2024 год Приложение  4'!H287</f>
        <v>18.4</v>
      </c>
      <c r="H223" s="20">
        <f>'2022-2024 год Приложение  4'!I287</f>
        <v>18.4</v>
      </c>
      <c r="J223" s="25"/>
    </row>
    <row r="224" spans="1:10" ht="31.5">
      <c r="A224" s="22" t="s">
        <v>10</v>
      </c>
      <c r="B224" s="41" t="s">
        <v>213</v>
      </c>
      <c r="C224" s="41" t="s">
        <v>11</v>
      </c>
      <c r="D224" s="20">
        <f>'2022-2024 год Приложение  4'!E288</f>
        <v>19.7</v>
      </c>
      <c r="E224" s="20">
        <f>'2022-2024 год Приложение  4'!F288</f>
        <v>0.1</v>
      </c>
      <c r="F224" s="20">
        <f>'2022-2024 год Приложение  4'!G288</f>
        <v>19.8</v>
      </c>
      <c r="G224" s="20">
        <f>'2022-2024 год Приложение  4'!H288</f>
        <v>18.4</v>
      </c>
      <c r="H224" s="20">
        <f>'2022-2024 год Приложение  4'!I288</f>
        <v>18.4</v>
      </c>
      <c r="J224" s="25"/>
    </row>
    <row r="225" spans="1:10" ht="15.75">
      <c r="A225" s="44" t="s">
        <v>388</v>
      </c>
      <c r="B225" s="41" t="s">
        <v>389</v>
      </c>
      <c r="C225" s="41"/>
      <c r="D225" s="20">
        <f>'2022-2024 год Приложение  4'!E289</f>
        <v>1130.3</v>
      </c>
      <c r="E225" s="20">
        <f>'2022-2024 год Приложение  4'!F289</f>
        <v>2216</v>
      </c>
      <c r="F225" s="20">
        <f>'2022-2024 год Приложение  4'!G289</f>
        <v>3346.3</v>
      </c>
      <c r="G225" s="20">
        <f>'2022-2024 год Приложение  4'!H289</f>
        <v>0</v>
      </c>
      <c r="H225" s="20">
        <f>'2022-2024 год Приложение  4'!I289</f>
        <v>0</v>
      </c>
      <c r="J225" s="25"/>
    </row>
    <row r="226" spans="1:10" ht="31.5">
      <c r="A226" s="44" t="s">
        <v>10</v>
      </c>
      <c r="B226" s="41" t="s">
        <v>389</v>
      </c>
      <c r="C226" s="41" t="s">
        <v>11</v>
      </c>
      <c r="D226" s="20">
        <f>'2022-2024 год Приложение  4'!E290</f>
        <v>1130.3</v>
      </c>
      <c r="E226" s="20">
        <f>'2022-2024 год Приложение  4'!F290</f>
        <v>2216</v>
      </c>
      <c r="F226" s="20">
        <f>'2022-2024 год Приложение  4'!G290</f>
        <v>3346.3</v>
      </c>
      <c r="G226" s="20">
        <f>'2022-2024 год Приложение  4'!H290</f>
        <v>0</v>
      </c>
      <c r="H226" s="20">
        <f>'2022-2024 год Приложение  4'!I290</f>
        <v>0</v>
      </c>
      <c r="J226" s="25"/>
    </row>
    <row r="227" spans="1:10" ht="31.5">
      <c r="A227" s="44" t="s">
        <v>431</v>
      </c>
      <c r="B227" s="41" t="s">
        <v>430</v>
      </c>
      <c r="C227" s="41"/>
      <c r="D227" s="20">
        <f>D228</f>
        <v>880</v>
      </c>
      <c r="E227" s="20">
        <f>E228</f>
        <v>0</v>
      </c>
      <c r="F227" s="20">
        <f>F228</f>
        <v>880</v>
      </c>
      <c r="G227" s="20">
        <f>G228</f>
        <v>0</v>
      </c>
      <c r="H227" s="20">
        <f>H228</f>
        <v>0</v>
      </c>
      <c r="J227" s="25"/>
    </row>
    <row r="228" spans="1:10" ht="31.5">
      <c r="A228" s="44" t="s">
        <v>10</v>
      </c>
      <c r="B228" s="41" t="s">
        <v>430</v>
      </c>
      <c r="C228" s="41">
        <v>600</v>
      </c>
      <c r="D228" s="20">
        <f>'2022-2024 год Приложение  4'!E292</f>
        <v>880</v>
      </c>
      <c r="E228" s="20">
        <f>'2022-2024 год Приложение  4'!F292</f>
        <v>0</v>
      </c>
      <c r="F228" s="20">
        <f>'2022-2024 год Приложение  4'!G292</f>
        <v>880</v>
      </c>
      <c r="G228" s="20">
        <f>'2022-2024 год Приложение  4'!H292</f>
        <v>0</v>
      </c>
      <c r="H228" s="20">
        <f>'2022-2024 год Приложение  4'!I292</f>
        <v>0</v>
      </c>
      <c r="J228" s="25"/>
    </row>
    <row r="229" spans="1:10" ht="15.75">
      <c r="A229" s="44" t="s">
        <v>388</v>
      </c>
      <c r="B229" s="41" t="s">
        <v>390</v>
      </c>
      <c r="C229" s="41"/>
      <c r="D229" s="20">
        <f>'2022-2024 год Приложение  4'!E293</f>
        <v>57.6</v>
      </c>
      <c r="E229" s="20">
        <f>'2022-2024 год Приложение  4'!F293</f>
        <v>0</v>
      </c>
      <c r="F229" s="20">
        <f>'2022-2024 год Приложение  4'!G293</f>
        <v>57.6</v>
      </c>
      <c r="G229" s="20">
        <f>'2022-2024 год Приложение  4'!H293</f>
        <v>0</v>
      </c>
      <c r="H229" s="20">
        <f>'2022-2024 год Приложение  4'!I293</f>
        <v>0</v>
      </c>
      <c r="J229" s="25"/>
    </row>
    <row r="230" spans="1:10" ht="31.5">
      <c r="A230" s="44" t="s">
        <v>10</v>
      </c>
      <c r="B230" s="41" t="s">
        <v>390</v>
      </c>
      <c r="C230" s="41" t="s">
        <v>11</v>
      </c>
      <c r="D230" s="20">
        <f>'2022-2024 год Приложение  4'!E294</f>
        <v>57.6</v>
      </c>
      <c r="E230" s="20">
        <f>'2022-2024 год Приложение  4'!F294</f>
        <v>0</v>
      </c>
      <c r="F230" s="20">
        <f>'2022-2024 год Приложение  4'!G294</f>
        <v>57.6</v>
      </c>
      <c r="G230" s="20">
        <f>'2022-2024 год Приложение  4'!H294</f>
        <v>0</v>
      </c>
      <c r="H230" s="20">
        <f>'2022-2024 год Приложение  4'!I294</f>
        <v>0</v>
      </c>
      <c r="J230" s="25"/>
    </row>
    <row r="231" spans="1:10" ht="31.5">
      <c r="A231" s="44" t="s">
        <v>441</v>
      </c>
      <c r="B231" s="41" t="s">
        <v>440</v>
      </c>
      <c r="C231" s="41"/>
      <c r="D231" s="20">
        <f>D232</f>
        <v>1741.7</v>
      </c>
      <c r="E231" s="20">
        <f>E232</f>
        <v>0</v>
      </c>
      <c r="F231" s="20">
        <f>F232</f>
        <v>1741.7</v>
      </c>
      <c r="G231" s="20">
        <f>G232</f>
        <v>0</v>
      </c>
      <c r="H231" s="20">
        <f>H232</f>
        <v>0</v>
      </c>
      <c r="J231" s="25"/>
    </row>
    <row r="232" spans="1:10" ht="31.5">
      <c r="A232" s="44" t="s">
        <v>10</v>
      </c>
      <c r="B232" s="41" t="s">
        <v>440</v>
      </c>
      <c r="C232" s="41" t="s">
        <v>11</v>
      </c>
      <c r="D232" s="20">
        <f>'2022-2024 год Приложение  4'!E296</f>
        <v>1741.7</v>
      </c>
      <c r="E232" s="20">
        <f>'2022-2024 год Приложение  4'!F296</f>
        <v>0</v>
      </c>
      <c r="F232" s="20">
        <f>'2022-2024 год Приложение  4'!G296</f>
        <v>1741.7</v>
      </c>
      <c r="G232" s="20">
        <v>0</v>
      </c>
      <c r="H232" s="20">
        <v>0</v>
      </c>
      <c r="J232" s="25"/>
    </row>
    <row r="233" spans="1:10" ht="15.75">
      <c r="A233" s="44" t="s">
        <v>170</v>
      </c>
      <c r="B233" s="41" t="s">
        <v>323</v>
      </c>
      <c r="C233" s="41"/>
      <c r="D233" s="20">
        <f>'2022-2024 год Приложение  4'!E297</f>
        <v>575.1</v>
      </c>
      <c r="E233" s="20">
        <f>'2022-2024 год Приложение  4'!F297</f>
        <v>0</v>
      </c>
      <c r="F233" s="20">
        <f>'2022-2024 год Приложение  4'!G297</f>
        <v>575.1</v>
      </c>
      <c r="G233" s="20">
        <f>'2022-2024 год Приложение  4'!H297</f>
        <v>0</v>
      </c>
      <c r="H233" s="20">
        <f>'2022-2024 год Приложение  4'!I297</f>
        <v>0</v>
      </c>
      <c r="J233" s="25"/>
    </row>
    <row r="234" spans="1:10" ht="31.5">
      <c r="A234" s="22" t="s">
        <v>10</v>
      </c>
      <c r="B234" s="41" t="s">
        <v>323</v>
      </c>
      <c r="C234" s="41" t="s">
        <v>11</v>
      </c>
      <c r="D234" s="20">
        <f>'2022-2024 год Приложение  4'!E298</f>
        <v>575.1</v>
      </c>
      <c r="E234" s="20">
        <f>'2022-2024 год Приложение  4'!F298</f>
        <v>0</v>
      </c>
      <c r="F234" s="20">
        <f>'2022-2024 год Приложение  4'!G298</f>
        <v>575.1</v>
      </c>
      <c r="G234" s="20">
        <f>'2022-2024 год Приложение  4'!H298</f>
        <v>0</v>
      </c>
      <c r="H234" s="20">
        <f>'2022-2024 год Приложение  4'!I298</f>
        <v>0</v>
      </c>
      <c r="J234" s="25"/>
    </row>
    <row r="235" spans="1:10" ht="31.5">
      <c r="A235" s="22" t="s">
        <v>206</v>
      </c>
      <c r="B235" s="41" t="s">
        <v>298</v>
      </c>
      <c r="C235" s="41"/>
      <c r="D235" s="20">
        <f>'2022-2024 год Приложение  4'!E299</f>
        <v>302.5</v>
      </c>
      <c r="E235" s="20">
        <f>'2022-2024 год Приложение  4'!F299</f>
        <v>0</v>
      </c>
      <c r="F235" s="20">
        <f>'2022-2024 год Приложение  4'!G299</f>
        <v>302.5</v>
      </c>
      <c r="G235" s="20">
        <f>'2022-2024 год Приложение  4'!H299</f>
        <v>0</v>
      </c>
      <c r="H235" s="20">
        <f>'2022-2024 год Приложение  4'!I299</f>
        <v>0</v>
      </c>
      <c r="I235" s="25"/>
      <c r="J235" s="25"/>
    </row>
    <row r="236" spans="1:10" ht="31.5">
      <c r="A236" s="22" t="s">
        <v>10</v>
      </c>
      <c r="B236" s="41" t="s">
        <v>298</v>
      </c>
      <c r="C236" s="41" t="s">
        <v>11</v>
      </c>
      <c r="D236" s="20">
        <f>'2022-2024 год Приложение  4'!E300</f>
        <v>302.5</v>
      </c>
      <c r="E236" s="20">
        <f>'2022-2024 год Приложение  4'!F300</f>
        <v>0</v>
      </c>
      <c r="F236" s="20">
        <f>'2022-2024 год Приложение  4'!G300</f>
        <v>302.5</v>
      </c>
      <c r="G236" s="20">
        <f>'2022-2024 год Приложение  4'!H300</f>
        <v>0</v>
      </c>
      <c r="H236" s="20">
        <f>'2022-2024 год Приложение  4'!I300</f>
        <v>0</v>
      </c>
      <c r="I236" s="25"/>
      <c r="J236" s="25"/>
    </row>
    <row r="237" spans="1:10" ht="31.5">
      <c r="A237" s="44" t="s">
        <v>210</v>
      </c>
      <c r="B237" s="41" t="s">
        <v>349</v>
      </c>
      <c r="C237" s="41"/>
      <c r="D237" s="20">
        <f>'2022-2024 год Приложение  4'!E301</f>
        <v>2606.6</v>
      </c>
      <c r="E237" s="20">
        <f>'2022-2024 год Приложение  4'!F301</f>
        <v>0</v>
      </c>
      <c r="F237" s="20">
        <f>'2022-2024 год Приложение  4'!G301</f>
        <v>2606.6</v>
      </c>
      <c r="G237" s="20">
        <f>'2022-2024 год Приложение  4'!H301</f>
        <v>0</v>
      </c>
      <c r="H237" s="20">
        <f>'2022-2024 год Приложение  4'!I301</f>
        <v>0</v>
      </c>
      <c r="I237" s="87"/>
      <c r="J237" s="25"/>
    </row>
    <row r="238" spans="1:10" ht="31.5">
      <c r="A238" s="44" t="s">
        <v>10</v>
      </c>
      <c r="B238" s="41" t="s">
        <v>349</v>
      </c>
      <c r="C238" s="41" t="s">
        <v>11</v>
      </c>
      <c r="D238" s="20">
        <f>'2022-2024 год Приложение  4'!E302</f>
        <v>2606.6</v>
      </c>
      <c r="E238" s="20">
        <f>'2022-2024 год Приложение  4'!F302</f>
        <v>0</v>
      </c>
      <c r="F238" s="20">
        <f>'2022-2024 год Приложение  4'!G302</f>
        <v>2606.6</v>
      </c>
      <c r="G238" s="20">
        <f>'2022-2024 год Приложение  4'!H302</f>
        <v>0</v>
      </c>
      <c r="H238" s="20">
        <f>'2022-2024 год Приложение  4'!I302</f>
        <v>0</v>
      </c>
      <c r="I238" s="87"/>
      <c r="J238" s="25"/>
    </row>
    <row r="239" spans="1:10" ht="47.25">
      <c r="A239" s="44" t="s">
        <v>351</v>
      </c>
      <c r="B239" s="41" t="s">
        <v>350</v>
      </c>
      <c r="C239" s="41"/>
      <c r="D239" s="20">
        <f>'2022-2024 год Приложение  4'!E303</f>
        <v>655</v>
      </c>
      <c r="E239" s="20">
        <f>'2022-2024 год Приложение  4'!F303</f>
        <v>0</v>
      </c>
      <c r="F239" s="20">
        <f>'2022-2024 год Приложение  4'!G303</f>
        <v>655</v>
      </c>
      <c r="G239" s="20">
        <f>'2022-2024 год Приложение  4'!H303</f>
        <v>0</v>
      </c>
      <c r="H239" s="20">
        <f>'2022-2024 год Приложение  4'!I303</f>
        <v>0</v>
      </c>
      <c r="I239" s="87"/>
      <c r="J239" s="25"/>
    </row>
    <row r="240" spans="1:10" ht="31.5">
      <c r="A240" s="44" t="s">
        <v>10</v>
      </c>
      <c r="B240" s="41" t="s">
        <v>350</v>
      </c>
      <c r="C240" s="41" t="s">
        <v>11</v>
      </c>
      <c r="D240" s="20">
        <f>'2022-2024 год Приложение  4'!E304</f>
        <v>655</v>
      </c>
      <c r="E240" s="20">
        <f>'2022-2024 год Приложение  4'!F304</f>
        <v>0</v>
      </c>
      <c r="F240" s="20">
        <f>'2022-2024 год Приложение  4'!G304</f>
        <v>655</v>
      </c>
      <c r="G240" s="20">
        <f>'2022-2024 год Приложение  4'!H304</f>
        <v>0</v>
      </c>
      <c r="H240" s="20">
        <f>'2022-2024 год Приложение  4'!I304</f>
        <v>0</v>
      </c>
      <c r="I240" s="87"/>
      <c r="J240" s="25"/>
    </row>
    <row r="241" spans="1:10" ht="31.5">
      <c r="A241" s="39" t="s">
        <v>46</v>
      </c>
      <c r="B241" s="41" t="s">
        <v>116</v>
      </c>
      <c r="C241" s="41"/>
      <c r="D241" s="20">
        <f>'2022-2024 год Приложение  4'!E305</f>
        <v>50738.4</v>
      </c>
      <c r="E241" s="20">
        <f>'2022-2024 год Приложение  4'!F305</f>
        <v>299.7</v>
      </c>
      <c r="F241" s="20">
        <f>'2022-2024 год Приложение  4'!G305</f>
        <v>51038.1</v>
      </c>
      <c r="G241" s="20">
        <f>'2022-2024 год Приложение  4'!H305</f>
        <v>50932.1</v>
      </c>
      <c r="H241" s="20">
        <f>'2022-2024 год Приложение  4'!I305</f>
        <v>52766</v>
      </c>
      <c r="J241" s="25"/>
    </row>
    <row r="242" spans="1:10" ht="31.5">
      <c r="A242" s="22" t="s">
        <v>10</v>
      </c>
      <c r="B242" s="41" t="s">
        <v>116</v>
      </c>
      <c r="C242" s="41" t="s">
        <v>11</v>
      </c>
      <c r="D242" s="20">
        <f>'2022-2024 год Приложение  4'!E306</f>
        <v>50738.4</v>
      </c>
      <c r="E242" s="20">
        <f>'2022-2024 год Приложение  4'!F306</f>
        <v>299.7</v>
      </c>
      <c r="F242" s="20">
        <f>'2022-2024 год Приложение  4'!G306</f>
        <v>51038.1</v>
      </c>
      <c r="G242" s="20">
        <f>'2022-2024 год Приложение  4'!H306</f>
        <v>50932.1</v>
      </c>
      <c r="H242" s="20">
        <f>'2022-2024 год Приложение  4'!I306</f>
        <v>52766</v>
      </c>
      <c r="J242" s="25"/>
    </row>
    <row r="243" spans="1:10" ht="47.25">
      <c r="A243" s="22" t="s">
        <v>321</v>
      </c>
      <c r="B243" s="41" t="s">
        <v>220</v>
      </c>
      <c r="C243" s="41"/>
      <c r="D243" s="20">
        <f>D244</f>
        <v>29641.7</v>
      </c>
      <c r="E243" s="20">
        <f>E244</f>
        <v>0</v>
      </c>
      <c r="F243" s="20">
        <f>F244</f>
        <v>29641.7</v>
      </c>
      <c r="G243" s="20">
        <f>G244</f>
        <v>26826.600000000002</v>
      </c>
      <c r="H243" s="20">
        <f>H244</f>
        <v>26826.600000000002</v>
      </c>
      <c r="I243" s="25"/>
      <c r="J243" s="25"/>
    </row>
    <row r="244" spans="1:10" ht="31.5">
      <c r="A244" s="22" t="s">
        <v>10</v>
      </c>
      <c r="B244" s="41" t="s">
        <v>220</v>
      </c>
      <c r="C244" s="41" t="s">
        <v>11</v>
      </c>
      <c r="D244" s="20">
        <f>'2022-2024 год Приложение  4'!E308</f>
        <v>29641.7</v>
      </c>
      <c r="E244" s="20">
        <f>'2022-2024 год Приложение  4'!F308</f>
        <v>0</v>
      </c>
      <c r="F244" s="20">
        <f>'2022-2024 год Приложение  4'!G308</f>
        <v>29641.7</v>
      </c>
      <c r="G244" s="20">
        <f>'2022-2024 год Приложение  4'!H308</f>
        <v>26826.600000000002</v>
      </c>
      <c r="H244" s="20">
        <f>'2022-2024 год Приложение  4'!I308</f>
        <v>26826.600000000002</v>
      </c>
      <c r="J244" s="25"/>
    </row>
    <row r="245" spans="1:10" ht="31.5">
      <c r="A245" s="22" t="s">
        <v>214</v>
      </c>
      <c r="B245" s="41" t="s">
        <v>215</v>
      </c>
      <c r="C245" s="41"/>
      <c r="D245" s="20">
        <f>'2022-2024 год Приложение  4'!E309</f>
        <v>133.2</v>
      </c>
      <c r="E245" s="20">
        <f>'2022-2024 год Приложение  4'!F309</f>
        <v>0.5</v>
      </c>
      <c r="F245" s="20">
        <f>'2022-2024 год Приложение  4'!G309</f>
        <v>133.7</v>
      </c>
      <c r="G245" s="20">
        <f>G246</f>
        <v>183.4</v>
      </c>
      <c r="H245" s="20">
        <f>H246</f>
        <v>183.4</v>
      </c>
      <c r="J245" s="25"/>
    </row>
    <row r="246" spans="1:10" ht="31.5">
      <c r="A246" s="22" t="s">
        <v>10</v>
      </c>
      <c r="B246" s="41" t="s">
        <v>215</v>
      </c>
      <c r="C246" s="41" t="s">
        <v>11</v>
      </c>
      <c r="D246" s="20">
        <f>'2022-2024 год Приложение  4'!E310</f>
        <v>133.2</v>
      </c>
      <c r="E246" s="20">
        <f>'2022-2024 год Приложение  4'!F310</f>
        <v>0.5</v>
      </c>
      <c r="F246" s="20">
        <f>'2022-2024 год Приложение  4'!G310</f>
        <v>133.7</v>
      </c>
      <c r="G246" s="20">
        <f>'2022-2024 год Приложение  4'!H310</f>
        <v>183.4</v>
      </c>
      <c r="H246" s="20">
        <f>'2022-2024 год Приложение  4'!I310</f>
        <v>183.4</v>
      </c>
      <c r="J246" s="25"/>
    </row>
    <row r="247" spans="1:10" ht="31.5">
      <c r="A247" s="39" t="s">
        <v>45</v>
      </c>
      <c r="B247" s="41" t="s">
        <v>117</v>
      </c>
      <c r="C247" s="41"/>
      <c r="D247" s="20">
        <f>'2022-2024 год Приложение  4'!E311</f>
        <v>24556.5</v>
      </c>
      <c r="E247" s="20">
        <f>'2022-2024 год Приложение  4'!F311</f>
        <v>-0.1</v>
      </c>
      <c r="F247" s="20">
        <f>'2022-2024 год Приложение  4'!G311</f>
        <v>24556.4</v>
      </c>
      <c r="G247" s="20">
        <f>'2022-2024 год Приложение  4'!H311</f>
        <v>24465.8</v>
      </c>
      <c r="H247" s="20">
        <f>'2022-2024 год Приложение  4'!I311</f>
        <v>25338.3</v>
      </c>
      <c r="J247" s="25"/>
    </row>
    <row r="248" spans="1:10" ht="31.5">
      <c r="A248" s="22" t="s">
        <v>10</v>
      </c>
      <c r="B248" s="41" t="s">
        <v>117</v>
      </c>
      <c r="C248" s="41" t="s">
        <v>11</v>
      </c>
      <c r="D248" s="20">
        <f>'2022-2024 год Приложение  4'!E312</f>
        <v>24556.5</v>
      </c>
      <c r="E248" s="20">
        <f>'2022-2024 год Приложение  4'!F312</f>
        <v>-0.1</v>
      </c>
      <c r="F248" s="20">
        <f>'2022-2024 год Приложение  4'!G312</f>
        <v>24556.4</v>
      </c>
      <c r="G248" s="20">
        <f>'2022-2024 год Приложение  4'!H312</f>
        <v>24465.8</v>
      </c>
      <c r="H248" s="20">
        <f>'2022-2024 год Приложение  4'!I312</f>
        <v>25338.3</v>
      </c>
      <c r="J248" s="25"/>
    </row>
    <row r="249" spans="1:10" ht="47.25">
      <c r="A249" s="22" t="s">
        <v>224</v>
      </c>
      <c r="B249" s="41" t="s">
        <v>225</v>
      </c>
      <c r="C249" s="41"/>
      <c r="D249" s="20">
        <f>'2022-2024 год Приложение  4'!E313</f>
        <v>10701.5</v>
      </c>
      <c r="E249" s="20">
        <f>'2022-2024 год Приложение  4'!F313</f>
        <v>0</v>
      </c>
      <c r="F249" s="20">
        <f>'2022-2024 год Приложение  4'!G313</f>
        <v>10701.5</v>
      </c>
      <c r="G249" s="20">
        <f>'2022-2024 год Приложение  4'!H313</f>
        <v>9554.4</v>
      </c>
      <c r="H249" s="20">
        <f>'2022-2024 год Приложение  4'!I313</f>
        <v>9554.4</v>
      </c>
      <c r="J249" s="25"/>
    </row>
    <row r="250" spans="1:10" ht="31.5">
      <c r="A250" s="22" t="s">
        <v>10</v>
      </c>
      <c r="B250" s="41" t="s">
        <v>225</v>
      </c>
      <c r="C250" s="41" t="s">
        <v>11</v>
      </c>
      <c r="D250" s="20">
        <f>'2022-2024 год Приложение  4'!E314</f>
        <v>10701.5</v>
      </c>
      <c r="E250" s="20">
        <f>'2022-2024 год Приложение  4'!F314</f>
        <v>0</v>
      </c>
      <c r="F250" s="20">
        <f>'2022-2024 год Приложение  4'!G314</f>
        <v>10701.5</v>
      </c>
      <c r="G250" s="20">
        <f>'2022-2024 год Приложение  4'!H314</f>
        <v>9554.4</v>
      </c>
      <c r="H250" s="20">
        <f>'2022-2024 год Приложение  4'!I314</f>
        <v>9554.4</v>
      </c>
      <c r="J250" s="25"/>
    </row>
    <row r="251" spans="1:10" ht="31.5">
      <c r="A251" s="22" t="s">
        <v>214</v>
      </c>
      <c r="B251" s="41" t="s">
        <v>216</v>
      </c>
      <c r="C251" s="41"/>
      <c r="D251" s="20">
        <f>'2022-2024 год Приложение  4'!E315</f>
        <v>69.2</v>
      </c>
      <c r="E251" s="20">
        <f>'2022-2024 год Приложение  4'!F315</f>
        <v>0.2</v>
      </c>
      <c r="F251" s="20">
        <f>'2022-2024 год Приложение  4'!G315</f>
        <v>69.4</v>
      </c>
      <c r="G251" s="20">
        <f>'2022-2024 год Приложение  4'!H315</f>
        <v>66.8</v>
      </c>
      <c r="H251" s="20">
        <f>'2022-2024 год Приложение  4'!I315</f>
        <v>66.8</v>
      </c>
      <c r="I251" s="25"/>
      <c r="J251" s="25"/>
    </row>
    <row r="252" spans="1:10" ht="31.5">
      <c r="A252" s="22" t="s">
        <v>10</v>
      </c>
      <c r="B252" s="41" t="s">
        <v>216</v>
      </c>
      <c r="C252" s="41" t="s">
        <v>11</v>
      </c>
      <c r="D252" s="20">
        <f>'2022-2024 год Приложение  4'!E316</f>
        <v>69.2</v>
      </c>
      <c r="E252" s="20">
        <f>'2022-2024 год Приложение  4'!F316</f>
        <v>0.2</v>
      </c>
      <c r="F252" s="20">
        <f>'2022-2024 год Приложение  4'!G316</f>
        <v>69.4</v>
      </c>
      <c r="G252" s="20">
        <f>'2022-2024 год Приложение  4'!H316</f>
        <v>66.8</v>
      </c>
      <c r="H252" s="20">
        <f>'2022-2024 год Приложение  4'!I316</f>
        <v>66.8</v>
      </c>
      <c r="J252" s="25"/>
    </row>
    <row r="253" spans="1:10" ht="15.75">
      <c r="A253" s="39" t="s">
        <v>159</v>
      </c>
      <c r="B253" s="41" t="s">
        <v>160</v>
      </c>
      <c r="C253" s="41"/>
      <c r="D253" s="20">
        <f>'2022-2024 год Приложение  4'!E317</f>
        <v>20</v>
      </c>
      <c r="E253" s="20">
        <f>'2022-2024 год Приложение  4'!F317</f>
        <v>0</v>
      </c>
      <c r="F253" s="20">
        <f>'2022-2024 год Приложение  4'!G317</f>
        <v>20</v>
      </c>
      <c r="G253" s="20">
        <f>'2022-2024 год Приложение  4'!H317</f>
        <v>0</v>
      </c>
      <c r="H253" s="20">
        <f>'2022-2024 год Приложение  4'!I317</f>
        <v>0</v>
      </c>
      <c r="J253" s="25"/>
    </row>
    <row r="254" spans="1:10" ht="15.75">
      <c r="A254" s="39" t="s">
        <v>26</v>
      </c>
      <c r="B254" s="41" t="s">
        <v>160</v>
      </c>
      <c r="C254" s="41" t="s">
        <v>16</v>
      </c>
      <c r="D254" s="20">
        <f>'2022-2024 год Приложение  4'!E318</f>
        <v>20</v>
      </c>
      <c r="E254" s="20">
        <f>'2022-2024 год Приложение  4'!F318</f>
        <v>0</v>
      </c>
      <c r="F254" s="20">
        <f>'2022-2024 год Приложение  4'!G318</f>
        <v>20</v>
      </c>
      <c r="G254" s="20">
        <f>'2022-2024 год Приложение  4'!H318</f>
        <v>0</v>
      </c>
      <c r="H254" s="20">
        <f>'2022-2024 год Приложение  4'!I318</f>
        <v>0</v>
      </c>
      <c r="J254" s="25"/>
    </row>
    <row r="255" spans="1:10" ht="15.75">
      <c r="A255" s="39" t="s">
        <v>21</v>
      </c>
      <c r="B255" s="41" t="s">
        <v>118</v>
      </c>
      <c r="C255" s="41"/>
      <c r="D255" s="20">
        <f>'2022-2024 год Приложение  4'!E319</f>
        <v>12482.3</v>
      </c>
      <c r="E255" s="20">
        <f>'2022-2024 год Приложение  4'!F319</f>
        <v>0</v>
      </c>
      <c r="F255" s="20">
        <f>'2022-2024 год Приложение  4'!G319</f>
        <v>12482.3</v>
      </c>
      <c r="G255" s="20">
        <f>'2022-2024 год Приложение  4'!H319</f>
        <v>8396.300000000001</v>
      </c>
      <c r="H255" s="20">
        <f>'2022-2024 год Приложение  4'!I319</f>
        <v>8396.300000000001</v>
      </c>
      <c r="J255" s="25"/>
    </row>
    <row r="256" spans="1:10" ht="63">
      <c r="A256" s="22" t="s">
        <v>14</v>
      </c>
      <c r="B256" s="41" t="s">
        <v>118</v>
      </c>
      <c r="C256" s="41" t="s">
        <v>15</v>
      </c>
      <c r="D256" s="20">
        <f>'2022-2024 год Приложение  4'!E320</f>
        <v>11035.6</v>
      </c>
      <c r="E256" s="20">
        <f>'2022-2024 год Приложение  4'!F320</f>
        <v>0</v>
      </c>
      <c r="F256" s="20">
        <f>'2022-2024 год Приложение  4'!G320</f>
        <v>11035.6</v>
      </c>
      <c r="G256" s="20">
        <f>'2022-2024 год Приложение  4'!H320</f>
        <v>7196.900000000001</v>
      </c>
      <c r="H256" s="20">
        <f>'2022-2024 год Приложение  4'!I320</f>
        <v>7196.900000000001</v>
      </c>
      <c r="J256" s="25"/>
    </row>
    <row r="257" spans="1:10" ht="31.5">
      <c r="A257" s="44" t="s">
        <v>308</v>
      </c>
      <c r="B257" s="41" t="s">
        <v>118</v>
      </c>
      <c r="C257" s="41" t="s">
        <v>8</v>
      </c>
      <c r="D257" s="20">
        <f>'2022-2024 год Приложение  4'!E321</f>
        <v>1428.8</v>
      </c>
      <c r="E257" s="20">
        <f>'2022-2024 год Приложение  4'!F321</f>
        <v>0</v>
      </c>
      <c r="F257" s="20">
        <f>'2022-2024 год Приложение  4'!G321</f>
        <v>1428.8</v>
      </c>
      <c r="G257" s="20">
        <f>'2022-2024 год Приложение  4'!H321</f>
        <v>1181.5</v>
      </c>
      <c r="H257" s="20">
        <f>'2022-2024 год Приложение  4'!I321</f>
        <v>1181.5</v>
      </c>
      <c r="J257" s="25"/>
    </row>
    <row r="258" spans="1:10" ht="15.75">
      <c r="A258" s="52" t="s">
        <v>9</v>
      </c>
      <c r="B258" s="41" t="s">
        <v>118</v>
      </c>
      <c r="C258" s="41" t="s">
        <v>12</v>
      </c>
      <c r="D258" s="20">
        <f>'2022-2024 год Приложение  4'!E322</f>
        <v>17.9</v>
      </c>
      <c r="E258" s="20">
        <f>'2022-2024 год Приложение  4'!F322</f>
        <v>0</v>
      </c>
      <c r="F258" s="20">
        <f>'2022-2024 год Приложение  4'!G322</f>
        <v>17.9</v>
      </c>
      <c r="G258" s="20">
        <f>'2022-2024 год Приложение  4'!H322</f>
        <v>17.9</v>
      </c>
      <c r="H258" s="20">
        <f>'2022-2024 год Приложение  4'!I322</f>
        <v>17.9</v>
      </c>
      <c r="J258" s="25"/>
    </row>
    <row r="259" spans="1:10" ht="47.25">
      <c r="A259" s="44" t="s">
        <v>465</v>
      </c>
      <c r="B259" s="41" t="s">
        <v>464</v>
      </c>
      <c r="C259" s="41"/>
      <c r="D259" s="20">
        <f>'2022-2024 год Приложение  4'!E323</f>
        <v>315.5</v>
      </c>
      <c r="E259" s="20">
        <f>'2022-2024 год Приложение  4'!F323</f>
        <v>0</v>
      </c>
      <c r="F259" s="20">
        <f>'2022-2024 год Приложение  4'!G323</f>
        <v>315.5</v>
      </c>
      <c r="G259" s="20">
        <f>'2022-2024 год Приложение  4'!H323</f>
        <v>0</v>
      </c>
      <c r="H259" s="20">
        <f>'2022-2024 год Приложение  4'!I323</f>
        <v>0</v>
      </c>
      <c r="J259" s="25"/>
    </row>
    <row r="260" spans="1:10" ht="63">
      <c r="A260" s="44" t="s">
        <v>14</v>
      </c>
      <c r="B260" s="41" t="s">
        <v>464</v>
      </c>
      <c r="C260" s="41" t="s">
        <v>15</v>
      </c>
      <c r="D260" s="20">
        <f>'2022-2024 год Приложение  4'!E324</f>
        <v>315.5</v>
      </c>
      <c r="E260" s="20">
        <f>'2022-2024 год Приложение  4'!F324</f>
        <v>0</v>
      </c>
      <c r="F260" s="20">
        <f>'2022-2024 год Приложение  4'!G324</f>
        <v>315.5</v>
      </c>
      <c r="G260" s="20">
        <f>'2022-2024 год Приложение  4'!H324</f>
        <v>0</v>
      </c>
      <c r="H260" s="20">
        <f>'2022-2024 год Приложение  4'!I324</f>
        <v>0</v>
      </c>
      <c r="J260" s="25"/>
    </row>
    <row r="261" spans="1:10" ht="15.75">
      <c r="A261" s="39" t="s">
        <v>44</v>
      </c>
      <c r="B261" s="41" t="s">
        <v>293</v>
      </c>
      <c r="C261" s="41"/>
      <c r="D261" s="20">
        <f>'2022-2024 год Приложение  4'!E325</f>
        <v>10930</v>
      </c>
      <c r="E261" s="20">
        <f>'2022-2024 год Приложение  4'!F325</f>
        <v>0</v>
      </c>
      <c r="F261" s="20">
        <f>'2022-2024 год Приложение  4'!G325</f>
        <v>10930</v>
      </c>
      <c r="G261" s="20">
        <f>'2022-2024 год Приложение  4'!H325</f>
        <v>7020.5</v>
      </c>
      <c r="H261" s="20">
        <f>'2022-2024 год Приложение  4'!I325</f>
        <v>7020.5</v>
      </c>
      <c r="J261" s="25"/>
    </row>
    <row r="262" spans="1:10" ht="63">
      <c r="A262" s="22" t="s">
        <v>14</v>
      </c>
      <c r="B262" s="41" t="s">
        <v>293</v>
      </c>
      <c r="C262" s="41" t="s">
        <v>15</v>
      </c>
      <c r="D262" s="20">
        <f>'2022-2024 год Приложение  4'!E326</f>
        <v>10211.5</v>
      </c>
      <c r="E262" s="20">
        <f>'2022-2024 год Приложение  4'!F326</f>
        <v>0</v>
      </c>
      <c r="F262" s="20">
        <f>'2022-2024 год Приложение  4'!G326</f>
        <v>10211.5</v>
      </c>
      <c r="G262" s="20">
        <f>'2022-2024 год Приложение  4'!H326</f>
        <v>6302</v>
      </c>
      <c r="H262" s="20">
        <f>'2022-2024 год Приложение  4'!I326</f>
        <v>6302</v>
      </c>
      <c r="J262" s="25"/>
    </row>
    <row r="263" spans="1:10" ht="31.5">
      <c r="A263" s="44" t="s">
        <v>308</v>
      </c>
      <c r="B263" s="41" t="s">
        <v>293</v>
      </c>
      <c r="C263" s="41" t="s">
        <v>8</v>
      </c>
      <c r="D263" s="20">
        <f>'2022-2024 год Приложение  4'!E327</f>
        <v>715.5</v>
      </c>
      <c r="E263" s="20">
        <f>'2022-2024 год Приложение  4'!F327</f>
        <v>0</v>
      </c>
      <c r="F263" s="20">
        <f>'2022-2024 год Приложение  4'!G327</f>
        <v>715.5</v>
      </c>
      <c r="G263" s="20">
        <f>'2022-2024 год Приложение  4'!H327</f>
        <v>715.5</v>
      </c>
      <c r="H263" s="20">
        <f>'2022-2024 год Приложение  4'!I327</f>
        <v>715.5</v>
      </c>
      <c r="J263" s="25"/>
    </row>
    <row r="264" spans="1:10" ht="15.75">
      <c r="A264" s="52" t="s">
        <v>9</v>
      </c>
      <c r="B264" s="41" t="s">
        <v>293</v>
      </c>
      <c r="C264" s="41" t="s">
        <v>12</v>
      </c>
      <c r="D264" s="20">
        <f>'2022-2024 год Приложение  4'!E328</f>
        <v>3</v>
      </c>
      <c r="E264" s="20">
        <f>'2022-2024 год Приложение  4'!F328</f>
        <v>0</v>
      </c>
      <c r="F264" s="20">
        <f>'2022-2024 год Приложение  4'!G328</f>
        <v>3</v>
      </c>
      <c r="G264" s="20">
        <f>'2022-2024 год Приложение  4'!H328</f>
        <v>3</v>
      </c>
      <c r="H264" s="20">
        <f>'2022-2024 год Приложение  4'!I328</f>
        <v>3</v>
      </c>
      <c r="J264" s="25"/>
    </row>
    <row r="265" spans="1:10" ht="31.5">
      <c r="A265" s="44" t="s">
        <v>206</v>
      </c>
      <c r="B265" s="41" t="s">
        <v>365</v>
      </c>
      <c r="C265" s="41"/>
      <c r="D265" s="20">
        <f>'2022-2024 год Приложение  4'!E329</f>
        <v>4180.900000000001</v>
      </c>
      <c r="E265" s="20">
        <f>'2022-2024 год Приложение  4'!F329</f>
        <v>0</v>
      </c>
      <c r="F265" s="20">
        <f>'2022-2024 год Приложение  4'!G329</f>
        <v>4180.900000000001</v>
      </c>
      <c r="G265" s="20">
        <f>'2022-2024 год Приложение  4'!H329</f>
        <v>0</v>
      </c>
      <c r="H265" s="20">
        <f>'2022-2024 год Приложение  4'!I329</f>
        <v>0</v>
      </c>
      <c r="J265" s="25"/>
    </row>
    <row r="266" spans="1:10" ht="31.5">
      <c r="A266" s="44" t="s">
        <v>10</v>
      </c>
      <c r="B266" s="41" t="s">
        <v>365</v>
      </c>
      <c r="C266" s="41" t="s">
        <v>11</v>
      </c>
      <c r="D266" s="20">
        <f>'2022-2024 год Приложение  4'!E330</f>
        <v>4180.900000000001</v>
      </c>
      <c r="E266" s="20">
        <f>'2022-2024 год Приложение  4'!F330</f>
        <v>0</v>
      </c>
      <c r="F266" s="20">
        <f>'2022-2024 год Приложение  4'!G330</f>
        <v>4180.900000000001</v>
      </c>
      <c r="G266" s="20">
        <f>'2022-2024 год Приложение  4'!H330</f>
        <v>0</v>
      </c>
      <c r="H266" s="20">
        <f>'2022-2024 год Приложение  4'!I330</f>
        <v>0</v>
      </c>
      <c r="J266" s="25"/>
    </row>
    <row r="267" spans="1:10" ht="31.5">
      <c r="A267" s="28" t="s">
        <v>245</v>
      </c>
      <c r="B267" s="29" t="s">
        <v>119</v>
      </c>
      <c r="C267" s="29" t="s">
        <v>0</v>
      </c>
      <c r="D267" s="30">
        <f>D268+D275+D277+D279+D281+D283+D285+D287+D273+D299+D297+D271+D289+D293+D291</f>
        <v>76884.29999999999</v>
      </c>
      <c r="E267" s="30">
        <f>E268+E275+E277+E279+E281+E283+E285+E287+E273+E299+E297+E271+E289+E293+E291+E295</f>
        <v>3322.6</v>
      </c>
      <c r="F267" s="30">
        <f>F268+F275+F277+F279+F281+F283+F285+F287+F273+F299+F297+F271+F289+F293+F291+F295</f>
        <v>80206.9</v>
      </c>
      <c r="G267" s="30">
        <f>G268+G275+G277+G279+G281+G283+G285+G287+G273+G299+G297+G271+G289+G293+G291+G295</f>
        <v>65828.5</v>
      </c>
      <c r="H267" s="30">
        <f>H268+H275+H277+H279+H281+H283+H285+H287+H273+H299+H297+H271+H289+H293+H291+H295</f>
        <v>65828.5</v>
      </c>
      <c r="J267" s="25"/>
    </row>
    <row r="268" spans="1:10" ht="15.75">
      <c r="A268" s="39" t="s">
        <v>279</v>
      </c>
      <c r="B268" s="41" t="s">
        <v>280</v>
      </c>
      <c r="C268" s="41"/>
      <c r="D268" s="35">
        <f>'2022-2024 год Приложение  4'!E134</f>
        <v>1662.3</v>
      </c>
      <c r="E268" s="35">
        <f>'2022-2024 год Приложение  4'!F134</f>
        <v>0</v>
      </c>
      <c r="F268" s="35">
        <f>'2022-2024 год Приложение  4'!G134</f>
        <v>1662.3</v>
      </c>
      <c r="G268" s="35">
        <f>'2022-2024 год Приложение  4'!H134</f>
        <v>100</v>
      </c>
      <c r="H268" s="35">
        <f>'2022-2024 год Приложение  4'!I134</f>
        <v>100</v>
      </c>
      <c r="J268" s="25"/>
    </row>
    <row r="269" spans="1:10" ht="47.25">
      <c r="A269" s="52" t="s">
        <v>307</v>
      </c>
      <c r="B269" s="41" t="s">
        <v>280</v>
      </c>
      <c r="C269" s="41" t="s">
        <v>8</v>
      </c>
      <c r="D269" s="35">
        <f>'2022-2024 год Приложение  4'!E135</f>
        <v>132.5</v>
      </c>
      <c r="E269" s="35">
        <f>'2022-2024 год Приложение  4'!F135</f>
        <v>0</v>
      </c>
      <c r="F269" s="35">
        <f>'2022-2024 год Приложение  4'!G135</f>
        <v>132.5</v>
      </c>
      <c r="G269" s="35">
        <f>'2022-2024 год Приложение  4'!H135</f>
        <v>100</v>
      </c>
      <c r="H269" s="35">
        <f>'2022-2024 год Приложение  4'!I135</f>
        <v>100</v>
      </c>
      <c r="J269" s="25"/>
    </row>
    <row r="270" spans="1:10" ht="31.5">
      <c r="A270" s="22" t="s">
        <v>10</v>
      </c>
      <c r="B270" s="41" t="s">
        <v>280</v>
      </c>
      <c r="C270" s="41" t="s">
        <v>11</v>
      </c>
      <c r="D270" s="35">
        <f>'2022-2024 год Приложение  4'!E136</f>
        <v>1529.8</v>
      </c>
      <c r="E270" s="35">
        <f>'2022-2024 год Приложение  4'!F136</f>
        <v>0</v>
      </c>
      <c r="F270" s="35">
        <f>'2022-2024 год Приложение  4'!G136</f>
        <v>1529.8</v>
      </c>
      <c r="G270" s="35">
        <f>'2022-2024 год Приложение  4'!H136</f>
        <v>0</v>
      </c>
      <c r="H270" s="35">
        <f>'2022-2024 год Приложение  4'!I136</f>
        <v>0</v>
      </c>
      <c r="J270" s="25"/>
    </row>
    <row r="271" spans="1:10" ht="31.5">
      <c r="A271" s="52" t="s">
        <v>319</v>
      </c>
      <c r="B271" s="41" t="s">
        <v>391</v>
      </c>
      <c r="C271" s="41"/>
      <c r="D271" s="35">
        <f>'2022-2024 год Приложение  4'!E137</f>
        <v>12.2</v>
      </c>
      <c r="E271" s="35">
        <f>'2022-2024 год Приложение  4'!F137</f>
        <v>0</v>
      </c>
      <c r="F271" s="35">
        <f>'2022-2024 год Приложение  4'!G137</f>
        <v>12.2</v>
      </c>
      <c r="G271" s="35">
        <f>'2022-2024 год Приложение  4'!H137</f>
        <v>0</v>
      </c>
      <c r="H271" s="35">
        <f>'2022-2024 год Приложение  4'!I137</f>
        <v>0</v>
      </c>
      <c r="J271" s="25"/>
    </row>
    <row r="272" spans="1:10" ht="31.5">
      <c r="A272" s="129" t="s">
        <v>308</v>
      </c>
      <c r="B272" s="41" t="s">
        <v>391</v>
      </c>
      <c r="C272" s="41" t="s">
        <v>8</v>
      </c>
      <c r="D272" s="35">
        <f>'2022-2024 год Приложение  4'!E138</f>
        <v>12.2</v>
      </c>
      <c r="E272" s="35">
        <f>'2022-2024 год Приложение  4'!F138</f>
        <v>0</v>
      </c>
      <c r="F272" s="35">
        <f>'2022-2024 год Приложение  4'!G138</f>
        <v>12.2</v>
      </c>
      <c r="G272" s="35">
        <f>'2022-2024 год Приложение  4'!H138</f>
        <v>0</v>
      </c>
      <c r="H272" s="35">
        <f>'2022-2024 год Приложение  4'!I138</f>
        <v>0</v>
      </c>
      <c r="J272" s="25"/>
    </row>
    <row r="273" spans="1:10" ht="31.5">
      <c r="A273" s="44" t="s">
        <v>319</v>
      </c>
      <c r="B273" s="41" t="s">
        <v>362</v>
      </c>
      <c r="C273" s="41"/>
      <c r="D273" s="35">
        <f>D274</f>
        <v>502</v>
      </c>
      <c r="E273" s="35">
        <f>'2022-2024 год Приложение  4'!F139</f>
        <v>0</v>
      </c>
      <c r="F273" s="35">
        <f>F274</f>
        <v>502</v>
      </c>
      <c r="G273" s="35">
        <f>G274</f>
        <v>0</v>
      </c>
      <c r="H273" s="35">
        <f>H274</f>
        <v>0</v>
      </c>
      <c r="J273" s="25"/>
    </row>
    <row r="274" spans="1:10" ht="31.5">
      <c r="A274" s="104" t="s">
        <v>308</v>
      </c>
      <c r="B274" s="41" t="s">
        <v>362</v>
      </c>
      <c r="C274" s="41" t="s">
        <v>8</v>
      </c>
      <c r="D274" s="35">
        <f>'2022-2024 год Приложение  4'!E140</f>
        <v>502</v>
      </c>
      <c r="E274" s="35">
        <f>'2022-2024 год Приложение  4'!F140</f>
        <v>0</v>
      </c>
      <c r="F274" s="35">
        <f>'2022-2024 год Приложение  4'!G140</f>
        <v>502</v>
      </c>
      <c r="G274" s="35">
        <f>'2022-2024 год Приложение  4'!H140</f>
        <v>0</v>
      </c>
      <c r="H274" s="35">
        <f>'2022-2024 год Приложение  4'!I140</f>
        <v>0</v>
      </c>
      <c r="J274" s="25"/>
    </row>
    <row r="275" spans="1:10" ht="31.5">
      <c r="A275" s="39" t="s">
        <v>47</v>
      </c>
      <c r="B275" s="41" t="s">
        <v>120</v>
      </c>
      <c r="C275" s="41"/>
      <c r="D275" s="35">
        <f>'2022-2024 год Приложение  4'!E141</f>
        <v>65554.7</v>
      </c>
      <c r="E275" s="35">
        <f>'2022-2024 год Приложение  4'!F141</f>
        <v>3322.6</v>
      </c>
      <c r="F275" s="35">
        <f>'2022-2024 год Приложение  4'!G141</f>
        <v>68877.3</v>
      </c>
      <c r="G275" s="35">
        <f>'2022-2024 год Приложение  4'!H141</f>
        <v>59950</v>
      </c>
      <c r="H275" s="35">
        <f>'2022-2024 год Приложение  4'!I141</f>
        <v>59950</v>
      </c>
      <c r="I275" s="25"/>
      <c r="J275" s="25"/>
    </row>
    <row r="276" spans="1:10" ht="31.5">
      <c r="A276" s="22" t="s">
        <v>10</v>
      </c>
      <c r="B276" s="41" t="s">
        <v>120</v>
      </c>
      <c r="C276" s="41" t="s">
        <v>11</v>
      </c>
      <c r="D276" s="35">
        <f>'2022-2024 год Приложение  4'!E142</f>
        <v>65554.7</v>
      </c>
      <c r="E276" s="35">
        <f>'2022-2024 год Приложение  4'!F142</f>
        <v>3322.6</v>
      </c>
      <c r="F276" s="35">
        <f>'2022-2024 год Приложение  4'!G142</f>
        <v>68877.3</v>
      </c>
      <c r="G276" s="35">
        <f>'2022-2024 год Приложение  4'!H142</f>
        <v>59950</v>
      </c>
      <c r="H276" s="35">
        <f>'2022-2024 год Приложение  4'!I142</f>
        <v>59950</v>
      </c>
      <c r="J276" s="25"/>
    </row>
    <row r="277" spans="1:10" ht="47.25">
      <c r="A277" s="39" t="s">
        <v>224</v>
      </c>
      <c r="B277" s="41" t="s">
        <v>226</v>
      </c>
      <c r="C277" s="41"/>
      <c r="D277" s="35">
        <f>'2022-2024 год Приложение  4'!E143</f>
        <v>4268.2</v>
      </c>
      <c r="E277" s="35">
        <f>'2022-2024 год Приложение  4'!F143</f>
        <v>0</v>
      </c>
      <c r="F277" s="35">
        <f>'2022-2024 год Приложение  4'!G143</f>
        <v>4268.2</v>
      </c>
      <c r="G277" s="35">
        <f>'2022-2024 год Приложение  4'!H143</f>
        <v>3687.1</v>
      </c>
      <c r="H277" s="35">
        <f>'2022-2024 год Приложение  4'!I143</f>
        <v>3687.1</v>
      </c>
      <c r="J277" s="25"/>
    </row>
    <row r="278" spans="1:10" ht="31.5">
      <c r="A278" s="22" t="s">
        <v>10</v>
      </c>
      <c r="B278" s="41" t="s">
        <v>226</v>
      </c>
      <c r="C278" s="41" t="s">
        <v>11</v>
      </c>
      <c r="D278" s="35">
        <f>'2022-2024 год Приложение  4'!E144</f>
        <v>4268.2</v>
      </c>
      <c r="E278" s="35">
        <f>'2022-2024 год Приложение  4'!F144</f>
        <v>0</v>
      </c>
      <c r="F278" s="35">
        <f>'2022-2024 год Приложение  4'!G144</f>
        <v>4268.2</v>
      </c>
      <c r="G278" s="35">
        <f>'2022-2024 год Приложение  4'!H144</f>
        <v>3687.1</v>
      </c>
      <c r="H278" s="35">
        <f>'2022-2024 год Приложение  4'!I144</f>
        <v>3687.1</v>
      </c>
      <c r="J278" s="25"/>
    </row>
    <row r="279" spans="1:10" ht="31.5">
      <c r="A279" s="39" t="s">
        <v>214</v>
      </c>
      <c r="B279" s="41" t="s">
        <v>264</v>
      </c>
      <c r="C279" s="41"/>
      <c r="D279" s="35">
        <f>'2022-2024 год Приложение  4'!E145</f>
        <v>237</v>
      </c>
      <c r="E279" s="35">
        <f>'2022-2024 год Приложение  4'!F145</f>
        <v>0</v>
      </c>
      <c r="F279" s="35">
        <f>'2022-2024 год Приложение  4'!G145</f>
        <v>237</v>
      </c>
      <c r="G279" s="35">
        <f>'2022-2024 год Приложение  4'!H145</f>
        <v>130.7</v>
      </c>
      <c r="H279" s="35">
        <f>'2022-2024 год Приложение  4'!I145</f>
        <v>130.7</v>
      </c>
      <c r="J279" s="25"/>
    </row>
    <row r="280" spans="1:10" ht="31.5">
      <c r="A280" s="39" t="s">
        <v>10</v>
      </c>
      <c r="B280" s="41" t="s">
        <v>264</v>
      </c>
      <c r="C280" s="41" t="s">
        <v>11</v>
      </c>
      <c r="D280" s="35">
        <f>'2022-2024 год Приложение  4'!E146</f>
        <v>237</v>
      </c>
      <c r="E280" s="35">
        <f>'2022-2024 год Приложение  4'!F146</f>
        <v>0</v>
      </c>
      <c r="F280" s="35">
        <f>'2022-2024 год Приложение  4'!G146</f>
        <v>237</v>
      </c>
      <c r="G280" s="35">
        <f>'2022-2024 год Приложение  4'!H146</f>
        <v>130.7</v>
      </c>
      <c r="H280" s="35">
        <f>'2022-2024 год Приложение  4'!I146</f>
        <v>130.7</v>
      </c>
      <c r="J280" s="25"/>
    </row>
    <row r="281" spans="1:10" ht="29.25" customHeight="1">
      <c r="A281" s="22" t="s">
        <v>36</v>
      </c>
      <c r="B281" s="41" t="s">
        <v>281</v>
      </c>
      <c r="C281" s="41"/>
      <c r="D281" s="35">
        <f>'2022-2024 год Приложение  4'!E147</f>
        <v>300.59999999999997</v>
      </c>
      <c r="E281" s="35">
        <f>'2022-2024 год Приложение  4'!F147</f>
        <v>0</v>
      </c>
      <c r="F281" s="35">
        <f>'2022-2024 год Приложение  4'!G147</f>
        <v>300.59999999999997</v>
      </c>
      <c r="G281" s="35">
        <f>'2022-2024 год Приложение  4'!H147</f>
        <v>300.7</v>
      </c>
      <c r="H281" s="35">
        <f>'2022-2024 год Приложение  4'!I147</f>
        <v>300.7</v>
      </c>
      <c r="J281" s="25"/>
    </row>
    <row r="282" spans="1:10" ht="31.5">
      <c r="A282" s="22" t="s">
        <v>10</v>
      </c>
      <c r="B282" s="41" t="s">
        <v>281</v>
      </c>
      <c r="C282" s="41" t="s">
        <v>11</v>
      </c>
      <c r="D282" s="35">
        <f>'2022-2024 год Приложение  4'!E148</f>
        <v>300.59999999999997</v>
      </c>
      <c r="E282" s="35">
        <f>'2022-2024 год Приложение  4'!F148</f>
        <v>0</v>
      </c>
      <c r="F282" s="35">
        <f>'2022-2024 год Приложение  4'!G148</f>
        <v>300.59999999999997</v>
      </c>
      <c r="G282" s="35">
        <f>'2022-2024 год Приложение  4'!H148</f>
        <v>300.7</v>
      </c>
      <c r="H282" s="35">
        <f>'2022-2024 год Приложение  4'!I148</f>
        <v>300.7</v>
      </c>
      <c r="J282" s="25"/>
    </row>
    <row r="283" spans="1:10" ht="31.5">
      <c r="A283" s="94" t="s">
        <v>179</v>
      </c>
      <c r="B283" s="41" t="s">
        <v>178</v>
      </c>
      <c r="C283" s="15"/>
      <c r="D283" s="35">
        <f>'2022-2024 год Приложение  4'!E149</f>
        <v>20</v>
      </c>
      <c r="E283" s="35">
        <f>'2022-2024 год Приложение  4'!F149</f>
        <v>0</v>
      </c>
      <c r="F283" s="35">
        <f>'2022-2024 год Приложение  4'!G149</f>
        <v>20</v>
      </c>
      <c r="G283" s="35">
        <f>'2022-2024 год Приложение  4'!H149</f>
        <v>20</v>
      </c>
      <c r="H283" s="35">
        <f>'2022-2024 год Приложение  4'!I149</f>
        <v>20</v>
      </c>
      <c r="J283" s="25"/>
    </row>
    <row r="284" spans="1:10" ht="47.25">
      <c r="A284" s="44" t="s">
        <v>307</v>
      </c>
      <c r="B284" s="41" t="s">
        <v>178</v>
      </c>
      <c r="C284" s="15" t="s">
        <v>8</v>
      </c>
      <c r="D284" s="35">
        <f>'2022-2024 год Приложение  4'!E150</f>
        <v>20</v>
      </c>
      <c r="E284" s="35">
        <f>'2022-2024 год Приложение  4'!F150</f>
        <v>0</v>
      </c>
      <c r="F284" s="35">
        <f>'2022-2024 год Приложение  4'!G150</f>
        <v>20</v>
      </c>
      <c r="G284" s="35">
        <f>'2022-2024 год Приложение  4'!H150</f>
        <v>20</v>
      </c>
      <c r="H284" s="35">
        <f>'2022-2024 год Приложение  4'!I150</f>
        <v>20</v>
      </c>
      <c r="J284" s="25"/>
    </row>
    <row r="285" spans="1:10" ht="31.5">
      <c r="A285" s="94" t="s">
        <v>37</v>
      </c>
      <c r="B285" s="41" t="s">
        <v>121</v>
      </c>
      <c r="C285" s="41"/>
      <c r="D285" s="35">
        <f>D286</f>
        <v>2194.9</v>
      </c>
      <c r="E285" s="35">
        <f>E286</f>
        <v>0</v>
      </c>
      <c r="F285" s="35">
        <f>F286</f>
        <v>2194.9</v>
      </c>
      <c r="G285" s="35">
        <f>G286</f>
        <v>1440.5</v>
      </c>
      <c r="H285" s="35">
        <f>H286</f>
        <v>1500</v>
      </c>
      <c r="J285" s="25"/>
    </row>
    <row r="286" spans="1:10" ht="47.25">
      <c r="A286" s="44" t="s">
        <v>307</v>
      </c>
      <c r="B286" s="41" t="s">
        <v>121</v>
      </c>
      <c r="C286" s="41" t="s">
        <v>8</v>
      </c>
      <c r="D286" s="35">
        <f>'2022-2024 год Приложение  4'!E152</f>
        <v>2194.9</v>
      </c>
      <c r="E286" s="35">
        <f>'2022-2024 год Приложение  4'!F152</f>
        <v>0</v>
      </c>
      <c r="F286" s="35">
        <f>'2022-2024 год Приложение  4'!G152</f>
        <v>2194.9</v>
      </c>
      <c r="G286" s="35">
        <f>'2022-2024 год Приложение  4'!H152</f>
        <v>1440.5</v>
      </c>
      <c r="H286" s="35">
        <f>'2022-2024 год Приложение  4'!I152</f>
        <v>1500</v>
      </c>
      <c r="J286" s="25"/>
    </row>
    <row r="287" spans="1:10" ht="31.5">
      <c r="A287" s="22" t="s">
        <v>163</v>
      </c>
      <c r="B287" s="41" t="s">
        <v>171</v>
      </c>
      <c r="C287" s="15"/>
      <c r="D287" s="35">
        <f>'2022-2024 год Приложение  4'!E153</f>
        <v>100</v>
      </c>
      <c r="E287" s="35">
        <f>'2022-2024 год Приложение  4'!F153</f>
        <v>0</v>
      </c>
      <c r="F287" s="35">
        <f>'2022-2024 год Приложение  4'!G153</f>
        <v>100</v>
      </c>
      <c r="G287" s="35">
        <f>'2022-2024 год Приложение  4'!H153</f>
        <v>100</v>
      </c>
      <c r="H287" s="35">
        <f>'2022-2024 год Приложение  4'!I153</f>
        <v>100</v>
      </c>
      <c r="J287" s="25"/>
    </row>
    <row r="288" spans="1:10" ht="31.5">
      <c r="A288" s="22" t="s">
        <v>10</v>
      </c>
      <c r="B288" s="41" t="s">
        <v>171</v>
      </c>
      <c r="C288" s="15" t="s">
        <v>11</v>
      </c>
      <c r="D288" s="35">
        <f>'2022-2024 год Приложение  4'!E154</f>
        <v>100</v>
      </c>
      <c r="E288" s="35">
        <f>'2022-2024 год Приложение  4'!F154</f>
        <v>0</v>
      </c>
      <c r="F288" s="35">
        <f>'2022-2024 год Приложение  4'!G154</f>
        <v>100</v>
      </c>
      <c r="G288" s="35">
        <f>'2022-2024 год Приложение  4'!H154</f>
        <v>100</v>
      </c>
      <c r="H288" s="35">
        <f>'2022-2024 год Приложение  4'!I154</f>
        <v>100</v>
      </c>
      <c r="J288" s="25"/>
    </row>
    <row r="289" spans="1:10" ht="31.5">
      <c r="A289" s="44" t="s">
        <v>299</v>
      </c>
      <c r="B289" s="41" t="s">
        <v>417</v>
      </c>
      <c r="C289" s="15"/>
      <c r="D289" s="35">
        <f>'2022-2024 год Приложение  4'!E155</f>
        <v>120</v>
      </c>
      <c r="E289" s="35">
        <f>'2022-2024 год Приложение  4'!F155</f>
        <v>0</v>
      </c>
      <c r="F289" s="35">
        <f>'2022-2024 год Приложение  4'!G155</f>
        <v>120</v>
      </c>
      <c r="G289" s="35">
        <f>'2022-2024 год Приложение  4'!H155</f>
        <v>0</v>
      </c>
      <c r="H289" s="35">
        <f>'2022-2024 год Приложение  4'!I155</f>
        <v>0</v>
      </c>
      <c r="J289" s="25"/>
    </row>
    <row r="290" spans="1:10" ht="31.5">
      <c r="A290" s="44" t="s">
        <v>10</v>
      </c>
      <c r="B290" s="41" t="s">
        <v>417</v>
      </c>
      <c r="C290" s="15" t="s">
        <v>11</v>
      </c>
      <c r="D290" s="35">
        <f>'2022-2024 год Приложение  4'!E156</f>
        <v>120</v>
      </c>
      <c r="E290" s="35">
        <f>'2022-2024 год Приложение  4'!F156</f>
        <v>0</v>
      </c>
      <c r="F290" s="35">
        <f>'2022-2024 год Приложение  4'!G156</f>
        <v>120</v>
      </c>
      <c r="G290" s="35">
        <f>'2022-2024 год Приложение  4'!H156</f>
        <v>0</v>
      </c>
      <c r="H290" s="35">
        <f>'2022-2024 год Приложение  4'!I156</f>
        <v>0</v>
      </c>
      <c r="J290" s="25"/>
    </row>
    <row r="291" spans="1:10" ht="31.5">
      <c r="A291" s="44" t="s">
        <v>453</v>
      </c>
      <c r="B291" s="41" t="s">
        <v>454</v>
      </c>
      <c r="C291" s="15"/>
      <c r="D291" s="35">
        <f>D292</f>
        <v>1219.3</v>
      </c>
      <c r="E291" s="35">
        <f>E292</f>
        <v>0</v>
      </c>
      <c r="F291" s="35">
        <f>D291+E291</f>
        <v>1219.3</v>
      </c>
      <c r="G291" s="35">
        <f>G292</f>
        <v>0</v>
      </c>
      <c r="H291" s="35">
        <f>H292</f>
        <v>0</v>
      </c>
      <c r="J291" s="25"/>
    </row>
    <row r="292" spans="1:10" ht="31.5">
      <c r="A292" s="44" t="s">
        <v>10</v>
      </c>
      <c r="B292" s="41" t="s">
        <v>454</v>
      </c>
      <c r="C292" s="15" t="s">
        <v>11</v>
      </c>
      <c r="D292" s="35">
        <f>'2022-2024 год Приложение  4'!E158</f>
        <v>1219.3</v>
      </c>
      <c r="E292" s="35">
        <f>'2022-2024 год Приложение  4'!F158</f>
        <v>0</v>
      </c>
      <c r="F292" s="35">
        <f>D292+E292</f>
        <v>1219.3</v>
      </c>
      <c r="G292" s="35">
        <f>'2022-2024 год Приложение  4'!H158</f>
        <v>0</v>
      </c>
      <c r="H292" s="35">
        <f>'2022-2024 год Приложение  4'!I158</f>
        <v>0</v>
      </c>
      <c r="J292" s="25"/>
    </row>
    <row r="293" spans="1:10" ht="31.5">
      <c r="A293" s="22" t="s">
        <v>299</v>
      </c>
      <c r="B293" s="41" t="s">
        <v>448</v>
      </c>
      <c r="C293" s="15"/>
      <c r="D293" s="35">
        <f>D294</f>
        <v>0</v>
      </c>
      <c r="E293" s="35">
        <f>E294</f>
        <v>0</v>
      </c>
      <c r="F293" s="35">
        <f>F294</f>
        <v>0</v>
      </c>
      <c r="G293" s="35">
        <f>G294</f>
        <v>10</v>
      </c>
      <c r="H293" s="35">
        <f>H294</f>
        <v>10</v>
      </c>
      <c r="J293" s="25"/>
    </row>
    <row r="294" spans="1:10" ht="31.5">
      <c r="A294" s="22" t="s">
        <v>10</v>
      </c>
      <c r="B294" s="41" t="s">
        <v>448</v>
      </c>
      <c r="C294" s="15" t="s">
        <v>11</v>
      </c>
      <c r="D294" s="35">
        <f>'2022-2024 год Приложение  4'!E160</f>
        <v>0</v>
      </c>
      <c r="E294" s="35">
        <f>'2022-2024 год Приложение  4'!F160</f>
        <v>0</v>
      </c>
      <c r="F294" s="35">
        <f>E294+D294</f>
        <v>0</v>
      </c>
      <c r="G294" s="35">
        <f>'2022-2024 год Приложение  4'!H160</f>
        <v>10</v>
      </c>
      <c r="H294" s="35">
        <f>'2022-2024 год Приложение  4'!I160</f>
        <v>10</v>
      </c>
      <c r="J294" s="25"/>
    </row>
    <row r="295" spans="1:10" ht="31.5">
      <c r="A295" s="44" t="s">
        <v>459</v>
      </c>
      <c r="B295" s="41" t="s">
        <v>460</v>
      </c>
      <c r="C295" s="41"/>
      <c r="D295" s="35">
        <f>D296</f>
        <v>0</v>
      </c>
      <c r="E295" s="35">
        <f>E296</f>
        <v>0</v>
      </c>
      <c r="F295" s="35">
        <f>F296</f>
        <v>0</v>
      </c>
      <c r="G295" s="35">
        <f>G296</f>
        <v>27.4</v>
      </c>
      <c r="H295" s="35">
        <f>H296</f>
        <v>0</v>
      </c>
      <c r="J295" s="25"/>
    </row>
    <row r="296" spans="1:10" ht="47.25">
      <c r="A296" s="44" t="s">
        <v>307</v>
      </c>
      <c r="B296" s="41" t="s">
        <v>460</v>
      </c>
      <c r="C296" s="41" t="s">
        <v>8</v>
      </c>
      <c r="D296" s="35">
        <f>'2022-2024 год Приложение  4'!E162</f>
        <v>0</v>
      </c>
      <c r="E296" s="35">
        <f>'2022-2024 год Приложение  4'!F162</f>
        <v>0</v>
      </c>
      <c r="F296" s="35">
        <f>'2022-2024 год Приложение  4'!G162</f>
        <v>0</v>
      </c>
      <c r="G296" s="35">
        <f>'2022-2024 год Приложение  4'!H162</f>
        <v>27.4</v>
      </c>
      <c r="H296" s="35">
        <f>'2022-2024 год Приложение  4'!I162</f>
        <v>0</v>
      </c>
      <c r="J296" s="25"/>
    </row>
    <row r="297" spans="1:10" ht="31.5">
      <c r="A297" s="44" t="s">
        <v>373</v>
      </c>
      <c r="B297" s="41" t="s">
        <v>374</v>
      </c>
      <c r="C297" s="41"/>
      <c r="D297" s="35">
        <f>D298</f>
        <v>423.2</v>
      </c>
      <c r="E297" s="35">
        <f>E298</f>
        <v>0</v>
      </c>
      <c r="F297" s="35">
        <f>F298</f>
        <v>423.2</v>
      </c>
      <c r="G297" s="35">
        <f>G298</f>
        <v>62.1</v>
      </c>
      <c r="H297" s="35">
        <f>H298</f>
        <v>0</v>
      </c>
      <c r="J297" s="25"/>
    </row>
    <row r="298" spans="1:10" ht="31.5">
      <c r="A298" s="44" t="s">
        <v>10</v>
      </c>
      <c r="B298" s="41" t="s">
        <v>374</v>
      </c>
      <c r="C298" s="41" t="s">
        <v>11</v>
      </c>
      <c r="D298" s="35">
        <f>'2022-2024 год Приложение  4'!E164</f>
        <v>423.2</v>
      </c>
      <c r="E298" s="35">
        <f>'2022-2024 год Приложение  4'!F164</f>
        <v>0</v>
      </c>
      <c r="F298" s="35">
        <f>'2022-2024 год Приложение  4'!G164</f>
        <v>423.2</v>
      </c>
      <c r="G298" s="35">
        <f>'2022-2024 год Приложение  4'!H164</f>
        <v>62.1</v>
      </c>
      <c r="H298" s="35">
        <f>'2022-2024 год Приложение  4'!I164</f>
        <v>0</v>
      </c>
      <c r="J298" s="25"/>
    </row>
    <row r="299" spans="1:10" ht="47.25">
      <c r="A299" s="44" t="s">
        <v>360</v>
      </c>
      <c r="B299" s="41" t="s">
        <v>297</v>
      </c>
      <c r="C299" s="15"/>
      <c r="D299" s="35">
        <f>D300</f>
        <v>269.9</v>
      </c>
      <c r="E299" s="35">
        <f>E300</f>
        <v>0</v>
      </c>
      <c r="F299" s="35">
        <f>F300</f>
        <v>269.9</v>
      </c>
      <c r="G299" s="35">
        <f>G300</f>
        <v>0</v>
      </c>
      <c r="H299" s="35">
        <f>H300</f>
        <v>30</v>
      </c>
      <c r="J299" s="25"/>
    </row>
    <row r="300" spans="1:10" ht="31.5">
      <c r="A300" s="44" t="s">
        <v>10</v>
      </c>
      <c r="B300" s="41" t="s">
        <v>297</v>
      </c>
      <c r="C300" s="15" t="s">
        <v>11</v>
      </c>
      <c r="D300" s="35">
        <f>'2022-2024 год Приложение  4'!E166</f>
        <v>269.9</v>
      </c>
      <c r="E300" s="35">
        <f>'2022-2024 год Приложение  4'!F166</f>
        <v>0</v>
      </c>
      <c r="F300" s="35">
        <f>'2022-2024 год Приложение  4'!G166</f>
        <v>269.9</v>
      </c>
      <c r="G300" s="35">
        <f>'2022-2024 год Приложение  4'!H166</f>
        <v>0</v>
      </c>
      <c r="H300" s="35">
        <f>'2022-2024 год Приложение  4'!I166</f>
        <v>30</v>
      </c>
      <c r="J300" s="25"/>
    </row>
    <row r="301" spans="1:10" ht="31.5">
      <c r="A301" s="28" t="s">
        <v>246</v>
      </c>
      <c r="B301" s="29" t="s">
        <v>125</v>
      </c>
      <c r="C301" s="29" t="s">
        <v>0</v>
      </c>
      <c r="D301" s="30">
        <f>D309+D323+D368+D302</f>
        <v>215325.4</v>
      </c>
      <c r="E301" s="30">
        <f>E309+E323+E368+E302</f>
        <v>-1112.5</v>
      </c>
      <c r="F301" s="30">
        <f>F309+F323+F368+F302</f>
        <v>214212.89999999997</v>
      </c>
      <c r="G301" s="30">
        <f>G309+G323+G368+G302</f>
        <v>164222</v>
      </c>
      <c r="H301" s="30">
        <f>H309+H323+H368+H302</f>
        <v>164658.09999999998</v>
      </c>
      <c r="I301" s="25"/>
      <c r="J301" s="25"/>
    </row>
    <row r="302" spans="1:10" ht="31.5">
      <c r="A302" s="10" t="s">
        <v>247</v>
      </c>
      <c r="B302" s="69" t="s">
        <v>126</v>
      </c>
      <c r="C302" s="69"/>
      <c r="D302" s="78">
        <f>D303+D307</f>
        <v>26356.7</v>
      </c>
      <c r="E302" s="78">
        <f>E303+E307</f>
        <v>-304.1</v>
      </c>
      <c r="F302" s="78">
        <f>F303+F307</f>
        <v>26052.600000000002</v>
      </c>
      <c r="G302" s="78">
        <f>G303+G307</f>
        <v>19167.699999999997</v>
      </c>
      <c r="H302" s="78">
        <f>H303+H307</f>
        <v>18660.899999999998</v>
      </c>
      <c r="J302" s="25"/>
    </row>
    <row r="303" spans="1:10" ht="31.5">
      <c r="A303" s="51" t="s">
        <v>13</v>
      </c>
      <c r="B303" s="15" t="s">
        <v>127</v>
      </c>
      <c r="C303" s="21"/>
      <c r="D303" s="20">
        <f>SUM(D304:D306)</f>
        <v>26213.3</v>
      </c>
      <c r="E303" s="20">
        <f>SUM(E304:E306)</f>
        <v>-304.1</v>
      </c>
      <c r="F303" s="20">
        <f>SUM(F304:F306)</f>
        <v>25909.2</v>
      </c>
      <c r="G303" s="20">
        <f>SUM(G304:G306)</f>
        <v>19167.699999999997</v>
      </c>
      <c r="H303" s="20">
        <f>SUM(H304:H306)</f>
        <v>18660.899999999998</v>
      </c>
      <c r="J303" s="25"/>
    </row>
    <row r="304" spans="1:10" ht="63">
      <c r="A304" s="50" t="s">
        <v>14</v>
      </c>
      <c r="B304" s="15" t="s">
        <v>127</v>
      </c>
      <c r="C304" s="41" t="s">
        <v>15</v>
      </c>
      <c r="D304" s="20">
        <f>'2022-2024 год Приложение  4'!E494</f>
        <v>24946.6</v>
      </c>
      <c r="E304" s="20">
        <f>'2022-2024 год Приложение  4'!F494</f>
        <v>3.7</v>
      </c>
      <c r="F304" s="20">
        <f>'2022-2024 год Приложение  4'!G494</f>
        <v>24950.3</v>
      </c>
      <c r="G304" s="20">
        <f>'2022-2024 год Приложение  4'!H494</f>
        <v>17966.5</v>
      </c>
      <c r="H304" s="20">
        <f>'2022-2024 год Приложение  4'!I494</f>
        <v>17452.1</v>
      </c>
      <c r="J304" s="25"/>
    </row>
    <row r="305" spans="1:10" ht="47.25">
      <c r="A305" s="44" t="s">
        <v>307</v>
      </c>
      <c r="B305" s="15" t="s">
        <v>127</v>
      </c>
      <c r="C305" s="41" t="s">
        <v>8</v>
      </c>
      <c r="D305" s="20">
        <f>'2022-2024 год Приложение  4'!E495</f>
        <v>1244.8</v>
      </c>
      <c r="E305" s="20">
        <f>'2022-2024 год Приложение  4'!F495</f>
        <v>-307.6</v>
      </c>
      <c r="F305" s="20">
        <f>'2022-2024 год Приложение  4'!G495</f>
        <v>937.1999999999999</v>
      </c>
      <c r="G305" s="20">
        <f>'2022-2024 год Приложение  4'!H495</f>
        <v>1179.6</v>
      </c>
      <c r="H305" s="20">
        <f>'2022-2024 год Приложение  4'!I495</f>
        <v>1187.6</v>
      </c>
      <c r="J305" s="25"/>
    </row>
    <row r="306" spans="1:10" ht="15.75">
      <c r="A306" s="44" t="s">
        <v>9</v>
      </c>
      <c r="B306" s="15" t="s">
        <v>127</v>
      </c>
      <c r="C306" s="41" t="s">
        <v>12</v>
      </c>
      <c r="D306" s="20">
        <f>'2022-2024 год Приложение  4'!E496</f>
        <v>21.9</v>
      </c>
      <c r="E306" s="20">
        <f>'2022-2024 год Приложение  4'!F496</f>
        <v>-0.2</v>
      </c>
      <c r="F306" s="20">
        <f>'2022-2024 год Приложение  4'!G496</f>
        <v>21.7</v>
      </c>
      <c r="G306" s="20">
        <f>'2022-2024 год Приложение  4'!H496</f>
        <v>21.6</v>
      </c>
      <c r="H306" s="20">
        <f>'2022-2024 год Приложение  4'!I496</f>
        <v>21.2</v>
      </c>
      <c r="J306" s="25"/>
    </row>
    <row r="307" spans="1:10" ht="47.25">
      <c r="A307" s="44" t="s">
        <v>465</v>
      </c>
      <c r="B307" s="41" t="s">
        <v>476</v>
      </c>
      <c r="C307" s="41"/>
      <c r="D307" s="20">
        <f>'2022-2024 год Приложение  4'!E497</f>
        <v>143.4</v>
      </c>
      <c r="E307" s="20">
        <f>'2022-2024 год Приложение  4'!F497</f>
        <v>0</v>
      </c>
      <c r="F307" s="20">
        <f>'2022-2024 год Приложение  4'!G497</f>
        <v>143.4</v>
      </c>
      <c r="G307" s="20">
        <f>'2022-2024 год Приложение  4'!H497</f>
        <v>0</v>
      </c>
      <c r="H307" s="20">
        <f>'2022-2024 год Приложение  4'!I497</f>
        <v>0</v>
      </c>
      <c r="J307" s="25"/>
    </row>
    <row r="308" spans="1:10" ht="63">
      <c r="A308" s="50" t="s">
        <v>14</v>
      </c>
      <c r="B308" s="41" t="s">
        <v>476</v>
      </c>
      <c r="C308" s="41" t="s">
        <v>15</v>
      </c>
      <c r="D308" s="20">
        <f>'2022-2024 год Приложение  4'!E498</f>
        <v>143.4</v>
      </c>
      <c r="E308" s="20">
        <f>'2022-2024 год Приложение  4'!F498</f>
        <v>0</v>
      </c>
      <c r="F308" s="20">
        <f>'2022-2024 год Приложение  4'!G498</f>
        <v>143.4</v>
      </c>
      <c r="G308" s="20">
        <f>'2022-2024 год Приложение  4'!H498</f>
        <v>0</v>
      </c>
      <c r="H308" s="20">
        <f>'2022-2024 год Приложение  4'!I498</f>
        <v>0</v>
      </c>
      <c r="J308" s="25"/>
    </row>
    <row r="309" spans="1:10" ht="15.75">
      <c r="A309" s="10" t="s">
        <v>248</v>
      </c>
      <c r="B309" s="11" t="s">
        <v>128</v>
      </c>
      <c r="C309" s="11" t="s">
        <v>0</v>
      </c>
      <c r="D309" s="12">
        <f>D310+D312+D314+D320+D318</f>
        <v>42560.799999999996</v>
      </c>
      <c r="E309" s="12">
        <f>E310+E312+E314+E320+E318</f>
        <v>0</v>
      </c>
      <c r="F309" s="12">
        <f>F310+F312+F314+F320+F318</f>
        <v>42560.799999999996</v>
      </c>
      <c r="G309" s="12">
        <f>G310+G312+G314+G320+G318</f>
        <v>31595.4</v>
      </c>
      <c r="H309" s="12">
        <f>H310+H312+H314+H320+H318</f>
        <v>32407.9</v>
      </c>
      <c r="J309" s="25"/>
    </row>
    <row r="310" spans="1:10" ht="47.25">
      <c r="A310" s="16" t="s">
        <v>50</v>
      </c>
      <c r="B310" s="15" t="s">
        <v>129</v>
      </c>
      <c r="C310" s="7"/>
      <c r="D310" s="8">
        <f>D311</f>
        <v>1451</v>
      </c>
      <c r="E310" s="8">
        <f>E311</f>
        <v>-510</v>
      </c>
      <c r="F310" s="8">
        <f>F311</f>
        <v>941</v>
      </c>
      <c r="G310" s="8">
        <f>G311</f>
        <v>505</v>
      </c>
      <c r="H310" s="8">
        <f>H311</f>
        <v>505</v>
      </c>
      <c r="J310" s="25"/>
    </row>
    <row r="311" spans="1:10" ht="47.25">
      <c r="A311" s="44" t="s">
        <v>307</v>
      </c>
      <c r="B311" s="15" t="s">
        <v>129</v>
      </c>
      <c r="C311" s="41" t="s">
        <v>8</v>
      </c>
      <c r="D311" s="20">
        <f>'2022-2024 год Приложение  4'!E351</f>
        <v>1451</v>
      </c>
      <c r="E311" s="20">
        <f>'2022-2024 год Приложение  4'!F351</f>
        <v>-510</v>
      </c>
      <c r="F311" s="20">
        <f>'2022-2024 год Приложение  4'!G351</f>
        <v>941</v>
      </c>
      <c r="G311" s="20">
        <f>'2022-2024 год Приложение  4'!H351</f>
        <v>505</v>
      </c>
      <c r="H311" s="20">
        <f>'2022-2024 год Приложение  4'!I351</f>
        <v>505</v>
      </c>
      <c r="J311" s="25"/>
    </row>
    <row r="312" spans="1:10" ht="23.25" customHeight="1">
      <c r="A312" s="51" t="s">
        <v>17</v>
      </c>
      <c r="B312" s="15" t="s">
        <v>130</v>
      </c>
      <c r="C312" s="21"/>
      <c r="D312" s="20">
        <f>D313</f>
        <v>165</v>
      </c>
      <c r="E312" s="20">
        <f>E313</f>
        <v>0</v>
      </c>
      <c r="F312" s="20">
        <f>F313</f>
        <v>165</v>
      </c>
      <c r="G312" s="20">
        <f>G313</f>
        <v>130</v>
      </c>
      <c r="H312" s="20">
        <f>H313</f>
        <v>80</v>
      </c>
      <c r="J312" s="25"/>
    </row>
    <row r="313" spans="1:10" ht="47.25">
      <c r="A313" s="44" t="s">
        <v>307</v>
      </c>
      <c r="B313" s="15" t="s">
        <v>130</v>
      </c>
      <c r="C313" s="41" t="s">
        <v>8</v>
      </c>
      <c r="D313" s="20">
        <f>'2022-2024 год Приложение  4'!E353</f>
        <v>165</v>
      </c>
      <c r="E313" s="20">
        <f>'2022-2024 год Приложение  4'!F353</f>
        <v>0</v>
      </c>
      <c r="F313" s="20">
        <f>'2022-2024 год Приложение  4'!G353</f>
        <v>165</v>
      </c>
      <c r="G313" s="20">
        <f>'2022-2024 год Приложение  4'!H353</f>
        <v>130</v>
      </c>
      <c r="H313" s="20">
        <f>'2022-2024 год Приложение  4'!I353</f>
        <v>80</v>
      </c>
      <c r="J313" s="25"/>
    </row>
    <row r="314" spans="1:10" ht="31.5">
      <c r="A314" s="51" t="s">
        <v>13</v>
      </c>
      <c r="B314" s="15" t="s">
        <v>131</v>
      </c>
      <c r="C314" s="21"/>
      <c r="D314" s="20">
        <f>SUM(D315:D317)</f>
        <v>32084.399999999998</v>
      </c>
      <c r="E314" s="20">
        <f>SUM(E315:E317)</f>
        <v>310</v>
      </c>
      <c r="F314" s="20">
        <f>SUM(F315:F317)</f>
        <v>32394.399999999998</v>
      </c>
      <c r="G314" s="20">
        <f>SUM(G315:G317)</f>
        <v>22868.9</v>
      </c>
      <c r="H314" s="20">
        <f>SUM(H315:H317)</f>
        <v>22868.9</v>
      </c>
      <c r="J314" s="25"/>
    </row>
    <row r="315" spans="1:10" ht="63">
      <c r="A315" s="50" t="s">
        <v>14</v>
      </c>
      <c r="B315" s="15" t="s">
        <v>131</v>
      </c>
      <c r="C315" s="41" t="s">
        <v>15</v>
      </c>
      <c r="D315" s="20">
        <f>'2022-2024 год Приложение  4'!E355</f>
        <v>29240.699999999997</v>
      </c>
      <c r="E315" s="20">
        <f>'2022-2024 год Приложение  4'!F355</f>
        <v>15</v>
      </c>
      <c r="F315" s="20">
        <f>'2022-2024 год Приложение  4'!G355</f>
        <v>29255.699999999997</v>
      </c>
      <c r="G315" s="20">
        <f>'2022-2024 год Приложение  4'!H355</f>
        <v>21261.9</v>
      </c>
      <c r="H315" s="20">
        <f>'2022-2024 год Приложение  4'!I355</f>
        <v>21261.9</v>
      </c>
      <c r="J315" s="25"/>
    </row>
    <row r="316" spans="1:10" ht="47.25">
      <c r="A316" s="44" t="s">
        <v>307</v>
      </c>
      <c r="B316" s="15" t="s">
        <v>131</v>
      </c>
      <c r="C316" s="41" t="s">
        <v>8</v>
      </c>
      <c r="D316" s="20">
        <f>'2022-2024 год Приложение  4'!E356</f>
        <v>2828.7</v>
      </c>
      <c r="E316" s="20">
        <f>'2022-2024 год Приложение  4'!F356</f>
        <v>295</v>
      </c>
      <c r="F316" s="20">
        <f>'2022-2024 год Приложение  4'!G356</f>
        <v>3123.7</v>
      </c>
      <c r="G316" s="20">
        <f>'2022-2024 год Приложение  4'!H356</f>
        <v>1592</v>
      </c>
      <c r="H316" s="20">
        <f>'2022-2024 год Приложение  4'!I356</f>
        <v>1592</v>
      </c>
      <c r="J316" s="25"/>
    </row>
    <row r="317" spans="1:10" ht="15.75">
      <c r="A317" s="44" t="s">
        <v>9</v>
      </c>
      <c r="B317" s="15" t="s">
        <v>131</v>
      </c>
      <c r="C317" s="41" t="s">
        <v>12</v>
      </c>
      <c r="D317" s="20">
        <f>'2022-2024 год Приложение  4'!E357</f>
        <v>15</v>
      </c>
      <c r="E317" s="20">
        <f>'2022-2024 год Приложение  4'!F357</f>
        <v>0</v>
      </c>
      <c r="F317" s="20">
        <f>'2022-2024 год Приложение  4'!G357</f>
        <v>15</v>
      </c>
      <c r="G317" s="20">
        <f>'2022-2024 год Приложение  4'!H357</f>
        <v>15</v>
      </c>
      <c r="H317" s="20">
        <f>'2022-2024 год Приложение  4'!I357</f>
        <v>15</v>
      </c>
      <c r="J317" s="25"/>
    </row>
    <row r="318" spans="1:10" ht="47.25">
      <c r="A318" s="44" t="s">
        <v>465</v>
      </c>
      <c r="B318" s="41" t="s">
        <v>466</v>
      </c>
      <c r="C318" s="41"/>
      <c r="D318" s="20">
        <f>'2022-2024 год Приложение  4'!E358</f>
        <v>415.9</v>
      </c>
      <c r="E318" s="20">
        <f>'2022-2024 год Приложение  4'!F358</f>
        <v>0</v>
      </c>
      <c r="F318" s="20">
        <f>'2022-2024 год Приложение  4'!G358</f>
        <v>415.9</v>
      </c>
      <c r="G318" s="20">
        <f>'2022-2024 год Приложение  4'!H358</f>
        <v>0</v>
      </c>
      <c r="H318" s="20">
        <f>'2022-2024 год Приложение  4'!I358</f>
        <v>0</v>
      </c>
      <c r="J318" s="25"/>
    </row>
    <row r="319" spans="1:10" ht="63">
      <c r="A319" s="44" t="s">
        <v>14</v>
      </c>
      <c r="B319" s="41" t="s">
        <v>466</v>
      </c>
      <c r="C319" s="41" t="s">
        <v>15</v>
      </c>
      <c r="D319" s="20">
        <f>'2022-2024 год Приложение  4'!E359</f>
        <v>415.9</v>
      </c>
      <c r="E319" s="20">
        <f>'2022-2024 год Приложение  4'!F359</f>
        <v>0</v>
      </c>
      <c r="F319" s="20">
        <f>'2022-2024 год Приложение  4'!G359</f>
        <v>415.9</v>
      </c>
      <c r="G319" s="20">
        <f>'2022-2024 год Приложение  4'!H359</f>
        <v>0</v>
      </c>
      <c r="H319" s="20">
        <f>'2022-2024 год Приложение  4'!I359</f>
        <v>0</v>
      </c>
      <c r="J319" s="25"/>
    </row>
    <row r="320" spans="1:10" ht="15.75">
      <c r="A320" s="51" t="s">
        <v>43</v>
      </c>
      <c r="B320" s="15" t="s">
        <v>132</v>
      </c>
      <c r="C320" s="21"/>
      <c r="D320" s="20">
        <f>SUM(D321:D322)</f>
        <v>8444.5</v>
      </c>
      <c r="E320" s="20">
        <f>SUM(E321:E322)</f>
        <v>200</v>
      </c>
      <c r="F320" s="20">
        <f>SUM(F321:F322)</f>
        <v>8644.5</v>
      </c>
      <c r="G320" s="20">
        <f>SUM(G321:G322)</f>
        <v>8091.5</v>
      </c>
      <c r="H320" s="20">
        <f>SUM(H321:H322)</f>
        <v>8954</v>
      </c>
      <c r="J320" s="25"/>
    </row>
    <row r="321" spans="1:10" ht="47.25">
      <c r="A321" s="44" t="s">
        <v>307</v>
      </c>
      <c r="B321" s="15" t="s">
        <v>132</v>
      </c>
      <c r="C321" s="41" t="s">
        <v>8</v>
      </c>
      <c r="D321" s="20">
        <f>'2022-2024 год Приложение  4'!E361</f>
        <v>7811.5</v>
      </c>
      <c r="E321" s="20">
        <f>'2022-2024 год Приложение  4'!F361</f>
        <v>200</v>
      </c>
      <c r="F321" s="20">
        <f>'2022-2024 год Приложение  4'!G361</f>
        <v>8011.5</v>
      </c>
      <c r="G321" s="20">
        <f>'2022-2024 год Приложение  4'!H361</f>
        <v>6865.9</v>
      </c>
      <c r="H321" s="20">
        <f>'2022-2024 год Приложение  4'!I361</f>
        <v>6865.9</v>
      </c>
      <c r="J321" s="25"/>
    </row>
    <row r="322" spans="1:10" ht="15.75">
      <c r="A322" s="44" t="s">
        <v>9</v>
      </c>
      <c r="B322" s="15" t="s">
        <v>132</v>
      </c>
      <c r="C322" s="41" t="s">
        <v>12</v>
      </c>
      <c r="D322" s="20">
        <f>'2022-2024 год Приложение  4'!E362</f>
        <v>633</v>
      </c>
      <c r="E322" s="20">
        <f>'2022-2024 год Приложение  4'!F362</f>
        <v>0</v>
      </c>
      <c r="F322" s="20">
        <f>'2022-2024 год Приложение  4'!G362</f>
        <v>633</v>
      </c>
      <c r="G322" s="20">
        <f>'2022-2024 год Приложение  4'!H362</f>
        <v>1225.6</v>
      </c>
      <c r="H322" s="20">
        <f>'2022-2024 год Приложение  4'!I362</f>
        <v>2088.1</v>
      </c>
      <c r="J322" s="25"/>
    </row>
    <row r="323" spans="1:10" ht="15.75">
      <c r="A323" s="10" t="s">
        <v>249</v>
      </c>
      <c r="B323" s="11" t="s">
        <v>133</v>
      </c>
      <c r="C323" s="11" t="s">
        <v>0</v>
      </c>
      <c r="D323" s="12">
        <f>D326+D328+D335+D342+D348+D351+D354+D357+D339+D366+D345+D324+D360+D363+D333</f>
        <v>144343.8</v>
      </c>
      <c r="E323" s="12">
        <f>E326+E328+E335+E342+E348+E351+E354+E357+E339+E366+E345+E324+E360+E363+E333</f>
        <v>-628.7</v>
      </c>
      <c r="F323" s="12">
        <f>F326+F328+F335+F342+F348+F351+F354+F357+F339+F366+F345+F324+F360+F363+F333</f>
        <v>143715.09999999998</v>
      </c>
      <c r="G323" s="12">
        <f>G326+G328+G335+G342+G348+G351+G354+G357+G339+G366+G345+G324+G360+G363+G333</f>
        <v>110749.59999999999</v>
      </c>
      <c r="H323" s="12">
        <f>H326+H328+H335+H342+H348+H351+H354+H357+H339+H366+H345+H324+H360+H363+H333</f>
        <v>110880</v>
      </c>
      <c r="I323" s="25"/>
      <c r="J323" s="25"/>
    </row>
    <row r="324" spans="1:10" ht="31.5">
      <c r="A324" s="45" t="s">
        <v>354</v>
      </c>
      <c r="B324" s="21" t="s">
        <v>353</v>
      </c>
      <c r="C324" s="21"/>
      <c r="D324" s="35">
        <f>D325</f>
        <v>0</v>
      </c>
      <c r="E324" s="35">
        <f>E325</f>
        <v>0</v>
      </c>
      <c r="F324" s="35">
        <f>F325</f>
        <v>0</v>
      </c>
      <c r="G324" s="35">
        <f>G325</f>
        <v>200</v>
      </c>
      <c r="H324" s="35">
        <f>H325</f>
        <v>200</v>
      </c>
      <c r="I324" s="25"/>
      <c r="J324" s="25"/>
    </row>
    <row r="325" spans="1:10" ht="31.5">
      <c r="A325" s="45" t="s">
        <v>308</v>
      </c>
      <c r="B325" s="21" t="s">
        <v>353</v>
      </c>
      <c r="C325" s="21" t="s">
        <v>8</v>
      </c>
      <c r="D325" s="35">
        <f>'2022-2024 год Приложение  4'!E170</f>
        <v>0</v>
      </c>
      <c r="E325" s="35">
        <f>'2022-2024 год Приложение  4'!F170</f>
        <v>0</v>
      </c>
      <c r="F325" s="35">
        <f>'2022-2024 год Приложение  4'!G170</f>
        <v>0</v>
      </c>
      <c r="G325" s="35">
        <f>'2022-2024 год Приложение  4'!H170</f>
        <v>200</v>
      </c>
      <c r="H325" s="35">
        <f>'2022-2024 год Приложение  4'!I170</f>
        <v>200</v>
      </c>
      <c r="I325" s="25"/>
      <c r="J325" s="25"/>
    </row>
    <row r="326" spans="1:10" ht="31.5">
      <c r="A326" s="16" t="s">
        <v>18</v>
      </c>
      <c r="B326" s="15" t="s">
        <v>134</v>
      </c>
      <c r="C326" s="7"/>
      <c r="D326" s="8">
        <f>D327</f>
        <v>200</v>
      </c>
      <c r="E326" s="8">
        <f>E327</f>
        <v>0</v>
      </c>
      <c r="F326" s="8">
        <f>F327</f>
        <v>200</v>
      </c>
      <c r="G326" s="8">
        <f>G327</f>
        <v>200</v>
      </c>
      <c r="H326" s="8">
        <f>H327</f>
        <v>200</v>
      </c>
      <c r="J326" s="25"/>
    </row>
    <row r="327" spans="1:10" ht="47.25">
      <c r="A327" s="44" t="s">
        <v>307</v>
      </c>
      <c r="B327" s="15" t="s">
        <v>134</v>
      </c>
      <c r="C327" s="26" t="s">
        <v>8</v>
      </c>
      <c r="D327" s="36">
        <f>'2022-2024 год Приложение  4'!E172</f>
        <v>200</v>
      </c>
      <c r="E327" s="36">
        <f>'2022-2024 год Приложение  4'!F172</f>
        <v>0</v>
      </c>
      <c r="F327" s="36">
        <f>'2022-2024 год Приложение  4'!G172</f>
        <v>200</v>
      </c>
      <c r="G327" s="36">
        <f>'2022-2024 год Приложение  4'!H172</f>
        <v>200</v>
      </c>
      <c r="H327" s="36">
        <f>'2022-2024 год Приложение  4'!I172</f>
        <v>200</v>
      </c>
      <c r="J327" s="25"/>
    </row>
    <row r="328" spans="1:10" ht="31.5">
      <c r="A328" s="95" t="s">
        <v>13</v>
      </c>
      <c r="B328" s="15" t="s">
        <v>135</v>
      </c>
      <c r="C328" s="34"/>
      <c r="D328" s="36">
        <f>SUM(D329:D332)</f>
        <v>122714.9</v>
      </c>
      <c r="E328" s="36">
        <f>E329+E330+E331+E332</f>
        <v>-657</v>
      </c>
      <c r="F328" s="36">
        <f>SUM(F329:F332)</f>
        <v>122057.9</v>
      </c>
      <c r="G328" s="36">
        <f>SUM(G329:G332)</f>
        <v>94053</v>
      </c>
      <c r="H328" s="36">
        <f>SUM(H329:H332)</f>
        <v>94175.40000000001</v>
      </c>
      <c r="J328" s="25"/>
    </row>
    <row r="329" spans="1:10" ht="63">
      <c r="A329" s="59" t="s">
        <v>14</v>
      </c>
      <c r="B329" s="15" t="s">
        <v>135</v>
      </c>
      <c r="C329" s="26" t="s">
        <v>15</v>
      </c>
      <c r="D329" s="36">
        <f>'2022-2024 год Приложение  4'!E174</f>
        <v>102331.2</v>
      </c>
      <c r="E329" s="36">
        <f>'2022-2024 год Приложение  4'!F174</f>
        <v>-657.1</v>
      </c>
      <c r="F329" s="36">
        <f>'2022-2024 год Приложение  4'!G174</f>
        <v>101674.09999999999</v>
      </c>
      <c r="G329" s="36">
        <f>'2022-2024 год Приложение  4'!H174</f>
        <v>74224.1</v>
      </c>
      <c r="H329" s="36">
        <f>'2022-2024 год Приложение  4'!I174</f>
        <v>74247.1</v>
      </c>
      <c r="J329" s="25"/>
    </row>
    <row r="330" spans="1:10" ht="47.25">
      <c r="A330" s="44" t="s">
        <v>307</v>
      </c>
      <c r="B330" s="15" t="s">
        <v>135</v>
      </c>
      <c r="C330" s="26" t="s">
        <v>8</v>
      </c>
      <c r="D330" s="36">
        <f>'2022-2024 год Приложение  4'!E175</f>
        <v>9050.7</v>
      </c>
      <c r="E330" s="36">
        <f>'2022-2024 год Приложение  4'!F175</f>
        <v>0.1</v>
      </c>
      <c r="F330" s="36">
        <f>'2022-2024 год Приложение  4'!G175</f>
        <v>9050.800000000001</v>
      </c>
      <c r="G330" s="36">
        <f>'2022-2024 год Приложение  4'!H175</f>
        <v>9086.2</v>
      </c>
      <c r="H330" s="36">
        <f>'2022-2024 год Приложение  4'!I175</f>
        <v>9185.6</v>
      </c>
      <c r="J330" s="25"/>
    </row>
    <row r="331" spans="1:10" ht="15.75">
      <c r="A331" s="58" t="s">
        <v>59</v>
      </c>
      <c r="B331" s="15" t="s">
        <v>135</v>
      </c>
      <c r="C331" s="26" t="s">
        <v>16</v>
      </c>
      <c r="D331" s="36">
        <f>'2022-2024 год Приложение  4'!E176</f>
        <v>10978</v>
      </c>
      <c r="E331" s="36">
        <f>'2022-2024 год Приложение  4'!F176</f>
        <v>0</v>
      </c>
      <c r="F331" s="36">
        <f>'2022-2024 год Приложение  4'!G176</f>
        <v>10978</v>
      </c>
      <c r="G331" s="36">
        <f>'2022-2024 год Приложение  4'!H176</f>
        <v>10387.7</v>
      </c>
      <c r="H331" s="36">
        <f>'2022-2024 год Приложение  4'!I176</f>
        <v>10387.7</v>
      </c>
      <c r="J331" s="25"/>
    </row>
    <row r="332" spans="1:10" ht="15.75">
      <c r="A332" s="53" t="s">
        <v>9</v>
      </c>
      <c r="B332" s="15" t="s">
        <v>135</v>
      </c>
      <c r="C332" s="26" t="s">
        <v>12</v>
      </c>
      <c r="D332" s="36">
        <f>'2022-2024 год Приложение  4'!E177</f>
        <v>355</v>
      </c>
      <c r="E332" s="36" t="str">
        <f>'2022-2024 год Приложение  4'!F177</f>
        <v>0,0</v>
      </c>
      <c r="F332" s="36">
        <f>'2022-2024 год Приложение  4'!G177</f>
        <v>355</v>
      </c>
      <c r="G332" s="36">
        <f>'2022-2024 год Приложение  4'!H177</f>
        <v>355</v>
      </c>
      <c r="H332" s="36">
        <f>'2022-2024 год Приложение  4'!I177</f>
        <v>355</v>
      </c>
      <c r="J332" s="25"/>
    </row>
    <row r="333" spans="1:10" ht="63">
      <c r="A333" s="44" t="s">
        <v>462</v>
      </c>
      <c r="B333" s="41" t="s">
        <v>461</v>
      </c>
      <c r="C333" s="41"/>
      <c r="D333" s="36">
        <f>D334</f>
        <v>1161.5</v>
      </c>
      <c r="E333" s="36">
        <f>E334</f>
        <v>0</v>
      </c>
      <c r="F333" s="36">
        <f>F334</f>
        <v>1161.5</v>
      </c>
      <c r="G333" s="36">
        <f>G334</f>
        <v>0</v>
      </c>
      <c r="H333" s="36">
        <f>H334</f>
        <v>0</v>
      </c>
      <c r="J333" s="25"/>
    </row>
    <row r="334" spans="1:10" ht="63">
      <c r="A334" s="44" t="s">
        <v>14</v>
      </c>
      <c r="B334" s="41" t="s">
        <v>461</v>
      </c>
      <c r="C334" s="41" t="s">
        <v>15</v>
      </c>
      <c r="D334" s="36">
        <f>'2022-2024 год Приложение  4'!E179</f>
        <v>1161.5</v>
      </c>
      <c r="E334" s="36">
        <f>'2022-2024 год Приложение  4'!F179</f>
        <v>0</v>
      </c>
      <c r="F334" s="36">
        <f>E334+D334</f>
        <v>1161.5</v>
      </c>
      <c r="G334" s="36">
        <f>'2022-2024 год Приложение  4'!H179</f>
        <v>0</v>
      </c>
      <c r="H334" s="36">
        <f>'2022-2024 год Приложение  4'!I179</f>
        <v>0</v>
      </c>
      <c r="J334" s="25"/>
    </row>
    <row r="335" spans="1:10" ht="31.5">
      <c r="A335" s="16" t="s">
        <v>48</v>
      </c>
      <c r="B335" s="15" t="s">
        <v>136</v>
      </c>
      <c r="C335" s="7"/>
      <c r="D335" s="17">
        <f>D337+D336+D338</f>
        <v>11214.4</v>
      </c>
      <c r="E335" s="17">
        <f>E337+E336+E338</f>
        <v>24.5</v>
      </c>
      <c r="F335" s="17">
        <f>F337+F336+F338</f>
        <v>11238.9</v>
      </c>
      <c r="G335" s="17">
        <f>G337+G336+G338</f>
        <v>7887.400000000001</v>
      </c>
      <c r="H335" s="17">
        <f>H337+H336+H338</f>
        <v>7895.400000000001</v>
      </c>
      <c r="J335" s="25"/>
    </row>
    <row r="336" spans="1:10" ht="63">
      <c r="A336" s="53" t="s">
        <v>14</v>
      </c>
      <c r="B336" s="15" t="s">
        <v>136</v>
      </c>
      <c r="C336" s="26" t="s">
        <v>15</v>
      </c>
      <c r="D336" s="36">
        <f>'2022-2024 год Приложение  4'!E181</f>
        <v>9985.4</v>
      </c>
      <c r="E336" s="36">
        <f>'2022-2024 год Приложение  4'!F181</f>
        <v>0</v>
      </c>
      <c r="F336" s="36">
        <f>'2022-2024 год Приложение  4'!G181</f>
        <v>9985.4</v>
      </c>
      <c r="G336" s="36">
        <f>'2022-2024 год Приложение  4'!H181</f>
        <v>7109.1</v>
      </c>
      <c r="H336" s="36">
        <f>'2022-2024 год Приложение  4'!I181</f>
        <v>7109.1</v>
      </c>
      <c r="J336" s="25"/>
    </row>
    <row r="337" spans="1:10" ht="47.25">
      <c r="A337" s="44" t="s">
        <v>307</v>
      </c>
      <c r="B337" s="15" t="s">
        <v>136</v>
      </c>
      <c r="C337" s="26" t="s">
        <v>8</v>
      </c>
      <c r="D337" s="36">
        <f>'2022-2024 год Приложение  4'!E182</f>
        <v>1040</v>
      </c>
      <c r="E337" s="36">
        <f>'2022-2024 год Приложение  4'!F182</f>
        <v>24.5</v>
      </c>
      <c r="F337" s="36">
        <f>'2022-2024 год Приложение  4'!G182</f>
        <v>1064.5</v>
      </c>
      <c r="G337" s="36">
        <f>'2022-2024 год Приложение  4'!H182</f>
        <v>699.3</v>
      </c>
      <c r="H337" s="36">
        <f>'2022-2024 год Приложение  4'!I182</f>
        <v>707.3</v>
      </c>
      <c r="J337" s="25"/>
    </row>
    <row r="338" spans="1:10" ht="15.75">
      <c r="A338" s="53" t="s">
        <v>9</v>
      </c>
      <c r="B338" s="15" t="s">
        <v>136</v>
      </c>
      <c r="C338" s="26" t="s">
        <v>12</v>
      </c>
      <c r="D338" s="36">
        <f>'2022-2024 год Приложение  4'!E183</f>
        <v>189</v>
      </c>
      <c r="E338" s="36">
        <f>'2022-2024 год Приложение  4'!F183</f>
        <v>0</v>
      </c>
      <c r="F338" s="36">
        <f>'2022-2024 год Приложение  4'!G183</f>
        <v>189</v>
      </c>
      <c r="G338" s="36">
        <f>'2022-2024 год Приложение  4'!H183</f>
        <v>79</v>
      </c>
      <c r="H338" s="36">
        <f>'2022-2024 год Приложение  4'!I183</f>
        <v>79</v>
      </c>
      <c r="J338" s="25"/>
    </row>
    <row r="339" spans="1:10" ht="84" customHeight="1">
      <c r="A339" s="61" t="s">
        <v>207</v>
      </c>
      <c r="B339" s="26" t="s">
        <v>162</v>
      </c>
      <c r="C339" s="26"/>
      <c r="D339" s="36">
        <f>D340+D341</f>
        <v>31.9</v>
      </c>
      <c r="E339" s="36">
        <f>E340+E341</f>
        <v>0</v>
      </c>
      <c r="F339" s="36">
        <f>F340+F341</f>
        <v>31.9</v>
      </c>
      <c r="G339" s="36">
        <f>G340+G341</f>
        <v>31.6</v>
      </c>
      <c r="H339" s="36">
        <f>H340+H341</f>
        <v>31.6</v>
      </c>
      <c r="I339" s="25"/>
      <c r="J339" s="25"/>
    </row>
    <row r="340" spans="1:10" ht="63">
      <c r="A340" s="43" t="s">
        <v>14</v>
      </c>
      <c r="B340" s="26" t="s">
        <v>162</v>
      </c>
      <c r="C340" s="26" t="s">
        <v>15</v>
      </c>
      <c r="D340" s="36">
        <f>'2022-2024 год Приложение  4'!E185</f>
        <v>22.9</v>
      </c>
      <c r="E340" s="36">
        <f>'2022-2024 год Приложение  4'!F185</f>
        <v>0</v>
      </c>
      <c r="F340" s="36">
        <f>'2022-2024 год Приложение  4'!G185</f>
        <v>22.9</v>
      </c>
      <c r="G340" s="36">
        <f>'2022-2024 год Приложение  4'!H185</f>
        <v>22.6</v>
      </c>
      <c r="H340" s="36">
        <f>'2022-2024 год Приложение  4'!I185</f>
        <v>22.6</v>
      </c>
      <c r="J340" s="25"/>
    </row>
    <row r="341" spans="1:10" ht="47.25">
      <c r="A341" s="44" t="s">
        <v>307</v>
      </c>
      <c r="B341" s="26" t="s">
        <v>162</v>
      </c>
      <c r="C341" s="26" t="s">
        <v>8</v>
      </c>
      <c r="D341" s="36">
        <f>'2022-2024 год Приложение  4'!E186</f>
        <v>9</v>
      </c>
      <c r="E341" s="36">
        <f>'2022-2024 год Приложение  4'!F186</f>
        <v>0</v>
      </c>
      <c r="F341" s="36">
        <f>'2022-2024 год Приложение  4'!G186</f>
        <v>9</v>
      </c>
      <c r="G341" s="36">
        <f>'2022-2024 год Приложение  4'!H186</f>
        <v>9</v>
      </c>
      <c r="H341" s="36">
        <f>'2022-2024 год Приложение  4'!I186</f>
        <v>9</v>
      </c>
      <c r="J341" s="25"/>
    </row>
    <row r="342" spans="1:10" ht="81" customHeight="1">
      <c r="A342" s="37" t="s">
        <v>288</v>
      </c>
      <c r="B342" s="26" t="s">
        <v>142</v>
      </c>
      <c r="C342" s="34"/>
      <c r="D342" s="36">
        <f>'2022-2024 год Приложение  4'!E364</f>
        <v>20.1</v>
      </c>
      <c r="E342" s="36">
        <f>'2022-2024 год Приложение  4'!F364</f>
        <v>0</v>
      </c>
      <c r="F342" s="36">
        <f>'2022-2024 год Приложение  4'!G364</f>
        <v>20.1</v>
      </c>
      <c r="G342" s="36">
        <f>'2022-2024 год Приложение  4'!H364</f>
        <v>19.900000000000002</v>
      </c>
      <c r="H342" s="36">
        <f>'2022-2024 год Приложение  4'!I364</f>
        <v>19.900000000000002</v>
      </c>
      <c r="J342" s="25"/>
    </row>
    <row r="343" spans="1:10" ht="63">
      <c r="A343" s="60" t="s">
        <v>14</v>
      </c>
      <c r="B343" s="26" t="s">
        <v>142</v>
      </c>
      <c r="C343" s="26" t="s">
        <v>15</v>
      </c>
      <c r="D343" s="36">
        <f>'2022-2024 год Приложение  4'!E365</f>
        <v>19.8</v>
      </c>
      <c r="E343" s="36">
        <f>'2022-2024 год Приложение  4'!F365</f>
        <v>0</v>
      </c>
      <c r="F343" s="36">
        <f>'2022-2024 год Приложение  4'!G365</f>
        <v>19.8</v>
      </c>
      <c r="G343" s="36">
        <f>'2022-2024 год Приложение  4'!H365</f>
        <v>19.6</v>
      </c>
      <c r="H343" s="36">
        <f>'2022-2024 год Приложение  4'!I365</f>
        <v>19.6</v>
      </c>
      <c r="J343" s="25"/>
    </row>
    <row r="344" spans="1:10" ht="47.25">
      <c r="A344" s="44" t="s">
        <v>307</v>
      </c>
      <c r="B344" s="26" t="s">
        <v>142</v>
      </c>
      <c r="C344" s="26" t="s">
        <v>8</v>
      </c>
      <c r="D344" s="36">
        <f>'2022-2024 год Приложение  4'!E366</f>
        <v>0.3</v>
      </c>
      <c r="E344" s="36">
        <f>'2022-2024 год Приложение  4'!F366</f>
        <v>0</v>
      </c>
      <c r="F344" s="36">
        <f>'2022-2024 год Приложение  4'!G366</f>
        <v>0.3</v>
      </c>
      <c r="G344" s="36">
        <f>'2022-2024 год Приложение  4'!H366</f>
        <v>0.3</v>
      </c>
      <c r="H344" s="36">
        <f>'2022-2024 год Приложение  4'!I366</f>
        <v>0.3</v>
      </c>
      <c r="J344" s="25"/>
    </row>
    <row r="345" spans="1:10" ht="63">
      <c r="A345" s="22" t="s">
        <v>286</v>
      </c>
      <c r="B345" s="26" t="s">
        <v>287</v>
      </c>
      <c r="C345" s="41"/>
      <c r="D345" s="36">
        <f>'2022-2024 год Приложение  4'!E367</f>
        <v>70.2</v>
      </c>
      <c r="E345" s="36">
        <f>'2022-2024 год Приложение  4'!F367</f>
        <v>0</v>
      </c>
      <c r="F345" s="36">
        <f>'2022-2024 год Приложение  4'!G367</f>
        <v>70.2</v>
      </c>
      <c r="G345" s="36">
        <f>'2022-2024 год Приложение  4'!H367</f>
        <v>69.5</v>
      </c>
      <c r="H345" s="36">
        <f>'2022-2024 год Приложение  4'!I367</f>
        <v>69.5</v>
      </c>
      <c r="J345" s="25"/>
    </row>
    <row r="346" spans="1:10" ht="63">
      <c r="A346" s="22" t="s">
        <v>14</v>
      </c>
      <c r="B346" s="26" t="s">
        <v>287</v>
      </c>
      <c r="C346" s="41" t="s">
        <v>15</v>
      </c>
      <c r="D346" s="36">
        <f>'2022-2024 год Приложение  4'!E368</f>
        <v>69.2</v>
      </c>
      <c r="E346" s="36">
        <f>'2022-2024 год Приложение  4'!F368</f>
        <v>0</v>
      </c>
      <c r="F346" s="36">
        <f>'2022-2024 год Приложение  4'!G368</f>
        <v>69.2</v>
      </c>
      <c r="G346" s="36">
        <f>'2022-2024 год Приложение  4'!H368</f>
        <v>68.5</v>
      </c>
      <c r="H346" s="36">
        <f>'2022-2024 год Приложение  4'!I368</f>
        <v>68.5</v>
      </c>
      <c r="J346" s="25"/>
    </row>
    <row r="347" spans="1:10" ht="47.25">
      <c r="A347" s="44" t="s">
        <v>307</v>
      </c>
      <c r="B347" s="26" t="s">
        <v>287</v>
      </c>
      <c r="C347" s="41" t="s">
        <v>8</v>
      </c>
      <c r="D347" s="36">
        <f>'2022-2024 год Приложение  4'!E369</f>
        <v>1</v>
      </c>
      <c r="E347" s="36">
        <f>'2022-2024 год Приложение  4'!F369</f>
        <v>0</v>
      </c>
      <c r="F347" s="36">
        <f>'2022-2024 год Приложение  4'!G369</f>
        <v>1</v>
      </c>
      <c r="G347" s="36">
        <f>'2022-2024 год Приложение  4'!H369</f>
        <v>1</v>
      </c>
      <c r="H347" s="36">
        <f>'2022-2024 год Приложение  4'!I369</f>
        <v>1</v>
      </c>
      <c r="J347" s="25"/>
    </row>
    <row r="348" spans="1:10" ht="63">
      <c r="A348" s="38" t="s">
        <v>186</v>
      </c>
      <c r="B348" s="26" t="s">
        <v>143</v>
      </c>
      <c r="C348" s="34"/>
      <c r="D348" s="36">
        <f>D349+D350</f>
        <v>100</v>
      </c>
      <c r="E348" s="36">
        <f>E349+E350</f>
        <v>3.8</v>
      </c>
      <c r="F348" s="36">
        <f>F349+F350</f>
        <v>103.8</v>
      </c>
      <c r="G348" s="36">
        <f>G349+G350</f>
        <v>102.8</v>
      </c>
      <c r="H348" s="36">
        <f>H349+H350</f>
        <v>102.8</v>
      </c>
      <c r="J348" s="25"/>
    </row>
    <row r="349" spans="1:10" ht="63">
      <c r="A349" s="60" t="s">
        <v>14</v>
      </c>
      <c r="B349" s="26" t="s">
        <v>143</v>
      </c>
      <c r="C349" s="26" t="s">
        <v>15</v>
      </c>
      <c r="D349" s="36">
        <f>'2022-2024 год Приложение  4'!E188</f>
        <v>95</v>
      </c>
      <c r="E349" s="36">
        <f>'2022-2024 год Приложение  4'!F188</f>
        <v>3.8</v>
      </c>
      <c r="F349" s="36">
        <f>'2022-2024 год Приложение  4'!G188</f>
        <v>98.8</v>
      </c>
      <c r="G349" s="36">
        <f>'2022-2024 год Приложение  4'!H188</f>
        <v>97.8</v>
      </c>
      <c r="H349" s="36">
        <f>'2022-2024 год Приложение  4'!I188</f>
        <v>97.8</v>
      </c>
      <c r="J349" s="25"/>
    </row>
    <row r="350" spans="1:10" ht="47.25">
      <c r="A350" s="44" t="s">
        <v>307</v>
      </c>
      <c r="B350" s="26" t="s">
        <v>143</v>
      </c>
      <c r="C350" s="26" t="s">
        <v>8</v>
      </c>
      <c r="D350" s="36">
        <f>'2022-2024 год Приложение  4'!E189</f>
        <v>5</v>
      </c>
      <c r="E350" s="36">
        <f>'2022-2024 год Приложение  4'!F189</f>
        <v>0</v>
      </c>
      <c r="F350" s="36">
        <f>'2022-2024 год Приложение  4'!G189</f>
        <v>5</v>
      </c>
      <c r="G350" s="36">
        <f>'2022-2024 год Приложение  4'!H189</f>
        <v>5</v>
      </c>
      <c r="H350" s="36">
        <f>'2022-2024 год Приложение  4'!I189</f>
        <v>5</v>
      </c>
      <c r="J350" s="25"/>
    </row>
    <row r="351" spans="1:10" ht="69.75" customHeight="1">
      <c r="A351" s="79" t="s">
        <v>203</v>
      </c>
      <c r="B351" s="41" t="s">
        <v>144</v>
      </c>
      <c r="C351" s="34"/>
      <c r="D351" s="36">
        <f>'2022-2024 год Приложение  4'!E370</f>
        <v>1127.6000000000001</v>
      </c>
      <c r="E351" s="36">
        <f>'2022-2024 год Приложение  4'!F370</f>
        <v>0</v>
      </c>
      <c r="F351" s="36">
        <f>'2022-2024 год Приложение  4'!G370</f>
        <v>1127.6000000000001</v>
      </c>
      <c r="G351" s="36">
        <f>'2022-2024 год Приложение  4'!H370</f>
        <v>1117</v>
      </c>
      <c r="H351" s="36">
        <f>'2022-2024 год Приложение  4'!I370</f>
        <v>1117</v>
      </c>
      <c r="J351" s="25"/>
    </row>
    <row r="352" spans="1:10" ht="63">
      <c r="A352" s="60" t="s">
        <v>14</v>
      </c>
      <c r="B352" s="41" t="s">
        <v>144</v>
      </c>
      <c r="C352" s="26" t="s">
        <v>15</v>
      </c>
      <c r="D352" s="36">
        <f>'2022-2024 год Приложение  4'!E371</f>
        <v>1110.7</v>
      </c>
      <c r="E352" s="36">
        <f>'2022-2024 год Приложение  4'!F371</f>
        <v>0</v>
      </c>
      <c r="F352" s="36">
        <f>'2022-2024 год Приложение  4'!G371</f>
        <v>1110.7</v>
      </c>
      <c r="G352" s="36">
        <f>'2022-2024 год Приложение  4'!H371</f>
        <v>1100.2</v>
      </c>
      <c r="H352" s="36">
        <f>'2022-2024 год Приложение  4'!I371</f>
        <v>1100.2</v>
      </c>
      <c r="J352" s="25"/>
    </row>
    <row r="353" spans="1:10" ht="47.25">
      <c r="A353" s="44" t="s">
        <v>307</v>
      </c>
      <c r="B353" s="41" t="s">
        <v>144</v>
      </c>
      <c r="C353" s="26" t="s">
        <v>8</v>
      </c>
      <c r="D353" s="36">
        <f>'2022-2024 год Приложение  4'!E372</f>
        <v>16.9</v>
      </c>
      <c r="E353" s="36">
        <f>'2022-2024 год Приложение  4'!F372</f>
        <v>0</v>
      </c>
      <c r="F353" s="36">
        <f>'2022-2024 год Приложение  4'!G372</f>
        <v>16.9</v>
      </c>
      <c r="G353" s="36">
        <f>'2022-2024 год Приложение  4'!H372</f>
        <v>16.8</v>
      </c>
      <c r="H353" s="36">
        <f>'2022-2024 год Приложение  4'!I372</f>
        <v>16.8</v>
      </c>
      <c r="J353" s="25"/>
    </row>
    <row r="354" spans="1:10" ht="78.75">
      <c r="A354" s="23" t="s">
        <v>309</v>
      </c>
      <c r="B354" s="26" t="s">
        <v>145</v>
      </c>
      <c r="C354" s="34"/>
      <c r="D354" s="36">
        <f>D355+D356</f>
        <v>104.8</v>
      </c>
      <c r="E354" s="36">
        <f>E355+E356</f>
        <v>0</v>
      </c>
      <c r="F354" s="36">
        <f>F355+F356</f>
        <v>104.8</v>
      </c>
      <c r="G354" s="36">
        <f>G355+G356</f>
        <v>102.8</v>
      </c>
      <c r="H354" s="36">
        <f>H355+H356</f>
        <v>102.8</v>
      </c>
      <c r="J354" s="25"/>
    </row>
    <row r="355" spans="1:10" ht="63">
      <c r="A355" s="60" t="s">
        <v>14</v>
      </c>
      <c r="B355" s="26" t="s">
        <v>145</v>
      </c>
      <c r="C355" s="26" t="s">
        <v>15</v>
      </c>
      <c r="D355" s="36">
        <f>'2022-2024 год Приложение  4'!E191</f>
        <v>99.8</v>
      </c>
      <c r="E355" s="36">
        <f>'2022-2024 год Приложение  4'!F191</f>
        <v>0</v>
      </c>
      <c r="F355" s="36">
        <f>'2022-2024 год Приложение  4'!G191</f>
        <v>99.8</v>
      </c>
      <c r="G355" s="36">
        <f>'2022-2024 год Приложение  4'!H191</f>
        <v>97.8</v>
      </c>
      <c r="H355" s="36">
        <f>'2022-2024 год Приложение  4'!I191</f>
        <v>97.8</v>
      </c>
      <c r="J355" s="25"/>
    </row>
    <row r="356" spans="1:10" ht="47.25">
      <c r="A356" s="44" t="s">
        <v>307</v>
      </c>
      <c r="B356" s="26" t="s">
        <v>145</v>
      </c>
      <c r="C356" s="26" t="s">
        <v>8</v>
      </c>
      <c r="D356" s="36">
        <f>'2022-2024 год Приложение  4'!E192</f>
        <v>5</v>
      </c>
      <c r="E356" s="36">
        <f>'2022-2024 год Приложение  4'!F192</f>
        <v>0</v>
      </c>
      <c r="F356" s="36">
        <f>'2022-2024 год Приложение  4'!G192</f>
        <v>5</v>
      </c>
      <c r="G356" s="36">
        <f>'2022-2024 год Приложение  4'!H192</f>
        <v>5</v>
      </c>
      <c r="H356" s="36">
        <f>'2022-2024 год Приложение  4'!I192</f>
        <v>5</v>
      </c>
      <c r="J356" s="25"/>
    </row>
    <row r="357" spans="1:10" ht="15.75">
      <c r="A357" s="44" t="s">
        <v>43</v>
      </c>
      <c r="B357" s="15" t="s">
        <v>137</v>
      </c>
      <c r="C357" s="41"/>
      <c r="D357" s="17">
        <f>D358+D359</f>
        <v>2704.3999999999996</v>
      </c>
      <c r="E357" s="17">
        <f>E358+E359</f>
        <v>0</v>
      </c>
      <c r="F357" s="17">
        <f>F358+F359</f>
        <v>2704.3999999999996</v>
      </c>
      <c r="G357" s="17">
        <f>G358+G359</f>
        <v>2315</v>
      </c>
      <c r="H357" s="17">
        <f>H358+H359</f>
        <v>2315</v>
      </c>
      <c r="J357" s="25"/>
    </row>
    <row r="358" spans="1:10" ht="47.25">
      <c r="A358" s="44" t="s">
        <v>307</v>
      </c>
      <c r="B358" s="15" t="s">
        <v>137</v>
      </c>
      <c r="C358" s="26" t="s">
        <v>8</v>
      </c>
      <c r="D358" s="36">
        <f>'2022-2024 год Приложение  4'!E194</f>
        <v>2486.7</v>
      </c>
      <c r="E358" s="36">
        <f>'2022-2024 год Приложение  4'!F194</f>
        <v>0</v>
      </c>
      <c r="F358" s="36">
        <f>'2022-2024 год Приложение  4'!G194</f>
        <v>2486.7</v>
      </c>
      <c r="G358" s="36">
        <f>'2022-2024 год Приложение  4'!H194</f>
        <v>2115</v>
      </c>
      <c r="H358" s="36">
        <f>'2022-2024 год Приложение  4'!I194</f>
        <v>2115</v>
      </c>
      <c r="J358" s="25"/>
    </row>
    <row r="359" spans="1:10" ht="15.75">
      <c r="A359" s="44" t="s">
        <v>9</v>
      </c>
      <c r="B359" s="15" t="s">
        <v>137</v>
      </c>
      <c r="C359" s="26" t="s">
        <v>12</v>
      </c>
      <c r="D359" s="36">
        <f>'2022-2024 год Приложение  4'!E195</f>
        <v>217.7</v>
      </c>
      <c r="E359" s="36">
        <f>'2022-2024 год Приложение  4'!F195</f>
        <v>0</v>
      </c>
      <c r="F359" s="36">
        <f>'2022-2024 год Приложение  4'!G195</f>
        <v>217.7</v>
      </c>
      <c r="G359" s="36">
        <f>'2022-2024 год Приложение  4'!H195</f>
        <v>200</v>
      </c>
      <c r="H359" s="36">
        <f>'2022-2024 год Приложение  4'!I195</f>
        <v>200</v>
      </c>
      <c r="J359" s="25"/>
    </row>
    <row r="360" spans="1:10" ht="63">
      <c r="A360" s="44" t="s">
        <v>366</v>
      </c>
      <c r="B360" s="41" t="s">
        <v>363</v>
      </c>
      <c r="C360" s="21"/>
      <c r="D360" s="36">
        <f>D361+D362</f>
        <v>17</v>
      </c>
      <c r="E360" s="36">
        <f>E361+E362</f>
        <v>0</v>
      </c>
      <c r="F360" s="36">
        <f>F361+F362</f>
        <v>17</v>
      </c>
      <c r="G360" s="36">
        <f>G361+G362</f>
        <v>16.9</v>
      </c>
      <c r="H360" s="36">
        <f>H361+H362</f>
        <v>16.9</v>
      </c>
      <c r="J360" s="25"/>
    </row>
    <row r="361" spans="1:10" ht="63">
      <c r="A361" s="44" t="s">
        <v>14</v>
      </c>
      <c r="B361" s="41" t="s">
        <v>363</v>
      </c>
      <c r="C361" s="41" t="s">
        <v>15</v>
      </c>
      <c r="D361" s="36">
        <f>'2022-2024 год Приложение  4'!E197</f>
        <v>16.8</v>
      </c>
      <c r="E361" s="36">
        <f>'2022-2024 год Приложение  4'!F197</f>
        <v>0</v>
      </c>
      <c r="F361" s="36">
        <f>'2022-2024 год Приложение  4'!G197</f>
        <v>16.8</v>
      </c>
      <c r="G361" s="36">
        <f>'2022-2024 год Приложение  4'!H197</f>
        <v>16.7</v>
      </c>
      <c r="H361" s="36">
        <f>'2022-2024 год Приложение  4'!I197</f>
        <v>16.7</v>
      </c>
      <c r="J361" s="25"/>
    </row>
    <row r="362" spans="1:10" ht="47.25">
      <c r="A362" s="44" t="s">
        <v>307</v>
      </c>
      <c r="B362" s="41" t="s">
        <v>363</v>
      </c>
      <c r="C362" s="41" t="s">
        <v>8</v>
      </c>
      <c r="D362" s="36">
        <f>'2022-2024 год Приложение  4'!E198</f>
        <v>0.2</v>
      </c>
      <c r="E362" s="36">
        <f>'2022-2024 год Приложение  4'!F198</f>
        <v>0</v>
      </c>
      <c r="F362" s="36">
        <f>'2022-2024 год Приложение  4'!G198</f>
        <v>0.2</v>
      </c>
      <c r="G362" s="36">
        <f>'2022-2024 год Приложение  4'!H198</f>
        <v>0.2</v>
      </c>
      <c r="H362" s="36">
        <f>'2022-2024 год Приложение  4'!I198</f>
        <v>0.2</v>
      </c>
      <c r="J362" s="25"/>
    </row>
    <row r="363" spans="1:10" ht="63">
      <c r="A363" s="44" t="s">
        <v>367</v>
      </c>
      <c r="B363" s="41" t="s">
        <v>364</v>
      </c>
      <c r="C363" s="21"/>
      <c r="D363" s="36">
        <f>D364+D365</f>
        <v>33.99999999999999</v>
      </c>
      <c r="E363" s="36">
        <f>E364+E365</f>
        <v>0</v>
      </c>
      <c r="F363" s="36">
        <f>F364+F365</f>
        <v>33.99999999999999</v>
      </c>
      <c r="G363" s="36">
        <f>G364+G365</f>
        <v>33.699999999999996</v>
      </c>
      <c r="H363" s="36">
        <f>H364+H365</f>
        <v>33.699999999999996</v>
      </c>
      <c r="J363" s="25"/>
    </row>
    <row r="364" spans="1:10" ht="63">
      <c r="A364" s="44" t="s">
        <v>14</v>
      </c>
      <c r="B364" s="41" t="s">
        <v>364</v>
      </c>
      <c r="C364" s="41" t="s">
        <v>15</v>
      </c>
      <c r="D364" s="36">
        <f>'2022-2024 год Приложение  4'!E374</f>
        <v>33.599999999999994</v>
      </c>
      <c r="E364" s="36">
        <f>'2022-2024 год Приложение  4'!F374</f>
        <v>0</v>
      </c>
      <c r="F364" s="36">
        <f>'2022-2024 год Приложение  4'!G374</f>
        <v>33.599999999999994</v>
      </c>
      <c r="G364" s="36">
        <f>'2022-2024 год Приложение  4'!H374</f>
        <v>33.3</v>
      </c>
      <c r="H364" s="36">
        <f>'2022-2024 год Приложение  4'!I374</f>
        <v>33.3</v>
      </c>
      <c r="J364" s="25"/>
    </row>
    <row r="365" spans="1:10" ht="47.25">
      <c r="A365" s="44" t="s">
        <v>307</v>
      </c>
      <c r="B365" s="41" t="s">
        <v>364</v>
      </c>
      <c r="C365" s="41" t="s">
        <v>8</v>
      </c>
      <c r="D365" s="36">
        <f>'2022-2024 год Приложение  4'!E375</f>
        <v>0.4</v>
      </c>
      <c r="E365" s="36">
        <f>'2022-2024 год Приложение  4'!F375</f>
        <v>0</v>
      </c>
      <c r="F365" s="36">
        <f>'2022-2024 год Приложение  4'!G375</f>
        <v>0.4</v>
      </c>
      <c r="G365" s="36">
        <f>'2022-2024 год Приложение  4'!H375</f>
        <v>0.4</v>
      </c>
      <c r="H365" s="36">
        <f>'2022-2024 год Приложение  4'!I375</f>
        <v>0.4</v>
      </c>
      <c r="J365" s="25"/>
    </row>
    <row r="366" spans="1:10" ht="31.5">
      <c r="A366" s="44" t="s">
        <v>211</v>
      </c>
      <c r="B366" s="41" t="s">
        <v>209</v>
      </c>
      <c r="C366" s="41"/>
      <c r="D366" s="36">
        <f>D367</f>
        <v>4843</v>
      </c>
      <c r="E366" s="36">
        <f>E367</f>
        <v>0</v>
      </c>
      <c r="F366" s="36">
        <f>F367</f>
        <v>4843</v>
      </c>
      <c r="G366" s="36">
        <f>G367</f>
        <v>4600</v>
      </c>
      <c r="H366" s="36">
        <f>H367</f>
        <v>4600</v>
      </c>
      <c r="J366" s="25"/>
    </row>
    <row r="367" spans="1:10" ht="31.5">
      <c r="A367" s="22" t="s">
        <v>10</v>
      </c>
      <c r="B367" s="41" t="s">
        <v>209</v>
      </c>
      <c r="C367" s="41" t="s">
        <v>11</v>
      </c>
      <c r="D367" s="36">
        <f>'2022-2024 год Приложение  4'!E200</f>
        <v>4843</v>
      </c>
      <c r="E367" s="36">
        <f>'2022-2024 год Приложение  4'!F200</f>
        <v>0</v>
      </c>
      <c r="F367" s="36">
        <f>'2022-2024 год Приложение  4'!G200</f>
        <v>4843</v>
      </c>
      <c r="G367" s="36">
        <f>'2022-2024 год Приложение  4'!H200</f>
        <v>4600</v>
      </c>
      <c r="H367" s="36">
        <f>'2022-2024 год Приложение  4'!I200</f>
        <v>4600</v>
      </c>
      <c r="J367" s="25"/>
    </row>
    <row r="368" spans="1:10" ht="15.75">
      <c r="A368" s="10" t="s">
        <v>61</v>
      </c>
      <c r="B368" s="11" t="s">
        <v>138</v>
      </c>
      <c r="C368" s="11" t="s">
        <v>0</v>
      </c>
      <c r="D368" s="108">
        <f>D369+D373+D377+D375+D371+D381+D379</f>
        <v>2064.1</v>
      </c>
      <c r="E368" s="108">
        <f>E369+E373+E377+E375+E371+E381+E379</f>
        <v>-179.70000000000002</v>
      </c>
      <c r="F368" s="108">
        <f>F369+F373+F377+F375+F371+F381+F379</f>
        <v>1884.3999999999999</v>
      </c>
      <c r="G368" s="108">
        <f>G369+G373+G377+G375+G371+G381+G379</f>
        <v>2709.3</v>
      </c>
      <c r="H368" s="108">
        <f>H369+H373+H377+H375+H371+H381+H379</f>
        <v>2709.3</v>
      </c>
      <c r="J368" s="25"/>
    </row>
    <row r="369" spans="1:10" ht="31.5">
      <c r="A369" s="16" t="s">
        <v>19</v>
      </c>
      <c r="B369" s="15" t="s">
        <v>139</v>
      </c>
      <c r="C369" s="7"/>
      <c r="D369" s="17">
        <f>D370</f>
        <v>26</v>
      </c>
      <c r="E369" s="17">
        <f>E370</f>
        <v>0</v>
      </c>
      <c r="F369" s="17">
        <f>F370</f>
        <v>26</v>
      </c>
      <c r="G369" s="17">
        <f>G370</f>
        <v>26</v>
      </c>
      <c r="H369" s="17">
        <f>H370</f>
        <v>26</v>
      </c>
      <c r="J369" s="25"/>
    </row>
    <row r="370" spans="1:10" ht="47.25">
      <c r="A370" s="44" t="s">
        <v>307</v>
      </c>
      <c r="B370" s="15" t="s">
        <v>139</v>
      </c>
      <c r="C370" s="26" t="s">
        <v>8</v>
      </c>
      <c r="D370" s="36">
        <f>'2022-2024 год Приложение  4'!E203</f>
        <v>26</v>
      </c>
      <c r="E370" s="36">
        <f>'2022-2024 год Приложение  4'!F203</f>
        <v>0</v>
      </c>
      <c r="F370" s="36">
        <f>'2022-2024 год Приложение  4'!G203</f>
        <v>26</v>
      </c>
      <c r="G370" s="36">
        <f>'2022-2024 год Приложение  4'!H203</f>
        <v>26</v>
      </c>
      <c r="H370" s="36">
        <f>'2022-2024 год Приложение  4'!I203</f>
        <v>26</v>
      </c>
      <c r="J370" s="25"/>
    </row>
    <row r="371" spans="1:10" ht="37.5" customHeight="1">
      <c r="A371" s="44" t="s">
        <v>180</v>
      </c>
      <c r="B371" s="15" t="s">
        <v>181</v>
      </c>
      <c r="C371" s="7"/>
      <c r="D371" s="36">
        <f>D372</f>
        <v>100</v>
      </c>
      <c r="E371" s="36">
        <f>E372</f>
        <v>0</v>
      </c>
      <c r="F371" s="36">
        <f>F372</f>
        <v>100</v>
      </c>
      <c r="G371" s="36">
        <f>G372</f>
        <v>100</v>
      </c>
      <c r="H371" s="36">
        <f>H372</f>
        <v>100</v>
      </c>
      <c r="J371" s="25"/>
    </row>
    <row r="372" spans="1:10" ht="47.25">
      <c r="A372" s="44" t="s">
        <v>307</v>
      </c>
      <c r="B372" s="15" t="s">
        <v>181</v>
      </c>
      <c r="C372" s="41" t="s">
        <v>8</v>
      </c>
      <c r="D372" s="36">
        <f>'2022-2024 год Приложение  4'!E205</f>
        <v>100</v>
      </c>
      <c r="E372" s="36">
        <f>'2022-2024 год Приложение  4'!F205</f>
        <v>0</v>
      </c>
      <c r="F372" s="36">
        <f>'2022-2024 год Приложение  4'!G205</f>
        <v>100</v>
      </c>
      <c r="G372" s="36">
        <f>'2022-2024 год Приложение  4'!H205</f>
        <v>100</v>
      </c>
      <c r="H372" s="36">
        <f>'2022-2024 год Приложение  4'!I205</f>
        <v>100</v>
      </c>
      <c r="J372" s="25"/>
    </row>
    <row r="373" spans="1:10" ht="63">
      <c r="A373" s="16" t="s">
        <v>20</v>
      </c>
      <c r="B373" s="15" t="s">
        <v>140</v>
      </c>
      <c r="C373" s="7"/>
      <c r="D373" s="17">
        <f>D374</f>
        <v>1254.8</v>
      </c>
      <c r="E373" s="17">
        <f>E374</f>
        <v>0</v>
      </c>
      <c r="F373" s="17">
        <f>F374</f>
        <v>1254.8</v>
      </c>
      <c r="G373" s="17">
        <f>G374</f>
        <v>2000</v>
      </c>
      <c r="H373" s="17">
        <f>H374</f>
        <v>2000</v>
      </c>
      <c r="J373" s="25"/>
    </row>
    <row r="374" spans="1:10" ht="47.25">
      <c r="A374" s="44" t="s">
        <v>307</v>
      </c>
      <c r="B374" s="15" t="s">
        <v>140</v>
      </c>
      <c r="C374" s="26" t="s">
        <v>8</v>
      </c>
      <c r="D374" s="36">
        <f>'2022-2024 год Приложение  4'!E207</f>
        <v>1254.8</v>
      </c>
      <c r="E374" s="36">
        <f>'2022-2024 год Приложение  4'!F207</f>
        <v>0</v>
      </c>
      <c r="F374" s="36">
        <f>'2022-2024 год Приложение  4'!G207</f>
        <v>1254.8</v>
      </c>
      <c r="G374" s="36">
        <f>'2022-2024 год Приложение  4'!H207</f>
        <v>2000</v>
      </c>
      <c r="H374" s="36">
        <f>'2022-2024 год Приложение  4'!I207</f>
        <v>2000</v>
      </c>
      <c r="J374" s="25"/>
    </row>
    <row r="375" spans="1:10" ht="31.5">
      <c r="A375" s="44" t="s">
        <v>317</v>
      </c>
      <c r="B375" s="15" t="s">
        <v>164</v>
      </c>
      <c r="C375" s="34"/>
      <c r="D375" s="36">
        <f>'2022-2024 год Приложение  4'!E208</f>
        <v>250</v>
      </c>
      <c r="E375" s="36">
        <f>'2022-2024 год Приложение  4'!F208</f>
        <v>0</v>
      </c>
      <c r="F375" s="36">
        <f>'2022-2024 год Приложение  4'!G208</f>
        <v>250</v>
      </c>
      <c r="G375" s="36">
        <f>'2022-2024 год Приложение  4'!H208</f>
        <v>250</v>
      </c>
      <c r="H375" s="36">
        <f>'2022-2024 год Приложение  4'!I208</f>
        <v>250</v>
      </c>
      <c r="J375" s="25"/>
    </row>
    <row r="376" spans="1:10" ht="47.25">
      <c r="A376" s="44" t="s">
        <v>307</v>
      </c>
      <c r="B376" s="15" t="s">
        <v>164</v>
      </c>
      <c r="C376" s="26" t="s">
        <v>8</v>
      </c>
      <c r="D376" s="36">
        <f>'2022-2024 год Приложение  4'!E209</f>
        <v>250</v>
      </c>
      <c r="E376" s="36">
        <f>'2022-2024 год Приложение  4'!F209</f>
        <v>0</v>
      </c>
      <c r="F376" s="36">
        <f>'2022-2024 год Приложение  4'!G209</f>
        <v>250</v>
      </c>
      <c r="G376" s="36">
        <f>'2022-2024 год Приложение  4'!H209</f>
        <v>250</v>
      </c>
      <c r="H376" s="36">
        <f>'2022-2024 год Приложение  4'!I209</f>
        <v>250</v>
      </c>
      <c r="J376" s="25"/>
    </row>
    <row r="377" spans="1:10" ht="15.75">
      <c r="A377" s="61" t="s">
        <v>53</v>
      </c>
      <c r="B377" s="15" t="s">
        <v>141</v>
      </c>
      <c r="C377" s="34"/>
      <c r="D377" s="36">
        <f>'2022-2024 год Приложение  4'!E210</f>
        <v>150</v>
      </c>
      <c r="E377" s="36">
        <f>'2022-2024 год Приложение  4'!F210</f>
        <v>0</v>
      </c>
      <c r="F377" s="36">
        <f>'2022-2024 год Приложение  4'!G210</f>
        <v>150</v>
      </c>
      <c r="G377" s="36">
        <f>'2022-2024 год Приложение  4'!H210</f>
        <v>150</v>
      </c>
      <c r="H377" s="36">
        <f>'2022-2024 год Приложение  4'!I210</f>
        <v>150</v>
      </c>
      <c r="J377" s="25"/>
    </row>
    <row r="378" spans="1:10" ht="47.25">
      <c r="A378" s="44" t="s">
        <v>307</v>
      </c>
      <c r="B378" s="15" t="s">
        <v>141</v>
      </c>
      <c r="C378" s="26" t="s">
        <v>8</v>
      </c>
      <c r="D378" s="36">
        <f>'2022-2024 год Приложение  4'!E211</f>
        <v>150</v>
      </c>
      <c r="E378" s="36">
        <f>'2022-2024 год Приложение  4'!F211</f>
        <v>0</v>
      </c>
      <c r="F378" s="36">
        <f>'2022-2024 год Приложение  4'!G211</f>
        <v>150</v>
      </c>
      <c r="G378" s="36">
        <f>'2022-2024 год Приложение  4'!H211</f>
        <v>150</v>
      </c>
      <c r="H378" s="36">
        <f>'2022-2024 год Приложение  4'!I211</f>
        <v>150</v>
      </c>
      <c r="J378" s="25"/>
    </row>
    <row r="379" spans="1:10" ht="63">
      <c r="A379" s="44" t="s">
        <v>228</v>
      </c>
      <c r="B379" s="15" t="s">
        <v>455</v>
      </c>
      <c r="C379" s="26"/>
      <c r="D379" s="36">
        <f>D380</f>
        <v>100</v>
      </c>
      <c r="E379" s="36">
        <f>E380</f>
        <v>3.6</v>
      </c>
      <c r="F379" s="36">
        <f>D379+E379</f>
        <v>103.6</v>
      </c>
      <c r="G379" s="36">
        <f>G380</f>
        <v>0</v>
      </c>
      <c r="H379" s="36">
        <f>H380</f>
        <v>0</v>
      </c>
      <c r="J379" s="25"/>
    </row>
    <row r="380" spans="1:10" ht="31.5">
      <c r="A380" s="44" t="s">
        <v>308</v>
      </c>
      <c r="B380" s="15" t="s">
        <v>455</v>
      </c>
      <c r="C380" s="26" t="s">
        <v>8</v>
      </c>
      <c r="D380" s="36">
        <f>'2022-2024 год Приложение  4'!E213</f>
        <v>100</v>
      </c>
      <c r="E380" s="36">
        <f>'2022-2024 год Приложение  4'!F213</f>
        <v>3.6</v>
      </c>
      <c r="F380" s="36">
        <f>D380+E380</f>
        <v>103.6</v>
      </c>
      <c r="G380" s="36">
        <f>'2022-2024 год Приложение  4'!H213</f>
        <v>0</v>
      </c>
      <c r="H380" s="36">
        <f>'2022-2024 год Приложение  4'!I213</f>
        <v>0</v>
      </c>
      <c r="J380" s="25"/>
    </row>
    <row r="381" spans="1:10" ht="69" customHeight="1">
      <c r="A381" s="44" t="s">
        <v>228</v>
      </c>
      <c r="B381" s="15" t="s">
        <v>229</v>
      </c>
      <c r="C381" s="41"/>
      <c r="D381" s="36">
        <f>'2022-2024 год Приложение  4'!E214</f>
        <v>183.3</v>
      </c>
      <c r="E381" s="36">
        <f>'2022-2024 год Приложение  4'!F214</f>
        <v>-183.3</v>
      </c>
      <c r="F381" s="36">
        <f>'2022-2024 год Приложение  4'!G214</f>
        <v>0</v>
      </c>
      <c r="G381" s="36">
        <f>'2022-2024 год Приложение  4'!H214</f>
        <v>183.3</v>
      </c>
      <c r="H381" s="36">
        <f>'2022-2024 год Приложение  4'!I214</f>
        <v>183.3</v>
      </c>
      <c r="J381" s="25"/>
    </row>
    <row r="382" spans="1:10" ht="47.25">
      <c r="A382" s="44" t="s">
        <v>307</v>
      </c>
      <c r="B382" s="15" t="s">
        <v>229</v>
      </c>
      <c r="C382" s="41" t="s">
        <v>8</v>
      </c>
      <c r="D382" s="36">
        <f>'2022-2024 год Приложение  4'!E215</f>
        <v>183.3</v>
      </c>
      <c r="E382" s="36">
        <f>'2022-2024 год Приложение  4'!F215</f>
        <v>-183.3</v>
      </c>
      <c r="F382" s="36">
        <f>'2022-2024 год Приложение  4'!G215</f>
        <v>0</v>
      </c>
      <c r="G382" s="36">
        <f>'2022-2024 год Приложение  4'!H215</f>
        <v>183.3</v>
      </c>
      <c r="H382" s="36">
        <f>'2022-2024 год Приложение  4'!I215</f>
        <v>183.3</v>
      </c>
      <c r="J382" s="25"/>
    </row>
    <row r="383" spans="1:10" ht="31.5">
      <c r="A383" s="28" t="s">
        <v>250</v>
      </c>
      <c r="B383" s="29" t="s">
        <v>112</v>
      </c>
      <c r="C383" s="29" t="s">
        <v>0</v>
      </c>
      <c r="D383" s="33">
        <f>D387+D384</f>
        <v>25063.8</v>
      </c>
      <c r="E383" s="33">
        <f>E387+E384</f>
        <v>1.4155343563970746E-15</v>
      </c>
      <c r="F383" s="33">
        <f>F387+F384</f>
        <v>25063.799999999996</v>
      </c>
      <c r="G383" s="33">
        <f>G387+G384</f>
        <v>15065</v>
      </c>
      <c r="H383" s="33">
        <f>H387+H384</f>
        <v>15072.599999999999</v>
      </c>
      <c r="J383" s="25"/>
    </row>
    <row r="384" spans="1:10" ht="15.75">
      <c r="A384" s="97" t="s">
        <v>394</v>
      </c>
      <c r="B384" s="11" t="s">
        <v>395</v>
      </c>
      <c r="C384" s="11"/>
      <c r="D384" s="108">
        <f>D385</f>
        <v>3459.5</v>
      </c>
      <c r="E384" s="108">
        <f aca="true" t="shared" si="3" ref="E384:H385">E385</f>
        <v>0</v>
      </c>
      <c r="F384" s="108">
        <f t="shared" si="3"/>
        <v>3459.5</v>
      </c>
      <c r="G384" s="108">
        <f t="shared" si="3"/>
        <v>0</v>
      </c>
      <c r="H384" s="108">
        <f t="shared" si="3"/>
        <v>0</v>
      </c>
      <c r="J384" s="25"/>
    </row>
    <row r="385" spans="1:10" ht="15.75">
      <c r="A385" s="49" t="s">
        <v>396</v>
      </c>
      <c r="B385" s="34" t="s">
        <v>397</v>
      </c>
      <c r="C385" s="55"/>
      <c r="D385" s="36">
        <f>D386</f>
        <v>3459.5</v>
      </c>
      <c r="E385" s="36">
        <f t="shared" si="3"/>
        <v>0</v>
      </c>
      <c r="F385" s="36">
        <f t="shared" si="3"/>
        <v>3459.5</v>
      </c>
      <c r="G385" s="36">
        <f t="shared" si="3"/>
        <v>0</v>
      </c>
      <c r="H385" s="36">
        <f t="shared" si="3"/>
        <v>0</v>
      </c>
      <c r="J385" s="25"/>
    </row>
    <row r="386" spans="1:10" ht="31.5">
      <c r="A386" s="49" t="s">
        <v>308</v>
      </c>
      <c r="B386" s="34" t="s">
        <v>397</v>
      </c>
      <c r="C386" s="21" t="s">
        <v>8</v>
      </c>
      <c r="D386" s="36">
        <f>'2022-2024 год Приложение  4'!E219</f>
        <v>3459.5</v>
      </c>
      <c r="E386" s="36">
        <f>'2022-2024 год Приложение  4'!F219</f>
        <v>0</v>
      </c>
      <c r="F386" s="36">
        <f>E386+D386</f>
        <v>3459.5</v>
      </c>
      <c r="G386" s="36">
        <f>'2022-2024 год Приложение  4'!H219</f>
        <v>0</v>
      </c>
      <c r="H386" s="36">
        <f>'2022-2024 год Приложение  4'!I219</f>
        <v>0</v>
      </c>
      <c r="J386" s="25"/>
    </row>
    <row r="387" spans="1:10" ht="31.5">
      <c r="A387" s="10" t="s">
        <v>326</v>
      </c>
      <c r="B387" s="11" t="s">
        <v>122</v>
      </c>
      <c r="C387" s="11" t="s">
        <v>0</v>
      </c>
      <c r="D387" s="108">
        <f>D388</f>
        <v>21604.3</v>
      </c>
      <c r="E387" s="108">
        <f>E388</f>
        <v>1.4155343563970746E-15</v>
      </c>
      <c r="F387" s="108">
        <f>F388</f>
        <v>21604.299999999996</v>
      </c>
      <c r="G387" s="108">
        <f>G388</f>
        <v>15065</v>
      </c>
      <c r="H387" s="108">
        <f>H388</f>
        <v>15072.599999999999</v>
      </c>
      <c r="J387" s="25"/>
    </row>
    <row r="388" spans="1:10" ht="15.75">
      <c r="A388" s="40" t="s">
        <v>55</v>
      </c>
      <c r="B388" s="34" t="s">
        <v>266</v>
      </c>
      <c r="C388" s="62"/>
      <c r="D388" s="36">
        <f>D390+D389+D391</f>
        <v>21604.3</v>
      </c>
      <c r="E388" s="36">
        <f>E390+E389+E391</f>
        <v>1.4155343563970746E-15</v>
      </c>
      <c r="F388" s="36">
        <f>F390+F389+F391</f>
        <v>21604.299999999996</v>
      </c>
      <c r="G388" s="36">
        <f>G390+G389+G391</f>
        <v>15065</v>
      </c>
      <c r="H388" s="36">
        <f>H390+H389+H391</f>
        <v>15072.599999999999</v>
      </c>
      <c r="J388" s="25"/>
    </row>
    <row r="389" spans="1:10" ht="63">
      <c r="A389" s="58" t="s">
        <v>14</v>
      </c>
      <c r="B389" s="34" t="s">
        <v>266</v>
      </c>
      <c r="C389" s="26" t="s">
        <v>15</v>
      </c>
      <c r="D389" s="36">
        <f>'2022-2024 год Приложение  4'!E222</f>
        <v>20385.699999999997</v>
      </c>
      <c r="E389" s="36">
        <f>'2022-2024 год Приложение  4'!F222</f>
        <v>-37.8</v>
      </c>
      <c r="F389" s="36">
        <f>'2022-2024 год Приложение  4'!G222</f>
        <v>20347.899999999998</v>
      </c>
      <c r="G389" s="36">
        <f>'2022-2024 год Приложение  4'!H222</f>
        <v>13836.4</v>
      </c>
      <c r="H389" s="36">
        <f>'2022-2024 год Приложение  4'!I222</f>
        <v>13836.4</v>
      </c>
      <c r="J389" s="25"/>
    </row>
    <row r="390" spans="1:10" ht="47.25">
      <c r="A390" s="44" t="s">
        <v>307</v>
      </c>
      <c r="B390" s="34" t="s">
        <v>266</v>
      </c>
      <c r="C390" s="26" t="s">
        <v>8</v>
      </c>
      <c r="D390" s="36">
        <f>'2022-2024 год Приложение  4'!E223</f>
        <v>1182.7</v>
      </c>
      <c r="E390" s="36">
        <f>'2022-2024 год Приложение  4'!F223</f>
        <v>37.9</v>
      </c>
      <c r="F390" s="36">
        <f>'2022-2024 год Приложение  4'!G223</f>
        <v>1220.6000000000001</v>
      </c>
      <c r="G390" s="36">
        <f>'2022-2024 год Приложение  4'!H223</f>
        <v>1192.7</v>
      </c>
      <c r="H390" s="36">
        <f>'2022-2024 год Приложение  4'!I223</f>
        <v>1200.3</v>
      </c>
      <c r="J390" s="25"/>
    </row>
    <row r="391" spans="1:10" ht="15.75">
      <c r="A391" s="40" t="s">
        <v>9</v>
      </c>
      <c r="B391" s="34" t="s">
        <v>267</v>
      </c>
      <c r="C391" s="26" t="s">
        <v>12</v>
      </c>
      <c r="D391" s="36">
        <f>'2022-2024 год Приложение  4'!E224</f>
        <v>35.9</v>
      </c>
      <c r="E391" s="36">
        <f>'2022-2024 год Приложение  4'!F224</f>
        <v>-0.1</v>
      </c>
      <c r="F391" s="36">
        <f>'2022-2024 год Приложение  4'!G224</f>
        <v>35.8</v>
      </c>
      <c r="G391" s="36">
        <f>'2022-2024 год Приложение  4'!H224</f>
        <v>35.9</v>
      </c>
      <c r="H391" s="36">
        <f>'2022-2024 год Приложение  4'!I224</f>
        <v>35.9</v>
      </c>
      <c r="J391" s="25"/>
    </row>
    <row r="392" spans="1:10" ht="15.75">
      <c r="A392" s="28" t="s">
        <v>252</v>
      </c>
      <c r="B392" s="29" t="s">
        <v>146</v>
      </c>
      <c r="C392" s="29" t="s">
        <v>0</v>
      </c>
      <c r="D392" s="30">
        <f>D393+D396+D407</f>
        <v>16155.7</v>
      </c>
      <c r="E392" s="30">
        <f>E393+E396+E407</f>
        <v>0</v>
      </c>
      <c r="F392" s="30">
        <f>F393+F396+F407</f>
        <v>16155.7</v>
      </c>
      <c r="G392" s="30">
        <f>G393+G396+G407</f>
        <v>14965</v>
      </c>
      <c r="H392" s="30">
        <f>H393+H396+H407</f>
        <v>14965.1</v>
      </c>
      <c r="J392" s="25"/>
    </row>
    <row r="393" spans="1:10" ht="15.75">
      <c r="A393" s="10" t="s">
        <v>253</v>
      </c>
      <c r="B393" s="11" t="s">
        <v>147</v>
      </c>
      <c r="C393" s="11" t="s">
        <v>0</v>
      </c>
      <c r="D393" s="12">
        <f aca="true" t="shared" si="4" ref="D393:H394">D394</f>
        <v>159.8</v>
      </c>
      <c r="E393" s="12">
        <f t="shared" si="4"/>
        <v>0</v>
      </c>
      <c r="F393" s="12">
        <f t="shared" si="4"/>
        <v>159.8</v>
      </c>
      <c r="G393" s="12">
        <f t="shared" si="4"/>
        <v>120</v>
      </c>
      <c r="H393" s="12">
        <f t="shared" si="4"/>
        <v>120</v>
      </c>
      <c r="I393" s="25"/>
      <c r="J393" s="25"/>
    </row>
    <row r="394" spans="1:10" ht="15.75">
      <c r="A394" s="40" t="s">
        <v>49</v>
      </c>
      <c r="B394" s="26" t="s">
        <v>262</v>
      </c>
      <c r="C394" s="26"/>
      <c r="D394" s="36">
        <f t="shared" si="4"/>
        <v>159.8</v>
      </c>
      <c r="E394" s="36">
        <f t="shared" si="4"/>
        <v>0</v>
      </c>
      <c r="F394" s="36">
        <f t="shared" si="4"/>
        <v>159.8</v>
      </c>
      <c r="G394" s="36">
        <f t="shared" si="4"/>
        <v>120</v>
      </c>
      <c r="H394" s="36">
        <f t="shared" si="4"/>
        <v>120</v>
      </c>
      <c r="J394" s="25"/>
    </row>
    <row r="395" spans="1:10" ht="63">
      <c r="A395" s="58" t="s">
        <v>14</v>
      </c>
      <c r="B395" s="26" t="s">
        <v>262</v>
      </c>
      <c r="C395" s="26" t="s">
        <v>15</v>
      </c>
      <c r="D395" s="36">
        <f>'2022-2024 год Приложение  4'!E228</f>
        <v>159.8</v>
      </c>
      <c r="E395" s="36">
        <f>'2022-2024 год Приложение  4'!F228</f>
        <v>0</v>
      </c>
      <c r="F395" s="36">
        <f>'2022-2024 год Приложение  4'!G228</f>
        <v>159.8</v>
      </c>
      <c r="G395" s="36">
        <f>'2022-2024 год Приложение  4'!H228</f>
        <v>120</v>
      </c>
      <c r="H395" s="36">
        <f>'2022-2024 год Приложение  4'!I228</f>
        <v>120</v>
      </c>
      <c r="J395" s="25"/>
    </row>
    <row r="396" spans="1:10" ht="31.5">
      <c r="A396" s="10" t="s">
        <v>254</v>
      </c>
      <c r="B396" s="11" t="s">
        <v>113</v>
      </c>
      <c r="C396" s="11" t="s">
        <v>0</v>
      </c>
      <c r="D396" s="12">
        <f>D397+D403+D399+D405+D401</f>
        <v>15711.2</v>
      </c>
      <c r="E396" s="12">
        <f>E397+E403+E399+E405+E401</f>
        <v>0</v>
      </c>
      <c r="F396" s="12">
        <f>F397+F403+F399+F405+F401</f>
        <v>15711.2</v>
      </c>
      <c r="G396" s="12">
        <f>G397+G403+G399+G405+G401</f>
        <v>14745</v>
      </c>
      <c r="H396" s="12">
        <f>H397+H403+H399+H405+H401</f>
        <v>14745.1</v>
      </c>
      <c r="J396" s="25"/>
    </row>
    <row r="397" spans="1:10" ht="63">
      <c r="A397" s="14" t="s">
        <v>31</v>
      </c>
      <c r="B397" s="15" t="s">
        <v>148</v>
      </c>
      <c r="C397" s="15"/>
      <c r="D397" s="17">
        <f>D398</f>
        <v>1324.3</v>
      </c>
      <c r="E397" s="17">
        <f>E398</f>
        <v>0</v>
      </c>
      <c r="F397" s="17">
        <f>F398</f>
        <v>1324.3</v>
      </c>
      <c r="G397" s="17">
        <f>G398</f>
        <v>1186.3</v>
      </c>
      <c r="H397" s="17">
        <f>H398</f>
        <v>1186.3</v>
      </c>
      <c r="I397" s="25"/>
      <c r="J397" s="25"/>
    </row>
    <row r="398" spans="1:10" ht="15.75">
      <c r="A398" s="40" t="s">
        <v>26</v>
      </c>
      <c r="B398" s="15" t="s">
        <v>148</v>
      </c>
      <c r="C398" s="26" t="s">
        <v>16</v>
      </c>
      <c r="D398" s="36">
        <f>'2022-2024 год Приложение  4'!E485</f>
        <v>1324.3</v>
      </c>
      <c r="E398" s="36">
        <f>'2022-2024 год Приложение  4'!F485</f>
        <v>0</v>
      </c>
      <c r="F398" s="36">
        <f>'2022-2024 год Приложение  4'!G485</f>
        <v>1324.3</v>
      </c>
      <c r="G398" s="36">
        <f>'2022-2024 год Приложение  4'!H485</f>
        <v>1186.3</v>
      </c>
      <c r="H398" s="36">
        <f>'2022-2024 год Приложение  4'!I485</f>
        <v>1186.3</v>
      </c>
      <c r="J398" s="25"/>
    </row>
    <row r="399" spans="1:10" ht="105.75" customHeight="1">
      <c r="A399" s="73" t="s">
        <v>58</v>
      </c>
      <c r="B399" s="15" t="s">
        <v>172</v>
      </c>
      <c r="C399" s="26"/>
      <c r="D399" s="36">
        <f>D400</f>
        <v>4468.1</v>
      </c>
      <c r="E399" s="36">
        <f>E400</f>
        <v>0</v>
      </c>
      <c r="F399" s="36">
        <f>F400</f>
        <v>4468.1</v>
      </c>
      <c r="G399" s="36">
        <f>G400</f>
        <v>1282.7</v>
      </c>
      <c r="H399" s="36">
        <f>H400</f>
        <v>1282.8</v>
      </c>
      <c r="I399" s="25"/>
      <c r="J399" s="25"/>
    </row>
    <row r="400" spans="1:10" ht="47.25">
      <c r="A400" s="124" t="s">
        <v>404</v>
      </c>
      <c r="B400" s="15" t="s">
        <v>172</v>
      </c>
      <c r="C400" s="26" t="s">
        <v>23</v>
      </c>
      <c r="D400" s="36">
        <f>'2022-2024 год Приложение  4'!E379</f>
        <v>4468.1</v>
      </c>
      <c r="E400" s="36">
        <f>'2022-2024 год Приложение  4'!F379</f>
        <v>0</v>
      </c>
      <c r="F400" s="36">
        <f>'2022-2024 год Приложение  4'!G379</f>
        <v>4468.1</v>
      </c>
      <c r="G400" s="36">
        <f>'2022-2024 год Приложение  4'!H379</f>
        <v>1282.7</v>
      </c>
      <c r="H400" s="36">
        <f>'2022-2024 год Приложение  4'!I379</f>
        <v>1282.8</v>
      </c>
      <c r="I400" s="25"/>
      <c r="J400" s="25"/>
    </row>
    <row r="401" spans="1:10" ht="94.5">
      <c r="A401" s="72" t="s">
        <v>58</v>
      </c>
      <c r="B401" s="15" t="s">
        <v>296</v>
      </c>
      <c r="C401" s="71"/>
      <c r="D401" s="36">
        <f>D402</f>
        <v>6204.900000000001</v>
      </c>
      <c r="E401" s="36">
        <f>E402</f>
        <v>0</v>
      </c>
      <c r="F401" s="36">
        <f>F402</f>
        <v>6204.900000000001</v>
      </c>
      <c r="G401" s="36">
        <f>'2022-2024 год Приложение  4'!H380</f>
        <v>9390.2</v>
      </c>
      <c r="H401" s="36">
        <f>'2022-2024 год Приложение  4'!I380</f>
        <v>9390.2</v>
      </c>
      <c r="I401" s="25"/>
      <c r="J401" s="25"/>
    </row>
    <row r="402" spans="1:10" ht="47.25">
      <c r="A402" s="124" t="s">
        <v>404</v>
      </c>
      <c r="B402" s="15" t="s">
        <v>296</v>
      </c>
      <c r="C402" s="71" t="s">
        <v>23</v>
      </c>
      <c r="D402" s="36">
        <f>'2022-2024 год Приложение  4'!E381</f>
        <v>6204.900000000001</v>
      </c>
      <c r="E402" s="36">
        <f>'2022-2024 год Приложение  4'!F381</f>
        <v>0</v>
      </c>
      <c r="F402" s="36">
        <f>'2022-2024 год Приложение  4'!G381</f>
        <v>6204.900000000001</v>
      </c>
      <c r="G402" s="36">
        <f>'2022-2024 год Приложение  4'!H381</f>
        <v>9390.2</v>
      </c>
      <c r="H402" s="36">
        <f>'2022-2024 год Приложение  4'!I381</f>
        <v>9390.2</v>
      </c>
      <c r="I402" s="25"/>
      <c r="J402" s="25"/>
    </row>
    <row r="403" spans="1:10" ht="47.25">
      <c r="A403" s="58" t="s">
        <v>189</v>
      </c>
      <c r="B403" s="15" t="s">
        <v>208</v>
      </c>
      <c r="C403" s="41"/>
      <c r="D403" s="36">
        <f>'2022-2024 год Приложение  4'!E382</f>
        <v>1085.8</v>
      </c>
      <c r="E403" s="36">
        <f>'2022-2024 год Приложение  4'!F382</f>
        <v>0</v>
      </c>
      <c r="F403" s="36">
        <f>'2022-2024 год Приложение  4'!G382</f>
        <v>1085.8</v>
      </c>
      <c r="G403" s="36">
        <f>'2022-2024 год Приложение  4'!H382</f>
        <v>1085.8</v>
      </c>
      <c r="H403" s="36">
        <f>'2022-2024 год Приложение  4'!I382</f>
        <v>1085.8</v>
      </c>
      <c r="J403" s="25"/>
    </row>
    <row r="404" spans="1:10" ht="15.75">
      <c r="A404" s="40" t="s">
        <v>26</v>
      </c>
      <c r="B404" s="15" t="s">
        <v>208</v>
      </c>
      <c r="C404" s="41" t="s">
        <v>16</v>
      </c>
      <c r="D404" s="36">
        <f>'2022-2024 год Приложение  4'!E383</f>
        <v>1085.8</v>
      </c>
      <c r="E404" s="36">
        <f>'2022-2024 год Приложение  4'!F383</f>
        <v>0</v>
      </c>
      <c r="F404" s="36">
        <f>'2022-2024 год Приложение  4'!G383</f>
        <v>1085.8</v>
      </c>
      <c r="G404" s="36">
        <f>'2022-2024 год Приложение  4'!H383</f>
        <v>1085.8</v>
      </c>
      <c r="H404" s="36">
        <f>'2022-2024 год Приложение  4'!I383</f>
        <v>1085.8</v>
      </c>
      <c r="I404" s="25"/>
      <c r="J404" s="25"/>
    </row>
    <row r="405" spans="1:10" ht="54.75" customHeight="1">
      <c r="A405" s="39" t="s">
        <v>201</v>
      </c>
      <c r="B405" s="15" t="s">
        <v>187</v>
      </c>
      <c r="C405" s="41"/>
      <c r="D405" s="36">
        <f>'2022-2024 год Приложение  4'!E384</f>
        <v>2628.1</v>
      </c>
      <c r="E405" s="36">
        <f>'2022-2024 год Приложение  4'!F384</f>
        <v>0</v>
      </c>
      <c r="F405" s="36">
        <f>'2022-2024 год Приложение  4'!G384</f>
        <v>2628.1</v>
      </c>
      <c r="G405" s="36">
        <f>'2022-2024 год Приложение  4'!H384</f>
        <v>1800</v>
      </c>
      <c r="H405" s="36">
        <f>'2022-2024 год Приложение  4'!I384</f>
        <v>1800</v>
      </c>
      <c r="J405" s="25"/>
    </row>
    <row r="406" spans="1:10" ht="15.75">
      <c r="A406" s="39" t="s">
        <v>26</v>
      </c>
      <c r="B406" s="15" t="s">
        <v>187</v>
      </c>
      <c r="C406" s="41" t="s">
        <v>16</v>
      </c>
      <c r="D406" s="36">
        <f>'2022-2024 год Приложение  4'!E385</f>
        <v>2628.1</v>
      </c>
      <c r="E406" s="36">
        <f>'2022-2024 год Приложение  4'!F385</f>
        <v>0</v>
      </c>
      <c r="F406" s="36">
        <f>'2022-2024 год Приложение  4'!G385</f>
        <v>2628.1</v>
      </c>
      <c r="G406" s="36">
        <f>'2022-2024 год Приложение  4'!H385</f>
        <v>1800</v>
      </c>
      <c r="H406" s="36">
        <f>'2022-2024 год Приложение  4'!I385</f>
        <v>1800</v>
      </c>
      <c r="I406" s="25"/>
      <c r="J406" s="25"/>
    </row>
    <row r="407" spans="1:10" ht="31.5">
      <c r="A407" s="10" t="s">
        <v>255</v>
      </c>
      <c r="B407" s="11" t="s">
        <v>149</v>
      </c>
      <c r="C407" s="11" t="s">
        <v>0</v>
      </c>
      <c r="D407" s="12">
        <f>D408+D410</f>
        <v>284.7</v>
      </c>
      <c r="E407" s="12">
        <f>E408+E410</f>
        <v>0</v>
      </c>
      <c r="F407" s="12">
        <f>F408+F410</f>
        <v>284.7</v>
      </c>
      <c r="G407" s="12">
        <f>G408+G410</f>
        <v>100</v>
      </c>
      <c r="H407" s="12">
        <f>H408+H410</f>
        <v>100</v>
      </c>
      <c r="J407" s="25"/>
    </row>
    <row r="408" spans="1:10" ht="31.5">
      <c r="A408" s="14" t="s">
        <v>32</v>
      </c>
      <c r="B408" s="15" t="s">
        <v>150</v>
      </c>
      <c r="C408" s="15"/>
      <c r="D408" s="17">
        <f>D409</f>
        <v>184.7</v>
      </c>
      <c r="E408" s="17">
        <f>E409</f>
        <v>0</v>
      </c>
      <c r="F408" s="17">
        <f>F409</f>
        <v>184.7</v>
      </c>
      <c r="G408" s="17">
        <f>G409</f>
        <v>80</v>
      </c>
      <c r="H408" s="17">
        <f>H409</f>
        <v>80</v>
      </c>
      <c r="J408" s="25"/>
    </row>
    <row r="409" spans="1:10" ht="31.5">
      <c r="A409" s="58" t="s">
        <v>10</v>
      </c>
      <c r="B409" s="15" t="s">
        <v>150</v>
      </c>
      <c r="C409" s="26" t="s">
        <v>11</v>
      </c>
      <c r="D409" s="36">
        <f>'2022-2024 год Приложение  4'!E231</f>
        <v>184.7</v>
      </c>
      <c r="E409" s="36">
        <f>'2022-2024 год Приложение  4'!F231</f>
        <v>0</v>
      </c>
      <c r="F409" s="36">
        <f>'2022-2024 год Приложение  4'!G231</f>
        <v>184.7</v>
      </c>
      <c r="G409" s="36">
        <f>'2022-2024 год Приложение  4'!H231</f>
        <v>80</v>
      </c>
      <c r="H409" s="36">
        <f>'2022-2024 год Приложение  4'!I231</f>
        <v>80</v>
      </c>
      <c r="J409" s="25"/>
    </row>
    <row r="410" spans="1:10" ht="31.5">
      <c r="A410" s="14" t="s">
        <v>411</v>
      </c>
      <c r="B410" s="15" t="s">
        <v>169</v>
      </c>
      <c r="C410" s="15"/>
      <c r="D410" s="17">
        <f>D411</f>
        <v>100</v>
      </c>
      <c r="E410" s="17">
        <f>E411</f>
        <v>0</v>
      </c>
      <c r="F410" s="17">
        <f>F411</f>
        <v>100</v>
      </c>
      <c r="G410" s="17">
        <f>G411</f>
        <v>20</v>
      </c>
      <c r="H410" s="17">
        <f>H411</f>
        <v>20</v>
      </c>
      <c r="J410" s="25"/>
    </row>
    <row r="411" spans="1:10" ht="31.5">
      <c r="A411" s="22" t="s">
        <v>10</v>
      </c>
      <c r="B411" s="15" t="s">
        <v>169</v>
      </c>
      <c r="C411" s="41" t="s">
        <v>11</v>
      </c>
      <c r="D411" s="36">
        <f>'2022-2024 год Приложение  4'!E233</f>
        <v>100</v>
      </c>
      <c r="E411" s="36">
        <f>'2022-2024 год Приложение  4'!F233</f>
        <v>0</v>
      </c>
      <c r="F411" s="36">
        <f>'2022-2024 год Приложение  4'!G233</f>
        <v>100</v>
      </c>
      <c r="G411" s="36">
        <f>'2022-2024 год Приложение  4'!H233</f>
        <v>20</v>
      </c>
      <c r="H411" s="36">
        <f>'2022-2024 год Приложение  4'!I233</f>
        <v>20</v>
      </c>
      <c r="J411" s="25"/>
    </row>
    <row r="412" spans="1:10" ht="31.5">
      <c r="A412" s="28" t="s">
        <v>327</v>
      </c>
      <c r="B412" s="29" t="s">
        <v>328</v>
      </c>
      <c r="C412" s="29" t="s">
        <v>0</v>
      </c>
      <c r="D412" s="30">
        <f>D413+D416+D419</f>
        <v>741.4</v>
      </c>
      <c r="E412" s="30">
        <f>E413+E416+E419</f>
        <v>0</v>
      </c>
      <c r="F412" s="30">
        <f>F413+F416+F419</f>
        <v>741.4</v>
      </c>
      <c r="G412" s="30">
        <f>G413+G416+G419</f>
        <v>908.1</v>
      </c>
      <c r="H412" s="30">
        <f>H413+H416+H419</f>
        <v>908.1</v>
      </c>
      <c r="J412" s="25"/>
    </row>
    <row r="413" spans="1:10" ht="15.75">
      <c r="A413" s="97" t="s">
        <v>337</v>
      </c>
      <c r="B413" s="11" t="s">
        <v>335</v>
      </c>
      <c r="C413" s="11"/>
      <c r="D413" s="12">
        <f>D414</f>
        <v>96.2</v>
      </c>
      <c r="E413" s="12">
        <f>E414</f>
        <v>0</v>
      </c>
      <c r="F413" s="12">
        <f>F414</f>
        <v>96.2</v>
      </c>
      <c r="G413" s="12">
        <f>G414</f>
        <v>96.2</v>
      </c>
      <c r="H413" s="12">
        <f>H414</f>
        <v>96.2</v>
      </c>
      <c r="J413" s="25"/>
    </row>
    <row r="414" spans="1:10" ht="15.75">
      <c r="A414" s="53" t="s">
        <v>377</v>
      </c>
      <c r="B414" s="34" t="s">
        <v>336</v>
      </c>
      <c r="C414" s="21"/>
      <c r="D414" s="42">
        <f>'2022-2024 год Приложение  4'!E236</f>
        <v>96.2</v>
      </c>
      <c r="E414" s="42">
        <f>'2022-2024 год Приложение  4'!F236</f>
        <v>0</v>
      </c>
      <c r="F414" s="42">
        <f>'2022-2024 год Приложение  4'!G236</f>
        <v>96.2</v>
      </c>
      <c r="G414" s="42">
        <f>'2022-2024 год Приложение  4'!H236</f>
        <v>96.2</v>
      </c>
      <c r="H414" s="42">
        <f>'2022-2024 год Приложение  4'!I236</f>
        <v>96.2</v>
      </c>
      <c r="J414" s="25"/>
    </row>
    <row r="415" spans="1:10" ht="47.25">
      <c r="A415" s="44" t="s">
        <v>307</v>
      </c>
      <c r="B415" s="34" t="s">
        <v>336</v>
      </c>
      <c r="C415" s="21" t="s">
        <v>8</v>
      </c>
      <c r="D415" s="42">
        <f>'2022-2024 год Приложение  4'!E237</f>
        <v>96.2</v>
      </c>
      <c r="E415" s="42">
        <f>'2022-2024 год Приложение  4'!F237</f>
        <v>0</v>
      </c>
      <c r="F415" s="42">
        <f>'2022-2024 год Приложение  4'!G237</f>
        <v>96.2</v>
      </c>
      <c r="G415" s="42">
        <f>'2022-2024 год Приложение  4'!H237</f>
        <v>96.2</v>
      </c>
      <c r="H415" s="42">
        <f>'2022-2024 год Приложение  4'!I237</f>
        <v>96.2</v>
      </c>
      <c r="J415" s="25"/>
    </row>
    <row r="416" spans="1:10" ht="15.75">
      <c r="A416" s="97" t="s">
        <v>251</v>
      </c>
      <c r="B416" s="11" t="s">
        <v>331</v>
      </c>
      <c r="C416" s="11"/>
      <c r="D416" s="103">
        <f>'2022-2024 год Приложение  4'!E238</f>
        <v>565.1999999999999</v>
      </c>
      <c r="E416" s="103">
        <f>'2022-2024 год Приложение  4'!F238</f>
        <v>0</v>
      </c>
      <c r="F416" s="103">
        <f>'2022-2024 год Приложение  4'!G238</f>
        <v>565.1999999999999</v>
      </c>
      <c r="G416" s="103">
        <f>'2022-2024 год Приложение  4'!H238</f>
        <v>661.9</v>
      </c>
      <c r="H416" s="103">
        <f>'2022-2024 год Приложение  4'!I238</f>
        <v>661.9</v>
      </c>
      <c r="J416" s="25"/>
    </row>
    <row r="417" spans="1:10" ht="31.5">
      <c r="A417" s="44" t="s">
        <v>318</v>
      </c>
      <c r="B417" s="34" t="s">
        <v>332</v>
      </c>
      <c r="C417" s="21"/>
      <c r="D417" s="42">
        <f>'2022-2024 год Приложение  4'!E239</f>
        <v>565.1999999999999</v>
      </c>
      <c r="E417" s="42">
        <f>'2022-2024 год Приложение  4'!F239</f>
        <v>0</v>
      </c>
      <c r="F417" s="42">
        <f>'2022-2024 год Приложение  4'!G239</f>
        <v>565.1999999999999</v>
      </c>
      <c r="G417" s="42">
        <f>'2022-2024 год Приложение  4'!H239</f>
        <v>661.9</v>
      </c>
      <c r="H417" s="42">
        <f>'2022-2024 год Приложение  4'!I239</f>
        <v>661.9</v>
      </c>
      <c r="J417" s="25"/>
    </row>
    <row r="418" spans="1:10" ht="47.25">
      <c r="A418" s="44" t="s">
        <v>307</v>
      </c>
      <c r="B418" s="34" t="s">
        <v>332</v>
      </c>
      <c r="C418" s="21" t="s">
        <v>8</v>
      </c>
      <c r="D418" s="42">
        <f>'2022-2024 год Приложение  4'!E240</f>
        <v>565.1999999999999</v>
      </c>
      <c r="E418" s="42">
        <f>'2022-2024 год Приложение  4'!F240</f>
        <v>0</v>
      </c>
      <c r="F418" s="42">
        <f>'2022-2024 год Приложение  4'!G240</f>
        <v>565.1999999999999</v>
      </c>
      <c r="G418" s="42">
        <f>'2022-2024 год Приложение  4'!H240</f>
        <v>661.9</v>
      </c>
      <c r="H418" s="42">
        <f>'2022-2024 год Приложение  4'!I240</f>
        <v>661.9</v>
      </c>
      <c r="J418" s="25"/>
    </row>
    <row r="419" spans="1:10" ht="15.75">
      <c r="A419" s="97" t="s">
        <v>342</v>
      </c>
      <c r="B419" s="11" t="s">
        <v>329</v>
      </c>
      <c r="C419" s="11"/>
      <c r="D419" s="103">
        <f>'2022-2024 год Приложение  4'!E241</f>
        <v>80</v>
      </c>
      <c r="E419" s="103">
        <f>'2022-2024 год Приложение  4'!F241</f>
        <v>0</v>
      </c>
      <c r="F419" s="103">
        <f>'2022-2024 год Приложение  4'!G241</f>
        <v>80</v>
      </c>
      <c r="G419" s="103">
        <f>'2022-2024 год Приложение  4'!H241</f>
        <v>150</v>
      </c>
      <c r="H419" s="103">
        <f>'2022-2024 год Приложение  4'!I241</f>
        <v>150</v>
      </c>
      <c r="J419" s="25"/>
    </row>
    <row r="420" spans="1:10" ht="63">
      <c r="A420" s="104" t="s">
        <v>343</v>
      </c>
      <c r="B420" s="34" t="s">
        <v>330</v>
      </c>
      <c r="C420" s="21"/>
      <c r="D420" s="42">
        <f>'2022-2024 год Приложение  4'!E242</f>
        <v>40</v>
      </c>
      <c r="E420" s="42">
        <f>'2022-2024 год Приложение  4'!F242</f>
        <v>0</v>
      </c>
      <c r="F420" s="42">
        <f>'2022-2024 год Приложение  4'!G242</f>
        <v>40</v>
      </c>
      <c r="G420" s="42">
        <f>'2022-2024 год Приложение  4'!H242</f>
        <v>40</v>
      </c>
      <c r="H420" s="42">
        <f>'2022-2024 год Приложение  4'!I242</f>
        <v>40</v>
      </c>
      <c r="J420" s="25"/>
    </row>
    <row r="421" spans="1:10" ht="34.5" customHeight="1">
      <c r="A421" s="104" t="s">
        <v>307</v>
      </c>
      <c r="B421" s="34" t="s">
        <v>330</v>
      </c>
      <c r="C421" s="21" t="s">
        <v>8</v>
      </c>
      <c r="D421" s="42">
        <f>'2022-2024 год Приложение  4'!E243</f>
        <v>40</v>
      </c>
      <c r="E421" s="42">
        <f>'2022-2024 год Приложение  4'!F243</f>
        <v>0</v>
      </c>
      <c r="F421" s="42">
        <f>'2022-2024 год Приложение  4'!G243</f>
        <v>40</v>
      </c>
      <c r="G421" s="42">
        <f>'2022-2024 год Приложение  4'!H243</f>
        <v>40</v>
      </c>
      <c r="H421" s="42">
        <f>'2022-2024 год Приложение  4'!I243</f>
        <v>40</v>
      </c>
      <c r="J421" s="25"/>
    </row>
    <row r="422" spans="1:10" ht="47.25">
      <c r="A422" s="104" t="s">
        <v>344</v>
      </c>
      <c r="B422" s="34" t="s">
        <v>333</v>
      </c>
      <c r="C422" s="21"/>
      <c r="D422" s="42">
        <f>'2022-2024 год Приложение  4'!E244</f>
        <v>0</v>
      </c>
      <c r="E422" s="42">
        <f>'2022-2024 год Приложение  4'!F244</f>
        <v>0</v>
      </c>
      <c r="F422" s="42">
        <f>'2022-2024 год Приложение  4'!G244</f>
        <v>0</v>
      </c>
      <c r="G422" s="42">
        <f>'2022-2024 год Приложение  4'!H244</f>
        <v>70</v>
      </c>
      <c r="H422" s="42">
        <f>'2022-2024 год Приложение  4'!I244</f>
        <v>70</v>
      </c>
      <c r="J422" s="25"/>
    </row>
    <row r="423" spans="1:10" ht="38.25" customHeight="1">
      <c r="A423" s="104" t="s">
        <v>307</v>
      </c>
      <c r="B423" s="34" t="s">
        <v>333</v>
      </c>
      <c r="C423" s="21" t="s">
        <v>8</v>
      </c>
      <c r="D423" s="42">
        <f>'2022-2024 год Приложение  4'!E245</f>
        <v>0</v>
      </c>
      <c r="E423" s="42">
        <f>'2022-2024 год Приложение  4'!F245</f>
        <v>0</v>
      </c>
      <c r="F423" s="42">
        <f>'2022-2024 год Приложение  4'!G245</f>
        <v>0</v>
      </c>
      <c r="G423" s="42">
        <f>'2022-2024 год Приложение  4'!H245</f>
        <v>70</v>
      </c>
      <c r="H423" s="42">
        <f>'2022-2024 год Приложение  4'!I245</f>
        <v>70</v>
      </c>
      <c r="J423" s="25"/>
    </row>
    <row r="424" spans="1:10" ht="78.75">
      <c r="A424" s="104" t="s">
        <v>345</v>
      </c>
      <c r="B424" s="34" t="s">
        <v>334</v>
      </c>
      <c r="C424" s="21"/>
      <c r="D424" s="42">
        <f>'2022-2024 год Приложение  4'!E246</f>
        <v>40</v>
      </c>
      <c r="E424" s="42">
        <f>E425+E426</f>
        <v>0</v>
      </c>
      <c r="F424" s="42">
        <f>D424+E424</f>
        <v>40</v>
      </c>
      <c r="G424" s="42">
        <f>G425+G426</f>
        <v>40</v>
      </c>
      <c r="H424" s="42">
        <f>H425+H426</f>
        <v>40</v>
      </c>
      <c r="J424" s="25"/>
    </row>
    <row r="425" spans="1:10" ht="34.5" customHeight="1">
      <c r="A425" s="104" t="s">
        <v>307</v>
      </c>
      <c r="B425" s="34" t="s">
        <v>334</v>
      </c>
      <c r="C425" s="21" t="s">
        <v>8</v>
      </c>
      <c r="D425" s="42">
        <f>'2022-2024 год Приложение  4'!E247</f>
        <v>30</v>
      </c>
      <c r="E425" s="42">
        <f>'2022-2024 год Приложение  4'!F247</f>
        <v>0</v>
      </c>
      <c r="F425" s="42">
        <f>'2022-2024 год Приложение  4'!G247</f>
        <v>30</v>
      </c>
      <c r="G425" s="42">
        <f>'2022-2024 год Приложение  4'!H247</f>
        <v>40</v>
      </c>
      <c r="H425" s="42">
        <f>'2022-2024 год Приложение  4'!I247</f>
        <v>40</v>
      </c>
      <c r="J425" s="25"/>
    </row>
    <row r="426" spans="1:10" ht="34.5" customHeight="1">
      <c r="A426" s="104" t="s">
        <v>456</v>
      </c>
      <c r="B426" s="34" t="s">
        <v>334</v>
      </c>
      <c r="C426" s="21" t="s">
        <v>16</v>
      </c>
      <c r="D426" s="42">
        <f>'2022-2024 год Приложение  4'!E248</f>
        <v>10</v>
      </c>
      <c r="E426" s="42">
        <f>'2022-2024 год Приложение  4'!F248</f>
        <v>0</v>
      </c>
      <c r="F426" s="42">
        <f>D426+E426</f>
        <v>10</v>
      </c>
      <c r="G426" s="42">
        <f>'2022-2024 год Приложение  4'!H248</f>
        <v>0</v>
      </c>
      <c r="H426" s="42">
        <f>'2022-2024 год Приложение  4'!I248</f>
        <v>0</v>
      </c>
      <c r="J426" s="25"/>
    </row>
    <row r="427" spans="1:10" ht="15.75">
      <c r="A427" s="31" t="s">
        <v>28</v>
      </c>
      <c r="B427" s="32" t="s">
        <v>84</v>
      </c>
      <c r="C427" s="32" t="s">
        <v>0</v>
      </c>
      <c r="D427" s="33">
        <f>D428+D431+D434+D441+D468+D474+D476+D478+D480+D470+D490+D466+D482+D484+D486+D488+D446+D448+D454+D456+D439+D458+D450+D452+D460+D472</f>
        <v>103000.89999999998</v>
      </c>
      <c r="E427" s="33">
        <f>E428+E431+E434+E441+E468+E474+E476+E478+E480+E470+E490+E466+E482+E484+E486+E488+E446+E448+E454+E456+E439+E458+E450+E452+E460+E472+E464+E462</f>
        <v>476.70000000000056</v>
      </c>
      <c r="F427" s="33">
        <f>F428+F431+F434+F441+F468+F474+F476+F478+F480+F470+F490+F466+F482+F484+F486+F488+F446+F448+F454+F456+F439+F458+F450+F452+F460+F472+F464+F462</f>
        <v>103477.59999999999</v>
      </c>
      <c r="G427" s="33">
        <f>G428+G431+G434+G441+G468+G474+G476+G478+G480+G470+G490+G466+G482+G484+G486+G488+G446+G448+G454+G456+G439+G458+G450+G452+G460+G472+G464+G462</f>
        <v>81632.09999999999</v>
      </c>
      <c r="H427" s="33">
        <f>H428+H431+H434+H441+H468+H474+H476+H478+H480+H470+H490+H466+H482+H484+H486+H488+H446+H448+H454+H456+H439+H458+H450+H452+H460+H472+H464+H462</f>
        <v>104317.8</v>
      </c>
      <c r="J427" s="25"/>
    </row>
    <row r="428" spans="1:10" ht="31.5">
      <c r="A428" s="39" t="s">
        <v>167</v>
      </c>
      <c r="B428" s="41" t="s">
        <v>91</v>
      </c>
      <c r="C428" s="41"/>
      <c r="D428" s="42">
        <f>D429+D430</f>
        <v>2604.4</v>
      </c>
      <c r="E428" s="42">
        <f>E429+E430</f>
        <v>-278.3</v>
      </c>
      <c r="F428" s="42">
        <f>F429+F430</f>
        <v>2326.1</v>
      </c>
      <c r="G428" s="42">
        <f>G429+G430</f>
        <v>1213.1</v>
      </c>
      <c r="H428" s="42">
        <f>H429+H430</f>
        <v>1213.1</v>
      </c>
      <c r="I428" s="25"/>
      <c r="J428" s="25"/>
    </row>
    <row r="429" spans="1:10" ht="63">
      <c r="A429" s="43" t="s">
        <v>14</v>
      </c>
      <c r="B429" s="41" t="s">
        <v>91</v>
      </c>
      <c r="C429" s="41" t="s">
        <v>15</v>
      </c>
      <c r="D429" s="42">
        <f>'2022-2024 год Приложение  4'!E21</f>
        <v>2077.9</v>
      </c>
      <c r="E429" s="42">
        <f>'2022-2024 год Приложение  4'!F21</f>
        <v>0</v>
      </c>
      <c r="F429" s="42">
        <f>'2022-2024 год Приложение  4'!G21</f>
        <v>2077.9</v>
      </c>
      <c r="G429" s="42">
        <f>'2022-2024 год Приложение  4'!H21</f>
        <v>1213.1</v>
      </c>
      <c r="H429" s="42">
        <f>'2022-2024 год Приложение  4'!I21</f>
        <v>1213.1</v>
      </c>
      <c r="J429" s="25"/>
    </row>
    <row r="430" spans="1:10" ht="15.75">
      <c r="A430" s="39" t="s">
        <v>26</v>
      </c>
      <c r="B430" s="41" t="s">
        <v>91</v>
      </c>
      <c r="C430" s="41" t="s">
        <v>16</v>
      </c>
      <c r="D430" s="42">
        <f>'2022-2024 год Приложение  4'!E22</f>
        <v>526.5</v>
      </c>
      <c r="E430" s="42">
        <f>'2022-2024 год Приложение  4'!F22</f>
        <v>-278.3</v>
      </c>
      <c r="F430" s="42">
        <f>'2022-2024 год Приложение  4'!G22</f>
        <v>248.2</v>
      </c>
      <c r="G430" s="42">
        <f>'2022-2024 год Приложение  4'!H22</f>
        <v>0</v>
      </c>
      <c r="H430" s="42">
        <f>'2022-2024 год Приложение  4'!I22</f>
        <v>0</v>
      </c>
      <c r="J430" s="25"/>
    </row>
    <row r="431" spans="1:10" ht="31.5">
      <c r="A431" s="43" t="s">
        <v>29</v>
      </c>
      <c r="B431" s="41" t="s">
        <v>92</v>
      </c>
      <c r="C431" s="41" t="s">
        <v>0</v>
      </c>
      <c r="D431" s="42">
        <f>D433+D432</f>
        <v>551</v>
      </c>
      <c r="E431" s="42">
        <f>E433+E432</f>
        <v>0</v>
      </c>
      <c r="F431" s="42">
        <f>F433+F432</f>
        <v>551</v>
      </c>
      <c r="G431" s="42">
        <f>G433+G432</f>
        <v>452</v>
      </c>
      <c r="H431" s="42">
        <f>H433+H432</f>
        <v>410</v>
      </c>
      <c r="J431" s="25"/>
    </row>
    <row r="432" spans="1:10" ht="63">
      <c r="A432" s="43" t="s">
        <v>14</v>
      </c>
      <c r="B432" s="41" t="s">
        <v>92</v>
      </c>
      <c r="C432" s="41" t="s">
        <v>15</v>
      </c>
      <c r="D432" s="42">
        <f>'2022-2024 год Приложение  4'!E24</f>
        <v>33</v>
      </c>
      <c r="E432" s="42">
        <f>'2022-2024 год Приложение  4'!F24</f>
        <v>-33</v>
      </c>
      <c r="F432" s="42">
        <f>'2022-2024 год Приложение  4'!G24</f>
        <v>0</v>
      </c>
      <c r="G432" s="42">
        <f>'2022-2024 год Приложение  4'!H24</f>
        <v>33</v>
      </c>
      <c r="H432" s="42">
        <f>'2022-2024 год Приложение  4'!I24</f>
        <v>33</v>
      </c>
      <c r="J432" s="25"/>
    </row>
    <row r="433" spans="1:10" ht="47.25">
      <c r="A433" s="44" t="s">
        <v>307</v>
      </c>
      <c r="B433" s="41" t="s">
        <v>92</v>
      </c>
      <c r="C433" s="41" t="s">
        <v>8</v>
      </c>
      <c r="D433" s="42">
        <f>'2022-2024 год Приложение  4'!E25</f>
        <v>518</v>
      </c>
      <c r="E433" s="42">
        <f>'2022-2024 год Приложение  4'!F25</f>
        <v>33</v>
      </c>
      <c r="F433" s="42">
        <f>'2022-2024 год Приложение  4'!G25</f>
        <v>551</v>
      </c>
      <c r="G433" s="42">
        <f>'2022-2024 год Приложение  4'!H25</f>
        <v>419</v>
      </c>
      <c r="H433" s="42">
        <f>'2022-2024 год Приложение  4'!I25</f>
        <v>377</v>
      </c>
      <c r="J433" s="25"/>
    </row>
    <row r="434" spans="1:10" ht="31.5">
      <c r="A434" s="43" t="s">
        <v>30</v>
      </c>
      <c r="B434" s="41" t="s">
        <v>90</v>
      </c>
      <c r="C434" s="41" t="s">
        <v>0</v>
      </c>
      <c r="D434" s="42">
        <f>D435+D436+D438+D437</f>
        <v>2447.8999999999996</v>
      </c>
      <c r="E434" s="42">
        <f>E435+E436+E438+E437</f>
        <v>-491.70000000000005</v>
      </c>
      <c r="F434" s="42">
        <f>F435+F436+F438+F437</f>
        <v>1956.1999999999998</v>
      </c>
      <c r="G434" s="42">
        <f>G435+G436+G438+G437</f>
        <v>2532.0999999999995</v>
      </c>
      <c r="H434" s="42">
        <f>H435+H436+H438+H437</f>
        <v>2482.0999999999995</v>
      </c>
      <c r="J434" s="25"/>
    </row>
    <row r="435" spans="1:10" ht="63">
      <c r="A435" s="43" t="s">
        <v>14</v>
      </c>
      <c r="B435" s="41" t="s">
        <v>90</v>
      </c>
      <c r="C435" s="41" t="s">
        <v>15</v>
      </c>
      <c r="D435" s="42">
        <f>'2022-2024 год Приложение  4'!E27</f>
        <v>1859.9999999999998</v>
      </c>
      <c r="E435" s="42">
        <f>'2022-2024 год Приложение  4'!F27</f>
        <v>-481.70000000000005</v>
      </c>
      <c r="F435" s="42">
        <f>E435+D435</f>
        <v>1378.2999999999997</v>
      </c>
      <c r="G435" s="42">
        <f>'2022-2024 год Приложение  4'!H27</f>
        <v>2192.7</v>
      </c>
      <c r="H435" s="42">
        <f>'2022-2024 год Приложение  4'!I27</f>
        <v>2142.7</v>
      </c>
      <c r="J435" s="25"/>
    </row>
    <row r="436" spans="1:10" ht="47.25">
      <c r="A436" s="44" t="s">
        <v>307</v>
      </c>
      <c r="B436" s="41" t="s">
        <v>90</v>
      </c>
      <c r="C436" s="41" t="s">
        <v>8</v>
      </c>
      <c r="D436" s="42">
        <f>'2022-2024 год Приложение  4'!E28</f>
        <v>565</v>
      </c>
      <c r="E436" s="42">
        <f>'2022-2024 год Приложение  4'!F28</f>
        <v>-10</v>
      </c>
      <c r="F436" s="42">
        <f>'2022-2024 год Приложение  4'!G28</f>
        <v>555</v>
      </c>
      <c r="G436" s="42">
        <f>'2022-2024 год Приложение  4'!H28</f>
        <v>337.7</v>
      </c>
      <c r="H436" s="42">
        <f>'2022-2024 год Приложение  4'!I28</f>
        <v>337.7</v>
      </c>
      <c r="J436" s="25"/>
    </row>
    <row r="437" spans="1:10" ht="15.75">
      <c r="A437" s="39" t="s">
        <v>26</v>
      </c>
      <c r="B437" s="41" t="s">
        <v>90</v>
      </c>
      <c r="C437" s="41" t="s">
        <v>16</v>
      </c>
      <c r="D437" s="42">
        <f>'2022-2024 год Приложение  4'!E29</f>
        <v>21.2</v>
      </c>
      <c r="E437" s="42">
        <f>'2022-2024 год Приложение  4'!F29</f>
        <v>0</v>
      </c>
      <c r="F437" s="42">
        <f>'2022-2024 год Приложение  4'!G29</f>
        <v>21.2</v>
      </c>
      <c r="G437" s="42">
        <f>'2022-2024 год Приложение  4'!H29</f>
        <v>0</v>
      </c>
      <c r="H437" s="42">
        <f>'2022-2024 год Приложение  4'!I29</f>
        <v>0</v>
      </c>
      <c r="J437" s="25"/>
    </row>
    <row r="438" spans="1:10" ht="15.75">
      <c r="A438" s="44" t="s">
        <v>9</v>
      </c>
      <c r="B438" s="41" t="s">
        <v>90</v>
      </c>
      <c r="C438" s="41" t="s">
        <v>12</v>
      </c>
      <c r="D438" s="42">
        <f>'2022-2024 год Приложение  4'!E30</f>
        <v>1.7</v>
      </c>
      <c r="E438" s="42">
        <f>'2022-2024 год Приложение  4'!F30</f>
        <v>0</v>
      </c>
      <c r="F438" s="42">
        <f>'2022-2024 год Приложение  4'!G30</f>
        <v>1.7</v>
      </c>
      <c r="G438" s="42">
        <f>'2022-2024 год Приложение  4'!H30</f>
        <v>1.7</v>
      </c>
      <c r="H438" s="42">
        <f>'2022-2024 год Приложение  4'!I30</f>
        <v>1.7</v>
      </c>
      <c r="J438" s="25"/>
    </row>
    <row r="439" spans="1:10" ht="15.75">
      <c r="A439" s="58" t="s">
        <v>418</v>
      </c>
      <c r="B439" s="26" t="s">
        <v>419</v>
      </c>
      <c r="C439" s="125"/>
      <c r="D439" s="42">
        <f>D440</f>
        <v>975.2</v>
      </c>
      <c r="E439" s="42">
        <f>E440</f>
        <v>0</v>
      </c>
      <c r="F439" s="42">
        <f>F440</f>
        <v>975.2</v>
      </c>
      <c r="G439" s="42">
        <f>G440</f>
        <v>0</v>
      </c>
      <c r="H439" s="42">
        <f>H440</f>
        <v>0</v>
      </c>
      <c r="J439" s="25"/>
    </row>
    <row r="440" spans="1:10" ht="15.75">
      <c r="A440" s="58" t="s">
        <v>9</v>
      </c>
      <c r="B440" s="26" t="s">
        <v>419</v>
      </c>
      <c r="C440" s="26" t="s">
        <v>12</v>
      </c>
      <c r="D440" s="42">
        <f>'2022-2024 год Приложение  4'!E251</f>
        <v>975.2</v>
      </c>
      <c r="E440" s="42">
        <f>'2022-2024 год Приложение  4'!F251</f>
        <v>0</v>
      </c>
      <c r="F440" s="42">
        <f>E440+D440</f>
        <v>975.2</v>
      </c>
      <c r="G440" s="42">
        <f>'2022-2024 год Приложение  4'!H251</f>
        <v>0</v>
      </c>
      <c r="H440" s="42">
        <f>'2022-2024 год Приложение  4'!I251</f>
        <v>0</v>
      </c>
      <c r="J440" s="25"/>
    </row>
    <row r="441" spans="1:10" ht="31.5">
      <c r="A441" s="22" t="s">
        <v>54</v>
      </c>
      <c r="B441" s="41" t="s">
        <v>89</v>
      </c>
      <c r="C441" s="57"/>
      <c r="D441" s="42">
        <f>D445+D442+D444+D443</f>
        <v>58077.7</v>
      </c>
      <c r="E441" s="42">
        <f>E445+E442+E444+E443</f>
        <v>-2611.6999999999994</v>
      </c>
      <c r="F441" s="42">
        <f>F445+F442+F444+F443</f>
        <v>55466</v>
      </c>
      <c r="G441" s="42">
        <f>G445+G442+G444+G443</f>
        <v>15479.1</v>
      </c>
      <c r="H441" s="42">
        <f>H445+H442+H444+H443</f>
        <v>15479.1</v>
      </c>
      <c r="J441" s="25"/>
    </row>
    <row r="442" spans="1:10" ht="47.25">
      <c r="A442" s="44" t="s">
        <v>307</v>
      </c>
      <c r="B442" s="41" t="s">
        <v>89</v>
      </c>
      <c r="C442" s="41" t="s">
        <v>8</v>
      </c>
      <c r="D442" s="42">
        <f>'2022-2024 год Приложение  4'!E253+'2022-2024 год Приложение  4'!E501</f>
        <v>5225.8</v>
      </c>
      <c r="E442" s="42">
        <f>'2022-2024 год Приложение  4'!F253+'2022-2024 год Приложение  4'!F501</f>
        <v>-2712.4999999999995</v>
      </c>
      <c r="F442" s="42">
        <f>'2022-2024 год Приложение  4'!G253+'2022-2024 год Приложение  4'!G501</f>
        <v>2513.3000000000006</v>
      </c>
      <c r="G442" s="42">
        <f>'2022-2024 год Приложение  4'!H253+'2022-2024 год Приложение  4'!H501</f>
        <v>9180.6</v>
      </c>
      <c r="H442" s="42">
        <f>'2022-2024 год Приложение  4'!I253+'2022-2024 год Приложение  4'!I501</f>
        <v>9180.6</v>
      </c>
      <c r="J442" s="25"/>
    </row>
    <row r="443" spans="1:10" ht="15.75">
      <c r="A443" s="44" t="s">
        <v>26</v>
      </c>
      <c r="B443" s="41" t="s">
        <v>89</v>
      </c>
      <c r="C443" s="41" t="s">
        <v>16</v>
      </c>
      <c r="D443" s="42">
        <f>'2022-2024 год Приложение  4'!E254</f>
        <v>200</v>
      </c>
      <c r="E443" s="42">
        <f>'2022-2024 год Приложение  4'!F254</f>
        <v>0</v>
      </c>
      <c r="F443" s="42">
        <f>'2022-2024 год Приложение  4'!G254</f>
        <v>200</v>
      </c>
      <c r="G443" s="42">
        <f>'2022-2024 год Приложение  4'!H254</f>
        <v>0</v>
      </c>
      <c r="H443" s="42">
        <f>'2022-2024 год Приложение  4'!I254</f>
        <v>0</v>
      </c>
      <c r="J443" s="25"/>
    </row>
    <row r="444" spans="1:10" ht="31.5">
      <c r="A444" s="45" t="s">
        <v>412</v>
      </c>
      <c r="B444" s="41" t="s">
        <v>89</v>
      </c>
      <c r="C444" s="41" t="s">
        <v>23</v>
      </c>
      <c r="D444" s="42">
        <f>'2022-2024 год Приложение  4'!E255</f>
        <v>19864.3</v>
      </c>
      <c r="E444" s="42">
        <f>'2022-2024 год Приложение  4'!F255</f>
        <v>0</v>
      </c>
      <c r="F444" s="42">
        <f>'2022-2024 год Приложение  4'!G255</f>
        <v>19864.3</v>
      </c>
      <c r="G444" s="42">
        <f>'2022-2024 год Приложение  4'!H255</f>
        <v>0</v>
      </c>
      <c r="H444" s="42">
        <f>'2022-2024 год Приложение  4'!I255</f>
        <v>0</v>
      </c>
      <c r="J444" s="25"/>
    </row>
    <row r="445" spans="1:10" ht="15.75">
      <c r="A445" s="22" t="s">
        <v>9</v>
      </c>
      <c r="B445" s="41" t="s">
        <v>89</v>
      </c>
      <c r="C445" s="41" t="s">
        <v>12</v>
      </c>
      <c r="D445" s="42">
        <f>'2022-2024 год Приложение  4'!E256+'2022-2024 год Приложение  4'!E502</f>
        <v>32787.6</v>
      </c>
      <c r="E445" s="42">
        <f>'2022-2024 год Приложение  4'!F256+'2022-2024 год Приложение  4'!F502</f>
        <v>100.80000000000001</v>
      </c>
      <c r="F445" s="42">
        <f>'2022-2024 год Приложение  4'!G256+'2022-2024 год Приложение  4'!G502</f>
        <v>32888.399999999994</v>
      </c>
      <c r="G445" s="42">
        <f>'2022-2024 год Приложение  4'!H256+'2022-2024 год Приложение  4'!H502</f>
        <v>6298.5</v>
      </c>
      <c r="H445" s="42">
        <f>'2022-2024 год Приложение  4'!I256+'2022-2024 год Приложение  4'!I502</f>
        <v>6298.5</v>
      </c>
      <c r="J445" s="25"/>
    </row>
    <row r="446" spans="1:10" ht="63">
      <c r="A446" s="22" t="s">
        <v>380</v>
      </c>
      <c r="B446" s="41" t="s">
        <v>381</v>
      </c>
      <c r="C446" s="21"/>
      <c r="D446" s="42">
        <f>D447</f>
        <v>34.6</v>
      </c>
      <c r="E446" s="42">
        <f>E447</f>
        <v>0</v>
      </c>
      <c r="F446" s="42">
        <f>F447</f>
        <v>34.6</v>
      </c>
      <c r="G446" s="42">
        <f>G447</f>
        <v>0</v>
      </c>
      <c r="H446" s="42">
        <f>H447</f>
        <v>0</v>
      </c>
      <c r="J446" s="25"/>
    </row>
    <row r="447" spans="1:10" ht="31.5">
      <c r="A447" s="44" t="s">
        <v>308</v>
      </c>
      <c r="B447" s="41" t="s">
        <v>381</v>
      </c>
      <c r="C447" s="21" t="s">
        <v>8</v>
      </c>
      <c r="D447" s="42">
        <f>'2022-2024 год Приложение  4'!E504</f>
        <v>34.6</v>
      </c>
      <c r="E447" s="42">
        <f>'2022-2024 год Приложение  4'!F504</f>
        <v>0</v>
      </c>
      <c r="F447" s="42">
        <f>'2022-2024 год Приложение  4'!G504</f>
        <v>34.6</v>
      </c>
      <c r="G447" s="42">
        <f>'2022-2024 год Приложение  4'!H504</f>
        <v>0</v>
      </c>
      <c r="H447" s="42">
        <f>'2022-2024 год Приложение  4'!I504</f>
        <v>0</v>
      </c>
      <c r="J447" s="25"/>
    </row>
    <row r="448" spans="1:10" ht="126">
      <c r="A448" s="120" t="s">
        <v>382</v>
      </c>
      <c r="B448" s="41" t="s">
        <v>383</v>
      </c>
      <c r="C448" s="41"/>
      <c r="D448" s="42">
        <f>D449</f>
        <v>19.9</v>
      </c>
      <c r="E448" s="42">
        <f>E449</f>
        <v>-2.6</v>
      </c>
      <c r="F448" s="42">
        <f>F449</f>
        <v>17.299999999999997</v>
      </c>
      <c r="G448" s="42">
        <f>'2022-2024 год Приложение  4'!H255</f>
        <v>0</v>
      </c>
      <c r="H448" s="42">
        <f>'2022-2024 год Приложение  4'!I255</f>
        <v>0</v>
      </c>
      <c r="J448" s="25"/>
    </row>
    <row r="449" spans="1:10" ht="47.25">
      <c r="A449" s="44" t="s">
        <v>307</v>
      </c>
      <c r="B449" s="41" t="s">
        <v>383</v>
      </c>
      <c r="C449" s="41" t="s">
        <v>8</v>
      </c>
      <c r="D449" s="42">
        <f>'2022-2024 год Приложение  4'!E258</f>
        <v>19.9</v>
      </c>
      <c r="E449" s="42">
        <f>'2022-2024 год Приложение  4'!F258</f>
        <v>-2.6</v>
      </c>
      <c r="F449" s="42">
        <f>'2022-2024 год Приложение  4'!G258</f>
        <v>17.299999999999997</v>
      </c>
      <c r="G449" s="42">
        <f>'2022-2024 год Приложение  4'!H258</f>
        <v>0</v>
      </c>
      <c r="H449" s="42">
        <f>'2022-2024 год Приложение  4'!I258</f>
        <v>0</v>
      </c>
      <c r="J449" s="25"/>
    </row>
    <row r="450" spans="1:10" ht="63">
      <c r="A450" s="44" t="s">
        <v>422</v>
      </c>
      <c r="B450" s="41" t="s">
        <v>423</v>
      </c>
      <c r="C450" s="26"/>
      <c r="D450" s="42">
        <f>D451</f>
        <v>43.5</v>
      </c>
      <c r="E450" s="42">
        <f>E451</f>
        <v>0</v>
      </c>
      <c r="F450" s="42">
        <f>F451</f>
        <v>43.5</v>
      </c>
      <c r="G450" s="42">
        <f>G451</f>
        <v>0</v>
      </c>
      <c r="H450" s="42">
        <f>H451</f>
        <v>0</v>
      </c>
      <c r="J450" s="25"/>
    </row>
    <row r="451" spans="1:10" ht="47.25">
      <c r="A451" s="44" t="s">
        <v>307</v>
      </c>
      <c r="B451" s="41" t="s">
        <v>423</v>
      </c>
      <c r="C451" s="26" t="s">
        <v>8</v>
      </c>
      <c r="D451" s="42">
        <f>'2022-2024 год Приложение  4'!E260</f>
        <v>43.5</v>
      </c>
      <c r="E451" s="42">
        <f>'2022-2024 год Приложение  4'!F260</f>
        <v>0</v>
      </c>
      <c r="F451" s="42">
        <f>E451+D451</f>
        <v>43.5</v>
      </c>
      <c r="G451" s="42">
        <f>'2022-2024 год Приложение  4'!H260</f>
        <v>0</v>
      </c>
      <c r="H451" s="42">
        <f>'2022-2024 год Приложение  4'!I260</f>
        <v>0</v>
      </c>
      <c r="J451" s="25"/>
    </row>
    <row r="452" spans="1:10" ht="63">
      <c r="A452" s="44" t="s">
        <v>424</v>
      </c>
      <c r="B452" s="41" t="s">
        <v>425</v>
      </c>
      <c r="C452" s="26"/>
      <c r="D452" s="42">
        <f>D453</f>
        <v>62.2</v>
      </c>
      <c r="E452" s="42">
        <f>E453</f>
        <v>0</v>
      </c>
      <c r="F452" s="42">
        <f>F453</f>
        <v>62.2</v>
      </c>
      <c r="G452" s="42">
        <f>G453</f>
        <v>0</v>
      </c>
      <c r="H452" s="42">
        <f>H453</f>
        <v>0</v>
      </c>
      <c r="J452" s="25"/>
    </row>
    <row r="453" spans="1:10" ht="47.25">
      <c r="A453" s="104" t="s">
        <v>307</v>
      </c>
      <c r="B453" s="41" t="s">
        <v>425</v>
      </c>
      <c r="C453" s="26" t="s">
        <v>8</v>
      </c>
      <c r="D453" s="42">
        <f>'2022-2024 год Приложение  4'!E262</f>
        <v>62.2</v>
      </c>
      <c r="E453" s="42">
        <f>'2022-2024 год Приложение  4'!F262</f>
        <v>0</v>
      </c>
      <c r="F453" s="42">
        <f>E453+D453</f>
        <v>62.2</v>
      </c>
      <c r="G453" s="42">
        <f>'2022-2024 год Приложение  4'!H262</f>
        <v>0</v>
      </c>
      <c r="H453" s="42">
        <f>'2022-2024 год Приложение  4'!I262</f>
        <v>0</v>
      </c>
      <c r="J453" s="25"/>
    </row>
    <row r="454" spans="1:10" ht="63">
      <c r="A454" s="45" t="s">
        <v>384</v>
      </c>
      <c r="B454" s="41" t="s">
        <v>385</v>
      </c>
      <c r="C454" s="21"/>
      <c r="D454" s="42">
        <f>'2022-2024 год Приложение  4'!E263</f>
        <v>14.2</v>
      </c>
      <c r="E454" s="42">
        <f>'2022-2024 год Приложение  4'!F263</f>
        <v>0</v>
      </c>
      <c r="F454" s="42">
        <f>'2022-2024 год Приложение  4'!G263</f>
        <v>14.2</v>
      </c>
      <c r="G454" s="42">
        <f>'2022-2024 год Приложение  4'!H263</f>
        <v>0</v>
      </c>
      <c r="H454" s="42">
        <f>'2022-2024 год Приложение  4'!I263</f>
        <v>0</v>
      </c>
      <c r="J454" s="25"/>
    </row>
    <row r="455" spans="1:10" ht="47.25">
      <c r="A455" s="44" t="s">
        <v>307</v>
      </c>
      <c r="B455" s="41" t="s">
        <v>385</v>
      </c>
      <c r="C455" s="21" t="s">
        <v>8</v>
      </c>
      <c r="D455" s="42">
        <f>'2022-2024 год Приложение  4'!E264</f>
        <v>14.2</v>
      </c>
      <c r="E455" s="42">
        <f>'2022-2024 год Приложение  4'!F264</f>
        <v>0</v>
      </c>
      <c r="F455" s="42">
        <f>'2022-2024 год Приложение  4'!G264</f>
        <v>14.2</v>
      </c>
      <c r="G455" s="42">
        <f>'2022-2024 год Приложение  4'!H264</f>
        <v>0</v>
      </c>
      <c r="H455" s="42">
        <f>'2022-2024 год Приложение  4'!I264</f>
        <v>0</v>
      </c>
      <c r="J455" s="25"/>
    </row>
    <row r="456" spans="1:10" ht="78.75">
      <c r="A456" s="120" t="s">
        <v>386</v>
      </c>
      <c r="B456" s="41" t="s">
        <v>387</v>
      </c>
      <c r="C456" s="21"/>
      <c r="D456" s="42">
        <f>'2022-2024 год Приложение  4'!E265</f>
        <v>126.8</v>
      </c>
      <c r="E456" s="42">
        <f>'2022-2024 год Приложение  4'!F265</f>
        <v>0</v>
      </c>
      <c r="F456" s="42">
        <f>'2022-2024 год Приложение  4'!G265</f>
        <v>126.8</v>
      </c>
      <c r="G456" s="42">
        <f>'2022-2024 год Приложение  4'!H265</f>
        <v>0</v>
      </c>
      <c r="H456" s="42">
        <f>'2022-2024 год Приложение  4'!I265</f>
        <v>0</v>
      </c>
      <c r="J456" s="25"/>
    </row>
    <row r="457" spans="1:10" ht="47.25">
      <c r="A457" s="44" t="s">
        <v>307</v>
      </c>
      <c r="B457" s="41" t="s">
        <v>387</v>
      </c>
      <c r="C457" s="21" t="s">
        <v>8</v>
      </c>
      <c r="D457" s="42">
        <f>'2022-2024 год Приложение  4'!E266</f>
        <v>126.8</v>
      </c>
      <c r="E457" s="42">
        <f>'2022-2024 год Приложение  4'!F266</f>
        <v>0</v>
      </c>
      <c r="F457" s="42">
        <f>'2022-2024 год Приложение  4'!G266</f>
        <v>126.8</v>
      </c>
      <c r="G457" s="42">
        <f>'2022-2024 год Приложение  4'!H266</f>
        <v>0</v>
      </c>
      <c r="H457" s="42">
        <f>'2022-2024 год Приложение  4'!I266</f>
        <v>0</v>
      </c>
      <c r="J457" s="25"/>
    </row>
    <row r="458" spans="1:10" ht="78.75">
      <c r="A458" s="44" t="s">
        <v>420</v>
      </c>
      <c r="B458" s="41" t="s">
        <v>421</v>
      </c>
      <c r="C458" s="21"/>
      <c r="D458" s="42">
        <f>D459</f>
        <v>43.5</v>
      </c>
      <c r="E458" s="42">
        <f>E459</f>
        <v>0</v>
      </c>
      <c r="F458" s="42">
        <f>F459</f>
        <v>43.5</v>
      </c>
      <c r="G458" s="42">
        <f>G459</f>
        <v>0</v>
      </c>
      <c r="H458" s="42">
        <f>H459</f>
        <v>0</v>
      </c>
      <c r="J458" s="25"/>
    </row>
    <row r="459" spans="1:10" ht="31.5">
      <c r="A459" s="44" t="s">
        <v>308</v>
      </c>
      <c r="B459" s="41" t="s">
        <v>421</v>
      </c>
      <c r="C459" s="21" t="s">
        <v>8</v>
      </c>
      <c r="D459" s="42">
        <f>'2022-2024 год Приложение  4'!E268</f>
        <v>43.5</v>
      </c>
      <c r="E459" s="42">
        <f>'2022-2024 год Приложение  4'!F268</f>
        <v>0</v>
      </c>
      <c r="F459" s="42">
        <f>E459+D459</f>
        <v>43.5</v>
      </c>
      <c r="G459" s="42">
        <f>'2022-2024 год Приложение  4'!H268</f>
        <v>0</v>
      </c>
      <c r="H459" s="42">
        <f>'2022-2024 год Приложение  4'!I268</f>
        <v>0</v>
      </c>
      <c r="J459" s="25"/>
    </row>
    <row r="460" spans="1:10" ht="78.75">
      <c r="A460" s="16" t="s">
        <v>426</v>
      </c>
      <c r="B460" s="41" t="s">
        <v>427</v>
      </c>
      <c r="C460" s="21"/>
      <c r="D460" s="42">
        <f>D461</f>
        <v>60</v>
      </c>
      <c r="E460" s="42">
        <f>E461</f>
        <v>0</v>
      </c>
      <c r="F460" s="42">
        <f>F461</f>
        <v>60</v>
      </c>
      <c r="G460" s="42">
        <f>G461</f>
        <v>0</v>
      </c>
      <c r="H460" s="42">
        <f>H461</f>
        <v>0</v>
      </c>
      <c r="J460" s="25"/>
    </row>
    <row r="461" spans="1:10" ht="15.75">
      <c r="A461" s="45" t="s">
        <v>38</v>
      </c>
      <c r="B461" s="41" t="s">
        <v>427</v>
      </c>
      <c r="C461" s="21" t="s">
        <v>39</v>
      </c>
      <c r="D461" s="42">
        <f>'2022-2024 год Приложение  4'!E270</f>
        <v>60</v>
      </c>
      <c r="E461" s="42">
        <f>'2022-2024 год Приложение  4'!F270</f>
        <v>0</v>
      </c>
      <c r="F461" s="42">
        <f>'2022-2024 год Приложение  4'!G270</f>
        <v>60</v>
      </c>
      <c r="G461" s="42">
        <f>'2022-2024 год Приложение  4'!H270</f>
        <v>0</v>
      </c>
      <c r="H461" s="42">
        <f>'2022-2024 год Приложение  4'!I270</f>
        <v>0</v>
      </c>
      <c r="J461" s="25"/>
    </row>
    <row r="462" spans="1:10" ht="31.5">
      <c r="A462" s="45" t="s">
        <v>481</v>
      </c>
      <c r="B462" s="41" t="s">
        <v>482</v>
      </c>
      <c r="C462" s="21"/>
      <c r="D462" s="42">
        <f>D463</f>
        <v>0</v>
      </c>
      <c r="E462" s="42">
        <f>E463</f>
        <v>209.8</v>
      </c>
      <c r="F462" s="42">
        <f>F463</f>
        <v>209.8</v>
      </c>
      <c r="G462" s="42">
        <f>G463</f>
        <v>0</v>
      </c>
      <c r="H462" s="42">
        <f>H463</f>
        <v>0</v>
      </c>
      <c r="J462" s="25"/>
    </row>
    <row r="463" spans="1:10" ht="31.5">
      <c r="A463" s="45" t="s">
        <v>308</v>
      </c>
      <c r="B463" s="41" t="s">
        <v>482</v>
      </c>
      <c r="C463" s="21" t="s">
        <v>8</v>
      </c>
      <c r="D463" s="42">
        <v>0</v>
      </c>
      <c r="E463" s="42">
        <f>'2022-2024 год Приложение  4'!F272</f>
        <v>209.8</v>
      </c>
      <c r="F463" s="42">
        <f>'2022-2024 год Приложение  4'!G272</f>
        <v>209.8</v>
      </c>
      <c r="G463" s="42">
        <f>'2022-2024 год Приложение  4'!H272</f>
        <v>0</v>
      </c>
      <c r="H463" s="42">
        <f>'2022-2024 год Приложение  4'!I272</f>
        <v>0</v>
      </c>
      <c r="J463" s="25"/>
    </row>
    <row r="464" spans="1:10" ht="15.75">
      <c r="A464" s="45" t="s">
        <v>479</v>
      </c>
      <c r="B464" s="41" t="s">
        <v>480</v>
      </c>
      <c r="C464" s="21"/>
      <c r="D464" s="42">
        <v>0</v>
      </c>
      <c r="E464" s="42">
        <f>E465</f>
        <v>4034.8</v>
      </c>
      <c r="F464" s="42">
        <f>F465</f>
        <v>4034.8</v>
      </c>
      <c r="G464" s="42">
        <f>G465</f>
        <v>0</v>
      </c>
      <c r="H464" s="42">
        <f>H465</f>
        <v>0</v>
      </c>
      <c r="J464" s="25"/>
    </row>
    <row r="465" spans="1:10" ht="31.5">
      <c r="A465" s="45" t="s">
        <v>308</v>
      </c>
      <c r="B465" s="41" t="s">
        <v>480</v>
      </c>
      <c r="C465" s="21" t="s">
        <v>8</v>
      </c>
      <c r="D465" s="42">
        <v>0</v>
      </c>
      <c r="E465" s="42">
        <f>'2022-2024 год Приложение  4'!F274</f>
        <v>4034.8</v>
      </c>
      <c r="F465" s="42">
        <f>D465+E465</f>
        <v>4034.8</v>
      </c>
      <c r="G465" s="42">
        <f>'2022-2024 год Приложение  4'!H274</f>
        <v>0</v>
      </c>
      <c r="H465" s="42">
        <f>'2022-2024 год Приложение  4'!I273</f>
        <v>0</v>
      </c>
      <c r="J465" s="25"/>
    </row>
    <row r="466" spans="1:10" ht="31.5">
      <c r="A466" s="39" t="s">
        <v>204</v>
      </c>
      <c r="B466" s="41" t="s">
        <v>205</v>
      </c>
      <c r="C466" s="41"/>
      <c r="D466" s="42">
        <f>D467</f>
        <v>463.7</v>
      </c>
      <c r="E466" s="42">
        <f>E467</f>
        <v>0</v>
      </c>
      <c r="F466" s="42">
        <f>F467</f>
        <v>463.7</v>
      </c>
      <c r="G466" s="42">
        <f>G467</f>
        <v>20.7</v>
      </c>
      <c r="H466" s="42">
        <f>H467</f>
        <v>18.3</v>
      </c>
      <c r="I466" s="25"/>
      <c r="J466" s="25"/>
    </row>
    <row r="467" spans="1:10" ht="42" customHeight="1">
      <c r="A467" s="44" t="s">
        <v>307</v>
      </c>
      <c r="B467" s="41" t="s">
        <v>205</v>
      </c>
      <c r="C467" s="41" t="s">
        <v>8</v>
      </c>
      <c r="D467" s="42">
        <f>'2022-2024 год Приложение  4'!E276</f>
        <v>463.7</v>
      </c>
      <c r="E467" s="42">
        <f>'2022-2024 год Приложение  4'!F276</f>
        <v>0</v>
      </c>
      <c r="F467" s="42">
        <f>'2022-2024 год Приложение  4'!G276</f>
        <v>463.7</v>
      </c>
      <c r="G467" s="42">
        <f>'2022-2024 год Приложение  4'!H276</f>
        <v>20.7</v>
      </c>
      <c r="H467" s="42">
        <f>'2022-2024 год Приложение  4'!I276</f>
        <v>18.3</v>
      </c>
      <c r="J467" s="25"/>
    </row>
    <row r="468" spans="1:10" ht="63">
      <c r="A468" s="22" t="s">
        <v>166</v>
      </c>
      <c r="B468" s="41" t="s">
        <v>165</v>
      </c>
      <c r="C468" s="41"/>
      <c r="D468" s="42">
        <f>D469</f>
        <v>805.5</v>
      </c>
      <c r="E468" s="42">
        <f>E469</f>
        <v>-173.8</v>
      </c>
      <c r="F468" s="42">
        <f>F469</f>
        <v>631.7</v>
      </c>
      <c r="G468" s="42">
        <f>G469</f>
        <v>805.5</v>
      </c>
      <c r="H468" s="42">
        <f>H469</f>
        <v>805.5</v>
      </c>
      <c r="J468" s="25"/>
    </row>
    <row r="469" spans="1:10" ht="31.5">
      <c r="A469" s="22" t="s">
        <v>10</v>
      </c>
      <c r="B469" s="41" t="s">
        <v>165</v>
      </c>
      <c r="C469" s="41" t="s">
        <v>11</v>
      </c>
      <c r="D469" s="42">
        <f>'2022-2024 год Приложение  4'!E333</f>
        <v>805.5</v>
      </c>
      <c r="E469" s="42">
        <f>'2022-2024 год Приложение  4'!F333</f>
        <v>-173.8</v>
      </c>
      <c r="F469" s="42">
        <f>'2022-2024 год Приложение  4'!G333</f>
        <v>631.7</v>
      </c>
      <c r="G469" s="42">
        <f>'2022-2024 год Приложение  4'!H333</f>
        <v>805.5</v>
      </c>
      <c r="H469" s="42">
        <f>'2022-2024 год Приложение  4'!I333</f>
        <v>805.5</v>
      </c>
      <c r="J469" s="25"/>
    </row>
    <row r="470" spans="1:10" ht="47.25">
      <c r="A470" s="22" t="s">
        <v>194</v>
      </c>
      <c r="B470" s="41" t="s">
        <v>193</v>
      </c>
      <c r="C470" s="41"/>
      <c r="D470" s="42">
        <f>D471</f>
        <v>440.2</v>
      </c>
      <c r="E470" s="42">
        <f>E471</f>
        <v>0</v>
      </c>
      <c r="F470" s="42">
        <f>F471</f>
        <v>440.2</v>
      </c>
      <c r="G470" s="42">
        <f>G471</f>
        <v>360.2</v>
      </c>
      <c r="H470" s="42">
        <f>H471</f>
        <v>360.2</v>
      </c>
      <c r="J470" s="25"/>
    </row>
    <row r="471" spans="1:10" ht="15.75">
      <c r="A471" s="22" t="s">
        <v>26</v>
      </c>
      <c r="B471" s="41" t="s">
        <v>193</v>
      </c>
      <c r="C471" s="41" t="s">
        <v>16</v>
      </c>
      <c r="D471" s="42">
        <f>'2022-2024 год Приложение  4'!E278</f>
        <v>440.2</v>
      </c>
      <c r="E471" s="42">
        <f>'2022-2024 год Приложение  4'!F278</f>
        <v>0</v>
      </c>
      <c r="F471" s="42">
        <f>'2022-2024 год Приложение  4'!G278</f>
        <v>440.2</v>
      </c>
      <c r="G471" s="42">
        <f>'2022-2024 год Приложение  4'!H278</f>
        <v>360.2</v>
      </c>
      <c r="H471" s="42">
        <f>'2022-2024 год Приложение  4'!I278</f>
        <v>360.2</v>
      </c>
      <c r="I471" s="25"/>
      <c r="J471" s="25"/>
    </row>
    <row r="472" spans="1:10" ht="47.25">
      <c r="A472" s="44" t="s">
        <v>435</v>
      </c>
      <c r="B472" s="41" t="s">
        <v>434</v>
      </c>
      <c r="C472" s="21"/>
      <c r="D472" s="42">
        <f>D473</f>
        <v>912.7</v>
      </c>
      <c r="E472" s="42">
        <f>E473</f>
        <v>0</v>
      </c>
      <c r="F472" s="42">
        <f>F473</f>
        <v>912.7</v>
      </c>
      <c r="G472" s="42">
        <f>G473</f>
        <v>0</v>
      </c>
      <c r="H472" s="42">
        <f>H473</f>
        <v>0</v>
      </c>
      <c r="I472" s="25"/>
      <c r="J472" s="25"/>
    </row>
    <row r="473" spans="1:10" ht="15.75">
      <c r="A473" s="45" t="s">
        <v>38</v>
      </c>
      <c r="B473" s="41" t="s">
        <v>434</v>
      </c>
      <c r="C473" s="21" t="s">
        <v>39</v>
      </c>
      <c r="D473" s="42">
        <f>'2022-2024 год Приложение  4'!E506</f>
        <v>912.7</v>
      </c>
      <c r="E473" s="42">
        <f>'2022-2024 год Приложение  4'!F506</f>
        <v>0</v>
      </c>
      <c r="F473" s="42">
        <f>E473+D473</f>
        <v>912.7</v>
      </c>
      <c r="G473" s="42">
        <f>'2022-2024 год Приложение  4'!H506</f>
        <v>0</v>
      </c>
      <c r="H473" s="42">
        <f>'2022-2024 год Приложение  4'!I506</f>
        <v>0</v>
      </c>
      <c r="I473" s="25"/>
      <c r="J473" s="25"/>
    </row>
    <row r="474" spans="1:10" ht="15.75">
      <c r="A474" s="22" t="s">
        <v>40</v>
      </c>
      <c r="B474" s="96" t="s">
        <v>86</v>
      </c>
      <c r="C474" s="47"/>
      <c r="D474" s="46">
        <f>D475</f>
        <v>1276.3</v>
      </c>
      <c r="E474" s="46">
        <f>E475</f>
        <v>0</v>
      </c>
      <c r="F474" s="46">
        <f>F475</f>
        <v>1276.3</v>
      </c>
      <c r="G474" s="46">
        <f>G475</f>
        <v>1254.8</v>
      </c>
      <c r="H474" s="46">
        <f>H475</f>
        <v>1232.7</v>
      </c>
      <c r="J474" s="25"/>
    </row>
    <row r="475" spans="1:10" ht="15.75">
      <c r="A475" s="22" t="s">
        <v>38</v>
      </c>
      <c r="B475" s="96" t="s">
        <v>86</v>
      </c>
      <c r="C475" s="41" t="s">
        <v>39</v>
      </c>
      <c r="D475" s="42">
        <f>'2022-2024 год Приложение  4'!E508</f>
        <v>1276.3</v>
      </c>
      <c r="E475" s="42">
        <f>'2022-2024 год Приложение  4'!F508</f>
        <v>0</v>
      </c>
      <c r="F475" s="42">
        <f>'2022-2024 год Приложение  4'!G508</f>
        <v>1276.3</v>
      </c>
      <c r="G475" s="42">
        <f>'2022-2024 год Приложение  4'!H508</f>
        <v>1254.8</v>
      </c>
      <c r="H475" s="42">
        <f>'2022-2024 год Приложение  4'!I508</f>
        <v>1232.7</v>
      </c>
      <c r="J475" s="25"/>
    </row>
    <row r="476" spans="1:10" ht="87.75" customHeight="1">
      <c r="A476" s="109" t="s">
        <v>207</v>
      </c>
      <c r="B476" s="96" t="s">
        <v>87</v>
      </c>
      <c r="C476" s="48"/>
      <c r="D476" s="46">
        <f>D477</f>
        <v>160.2</v>
      </c>
      <c r="E476" s="46">
        <f>E477</f>
        <v>0</v>
      </c>
      <c r="F476" s="46">
        <f>F477</f>
        <v>160.2</v>
      </c>
      <c r="G476" s="46">
        <f>G477</f>
        <v>159.10000000000002</v>
      </c>
      <c r="H476" s="46">
        <f>H477</f>
        <v>159.10000000000002</v>
      </c>
      <c r="J476" s="25"/>
    </row>
    <row r="477" spans="1:10" ht="15.75">
      <c r="A477" s="22" t="s">
        <v>38</v>
      </c>
      <c r="B477" s="96" t="s">
        <v>87</v>
      </c>
      <c r="C477" s="41" t="s">
        <v>39</v>
      </c>
      <c r="D477" s="42">
        <f>'2022-2024 год Приложение  4'!E510</f>
        <v>160.2</v>
      </c>
      <c r="E477" s="42">
        <f>'2022-2024 год Приложение  4'!F510</f>
        <v>0</v>
      </c>
      <c r="F477" s="42">
        <f>'2022-2024 год Приложение  4'!G510</f>
        <v>160.2</v>
      </c>
      <c r="G477" s="42">
        <f>'2022-2024 год Приложение  4'!H510</f>
        <v>159.10000000000002</v>
      </c>
      <c r="H477" s="42">
        <f>'2022-2024 год Приложение  4'!I510</f>
        <v>159.10000000000002</v>
      </c>
      <c r="J477" s="25"/>
    </row>
    <row r="478" spans="1:10" ht="90">
      <c r="A478" s="110" t="s">
        <v>188</v>
      </c>
      <c r="B478" s="96" t="s">
        <v>88</v>
      </c>
      <c r="C478" s="48"/>
      <c r="D478" s="46">
        <f>D479</f>
        <v>7</v>
      </c>
      <c r="E478" s="46">
        <f>E479</f>
        <v>0</v>
      </c>
      <c r="F478" s="46">
        <f>F479</f>
        <v>7</v>
      </c>
      <c r="G478" s="46">
        <f>G479</f>
        <v>7</v>
      </c>
      <c r="H478" s="46">
        <f>H479</f>
        <v>7</v>
      </c>
      <c r="J478" s="25"/>
    </row>
    <row r="479" spans="1:10" ht="47.25">
      <c r="A479" s="44" t="s">
        <v>307</v>
      </c>
      <c r="B479" s="96" t="s">
        <v>88</v>
      </c>
      <c r="C479" s="41" t="s">
        <v>8</v>
      </c>
      <c r="D479" s="42">
        <f>'2022-2024 год Приложение  4'!E512</f>
        <v>7</v>
      </c>
      <c r="E479" s="42">
        <f>'2022-2024 год Приложение  4'!F512</f>
        <v>0</v>
      </c>
      <c r="F479" s="42">
        <f>'2022-2024 год Приложение  4'!G512</f>
        <v>7</v>
      </c>
      <c r="G479" s="42">
        <f>'2022-2024 год Приложение  4'!H512</f>
        <v>7</v>
      </c>
      <c r="H479" s="42">
        <f>'2022-2024 год Приложение  4'!I512</f>
        <v>7</v>
      </c>
      <c r="J479" s="25"/>
    </row>
    <row r="480" spans="1:10" ht="31.5">
      <c r="A480" s="22" t="s">
        <v>77</v>
      </c>
      <c r="B480" s="41" t="s">
        <v>85</v>
      </c>
      <c r="C480" s="41" t="s">
        <v>0</v>
      </c>
      <c r="D480" s="46">
        <f>D481</f>
        <v>3000</v>
      </c>
      <c r="E480" s="46">
        <f>E481</f>
        <v>0</v>
      </c>
      <c r="F480" s="46">
        <f>F481</f>
        <v>3000</v>
      </c>
      <c r="G480" s="46">
        <f>G481</f>
        <v>3000</v>
      </c>
      <c r="H480" s="46">
        <f>H481</f>
        <v>3000</v>
      </c>
      <c r="I480" s="25"/>
      <c r="J480" s="25"/>
    </row>
    <row r="481" spans="1:10" ht="15.75">
      <c r="A481" s="22" t="s">
        <v>38</v>
      </c>
      <c r="B481" s="41" t="s">
        <v>85</v>
      </c>
      <c r="C481" s="41" t="s">
        <v>39</v>
      </c>
      <c r="D481" s="42">
        <f>'2022-2024 год Приложение  4'!E514</f>
        <v>3000</v>
      </c>
      <c r="E481" s="42">
        <f>'2022-2024 год Приложение  4'!F514</f>
        <v>0</v>
      </c>
      <c r="F481" s="42">
        <f>'2022-2024 год Приложение  4'!G514</f>
        <v>3000</v>
      </c>
      <c r="G481" s="42">
        <f>'2022-2024 год Приложение  4'!H514</f>
        <v>3000</v>
      </c>
      <c r="H481" s="42">
        <f>'2022-2024 год Приложение  4'!I514</f>
        <v>3000</v>
      </c>
      <c r="J481" s="25"/>
    </row>
    <row r="482" spans="1:10" ht="47.25">
      <c r="A482" s="22" t="s">
        <v>294</v>
      </c>
      <c r="B482" s="41" t="s">
        <v>260</v>
      </c>
      <c r="C482" s="41"/>
      <c r="D482" s="42">
        <f>D483</f>
        <v>1454.9</v>
      </c>
      <c r="E482" s="42">
        <f>E483</f>
        <v>0</v>
      </c>
      <c r="F482" s="42">
        <f>F483</f>
        <v>1454.9</v>
      </c>
      <c r="G482" s="42">
        <f>G483</f>
        <v>1513.1</v>
      </c>
      <c r="H482" s="42">
        <f>H483</f>
        <v>1573.6</v>
      </c>
      <c r="J482" s="25"/>
    </row>
    <row r="483" spans="1:10" ht="15.75">
      <c r="A483" s="22" t="s">
        <v>38</v>
      </c>
      <c r="B483" s="41" t="s">
        <v>260</v>
      </c>
      <c r="C483" s="41" t="s">
        <v>39</v>
      </c>
      <c r="D483" s="42">
        <f>'2022-2024 год Приложение  4'!E516</f>
        <v>1454.9</v>
      </c>
      <c r="E483" s="42">
        <f>'2022-2024 год Приложение  4'!F516</f>
        <v>0</v>
      </c>
      <c r="F483" s="42">
        <f>'2022-2024 год Приложение  4'!G516</f>
        <v>1454.9</v>
      </c>
      <c r="G483" s="42">
        <f>'2022-2024 год Приложение  4'!H516</f>
        <v>1513.1</v>
      </c>
      <c r="H483" s="42">
        <f>'2022-2024 год Приложение  4'!I516</f>
        <v>1573.6</v>
      </c>
      <c r="J483" s="25"/>
    </row>
    <row r="484" spans="1:10" ht="47.25">
      <c r="A484" s="22" t="s">
        <v>295</v>
      </c>
      <c r="B484" s="41" t="s">
        <v>261</v>
      </c>
      <c r="C484" s="41"/>
      <c r="D484" s="42">
        <f>D485</f>
        <v>2744.7</v>
      </c>
      <c r="E484" s="42">
        <f>E485</f>
        <v>0</v>
      </c>
      <c r="F484" s="42">
        <f>F485</f>
        <v>2744.7</v>
      </c>
      <c r="G484" s="42">
        <f>G485</f>
        <v>2854.5</v>
      </c>
      <c r="H484" s="42">
        <f>H485</f>
        <v>2968.7</v>
      </c>
      <c r="J484" s="25"/>
    </row>
    <row r="485" spans="1:10" ht="15.75">
      <c r="A485" s="22" t="s">
        <v>38</v>
      </c>
      <c r="B485" s="41" t="s">
        <v>261</v>
      </c>
      <c r="C485" s="41" t="s">
        <v>39</v>
      </c>
      <c r="D485" s="42">
        <f>'2022-2024 год Приложение  4'!E518</f>
        <v>2744.7</v>
      </c>
      <c r="E485" s="42">
        <f>'2022-2024 год Приложение  4'!F518</f>
        <v>0</v>
      </c>
      <c r="F485" s="42">
        <f>'2022-2024 год Приложение  4'!G518</f>
        <v>2744.7</v>
      </c>
      <c r="G485" s="42">
        <f>'2022-2024 год Приложение  4'!H518</f>
        <v>2854.5</v>
      </c>
      <c r="H485" s="42">
        <f>'2022-2024 год Приложение  4'!I518</f>
        <v>2968.7</v>
      </c>
      <c r="J485" s="25"/>
    </row>
    <row r="486" spans="1:10" ht="31.5">
      <c r="A486" s="22" t="s">
        <v>305</v>
      </c>
      <c r="B486" s="41" t="s">
        <v>304</v>
      </c>
      <c r="C486" s="41"/>
      <c r="D486" s="42">
        <f>D487</f>
        <v>26374.8</v>
      </c>
      <c r="E486" s="42">
        <f>E487</f>
        <v>0</v>
      </c>
      <c r="F486" s="42">
        <f>F487</f>
        <v>26374.8</v>
      </c>
      <c r="G486" s="42">
        <f>G487</f>
        <v>17008.7</v>
      </c>
      <c r="H486" s="42">
        <f>H487</f>
        <v>17042</v>
      </c>
      <c r="J486" s="25"/>
    </row>
    <row r="487" spans="1:10" ht="15.75">
      <c r="A487" s="22" t="s">
        <v>38</v>
      </c>
      <c r="B487" s="41" t="s">
        <v>304</v>
      </c>
      <c r="C487" s="41" t="s">
        <v>39</v>
      </c>
      <c r="D487" s="42">
        <f>'2022-2024 год Приложение  4'!E520</f>
        <v>26374.8</v>
      </c>
      <c r="E487" s="42">
        <f>'2022-2024 год Приложение  4'!F520</f>
        <v>0</v>
      </c>
      <c r="F487" s="42">
        <f>'2022-2024 год Приложение  4'!G520</f>
        <v>26374.8</v>
      </c>
      <c r="G487" s="42">
        <f>'2022-2024 год Приложение  4'!H520</f>
        <v>17008.7</v>
      </c>
      <c r="H487" s="42">
        <f>'2022-2024 год Приложение  4'!I520</f>
        <v>17042</v>
      </c>
      <c r="J487" s="25"/>
    </row>
    <row r="488" spans="1:10" ht="47.25">
      <c r="A488" s="14" t="s">
        <v>356</v>
      </c>
      <c r="B488" s="105" t="s">
        <v>357</v>
      </c>
      <c r="C488" s="105"/>
      <c r="D488" s="42">
        <f>D489</f>
        <v>300</v>
      </c>
      <c r="E488" s="42">
        <f>E489</f>
        <v>-209.8</v>
      </c>
      <c r="F488" s="42">
        <f>F489</f>
        <v>90.19999999999999</v>
      </c>
      <c r="G488" s="42">
        <f>G489</f>
        <v>0</v>
      </c>
      <c r="H488" s="42">
        <f>H489</f>
        <v>0</v>
      </c>
      <c r="J488" s="25"/>
    </row>
    <row r="489" spans="1:10" ht="15.75">
      <c r="A489" s="107" t="s">
        <v>9</v>
      </c>
      <c r="B489" s="105" t="s">
        <v>357</v>
      </c>
      <c r="C489" s="105">
        <v>800</v>
      </c>
      <c r="D489" s="42">
        <f>'2022-2024 год Приложение  4'!E280</f>
        <v>300</v>
      </c>
      <c r="E489" s="42">
        <f>'2022-2024 год Приложение  4'!F280</f>
        <v>-209.8</v>
      </c>
      <c r="F489" s="42">
        <f>'2022-2024 год Приложение  4'!G280</f>
        <v>90.19999999999999</v>
      </c>
      <c r="G489" s="42">
        <f>'2022-2024 год Приложение  4'!H280</f>
        <v>0</v>
      </c>
      <c r="H489" s="42">
        <f>'2022-2024 год Приложение  4'!I280</f>
        <v>0</v>
      </c>
      <c r="J489" s="25"/>
    </row>
    <row r="490" spans="1:10" ht="21" customHeight="1">
      <c r="A490" s="81" t="s">
        <v>199</v>
      </c>
      <c r="B490" s="15" t="s">
        <v>200</v>
      </c>
      <c r="C490" s="82"/>
      <c r="D490" s="56">
        <f>'2022-2024 год Приложение  4'!E521</f>
        <v>0</v>
      </c>
      <c r="E490" s="56">
        <f>'2022-2024 год Приложение  4'!F521</f>
        <v>0</v>
      </c>
      <c r="F490" s="56">
        <f>'2022-2024 год Приложение  4'!G521</f>
        <v>0</v>
      </c>
      <c r="G490" s="56">
        <f>'2022-2024 год Приложение  4'!H521</f>
        <v>34972.2</v>
      </c>
      <c r="H490" s="56">
        <f>'2022-2024 год Приложение  4'!I521</f>
        <v>57566.4</v>
      </c>
      <c r="J490" s="25"/>
    </row>
    <row r="491" ht="9.75" customHeight="1">
      <c r="J491" s="25"/>
    </row>
    <row r="492" ht="9.75" customHeight="1">
      <c r="J492" s="25"/>
    </row>
    <row r="493" spans="4:10" ht="12.75">
      <c r="D493" s="25"/>
      <c r="E493" s="25"/>
      <c r="F493" s="25"/>
      <c r="G493" s="25"/>
      <c r="H493" s="25"/>
      <c r="J493" s="25"/>
    </row>
    <row r="494" spans="6:8" ht="12.75">
      <c r="F494" s="25"/>
      <c r="G494" s="25"/>
      <c r="H494" s="25"/>
    </row>
    <row r="496" spans="6:8" ht="21.75" customHeight="1">
      <c r="F496" s="25"/>
      <c r="G496" s="25"/>
      <c r="H496" s="25"/>
    </row>
    <row r="498" spans="6:8" ht="9.75" customHeight="1">
      <c r="F498" s="25"/>
      <c r="G498" s="25"/>
      <c r="H498" s="25"/>
    </row>
    <row r="500" spans="6:8" ht="21.75" customHeight="1">
      <c r="F500" s="25"/>
      <c r="G500" s="25"/>
      <c r="H500" s="25"/>
    </row>
  </sheetData>
  <sheetProtection/>
  <autoFilter ref="A15:N490"/>
  <mergeCells count="18">
    <mergeCell ref="D14:D15"/>
    <mergeCell ref="E14:E15"/>
    <mergeCell ref="F2:H2"/>
    <mergeCell ref="F3:H3"/>
    <mergeCell ref="F4:H4"/>
    <mergeCell ref="G1:H1"/>
    <mergeCell ref="F14:H14"/>
    <mergeCell ref="G6:H6"/>
    <mergeCell ref="A14:A15"/>
    <mergeCell ref="B14:B15"/>
    <mergeCell ref="C14:C15"/>
    <mergeCell ref="A12:H12"/>
    <mergeCell ref="I7:K7"/>
    <mergeCell ref="F7:H7"/>
    <mergeCell ref="F8:H8"/>
    <mergeCell ref="F9:H9"/>
    <mergeCell ref="I8:K8"/>
    <mergeCell ref="I9:K9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4"/>
  <sheetViews>
    <sheetView view="pageBreakPreview" zoomScale="90" zoomScaleNormal="90" zoomScaleSheetLayoutView="90" workbookViewId="0" topLeftCell="A352">
      <selection activeCell="B47" sqref="B47"/>
    </sheetView>
  </sheetViews>
  <sheetFormatPr defaultColWidth="9.140625" defaultRowHeight="12.75"/>
  <cols>
    <col min="1" max="1" width="65.00390625" style="19" customWidth="1"/>
    <col min="2" max="2" width="8.57421875" style="19" customWidth="1"/>
    <col min="3" max="3" width="16.421875" style="19" customWidth="1"/>
    <col min="4" max="4" width="6.140625" style="19" customWidth="1"/>
    <col min="5" max="5" width="14.8515625" style="19" hidden="1" customWidth="1"/>
    <col min="6" max="6" width="12.140625" style="19" hidden="1" customWidth="1"/>
    <col min="7" max="7" width="13.8515625" style="19" customWidth="1"/>
    <col min="8" max="8" width="14.8515625" style="19" customWidth="1"/>
    <col min="9" max="9" width="13.8515625" style="19" customWidth="1"/>
    <col min="10" max="10" width="17.7109375" style="19" customWidth="1"/>
    <col min="11" max="11" width="12.421875" style="19" customWidth="1"/>
    <col min="12" max="13" width="17.7109375" style="19" customWidth="1"/>
    <col min="14" max="14" width="22.28125" style="19" customWidth="1"/>
    <col min="15" max="15" width="20.00390625" style="19" customWidth="1"/>
    <col min="16" max="16" width="12.140625" style="19" customWidth="1"/>
    <col min="17" max="19" width="9.140625" style="19" customWidth="1"/>
    <col min="20" max="16384" width="9.140625" style="19" customWidth="1"/>
  </cols>
  <sheetData>
    <row r="1" spans="8:9" ht="15.75">
      <c r="H1" s="172" t="s">
        <v>185</v>
      </c>
      <c r="I1" s="172"/>
    </row>
    <row r="2" spans="7:9" ht="12.75">
      <c r="G2" s="168" t="s">
        <v>197</v>
      </c>
      <c r="H2" s="168"/>
      <c r="I2" s="168"/>
    </row>
    <row r="3" spans="2:9" ht="12.75">
      <c r="B3" s="160"/>
      <c r="C3" s="160"/>
      <c r="D3" s="160"/>
      <c r="E3" s="160"/>
      <c r="F3" s="160"/>
      <c r="G3" s="171" t="s">
        <v>202</v>
      </c>
      <c r="H3" s="171"/>
      <c r="I3" s="171"/>
    </row>
    <row r="4" spans="2:9" ht="12.75">
      <c r="B4" s="160"/>
      <c r="C4" s="160"/>
      <c r="D4" s="160"/>
      <c r="E4" s="160"/>
      <c r="F4" s="160"/>
      <c r="G4" s="171" t="s">
        <v>483</v>
      </c>
      <c r="H4" s="171"/>
      <c r="I4" s="171"/>
    </row>
    <row r="5" spans="2:9" ht="12.75">
      <c r="B5" s="160"/>
      <c r="C5" s="160"/>
      <c r="D5" s="160"/>
      <c r="E5" s="160"/>
      <c r="F5" s="160"/>
      <c r="G5" s="159"/>
      <c r="H5" s="159"/>
      <c r="I5" s="159"/>
    </row>
    <row r="6" spans="2:13" ht="15.75">
      <c r="B6" s="160"/>
      <c r="C6" s="160"/>
      <c r="D6" s="160"/>
      <c r="E6" s="160"/>
      <c r="F6" s="160"/>
      <c r="G6" s="160"/>
      <c r="H6" s="160"/>
      <c r="I6" s="161" t="s">
        <v>322</v>
      </c>
      <c r="J6" s="91"/>
      <c r="K6" s="91"/>
      <c r="L6" s="91"/>
      <c r="M6" s="91"/>
    </row>
    <row r="7" spans="2:13" ht="12.75">
      <c r="B7" s="160"/>
      <c r="C7" s="160"/>
      <c r="D7" s="160"/>
      <c r="E7" s="160"/>
      <c r="F7" s="160"/>
      <c r="G7" s="160"/>
      <c r="H7" s="183" t="s">
        <v>197</v>
      </c>
      <c r="I7" s="183"/>
      <c r="J7" s="90"/>
      <c r="K7" s="90"/>
      <c r="L7" s="90"/>
      <c r="M7" s="90"/>
    </row>
    <row r="8" spans="2:13" ht="12.75">
      <c r="B8" s="183" t="s">
        <v>202</v>
      </c>
      <c r="C8" s="183"/>
      <c r="D8" s="183"/>
      <c r="E8" s="183"/>
      <c r="F8" s="183"/>
      <c r="G8" s="183"/>
      <c r="H8" s="183"/>
      <c r="I8" s="183"/>
      <c r="J8" s="90"/>
      <c r="K8" s="90"/>
      <c r="L8" s="90"/>
      <c r="M8" s="90"/>
    </row>
    <row r="9" spans="2:13" ht="12.75" customHeight="1">
      <c r="B9" s="160"/>
      <c r="C9" s="160"/>
      <c r="D9" s="160"/>
      <c r="E9" s="160"/>
      <c r="F9" s="160"/>
      <c r="G9" s="171" t="s">
        <v>368</v>
      </c>
      <c r="H9" s="171"/>
      <c r="I9" s="171"/>
      <c r="J9" s="99"/>
      <c r="K9" s="99"/>
      <c r="L9" s="99"/>
      <c r="M9" s="99"/>
    </row>
    <row r="11" spans="1:13" ht="18.7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4" ht="53.25" customHeight="1">
      <c r="A12" s="178" t="s">
        <v>338</v>
      </c>
      <c r="B12" s="178"/>
      <c r="C12" s="178"/>
      <c r="D12" s="178"/>
      <c r="E12" s="178"/>
      <c r="F12" s="178"/>
      <c r="G12" s="178"/>
      <c r="H12" s="178"/>
      <c r="I12" s="178"/>
      <c r="N12" s="25"/>
    </row>
    <row r="13" spans="1:8" ht="12.75">
      <c r="A13" s="1" t="s">
        <v>0</v>
      </c>
      <c r="B13" s="1"/>
      <c r="C13" s="1" t="s">
        <v>0</v>
      </c>
      <c r="D13" s="1" t="s">
        <v>0</v>
      </c>
      <c r="E13" s="1"/>
      <c r="F13" s="1"/>
      <c r="G13" s="1"/>
      <c r="H13" s="1"/>
    </row>
    <row r="14" spans="1:9" ht="22.5" customHeight="1">
      <c r="A14" s="176" t="s">
        <v>3</v>
      </c>
      <c r="B14" s="176" t="s">
        <v>63</v>
      </c>
      <c r="C14" s="176" t="s">
        <v>1</v>
      </c>
      <c r="D14" s="181" t="s">
        <v>2</v>
      </c>
      <c r="E14" s="182" t="s">
        <v>370</v>
      </c>
      <c r="F14" s="182" t="s">
        <v>369</v>
      </c>
      <c r="G14" s="182" t="s">
        <v>313</v>
      </c>
      <c r="H14" s="182"/>
      <c r="I14" s="182"/>
    </row>
    <row r="15" spans="1:9" ht="24.75" customHeight="1">
      <c r="A15" s="177"/>
      <c r="B15" s="179"/>
      <c r="C15" s="180"/>
      <c r="D15" s="181"/>
      <c r="E15" s="182"/>
      <c r="F15" s="182"/>
      <c r="G15" s="135" t="s">
        <v>231</v>
      </c>
      <c r="H15" s="135" t="s">
        <v>314</v>
      </c>
      <c r="I15" s="135" t="s">
        <v>340</v>
      </c>
    </row>
    <row r="16" spans="1:13" ht="15.75">
      <c r="A16" s="136" t="s">
        <v>4</v>
      </c>
      <c r="B16" s="136">
        <v>2</v>
      </c>
      <c r="C16" s="136">
        <v>3</v>
      </c>
      <c r="D16" s="136">
        <v>4</v>
      </c>
      <c r="E16" s="134" t="s">
        <v>371</v>
      </c>
      <c r="F16" s="134" t="s">
        <v>372</v>
      </c>
      <c r="G16" s="136">
        <v>5</v>
      </c>
      <c r="H16" s="136">
        <v>6</v>
      </c>
      <c r="I16" s="136">
        <v>7</v>
      </c>
      <c r="J16" s="25"/>
      <c r="K16" s="25"/>
      <c r="L16" s="25"/>
      <c r="M16" s="25"/>
    </row>
    <row r="17" spans="1:16" ht="15.75">
      <c r="A17" s="134" t="s">
        <v>7</v>
      </c>
      <c r="B17" s="134"/>
      <c r="C17" s="134" t="s">
        <v>0</v>
      </c>
      <c r="D17" s="134" t="s">
        <v>0</v>
      </c>
      <c r="E17" s="137">
        <f>E18+E31+E281+E334+E386+E486</f>
        <v>2458772.6000000006</v>
      </c>
      <c r="F17" s="137">
        <f>F18+F31+F281+F334+F386+F486</f>
        <v>65743.9</v>
      </c>
      <c r="G17" s="137">
        <f>G18+G31+G281+G334+G386+G486</f>
        <v>2524516.5</v>
      </c>
      <c r="H17" s="137">
        <f>H18+H31+H281+H334+H386+H486</f>
        <v>1943097.7</v>
      </c>
      <c r="I17" s="137">
        <f>I18+I31+I281+I334+I386+I486</f>
        <v>1969303</v>
      </c>
      <c r="J17" s="25"/>
      <c r="K17" s="25"/>
      <c r="L17" s="25"/>
      <c r="M17" s="25"/>
      <c r="N17" s="25"/>
      <c r="O17" s="25"/>
      <c r="P17" s="25"/>
    </row>
    <row r="18" spans="1:15" ht="15.75">
      <c r="A18" s="63" t="s">
        <v>78</v>
      </c>
      <c r="B18" s="32" t="s">
        <v>64</v>
      </c>
      <c r="C18" s="32"/>
      <c r="D18" s="32"/>
      <c r="E18" s="33">
        <f>E19</f>
        <v>5603.299999999999</v>
      </c>
      <c r="F18" s="33">
        <f>F19</f>
        <v>-770</v>
      </c>
      <c r="G18" s="33">
        <f>G19</f>
        <v>4833.299999999999</v>
      </c>
      <c r="H18" s="33">
        <f>H19</f>
        <v>4197.199999999999</v>
      </c>
      <c r="I18" s="33">
        <f>I19</f>
        <v>4105.199999999999</v>
      </c>
      <c r="J18" s="25"/>
      <c r="K18" s="25"/>
      <c r="L18" s="25"/>
      <c r="M18" s="25"/>
      <c r="N18" s="25"/>
      <c r="O18" s="25"/>
    </row>
    <row r="19" spans="1:15" ht="15.75">
      <c r="A19" s="64" t="s">
        <v>28</v>
      </c>
      <c r="B19" s="65" t="s">
        <v>64</v>
      </c>
      <c r="C19" s="65" t="s">
        <v>84</v>
      </c>
      <c r="D19" s="65" t="s">
        <v>0</v>
      </c>
      <c r="E19" s="66">
        <f>E20+E23+E26</f>
        <v>5603.299999999999</v>
      </c>
      <c r="F19" s="66">
        <f>F20+F23+F26</f>
        <v>-770</v>
      </c>
      <c r="G19" s="66">
        <f>G20+G23+G26</f>
        <v>4833.299999999999</v>
      </c>
      <c r="H19" s="66">
        <f>H20+H23+H26</f>
        <v>4197.199999999999</v>
      </c>
      <c r="I19" s="66">
        <f>I20+I23+I26</f>
        <v>4105.199999999999</v>
      </c>
      <c r="J19" s="25"/>
      <c r="K19" s="25"/>
      <c r="L19" s="25"/>
      <c r="M19" s="25"/>
      <c r="N19" s="25"/>
      <c r="O19" s="25"/>
    </row>
    <row r="20" spans="1:15" ht="31.5">
      <c r="A20" s="39" t="s">
        <v>65</v>
      </c>
      <c r="B20" s="41" t="s">
        <v>64</v>
      </c>
      <c r="C20" s="41" t="s">
        <v>91</v>
      </c>
      <c r="D20" s="41"/>
      <c r="E20" s="42">
        <f>E21+E22</f>
        <v>2604.4</v>
      </c>
      <c r="F20" s="42">
        <f>F21+F22</f>
        <v>-278.3</v>
      </c>
      <c r="G20" s="42">
        <f>G21+G22</f>
        <v>2326.1</v>
      </c>
      <c r="H20" s="42">
        <f>H21</f>
        <v>1213.1</v>
      </c>
      <c r="I20" s="42">
        <f>I21</f>
        <v>1213.1</v>
      </c>
      <c r="J20" s="25"/>
      <c r="K20" s="25"/>
      <c r="L20" s="25"/>
      <c r="M20" s="25"/>
      <c r="N20" s="25"/>
      <c r="O20" s="25"/>
    </row>
    <row r="21" spans="1:15" ht="63">
      <c r="A21" s="50" t="s">
        <v>14</v>
      </c>
      <c r="B21" s="41" t="s">
        <v>64</v>
      </c>
      <c r="C21" s="41" t="s">
        <v>91</v>
      </c>
      <c r="D21" s="41" t="s">
        <v>15</v>
      </c>
      <c r="E21" s="42">
        <v>2077.9</v>
      </c>
      <c r="F21" s="42">
        <v>0</v>
      </c>
      <c r="G21" s="42">
        <f>F21+E21</f>
        <v>2077.9</v>
      </c>
      <c r="H21" s="42">
        <v>1213.1</v>
      </c>
      <c r="I21" s="42">
        <v>1213.1</v>
      </c>
      <c r="J21" s="25"/>
      <c r="K21" s="25"/>
      <c r="L21" s="25"/>
      <c r="M21" s="25"/>
      <c r="N21" s="25"/>
      <c r="O21" s="25"/>
    </row>
    <row r="22" spans="1:15" ht="15.75">
      <c r="A22" s="39" t="s">
        <v>26</v>
      </c>
      <c r="B22" s="41" t="s">
        <v>64</v>
      </c>
      <c r="C22" s="41" t="s">
        <v>91</v>
      </c>
      <c r="D22" s="41" t="s">
        <v>16</v>
      </c>
      <c r="E22" s="42">
        <v>526.5</v>
      </c>
      <c r="F22" s="42">
        <v>-278.3</v>
      </c>
      <c r="G22" s="42">
        <f>E22+F22</f>
        <v>248.2</v>
      </c>
      <c r="H22" s="42">
        <v>0</v>
      </c>
      <c r="I22" s="42">
        <v>0</v>
      </c>
      <c r="J22" s="25"/>
      <c r="K22" s="25"/>
      <c r="L22" s="25"/>
      <c r="M22" s="25"/>
      <c r="N22" s="25"/>
      <c r="O22" s="25"/>
    </row>
    <row r="23" spans="1:15" ht="31.5">
      <c r="A23" s="50" t="s">
        <v>29</v>
      </c>
      <c r="B23" s="41" t="s">
        <v>64</v>
      </c>
      <c r="C23" s="41" t="s">
        <v>92</v>
      </c>
      <c r="D23" s="41" t="s">
        <v>0</v>
      </c>
      <c r="E23" s="42">
        <f>E25+E24</f>
        <v>551</v>
      </c>
      <c r="F23" s="42">
        <f>F25+F24</f>
        <v>0</v>
      </c>
      <c r="G23" s="42">
        <f>G25+G24</f>
        <v>551</v>
      </c>
      <c r="H23" s="42">
        <f>H25+H24</f>
        <v>452</v>
      </c>
      <c r="I23" s="42">
        <f>I25+I24</f>
        <v>410</v>
      </c>
      <c r="J23" s="25"/>
      <c r="K23" s="25"/>
      <c r="L23" s="25"/>
      <c r="M23" s="25"/>
      <c r="N23" s="25"/>
      <c r="O23" s="25"/>
    </row>
    <row r="24" spans="1:15" ht="63">
      <c r="A24" s="50" t="s">
        <v>14</v>
      </c>
      <c r="B24" s="41" t="s">
        <v>64</v>
      </c>
      <c r="C24" s="41" t="s">
        <v>92</v>
      </c>
      <c r="D24" s="41" t="s">
        <v>15</v>
      </c>
      <c r="E24" s="42">
        <v>33</v>
      </c>
      <c r="F24" s="42">
        <v>-33</v>
      </c>
      <c r="G24" s="42">
        <f>F24+E24</f>
        <v>0</v>
      </c>
      <c r="H24" s="42">
        <v>33</v>
      </c>
      <c r="I24" s="42">
        <v>33</v>
      </c>
      <c r="J24" s="25"/>
      <c r="K24" s="25"/>
      <c r="L24" s="25"/>
      <c r="M24" s="25"/>
      <c r="N24" s="25"/>
      <c r="O24" s="25"/>
    </row>
    <row r="25" spans="1:15" ht="36" customHeight="1">
      <c r="A25" s="104" t="s">
        <v>307</v>
      </c>
      <c r="B25" s="41" t="s">
        <v>64</v>
      </c>
      <c r="C25" s="41" t="s">
        <v>92</v>
      </c>
      <c r="D25" s="41" t="s">
        <v>8</v>
      </c>
      <c r="E25" s="42">
        <v>518</v>
      </c>
      <c r="F25" s="42">
        <v>33</v>
      </c>
      <c r="G25" s="42">
        <f>F25+E25</f>
        <v>551</v>
      </c>
      <c r="H25" s="42">
        <v>419</v>
      </c>
      <c r="I25" s="42">
        <v>377</v>
      </c>
      <c r="J25" s="25"/>
      <c r="K25" s="25"/>
      <c r="L25" s="25"/>
      <c r="M25" s="25"/>
      <c r="N25" s="25"/>
      <c r="O25" s="25"/>
    </row>
    <row r="26" spans="1:15" ht="31.5">
      <c r="A26" s="50" t="s">
        <v>30</v>
      </c>
      <c r="B26" s="41" t="s">
        <v>64</v>
      </c>
      <c r="C26" s="41" t="s">
        <v>90</v>
      </c>
      <c r="D26" s="41" t="s">
        <v>0</v>
      </c>
      <c r="E26" s="42">
        <f>E27+E28+E30+E29</f>
        <v>2447.8999999999996</v>
      </c>
      <c r="F26" s="42">
        <f>F27+F28+F30+F29</f>
        <v>-491.70000000000005</v>
      </c>
      <c r="G26" s="42">
        <f>G27+G28+G30+G29</f>
        <v>1956.1999999999998</v>
      </c>
      <c r="H26" s="42">
        <f>H27+H28+H30+H29</f>
        <v>2532.0999999999995</v>
      </c>
      <c r="I26" s="42">
        <f>I27+I28+I30+I29</f>
        <v>2482.0999999999995</v>
      </c>
      <c r="J26" s="25"/>
      <c r="K26" s="25"/>
      <c r="L26" s="25"/>
      <c r="M26" s="25"/>
      <c r="N26" s="25"/>
      <c r="O26" s="25"/>
    </row>
    <row r="27" spans="1:15" ht="63">
      <c r="A27" s="50" t="s">
        <v>14</v>
      </c>
      <c r="B27" s="41" t="s">
        <v>64</v>
      </c>
      <c r="C27" s="41" t="s">
        <v>90</v>
      </c>
      <c r="D27" s="41" t="s">
        <v>15</v>
      </c>
      <c r="E27" s="42">
        <v>1859.9999999999998</v>
      </c>
      <c r="F27" s="42">
        <f>-91.1-390.6</f>
        <v>-481.70000000000005</v>
      </c>
      <c r="G27" s="42">
        <f>F27+E27</f>
        <v>1378.2999999999997</v>
      </c>
      <c r="H27" s="42">
        <v>2192.7</v>
      </c>
      <c r="I27" s="42">
        <v>2142.7</v>
      </c>
      <c r="J27" s="25"/>
      <c r="K27" s="25"/>
      <c r="L27" s="25"/>
      <c r="M27" s="25"/>
      <c r="N27" s="25"/>
      <c r="O27" s="25"/>
    </row>
    <row r="28" spans="1:15" ht="47.25">
      <c r="A28" s="44" t="s">
        <v>307</v>
      </c>
      <c r="B28" s="41" t="s">
        <v>64</v>
      </c>
      <c r="C28" s="41" t="s">
        <v>90</v>
      </c>
      <c r="D28" s="41" t="s">
        <v>8</v>
      </c>
      <c r="E28" s="42">
        <v>565</v>
      </c>
      <c r="F28" s="42">
        <v>-10</v>
      </c>
      <c r="G28" s="42">
        <f>F28+E28</f>
        <v>555</v>
      </c>
      <c r="H28" s="42">
        <v>337.7</v>
      </c>
      <c r="I28" s="42">
        <v>337.7</v>
      </c>
      <c r="J28" s="25"/>
      <c r="K28" s="25"/>
      <c r="L28" s="25"/>
      <c r="M28" s="25"/>
      <c r="N28" s="25"/>
      <c r="O28" s="25"/>
    </row>
    <row r="29" spans="1:15" ht="15.75">
      <c r="A29" s="39" t="s">
        <v>26</v>
      </c>
      <c r="B29" s="41" t="s">
        <v>64</v>
      </c>
      <c r="C29" s="41" t="s">
        <v>90</v>
      </c>
      <c r="D29" s="41" t="s">
        <v>16</v>
      </c>
      <c r="E29" s="42">
        <v>21.2</v>
      </c>
      <c r="F29" s="42">
        <v>0</v>
      </c>
      <c r="G29" s="42">
        <f>F29+E29</f>
        <v>21.2</v>
      </c>
      <c r="H29" s="42">
        <v>0</v>
      </c>
      <c r="I29" s="42">
        <v>0</v>
      </c>
      <c r="J29" s="25"/>
      <c r="K29" s="25"/>
      <c r="L29" s="25"/>
      <c r="M29" s="25"/>
      <c r="N29" s="25"/>
      <c r="O29" s="25"/>
    </row>
    <row r="30" spans="1:15" ht="15.75">
      <c r="A30" s="44" t="s">
        <v>9</v>
      </c>
      <c r="B30" s="41" t="s">
        <v>64</v>
      </c>
      <c r="C30" s="41" t="s">
        <v>90</v>
      </c>
      <c r="D30" s="41" t="s">
        <v>12</v>
      </c>
      <c r="E30" s="42">
        <v>1.7</v>
      </c>
      <c r="F30" s="42">
        <v>0</v>
      </c>
      <c r="G30" s="42">
        <f>F30+E30</f>
        <v>1.7</v>
      </c>
      <c r="H30" s="42">
        <v>1.7</v>
      </c>
      <c r="I30" s="42">
        <v>1.7</v>
      </c>
      <c r="J30" s="25"/>
      <c r="K30" s="25"/>
      <c r="L30" s="25"/>
      <c r="M30" s="25"/>
      <c r="N30" s="25"/>
      <c r="O30" s="25"/>
    </row>
    <row r="31" spans="1:15" ht="15.75">
      <c r="A31" s="31" t="s">
        <v>79</v>
      </c>
      <c r="B31" s="32" t="s">
        <v>66</v>
      </c>
      <c r="C31" s="67"/>
      <c r="D31" s="67"/>
      <c r="E31" s="33">
        <f>E32+E39+E43+E133+E167+E216+E225+E249+E119+E234</f>
        <v>580608.9999999999</v>
      </c>
      <c r="F31" s="33">
        <f>F32+F39+F43+F133+F167+F216+F225+F249+F119+F234</f>
        <v>2792</v>
      </c>
      <c r="G31" s="33">
        <f>G32+G39+G43+G133+G167+G216+G225+G249+G119+G234</f>
        <v>583400.9999999999</v>
      </c>
      <c r="H31" s="33">
        <f>H32+H39+H43+H133+H167+H216+H225+H249+H119+H234</f>
        <v>262952.5</v>
      </c>
      <c r="I31" s="33">
        <f>I32+I39+I43+I133+I167+I216+I225+I249+I119+I234</f>
        <v>260221.30000000002</v>
      </c>
      <c r="J31" s="25"/>
      <c r="K31" s="25"/>
      <c r="L31" s="25"/>
      <c r="M31" s="25"/>
      <c r="N31" s="25"/>
      <c r="O31" s="25"/>
    </row>
    <row r="32" spans="1:15" ht="15.75">
      <c r="A32" s="138" t="s">
        <v>232</v>
      </c>
      <c r="B32" s="65" t="s">
        <v>66</v>
      </c>
      <c r="C32" s="65" t="s">
        <v>82</v>
      </c>
      <c r="D32" s="65" t="s">
        <v>0</v>
      </c>
      <c r="E32" s="66">
        <f>E36+E33</f>
        <v>1156.7</v>
      </c>
      <c r="F32" s="66">
        <f>F36+F33</f>
        <v>0</v>
      </c>
      <c r="G32" s="66">
        <f>G36+G33</f>
        <v>1156.7</v>
      </c>
      <c r="H32" s="66">
        <f>H36+H33</f>
        <v>850</v>
      </c>
      <c r="I32" s="66">
        <f>I36+I33</f>
        <v>850</v>
      </c>
      <c r="J32" s="25"/>
      <c r="K32" s="25"/>
      <c r="L32" s="25"/>
      <c r="M32" s="25"/>
      <c r="N32" s="25"/>
      <c r="O32" s="25"/>
    </row>
    <row r="33" spans="1:15" ht="42.75" customHeight="1">
      <c r="A33" s="13" t="s">
        <v>233</v>
      </c>
      <c r="B33" s="68" t="s">
        <v>66</v>
      </c>
      <c r="C33" s="139" t="s">
        <v>177</v>
      </c>
      <c r="D33" s="139" t="s">
        <v>0</v>
      </c>
      <c r="E33" s="108">
        <f>E34</f>
        <v>292.3</v>
      </c>
      <c r="F33" s="108">
        <f>F34</f>
        <v>0</v>
      </c>
      <c r="G33" s="108">
        <f>G34</f>
        <v>292.3</v>
      </c>
      <c r="H33" s="108">
        <f aca="true" t="shared" si="0" ref="E33:I34">H34</f>
        <v>0</v>
      </c>
      <c r="I33" s="108">
        <f>I34</f>
        <v>0</v>
      </c>
      <c r="J33" s="25"/>
      <c r="K33" s="25"/>
      <c r="L33" s="25"/>
      <c r="M33" s="25"/>
      <c r="N33" s="25"/>
      <c r="O33" s="25"/>
    </row>
    <row r="34" spans="1:15" ht="31.5">
      <c r="A34" s="44" t="s">
        <v>184</v>
      </c>
      <c r="B34" s="26" t="s">
        <v>66</v>
      </c>
      <c r="C34" s="15" t="s">
        <v>183</v>
      </c>
      <c r="D34" s="41"/>
      <c r="E34" s="36">
        <f t="shared" si="0"/>
        <v>292.3</v>
      </c>
      <c r="F34" s="36">
        <f t="shared" si="0"/>
        <v>0</v>
      </c>
      <c r="G34" s="36">
        <f t="shared" si="0"/>
        <v>292.3</v>
      </c>
      <c r="H34" s="36">
        <f t="shared" si="0"/>
        <v>0</v>
      </c>
      <c r="I34" s="36">
        <f t="shared" si="0"/>
        <v>0</v>
      </c>
      <c r="J34" s="25"/>
      <c r="K34" s="25"/>
      <c r="L34" s="25"/>
      <c r="M34" s="25"/>
      <c r="N34" s="25"/>
      <c r="O34" s="25"/>
    </row>
    <row r="35" spans="1:15" ht="47.25">
      <c r="A35" s="44" t="s">
        <v>307</v>
      </c>
      <c r="B35" s="26" t="s">
        <v>66</v>
      </c>
      <c r="C35" s="15" t="s">
        <v>183</v>
      </c>
      <c r="D35" s="41" t="s">
        <v>8</v>
      </c>
      <c r="E35" s="42">
        <v>292.3</v>
      </c>
      <c r="F35" s="36">
        <v>0</v>
      </c>
      <c r="G35" s="42">
        <f>F35+E35</f>
        <v>292.3</v>
      </c>
      <c r="H35" s="42">
        <v>0</v>
      </c>
      <c r="I35" s="42">
        <v>0</v>
      </c>
      <c r="J35" s="25"/>
      <c r="K35" s="25"/>
      <c r="L35" s="25"/>
      <c r="M35" s="25"/>
      <c r="N35" s="25"/>
      <c r="O35" s="25"/>
    </row>
    <row r="36" spans="1:15" ht="15.75">
      <c r="A36" s="13" t="s">
        <v>234</v>
      </c>
      <c r="B36" s="68" t="s">
        <v>66</v>
      </c>
      <c r="C36" s="139" t="s">
        <v>83</v>
      </c>
      <c r="D36" s="139" t="s">
        <v>0</v>
      </c>
      <c r="E36" s="108">
        <f aca="true" t="shared" si="1" ref="E36:I37">E37</f>
        <v>864.4</v>
      </c>
      <c r="F36" s="108">
        <f t="shared" si="1"/>
        <v>0</v>
      </c>
      <c r="G36" s="108">
        <f t="shared" si="1"/>
        <v>864.4</v>
      </c>
      <c r="H36" s="108">
        <f t="shared" si="1"/>
        <v>850</v>
      </c>
      <c r="I36" s="108">
        <f t="shared" si="1"/>
        <v>850</v>
      </c>
      <c r="J36" s="25"/>
      <c r="K36" s="25"/>
      <c r="L36" s="25"/>
      <c r="M36" s="25"/>
      <c r="N36" s="25"/>
      <c r="O36" s="25"/>
    </row>
    <row r="37" spans="1:15" ht="31.5">
      <c r="A37" s="44" t="s">
        <v>196</v>
      </c>
      <c r="B37" s="26" t="s">
        <v>66</v>
      </c>
      <c r="C37" s="15" t="s">
        <v>195</v>
      </c>
      <c r="D37" s="41"/>
      <c r="E37" s="42">
        <f t="shared" si="1"/>
        <v>864.4</v>
      </c>
      <c r="F37" s="42">
        <f t="shared" si="1"/>
        <v>0</v>
      </c>
      <c r="G37" s="42">
        <f t="shared" si="1"/>
        <v>864.4</v>
      </c>
      <c r="H37" s="42">
        <f t="shared" si="1"/>
        <v>850</v>
      </c>
      <c r="I37" s="42">
        <f t="shared" si="1"/>
        <v>850</v>
      </c>
      <c r="J37" s="25"/>
      <c r="K37" s="25"/>
      <c r="L37" s="25"/>
      <c r="M37" s="25"/>
      <c r="N37" s="25"/>
      <c r="O37" s="25"/>
    </row>
    <row r="38" spans="1:15" ht="15.75">
      <c r="A38" s="44" t="s">
        <v>9</v>
      </c>
      <c r="B38" s="26" t="s">
        <v>66</v>
      </c>
      <c r="C38" s="15" t="s">
        <v>195</v>
      </c>
      <c r="D38" s="41" t="s">
        <v>12</v>
      </c>
      <c r="E38" s="42">
        <v>864.4</v>
      </c>
      <c r="F38" s="42">
        <v>0</v>
      </c>
      <c r="G38" s="42">
        <f>F38+E38</f>
        <v>864.4</v>
      </c>
      <c r="H38" s="42">
        <v>850</v>
      </c>
      <c r="I38" s="42">
        <v>850</v>
      </c>
      <c r="J38" s="25"/>
      <c r="K38" s="25"/>
      <c r="L38" s="25"/>
      <c r="M38" s="25"/>
      <c r="N38" s="25"/>
      <c r="O38" s="25"/>
    </row>
    <row r="39" spans="1:15" ht="32.25" customHeight="1">
      <c r="A39" s="138" t="s">
        <v>235</v>
      </c>
      <c r="B39" s="65" t="s">
        <v>66</v>
      </c>
      <c r="C39" s="65" t="s">
        <v>123</v>
      </c>
      <c r="D39" s="65" t="s">
        <v>0</v>
      </c>
      <c r="E39" s="66">
        <f>E40</f>
        <v>120</v>
      </c>
      <c r="F39" s="66">
        <f>F40</f>
        <v>0</v>
      </c>
      <c r="G39" s="66">
        <f>G40</f>
        <v>120</v>
      </c>
      <c r="H39" s="66">
        <f>H40</f>
        <v>120</v>
      </c>
      <c r="I39" s="66">
        <f>I40</f>
        <v>120</v>
      </c>
      <c r="J39" s="25"/>
      <c r="K39" s="25"/>
      <c r="L39" s="25"/>
      <c r="M39" s="25"/>
      <c r="N39" s="25"/>
      <c r="O39" s="25"/>
    </row>
    <row r="40" spans="1:15" ht="15.75">
      <c r="A40" s="13" t="s">
        <v>236</v>
      </c>
      <c r="B40" s="68" t="s">
        <v>66</v>
      </c>
      <c r="C40" s="139" t="s">
        <v>124</v>
      </c>
      <c r="D40" s="139" t="s">
        <v>0</v>
      </c>
      <c r="E40" s="108">
        <f aca="true" t="shared" si="2" ref="E40:I41">E41</f>
        <v>120</v>
      </c>
      <c r="F40" s="108">
        <f t="shared" si="2"/>
        <v>0</v>
      </c>
      <c r="G40" s="108">
        <f t="shared" si="2"/>
        <v>120</v>
      </c>
      <c r="H40" s="108">
        <f t="shared" si="2"/>
        <v>120</v>
      </c>
      <c r="I40" s="108">
        <f>I41</f>
        <v>120</v>
      </c>
      <c r="J40" s="25"/>
      <c r="K40" s="25"/>
      <c r="L40" s="25"/>
      <c r="M40" s="25"/>
      <c r="N40" s="25"/>
      <c r="O40" s="25"/>
    </row>
    <row r="41" spans="1:15" ht="15.75">
      <c r="A41" s="14" t="s">
        <v>22</v>
      </c>
      <c r="B41" s="26" t="s">
        <v>66</v>
      </c>
      <c r="C41" s="15" t="s">
        <v>468</v>
      </c>
      <c r="D41" s="15"/>
      <c r="E41" s="17">
        <f t="shared" si="2"/>
        <v>120</v>
      </c>
      <c r="F41" s="17">
        <f t="shared" si="2"/>
        <v>0</v>
      </c>
      <c r="G41" s="17">
        <f t="shared" si="2"/>
        <v>120</v>
      </c>
      <c r="H41" s="17">
        <f t="shared" si="2"/>
        <v>120</v>
      </c>
      <c r="I41" s="17">
        <f t="shared" si="2"/>
        <v>120</v>
      </c>
      <c r="J41" s="25"/>
      <c r="K41" s="25"/>
      <c r="L41" s="25"/>
      <c r="M41" s="25"/>
      <c r="N41" s="25"/>
      <c r="O41" s="25"/>
    </row>
    <row r="42" spans="1:15" ht="47.25">
      <c r="A42" s="44" t="s">
        <v>307</v>
      </c>
      <c r="B42" s="41" t="s">
        <v>66</v>
      </c>
      <c r="C42" s="15" t="s">
        <v>468</v>
      </c>
      <c r="D42" s="41" t="s">
        <v>8</v>
      </c>
      <c r="E42" s="42">
        <v>120</v>
      </c>
      <c r="F42" s="17">
        <v>0</v>
      </c>
      <c r="G42" s="42">
        <f>F42+E42</f>
        <v>120</v>
      </c>
      <c r="H42" s="42">
        <v>120</v>
      </c>
      <c r="I42" s="42">
        <v>120</v>
      </c>
      <c r="J42" s="25"/>
      <c r="K42" s="25"/>
      <c r="L42" s="25"/>
      <c r="M42" s="25"/>
      <c r="N42" s="25"/>
      <c r="O42" s="25"/>
    </row>
    <row r="43" spans="1:15" ht="31.5">
      <c r="A43" s="138" t="s">
        <v>237</v>
      </c>
      <c r="B43" s="65" t="s">
        <v>66</v>
      </c>
      <c r="C43" s="65" t="s">
        <v>151</v>
      </c>
      <c r="D43" s="65" t="s">
        <v>0</v>
      </c>
      <c r="E43" s="66">
        <f>E44+E67+E103+E80+E108</f>
        <v>272433.60000000003</v>
      </c>
      <c r="F43" s="66">
        <f>F44+F67+F103+F80+F108</f>
        <v>-236.20000000000073</v>
      </c>
      <c r="G43" s="66">
        <f>G44+G67+G103+G80+G108</f>
        <v>272197.4</v>
      </c>
      <c r="H43" s="66">
        <f>H44+H67+H103+H80+H108</f>
        <v>66431.2</v>
      </c>
      <c r="I43" s="66">
        <f>I44+I67+I103+I80+I108</f>
        <v>63564.399999999994</v>
      </c>
      <c r="J43" s="25"/>
      <c r="K43" s="25"/>
      <c r="L43" s="25"/>
      <c r="M43" s="25"/>
      <c r="N43" s="25"/>
      <c r="O43" s="25"/>
    </row>
    <row r="44" spans="1:15" ht="31.5">
      <c r="A44" s="13" t="s">
        <v>238</v>
      </c>
      <c r="B44" s="68" t="s">
        <v>66</v>
      </c>
      <c r="C44" s="139" t="s">
        <v>152</v>
      </c>
      <c r="D44" s="139" t="s">
        <v>0</v>
      </c>
      <c r="E44" s="108">
        <f>E45+E49+E52+E47+E56+E63+I67+E59+E61+E54+E65</f>
        <v>93608.7</v>
      </c>
      <c r="F44" s="108">
        <f>F45+F49+F52+F47+F56+F63+J67+F59+F61+F54+F65</f>
        <v>-236.20000000000073</v>
      </c>
      <c r="G44" s="108">
        <f>G45+G49+G52+G47+G56+G63+K67+G59+G61+G54+G65</f>
        <v>93372.50000000001</v>
      </c>
      <c r="H44" s="108">
        <f>H45+H49+H52+H47+H56+H63+L67+H59+H61+H54+H65</f>
        <v>24645.2</v>
      </c>
      <c r="I44" s="108">
        <f>I45+I49+I52+I47+I56+I63+M67+I59+I61+I54+I65</f>
        <v>23786.1</v>
      </c>
      <c r="J44" s="25"/>
      <c r="K44" s="25"/>
      <c r="L44" s="25"/>
      <c r="M44" s="25"/>
      <c r="N44" s="25"/>
      <c r="O44" s="25"/>
    </row>
    <row r="45" spans="1:15" ht="31.5">
      <c r="A45" s="14" t="s">
        <v>191</v>
      </c>
      <c r="B45" s="26" t="s">
        <v>66</v>
      </c>
      <c r="C45" s="41" t="s">
        <v>268</v>
      </c>
      <c r="D45" s="15"/>
      <c r="E45" s="17">
        <f>E46</f>
        <v>13346.6</v>
      </c>
      <c r="F45" s="17">
        <f>F46</f>
        <v>5455.599999999999</v>
      </c>
      <c r="G45" s="17">
        <f>G46</f>
        <v>18802.2</v>
      </c>
      <c r="H45" s="17">
        <f>H46</f>
        <v>5999.1</v>
      </c>
      <c r="I45" s="17">
        <f>I46</f>
        <v>3000</v>
      </c>
      <c r="J45" s="25"/>
      <c r="K45" s="25"/>
      <c r="L45" s="25"/>
      <c r="M45" s="25"/>
      <c r="N45" s="25"/>
      <c r="O45" s="25"/>
    </row>
    <row r="46" spans="1:15" ht="47.25">
      <c r="A46" s="44" t="s">
        <v>307</v>
      </c>
      <c r="B46" s="41" t="s">
        <v>66</v>
      </c>
      <c r="C46" s="41" t="s">
        <v>268</v>
      </c>
      <c r="D46" s="41" t="s">
        <v>8</v>
      </c>
      <c r="E46" s="36">
        <v>13346.6</v>
      </c>
      <c r="F46" s="36">
        <f>4150+377.8+292.2+318+317.7-0.1</f>
        <v>5455.599999999999</v>
      </c>
      <c r="G46" s="36">
        <f>F46+E46</f>
        <v>18802.2</v>
      </c>
      <c r="H46" s="42">
        <v>5999.1</v>
      </c>
      <c r="I46" s="42">
        <v>3000</v>
      </c>
      <c r="J46" s="25"/>
      <c r="K46" s="25"/>
      <c r="L46" s="25"/>
      <c r="M46" s="25"/>
      <c r="N46" s="25"/>
      <c r="O46" s="25"/>
    </row>
    <row r="47" spans="1:15" ht="47.25">
      <c r="A47" s="14" t="s">
        <v>269</v>
      </c>
      <c r="B47" s="41" t="s">
        <v>66</v>
      </c>
      <c r="C47" s="41" t="s">
        <v>270</v>
      </c>
      <c r="D47" s="41"/>
      <c r="E47" s="42">
        <f>E48</f>
        <v>219.9</v>
      </c>
      <c r="F47" s="42">
        <f>F48</f>
        <v>0</v>
      </c>
      <c r="G47" s="42">
        <f>G48</f>
        <v>219.9</v>
      </c>
      <c r="H47" s="42">
        <f>H48</f>
        <v>0</v>
      </c>
      <c r="I47" s="42">
        <f>I48</f>
        <v>0</v>
      </c>
      <c r="J47" s="25"/>
      <c r="K47" s="25"/>
      <c r="L47" s="25"/>
      <c r="M47" s="25"/>
      <c r="N47" s="25"/>
      <c r="O47" s="25"/>
    </row>
    <row r="48" spans="1:15" ht="47.25">
      <c r="A48" s="44" t="s">
        <v>307</v>
      </c>
      <c r="B48" s="41" t="s">
        <v>66</v>
      </c>
      <c r="C48" s="41" t="s">
        <v>270</v>
      </c>
      <c r="D48" s="41" t="s">
        <v>8</v>
      </c>
      <c r="E48" s="42">
        <v>219.9</v>
      </c>
      <c r="F48" s="133">
        <v>0</v>
      </c>
      <c r="G48" s="42">
        <f>F48+E48</f>
        <v>219.9</v>
      </c>
      <c r="H48" s="42">
        <v>0</v>
      </c>
      <c r="I48" s="42">
        <v>0</v>
      </c>
      <c r="J48" s="25"/>
      <c r="K48" s="25"/>
      <c r="L48" s="25"/>
      <c r="M48" s="25"/>
      <c r="N48" s="25"/>
      <c r="O48" s="25"/>
    </row>
    <row r="49" spans="1:15" ht="31.5">
      <c r="A49" s="18" t="s">
        <v>41</v>
      </c>
      <c r="B49" s="41" t="s">
        <v>66</v>
      </c>
      <c r="C49" s="41" t="s">
        <v>271</v>
      </c>
      <c r="D49" s="15"/>
      <c r="E49" s="17">
        <f>E50+E51</f>
        <v>29832.199999999997</v>
      </c>
      <c r="F49" s="17">
        <f>F50+F51</f>
        <v>-6621.3</v>
      </c>
      <c r="G49" s="17">
        <f>G50+G51</f>
        <v>23210.899999999998</v>
      </c>
      <c r="H49" s="17">
        <f>H50+H51</f>
        <v>7660</v>
      </c>
      <c r="I49" s="17">
        <f>I50+I51</f>
        <v>9800</v>
      </c>
      <c r="J49" s="25"/>
      <c r="K49" s="25"/>
      <c r="L49" s="25"/>
      <c r="M49" s="25"/>
      <c r="N49" s="25"/>
      <c r="O49" s="25"/>
    </row>
    <row r="50" spans="1:15" ht="47.25">
      <c r="A50" s="44" t="s">
        <v>307</v>
      </c>
      <c r="B50" s="41" t="s">
        <v>66</v>
      </c>
      <c r="C50" s="41" t="s">
        <v>271</v>
      </c>
      <c r="D50" s="41" t="s">
        <v>8</v>
      </c>
      <c r="E50" s="42">
        <v>27138.299999999996</v>
      </c>
      <c r="F50" s="42">
        <f>-368.7-6252.6</f>
        <v>-6621.3</v>
      </c>
      <c r="G50" s="42">
        <f>F50+E50</f>
        <v>20516.999999999996</v>
      </c>
      <c r="H50" s="42">
        <v>7660</v>
      </c>
      <c r="I50" s="42">
        <v>9800</v>
      </c>
      <c r="J50" s="25"/>
      <c r="K50" s="25"/>
      <c r="L50" s="25"/>
      <c r="M50" s="25"/>
      <c r="N50" s="25"/>
      <c r="O50" s="25"/>
    </row>
    <row r="51" spans="1:15" ht="47.25">
      <c r="A51" s="140" t="s">
        <v>404</v>
      </c>
      <c r="B51" s="41" t="s">
        <v>66</v>
      </c>
      <c r="C51" s="41" t="s">
        <v>271</v>
      </c>
      <c r="D51" s="41" t="s">
        <v>23</v>
      </c>
      <c r="E51" s="42">
        <v>2693.9</v>
      </c>
      <c r="F51" s="42">
        <v>0</v>
      </c>
      <c r="G51" s="42">
        <f>F51+E51</f>
        <v>2693.9</v>
      </c>
      <c r="H51" s="42">
        <v>0</v>
      </c>
      <c r="I51" s="42">
        <v>0</v>
      </c>
      <c r="J51" s="25"/>
      <c r="K51" s="25"/>
      <c r="L51" s="25"/>
      <c r="M51" s="25"/>
      <c r="N51" s="25"/>
      <c r="O51" s="25"/>
    </row>
    <row r="52" spans="1:15" ht="47.25">
      <c r="A52" s="39" t="s">
        <v>376</v>
      </c>
      <c r="B52" s="41" t="s">
        <v>66</v>
      </c>
      <c r="C52" s="26" t="s">
        <v>272</v>
      </c>
      <c r="D52" s="41"/>
      <c r="E52" s="42">
        <f>E53</f>
        <v>10986.1</v>
      </c>
      <c r="F52" s="42">
        <f>F53</f>
        <v>1783.2</v>
      </c>
      <c r="G52" s="42">
        <f>G53</f>
        <v>12769.300000000001</v>
      </c>
      <c r="H52" s="42">
        <f>H53</f>
        <v>10986.1</v>
      </c>
      <c r="I52" s="42">
        <f>I53</f>
        <v>10986.1</v>
      </c>
      <c r="J52" s="25"/>
      <c r="K52" s="25"/>
      <c r="L52" s="25"/>
      <c r="M52" s="25"/>
      <c r="N52" s="25"/>
      <c r="O52" s="25"/>
    </row>
    <row r="53" spans="1:15" ht="15.75">
      <c r="A53" s="44" t="s">
        <v>9</v>
      </c>
      <c r="B53" s="41" t="s">
        <v>66</v>
      </c>
      <c r="C53" s="26" t="s">
        <v>272</v>
      </c>
      <c r="D53" s="41" t="s">
        <v>12</v>
      </c>
      <c r="E53" s="42">
        <v>10986.1</v>
      </c>
      <c r="F53" s="42">
        <v>1783.2</v>
      </c>
      <c r="G53" s="42">
        <f>F53+E53</f>
        <v>12769.300000000001</v>
      </c>
      <c r="H53" s="42">
        <v>10986.1</v>
      </c>
      <c r="I53" s="42">
        <v>10986.1</v>
      </c>
      <c r="J53" s="25"/>
      <c r="K53" s="25"/>
      <c r="L53" s="25"/>
      <c r="M53" s="25"/>
      <c r="N53" s="25"/>
      <c r="O53" s="25"/>
    </row>
    <row r="54" spans="1:15" ht="47.25">
      <c r="A54" s="44" t="s">
        <v>358</v>
      </c>
      <c r="B54" s="41" t="s">
        <v>66</v>
      </c>
      <c r="C54" s="26" t="s">
        <v>452</v>
      </c>
      <c r="D54" s="41"/>
      <c r="E54" s="42">
        <f>E55</f>
        <v>42.6</v>
      </c>
      <c r="F54" s="42">
        <f>F55</f>
        <v>0</v>
      </c>
      <c r="G54" s="42">
        <f>G55</f>
        <v>42.6</v>
      </c>
      <c r="H54" s="42">
        <f>H55</f>
        <v>0</v>
      </c>
      <c r="I54" s="42">
        <f>I55</f>
        <v>0</v>
      </c>
      <c r="J54" s="25"/>
      <c r="K54" s="25"/>
      <c r="L54" s="25"/>
      <c r="M54" s="25"/>
      <c r="N54" s="25"/>
      <c r="O54" s="25"/>
    </row>
    <row r="55" spans="1:15" ht="47.25">
      <c r="A55" s="104" t="s">
        <v>307</v>
      </c>
      <c r="B55" s="41" t="s">
        <v>66</v>
      </c>
      <c r="C55" s="26" t="s">
        <v>452</v>
      </c>
      <c r="D55" s="41" t="s">
        <v>8</v>
      </c>
      <c r="E55" s="42">
        <v>42.6</v>
      </c>
      <c r="F55" s="42"/>
      <c r="G55" s="42">
        <f>E55+F55</f>
        <v>42.6</v>
      </c>
      <c r="H55" s="42">
        <v>0</v>
      </c>
      <c r="I55" s="42">
        <v>0</v>
      </c>
      <c r="J55" s="25"/>
      <c r="K55" s="25"/>
      <c r="L55" s="25"/>
      <c r="M55" s="25"/>
      <c r="N55" s="25"/>
      <c r="O55" s="25"/>
    </row>
    <row r="56" spans="1:15" ht="47.25">
      <c r="A56" s="44" t="s">
        <v>358</v>
      </c>
      <c r="B56" s="41" t="s">
        <v>66</v>
      </c>
      <c r="C56" s="26" t="s">
        <v>359</v>
      </c>
      <c r="D56" s="41"/>
      <c r="E56" s="42">
        <f>E57+E58</f>
        <v>3079.7</v>
      </c>
      <c r="F56" s="42">
        <f>F57+F58</f>
        <v>0</v>
      </c>
      <c r="G56" s="42">
        <f>G57+G58</f>
        <v>3079.7</v>
      </c>
      <c r="H56" s="42">
        <f>H57+H58</f>
        <v>0</v>
      </c>
      <c r="I56" s="42">
        <f>I57+I58</f>
        <v>0</v>
      </c>
      <c r="J56" s="141"/>
      <c r="K56" s="141"/>
      <c r="L56" s="141"/>
      <c r="M56" s="141"/>
      <c r="N56" s="25"/>
      <c r="O56" s="25"/>
    </row>
    <row r="57" spans="1:15" ht="36" customHeight="1">
      <c r="A57" s="104" t="s">
        <v>307</v>
      </c>
      <c r="B57" s="41" t="s">
        <v>66</v>
      </c>
      <c r="C57" s="26" t="s">
        <v>359</v>
      </c>
      <c r="D57" s="41" t="s">
        <v>8</v>
      </c>
      <c r="E57" s="42">
        <v>1938.9</v>
      </c>
      <c r="F57" s="92"/>
      <c r="G57" s="42">
        <f>F57+E57</f>
        <v>1938.9</v>
      </c>
      <c r="H57" s="42">
        <v>0</v>
      </c>
      <c r="I57" s="42">
        <v>0</v>
      </c>
      <c r="J57" s="25"/>
      <c r="K57" s="25"/>
      <c r="L57" s="25"/>
      <c r="M57" s="25"/>
      <c r="N57" s="25"/>
      <c r="O57" s="25"/>
    </row>
    <row r="58" spans="1:15" ht="36" customHeight="1">
      <c r="A58" s="140" t="s">
        <v>404</v>
      </c>
      <c r="B58" s="41" t="s">
        <v>66</v>
      </c>
      <c r="C58" s="26" t="s">
        <v>359</v>
      </c>
      <c r="D58" s="41" t="s">
        <v>23</v>
      </c>
      <c r="E58" s="42">
        <v>1140.8</v>
      </c>
      <c r="F58" s="92">
        <v>0</v>
      </c>
      <c r="G58" s="42">
        <f>F58+E58</f>
        <v>1140.8</v>
      </c>
      <c r="H58" s="42">
        <v>0</v>
      </c>
      <c r="I58" s="42">
        <v>0</v>
      </c>
      <c r="J58" s="25"/>
      <c r="K58" s="25"/>
      <c r="L58" s="25"/>
      <c r="M58" s="25"/>
      <c r="N58" s="25"/>
      <c r="O58" s="25"/>
    </row>
    <row r="59" spans="1:15" ht="49.5" customHeight="1" hidden="1">
      <c r="A59" s="140" t="s">
        <v>450</v>
      </c>
      <c r="B59" s="41" t="s">
        <v>66</v>
      </c>
      <c r="C59" s="26" t="s">
        <v>449</v>
      </c>
      <c r="D59" s="41"/>
      <c r="E59" s="42">
        <f>E60</f>
        <v>853.7</v>
      </c>
      <c r="F59" s="42">
        <f>F60</f>
        <v>-853.7</v>
      </c>
      <c r="G59" s="42">
        <f>G60</f>
        <v>0</v>
      </c>
      <c r="H59" s="42">
        <f>H60</f>
        <v>0</v>
      </c>
      <c r="I59" s="42">
        <f>I60</f>
        <v>0</v>
      </c>
      <c r="J59" s="25"/>
      <c r="K59" s="25"/>
      <c r="L59" s="25"/>
      <c r="M59" s="25"/>
      <c r="N59" s="25"/>
      <c r="O59" s="25"/>
    </row>
    <row r="60" spans="1:15" ht="36" customHeight="1" hidden="1">
      <c r="A60" s="140" t="s">
        <v>404</v>
      </c>
      <c r="B60" s="41" t="s">
        <v>66</v>
      </c>
      <c r="C60" s="26" t="s">
        <v>449</v>
      </c>
      <c r="D60" s="41" t="s">
        <v>23</v>
      </c>
      <c r="E60" s="42">
        <v>853.7</v>
      </c>
      <c r="F60" s="92">
        <v>-853.7</v>
      </c>
      <c r="G60" s="42">
        <f>F60+E60</f>
        <v>0</v>
      </c>
      <c r="H60" s="42">
        <v>0</v>
      </c>
      <c r="I60" s="42">
        <v>0</v>
      </c>
      <c r="J60" s="25"/>
      <c r="K60" s="25"/>
      <c r="L60" s="25"/>
      <c r="M60" s="25"/>
      <c r="N60" s="25"/>
      <c r="O60" s="25"/>
    </row>
    <row r="61" spans="1:15" ht="36" customHeight="1">
      <c r="A61" s="140" t="s">
        <v>405</v>
      </c>
      <c r="B61" s="41" t="s">
        <v>66</v>
      </c>
      <c r="C61" s="26" t="s">
        <v>439</v>
      </c>
      <c r="D61" s="41"/>
      <c r="E61" s="42">
        <f>E62</f>
        <v>12932.2</v>
      </c>
      <c r="F61" s="92">
        <f>F62</f>
        <v>0</v>
      </c>
      <c r="G61" s="42">
        <f>G62</f>
        <v>12932.2</v>
      </c>
      <c r="H61" s="42">
        <f>H62</f>
        <v>0</v>
      </c>
      <c r="I61" s="42">
        <f>I62</f>
        <v>0</v>
      </c>
      <c r="J61" s="25"/>
      <c r="K61" s="25"/>
      <c r="L61" s="25"/>
      <c r="M61" s="25"/>
      <c r="N61" s="25"/>
      <c r="O61" s="25"/>
    </row>
    <row r="62" spans="1:15" ht="36" customHeight="1">
      <c r="A62" s="140" t="s">
        <v>404</v>
      </c>
      <c r="B62" s="41" t="s">
        <v>66</v>
      </c>
      <c r="C62" s="26" t="s">
        <v>439</v>
      </c>
      <c r="D62" s="41" t="s">
        <v>23</v>
      </c>
      <c r="E62" s="42">
        <v>12932.2</v>
      </c>
      <c r="F62" s="92">
        <v>0</v>
      </c>
      <c r="G62" s="42">
        <f>E62+F62</f>
        <v>12932.2</v>
      </c>
      <c r="H62" s="42">
        <v>0</v>
      </c>
      <c r="I62" s="42">
        <v>0</v>
      </c>
      <c r="J62" s="25"/>
      <c r="K62" s="25"/>
      <c r="L62" s="25"/>
      <c r="M62" s="25"/>
      <c r="N62" s="25"/>
      <c r="O62" s="25"/>
    </row>
    <row r="63" spans="1:15" ht="26.25" customHeight="1">
      <c r="A63" s="104" t="s">
        <v>405</v>
      </c>
      <c r="B63" s="41" t="s">
        <v>66</v>
      </c>
      <c r="C63" s="26" t="s">
        <v>406</v>
      </c>
      <c r="D63" s="41"/>
      <c r="E63" s="42">
        <f>E64</f>
        <v>16291.1</v>
      </c>
      <c r="F63" s="42">
        <f>F64</f>
        <v>0</v>
      </c>
      <c r="G63" s="42">
        <f>G64</f>
        <v>16291.1</v>
      </c>
      <c r="H63" s="42">
        <f>H64</f>
        <v>0</v>
      </c>
      <c r="I63" s="42">
        <f>I64</f>
        <v>0</v>
      </c>
      <c r="J63" s="25"/>
      <c r="K63" s="25"/>
      <c r="L63" s="25"/>
      <c r="M63" s="25"/>
      <c r="N63" s="25"/>
      <c r="O63" s="25"/>
    </row>
    <row r="64" spans="1:15" ht="36" customHeight="1">
      <c r="A64" s="140" t="s">
        <v>404</v>
      </c>
      <c r="B64" s="41" t="s">
        <v>66</v>
      </c>
      <c r="C64" s="26" t="s">
        <v>406</v>
      </c>
      <c r="D64" s="41" t="s">
        <v>23</v>
      </c>
      <c r="E64" s="42">
        <v>16291.1</v>
      </c>
      <c r="F64" s="92">
        <v>0</v>
      </c>
      <c r="G64" s="42">
        <f>E64+F64</f>
        <v>16291.1</v>
      </c>
      <c r="H64" s="42">
        <v>0</v>
      </c>
      <c r="I64" s="42">
        <v>0</v>
      </c>
      <c r="J64" s="25"/>
      <c r="K64" s="25"/>
      <c r="L64" s="25"/>
      <c r="M64" s="25"/>
      <c r="N64" s="25"/>
      <c r="O64" s="25"/>
    </row>
    <row r="65" spans="1:15" ht="48.75" customHeight="1">
      <c r="A65" s="104" t="s">
        <v>457</v>
      </c>
      <c r="B65" s="41" t="s">
        <v>66</v>
      </c>
      <c r="C65" s="26" t="s">
        <v>458</v>
      </c>
      <c r="D65" s="41"/>
      <c r="E65" s="42">
        <f>E66</f>
        <v>6024.6</v>
      </c>
      <c r="F65" s="42">
        <f>F66</f>
        <v>0</v>
      </c>
      <c r="G65" s="42">
        <f>G66</f>
        <v>6024.6</v>
      </c>
      <c r="H65" s="42">
        <f>H66</f>
        <v>0</v>
      </c>
      <c r="I65" s="42">
        <f>I66</f>
        <v>0</v>
      </c>
      <c r="J65" s="25"/>
      <c r="K65" s="25"/>
      <c r="L65" s="25"/>
      <c r="M65" s="25"/>
      <c r="N65" s="25"/>
      <c r="O65" s="25"/>
    </row>
    <row r="66" spans="1:15" ht="36" customHeight="1">
      <c r="A66" s="140" t="s">
        <v>307</v>
      </c>
      <c r="B66" s="41" t="s">
        <v>66</v>
      </c>
      <c r="C66" s="26" t="s">
        <v>458</v>
      </c>
      <c r="D66" s="41" t="s">
        <v>8</v>
      </c>
      <c r="E66" s="42">
        <v>6024.6</v>
      </c>
      <c r="F66" s="92">
        <v>0</v>
      </c>
      <c r="G66" s="42">
        <f>E66+F66</f>
        <v>6024.6</v>
      </c>
      <c r="H66" s="42">
        <v>0</v>
      </c>
      <c r="I66" s="42">
        <v>0</v>
      </c>
      <c r="J66" s="25"/>
      <c r="K66" s="25"/>
      <c r="L66" s="25"/>
      <c r="M66" s="25"/>
      <c r="N66" s="25"/>
      <c r="O66" s="25"/>
    </row>
    <row r="67" spans="1:15" ht="68.25" customHeight="1">
      <c r="A67" s="13" t="s">
        <v>316</v>
      </c>
      <c r="B67" s="68" t="s">
        <v>66</v>
      </c>
      <c r="C67" s="139" t="s">
        <v>153</v>
      </c>
      <c r="D67" s="139" t="s">
        <v>0</v>
      </c>
      <c r="E67" s="108">
        <f>E70+E74+E76+E78+E72+E68</f>
        <v>39199.9</v>
      </c>
      <c r="F67" s="108">
        <f>F70+F74+F76+F78+F72+F68</f>
        <v>0</v>
      </c>
      <c r="G67" s="108">
        <f>G70+G74+G76+G78+G72+G68</f>
        <v>39199.9</v>
      </c>
      <c r="H67" s="108">
        <f>H70+H74+H76+H78+H72+H68</f>
        <v>0</v>
      </c>
      <c r="I67" s="108">
        <f>I70+I74+I76+I78+I72+I68</f>
        <v>0</v>
      </c>
      <c r="J67" s="25"/>
      <c r="K67" s="25"/>
      <c r="L67" s="25"/>
      <c r="M67" s="25"/>
      <c r="N67" s="25"/>
      <c r="O67" s="25"/>
    </row>
    <row r="68" spans="1:15" ht="36.75" customHeight="1">
      <c r="A68" s="40" t="s">
        <v>438</v>
      </c>
      <c r="B68" s="26" t="s">
        <v>66</v>
      </c>
      <c r="C68" s="26" t="s">
        <v>437</v>
      </c>
      <c r="D68" s="26"/>
      <c r="E68" s="36">
        <f>E69</f>
        <v>148.89999999999998</v>
      </c>
      <c r="F68" s="36">
        <f>F69</f>
        <v>0</v>
      </c>
      <c r="G68" s="36">
        <f>G69</f>
        <v>148.89999999999998</v>
      </c>
      <c r="H68" s="36">
        <f>H69</f>
        <v>0</v>
      </c>
      <c r="I68" s="36">
        <f>I69</f>
        <v>0</v>
      </c>
      <c r="J68" s="25"/>
      <c r="K68" s="25"/>
      <c r="L68" s="25"/>
      <c r="M68" s="25"/>
      <c r="N68" s="25"/>
      <c r="O68" s="25"/>
    </row>
    <row r="69" spans="1:15" ht="53.25" customHeight="1">
      <c r="A69" s="44" t="s">
        <v>307</v>
      </c>
      <c r="B69" s="26" t="s">
        <v>66</v>
      </c>
      <c r="C69" s="26" t="s">
        <v>437</v>
      </c>
      <c r="D69" s="26" t="s">
        <v>8</v>
      </c>
      <c r="E69" s="36">
        <v>148.89999999999998</v>
      </c>
      <c r="F69" s="36">
        <v>0</v>
      </c>
      <c r="G69" s="36">
        <f>F69+E69</f>
        <v>148.89999999999998</v>
      </c>
      <c r="H69" s="36">
        <v>0</v>
      </c>
      <c r="I69" s="36">
        <v>0</v>
      </c>
      <c r="J69" s="25"/>
      <c r="K69" s="25"/>
      <c r="L69" s="25"/>
      <c r="M69" s="25"/>
      <c r="N69" s="25"/>
      <c r="O69" s="25"/>
    </row>
    <row r="70" spans="1:15" ht="27.75" customHeight="1">
      <c r="A70" s="22" t="s">
        <v>312</v>
      </c>
      <c r="B70" s="41" t="s">
        <v>66</v>
      </c>
      <c r="C70" s="26" t="s">
        <v>311</v>
      </c>
      <c r="D70" s="41"/>
      <c r="E70" s="42">
        <f>E71</f>
        <v>3448.3</v>
      </c>
      <c r="F70" s="42">
        <f>F71</f>
        <v>0</v>
      </c>
      <c r="G70" s="42">
        <f>G71</f>
        <v>3448.3</v>
      </c>
      <c r="H70" s="42">
        <f>H71</f>
        <v>0</v>
      </c>
      <c r="I70" s="42">
        <f>I71</f>
        <v>0</v>
      </c>
      <c r="J70" s="25"/>
      <c r="K70" s="25"/>
      <c r="L70" s="25"/>
      <c r="M70" s="25"/>
      <c r="N70" s="25"/>
      <c r="O70" s="25"/>
    </row>
    <row r="71" spans="1:15" ht="47.25">
      <c r="A71" s="44" t="s">
        <v>307</v>
      </c>
      <c r="B71" s="41" t="s">
        <v>66</v>
      </c>
      <c r="C71" s="26" t="s">
        <v>311</v>
      </c>
      <c r="D71" s="41" t="s">
        <v>8</v>
      </c>
      <c r="E71" s="42">
        <v>3448.3</v>
      </c>
      <c r="F71" s="92">
        <v>0</v>
      </c>
      <c r="G71" s="42">
        <f>F71+E71</f>
        <v>3448.3</v>
      </c>
      <c r="H71" s="42">
        <v>0</v>
      </c>
      <c r="I71" s="42">
        <v>0</v>
      </c>
      <c r="J71" s="25"/>
      <c r="K71" s="25"/>
      <c r="L71" s="25"/>
      <c r="M71" s="25"/>
      <c r="N71" s="25"/>
      <c r="O71" s="25"/>
    </row>
    <row r="72" spans="1:15" ht="51.75" customHeight="1">
      <c r="A72" s="44" t="s">
        <v>407</v>
      </c>
      <c r="B72" s="41" t="s">
        <v>66</v>
      </c>
      <c r="C72" s="26" t="s">
        <v>408</v>
      </c>
      <c r="D72" s="41"/>
      <c r="E72" s="42">
        <f>E73</f>
        <v>699.3</v>
      </c>
      <c r="F72" s="42">
        <f>F73</f>
        <v>0</v>
      </c>
      <c r="G72" s="42">
        <f>G73</f>
        <v>699.3</v>
      </c>
      <c r="H72" s="42">
        <f>H73</f>
        <v>0</v>
      </c>
      <c r="I72" s="42">
        <f>I73</f>
        <v>0</v>
      </c>
      <c r="J72" s="25"/>
      <c r="K72" s="25"/>
      <c r="L72" s="25"/>
      <c r="M72" s="25"/>
      <c r="N72" s="25"/>
      <c r="O72" s="25"/>
    </row>
    <row r="73" spans="1:15" ht="49.5" customHeight="1">
      <c r="A73" s="44" t="s">
        <v>307</v>
      </c>
      <c r="B73" s="41" t="s">
        <v>66</v>
      </c>
      <c r="C73" s="26" t="s">
        <v>408</v>
      </c>
      <c r="D73" s="41" t="s">
        <v>8</v>
      </c>
      <c r="E73" s="42">
        <v>699.3</v>
      </c>
      <c r="F73" s="42">
        <v>0</v>
      </c>
      <c r="G73" s="42">
        <f>E73+F73</f>
        <v>699.3</v>
      </c>
      <c r="H73" s="42">
        <v>0</v>
      </c>
      <c r="I73" s="42">
        <v>0</v>
      </c>
      <c r="J73" s="25"/>
      <c r="K73" s="25"/>
      <c r="L73" s="25"/>
      <c r="M73" s="25"/>
      <c r="N73" s="25"/>
      <c r="O73" s="25"/>
    </row>
    <row r="74" spans="1:15" ht="31.5">
      <c r="A74" s="40" t="s">
        <v>227</v>
      </c>
      <c r="B74" s="26" t="s">
        <v>66</v>
      </c>
      <c r="C74" s="26" t="s">
        <v>378</v>
      </c>
      <c r="D74" s="26"/>
      <c r="E74" s="42">
        <f>E75</f>
        <v>33158.2</v>
      </c>
      <c r="F74" s="42">
        <f>F75</f>
        <v>0</v>
      </c>
      <c r="G74" s="42">
        <f>G75</f>
        <v>33158.2</v>
      </c>
      <c r="H74" s="42">
        <f>H75</f>
        <v>0</v>
      </c>
      <c r="I74" s="42">
        <f>I75</f>
        <v>0</v>
      </c>
      <c r="J74" s="25"/>
      <c r="K74" s="25"/>
      <c r="L74" s="25"/>
      <c r="M74" s="25"/>
      <c r="N74" s="25"/>
      <c r="O74" s="25"/>
    </row>
    <row r="75" spans="1:15" ht="47.25">
      <c r="A75" s="140" t="s">
        <v>404</v>
      </c>
      <c r="B75" s="26" t="s">
        <v>66</v>
      </c>
      <c r="C75" s="26" t="s">
        <v>378</v>
      </c>
      <c r="D75" s="26" t="s">
        <v>23</v>
      </c>
      <c r="E75" s="42">
        <v>33158.2</v>
      </c>
      <c r="F75" s="42">
        <v>0</v>
      </c>
      <c r="G75" s="42">
        <f>F75+E75</f>
        <v>33158.2</v>
      </c>
      <c r="H75" s="42">
        <v>0</v>
      </c>
      <c r="I75" s="42">
        <v>0</v>
      </c>
      <c r="J75" s="25"/>
      <c r="K75" s="25"/>
      <c r="L75" s="25"/>
      <c r="M75" s="25"/>
      <c r="N75" s="25"/>
      <c r="O75" s="25"/>
    </row>
    <row r="76" spans="1:15" ht="31.5">
      <c r="A76" s="40" t="s">
        <v>227</v>
      </c>
      <c r="B76" s="26" t="s">
        <v>66</v>
      </c>
      <c r="C76" s="26" t="s">
        <v>379</v>
      </c>
      <c r="D76" s="26"/>
      <c r="E76" s="42">
        <f>E77</f>
        <v>1396.2</v>
      </c>
      <c r="F76" s="42">
        <f>F77</f>
        <v>0</v>
      </c>
      <c r="G76" s="42">
        <f>G77</f>
        <v>1396.2</v>
      </c>
      <c r="H76" s="42">
        <f>H77</f>
        <v>0</v>
      </c>
      <c r="I76" s="42">
        <f>I77</f>
        <v>0</v>
      </c>
      <c r="J76" s="25"/>
      <c r="K76" s="25"/>
      <c r="L76" s="25"/>
      <c r="M76" s="25"/>
      <c r="N76" s="25"/>
      <c r="O76" s="25"/>
    </row>
    <row r="77" spans="1:15" ht="47.25">
      <c r="A77" s="140" t="s">
        <v>404</v>
      </c>
      <c r="B77" s="26" t="s">
        <v>66</v>
      </c>
      <c r="C77" s="26" t="s">
        <v>379</v>
      </c>
      <c r="D77" s="26" t="s">
        <v>23</v>
      </c>
      <c r="E77" s="36">
        <v>1396.2</v>
      </c>
      <c r="F77" s="36">
        <v>0</v>
      </c>
      <c r="G77" s="36">
        <f>F77+E77</f>
        <v>1396.2</v>
      </c>
      <c r="H77" s="42">
        <v>0</v>
      </c>
      <c r="I77" s="42">
        <v>0</v>
      </c>
      <c r="J77" s="25"/>
      <c r="K77" s="25"/>
      <c r="L77" s="25"/>
      <c r="M77" s="25"/>
      <c r="N77" s="25"/>
      <c r="O77" s="25"/>
    </row>
    <row r="78" spans="1:15" ht="31.5">
      <c r="A78" s="40" t="s">
        <v>227</v>
      </c>
      <c r="B78" s="26" t="s">
        <v>66</v>
      </c>
      <c r="C78" s="26" t="s">
        <v>230</v>
      </c>
      <c r="D78" s="26"/>
      <c r="E78" s="36">
        <f>E79</f>
        <v>349</v>
      </c>
      <c r="F78" s="36">
        <f>F79</f>
        <v>0</v>
      </c>
      <c r="G78" s="36">
        <f>G79</f>
        <v>349</v>
      </c>
      <c r="H78" s="36">
        <f>H79</f>
        <v>0</v>
      </c>
      <c r="I78" s="36">
        <f>I79</f>
        <v>0</v>
      </c>
      <c r="J78" s="25"/>
      <c r="K78" s="25"/>
      <c r="L78" s="25"/>
      <c r="M78" s="25"/>
      <c r="N78" s="25"/>
      <c r="O78" s="25"/>
    </row>
    <row r="79" spans="1:15" ht="47.25">
      <c r="A79" s="140" t="s">
        <v>404</v>
      </c>
      <c r="B79" s="26" t="s">
        <v>66</v>
      </c>
      <c r="C79" s="26" t="s">
        <v>230</v>
      </c>
      <c r="D79" s="26" t="s">
        <v>23</v>
      </c>
      <c r="E79" s="36">
        <v>349</v>
      </c>
      <c r="F79" s="36">
        <v>0</v>
      </c>
      <c r="G79" s="36">
        <f>F79+E79</f>
        <v>349</v>
      </c>
      <c r="H79" s="36">
        <v>0</v>
      </c>
      <c r="I79" s="36">
        <v>0</v>
      </c>
      <c r="J79" s="25"/>
      <c r="K79" s="25"/>
      <c r="L79" s="25"/>
      <c r="M79" s="25"/>
      <c r="N79" s="25"/>
      <c r="O79" s="25"/>
    </row>
    <row r="80" spans="1:15" ht="31.5" customHeight="1">
      <c r="A80" s="13" t="s">
        <v>256</v>
      </c>
      <c r="B80" s="68" t="s">
        <v>66</v>
      </c>
      <c r="C80" s="139" t="s">
        <v>154</v>
      </c>
      <c r="D80" s="139" t="s">
        <v>0</v>
      </c>
      <c r="E80" s="108">
        <f>E81+E83+E87+E97+E85+E89+E91+E95+E101+E93+E99</f>
        <v>133077.5</v>
      </c>
      <c r="F80" s="108">
        <f>F81+F83+F87+F97+F85+F89+F91+F95+F101+F93+F99</f>
        <v>0</v>
      </c>
      <c r="G80" s="108">
        <f>G81+G83+G87+G97+G85+G89+G91+G95+G101+G93+G99</f>
        <v>133077.5</v>
      </c>
      <c r="H80" s="108">
        <f>H81+H83+H87+H97+H85+H89+H91+H95+H101+H93+H99</f>
        <v>39211.7</v>
      </c>
      <c r="I80" s="108">
        <f>I81+I83+I87+I97+I85+I89+I91+I95+I101+I93+I99</f>
        <v>37203.99999999999</v>
      </c>
      <c r="J80" s="25"/>
      <c r="K80" s="25"/>
      <c r="L80" s="25"/>
      <c r="M80" s="25"/>
      <c r="N80" s="25"/>
      <c r="O80" s="25"/>
    </row>
    <row r="81" spans="1:17" ht="31.5">
      <c r="A81" s="122" t="s">
        <v>33</v>
      </c>
      <c r="B81" s="41" t="s">
        <v>66</v>
      </c>
      <c r="C81" s="41" t="s">
        <v>273</v>
      </c>
      <c r="D81" s="41"/>
      <c r="E81" s="42">
        <f>E82</f>
        <v>5661.8</v>
      </c>
      <c r="F81" s="42">
        <f>F82</f>
        <v>0</v>
      </c>
      <c r="G81" s="42">
        <f>G82</f>
        <v>5661.8</v>
      </c>
      <c r="H81" s="42">
        <f>H82</f>
        <v>6800.1</v>
      </c>
      <c r="I81" s="42">
        <f>I82</f>
        <v>6800.1</v>
      </c>
      <c r="J81" s="25"/>
      <c r="K81" s="25"/>
      <c r="L81" s="25"/>
      <c r="M81" s="25"/>
      <c r="N81" s="25"/>
      <c r="O81" s="25"/>
      <c r="P81" s="25"/>
      <c r="Q81" s="25"/>
    </row>
    <row r="82" spans="1:15" ht="47.25">
      <c r="A82" s="104" t="s">
        <v>307</v>
      </c>
      <c r="B82" s="41" t="s">
        <v>66</v>
      </c>
      <c r="C82" s="41" t="s">
        <v>273</v>
      </c>
      <c r="D82" s="41" t="s">
        <v>8</v>
      </c>
      <c r="E82" s="46">
        <v>5661.8</v>
      </c>
      <c r="F82" s="36">
        <v>0</v>
      </c>
      <c r="G82" s="46">
        <f>F82+E82</f>
        <v>5661.8</v>
      </c>
      <c r="H82" s="46">
        <v>6800.1</v>
      </c>
      <c r="I82" s="46">
        <v>6800.1</v>
      </c>
      <c r="J82" s="25"/>
      <c r="K82" s="25"/>
      <c r="L82" s="25"/>
      <c r="M82" s="25"/>
      <c r="N82" s="25"/>
      <c r="O82" s="25"/>
    </row>
    <row r="83" spans="1:15" ht="31.5">
      <c r="A83" s="122" t="s">
        <v>33</v>
      </c>
      <c r="B83" s="41" t="s">
        <v>66</v>
      </c>
      <c r="C83" s="26" t="s">
        <v>274</v>
      </c>
      <c r="D83" s="15"/>
      <c r="E83" s="42">
        <f>E84</f>
        <v>2028</v>
      </c>
      <c r="F83" s="42">
        <f>F84</f>
        <v>0</v>
      </c>
      <c r="G83" s="42">
        <f>G84</f>
        <v>2028</v>
      </c>
      <c r="H83" s="42">
        <f>H84</f>
        <v>1293.9</v>
      </c>
      <c r="I83" s="42">
        <f>I84</f>
        <v>1293.9</v>
      </c>
      <c r="J83" s="25"/>
      <c r="K83" s="25"/>
      <c r="L83" s="25"/>
      <c r="M83" s="25"/>
      <c r="N83" s="25"/>
      <c r="O83" s="25"/>
    </row>
    <row r="84" spans="1:15" ht="47.25">
      <c r="A84" s="104" t="s">
        <v>307</v>
      </c>
      <c r="B84" s="41" t="s">
        <v>66</v>
      </c>
      <c r="C84" s="26" t="s">
        <v>274</v>
      </c>
      <c r="D84" s="41" t="s">
        <v>8</v>
      </c>
      <c r="E84" s="42">
        <v>2028</v>
      </c>
      <c r="F84" s="42">
        <v>0</v>
      </c>
      <c r="G84" s="42">
        <f>F84+E84</f>
        <v>2028</v>
      </c>
      <c r="H84" s="42">
        <v>1293.9</v>
      </c>
      <c r="I84" s="42">
        <v>1293.9</v>
      </c>
      <c r="J84" s="25"/>
      <c r="K84" s="25"/>
      <c r="L84" s="25"/>
      <c r="M84" s="25"/>
      <c r="N84" s="25"/>
      <c r="O84" s="25"/>
    </row>
    <row r="85" spans="1:15" ht="31.5">
      <c r="A85" s="104" t="s">
        <v>34</v>
      </c>
      <c r="B85" s="41" t="s">
        <v>66</v>
      </c>
      <c r="C85" s="41" t="s">
        <v>155</v>
      </c>
      <c r="D85" s="41"/>
      <c r="E85" s="42">
        <f>E86</f>
        <v>10141.199999999999</v>
      </c>
      <c r="F85" s="42">
        <f>F86</f>
        <v>0</v>
      </c>
      <c r="G85" s="42">
        <f>G86</f>
        <v>10141.199999999999</v>
      </c>
      <c r="H85" s="42">
        <f>H86</f>
        <v>10893.9</v>
      </c>
      <c r="I85" s="42">
        <f>I86</f>
        <v>10893.9</v>
      </c>
      <c r="J85" s="25"/>
      <c r="K85" s="25"/>
      <c r="L85" s="25"/>
      <c r="M85" s="25"/>
      <c r="N85" s="25"/>
      <c r="O85" s="25"/>
    </row>
    <row r="86" spans="1:15" ht="47.25">
      <c r="A86" s="104" t="s">
        <v>307</v>
      </c>
      <c r="B86" s="41" t="s">
        <v>66</v>
      </c>
      <c r="C86" s="41" t="s">
        <v>155</v>
      </c>
      <c r="D86" s="41" t="s">
        <v>8</v>
      </c>
      <c r="E86" s="42">
        <f>9454.8+686.4</f>
        <v>10141.199999999999</v>
      </c>
      <c r="F86" s="42">
        <v>0</v>
      </c>
      <c r="G86" s="42">
        <f>F86+E86</f>
        <v>10141.199999999999</v>
      </c>
      <c r="H86" s="42">
        <v>10893.9</v>
      </c>
      <c r="I86" s="42">
        <v>10893.9</v>
      </c>
      <c r="J86" s="25"/>
      <c r="K86" s="25"/>
      <c r="L86" s="25"/>
      <c r="M86" s="25"/>
      <c r="N86" s="25"/>
      <c r="O86" s="25"/>
    </row>
    <row r="87" spans="1:15" ht="31.5">
      <c r="A87" s="70" t="s">
        <v>34</v>
      </c>
      <c r="B87" s="41" t="s">
        <v>66</v>
      </c>
      <c r="C87" s="26" t="s">
        <v>275</v>
      </c>
      <c r="D87" s="41"/>
      <c r="E87" s="42">
        <f>E88</f>
        <v>11719.6</v>
      </c>
      <c r="F87" s="42">
        <f>F88</f>
        <v>0</v>
      </c>
      <c r="G87" s="42">
        <f>G88</f>
        <v>11719.6</v>
      </c>
      <c r="H87" s="42">
        <f>H88</f>
        <v>11719.6</v>
      </c>
      <c r="I87" s="42">
        <f>I88</f>
        <v>11719.6</v>
      </c>
      <c r="J87" s="25"/>
      <c r="K87" s="25"/>
      <c r="L87" s="25"/>
      <c r="M87" s="25"/>
      <c r="N87" s="25"/>
      <c r="O87" s="25"/>
    </row>
    <row r="88" spans="1:15" ht="47.25">
      <c r="A88" s="104" t="s">
        <v>307</v>
      </c>
      <c r="B88" s="41" t="s">
        <v>66</v>
      </c>
      <c r="C88" s="26" t="s">
        <v>275</v>
      </c>
      <c r="D88" s="41" t="s">
        <v>8</v>
      </c>
      <c r="E88" s="42">
        <v>11719.6</v>
      </c>
      <c r="F88" s="42">
        <v>0</v>
      </c>
      <c r="G88" s="42">
        <v>11719.6</v>
      </c>
      <c r="H88" s="42">
        <v>11719.6</v>
      </c>
      <c r="I88" s="42">
        <v>11719.6</v>
      </c>
      <c r="J88" s="25"/>
      <c r="K88" s="25"/>
      <c r="L88" s="25"/>
      <c r="M88" s="25"/>
      <c r="N88" s="25"/>
      <c r="O88" s="25"/>
    </row>
    <row r="89" spans="1:15" ht="37.5" customHeight="1">
      <c r="A89" s="70" t="s">
        <v>174</v>
      </c>
      <c r="B89" s="41" t="s">
        <v>66</v>
      </c>
      <c r="C89" s="15" t="s">
        <v>156</v>
      </c>
      <c r="D89" s="41"/>
      <c r="E89" s="42">
        <f>E90</f>
        <v>4029.9</v>
      </c>
      <c r="F89" s="42">
        <f>F90</f>
        <v>0</v>
      </c>
      <c r="G89" s="42">
        <f>G90</f>
        <v>4029.9</v>
      </c>
      <c r="H89" s="42">
        <f>H90</f>
        <v>5000</v>
      </c>
      <c r="I89" s="42">
        <f>I90</f>
        <v>3000</v>
      </c>
      <c r="J89" s="25"/>
      <c r="K89" s="25"/>
      <c r="L89" s="25"/>
      <c r="M89" s="25"/>
      <c r="N89" s="25"/>
      <c r="O89" s="25"/>
    </row>
    <row r="90" spans="1:15" ht="47.25">
      <c r="A90" s="104" t="s">
        <v>307</v>
      </c>
      <c r="B90" s="41" t="s">
        <v>66</v>
      </c>
      <c r="C90" s="15" t="s">
        <v>156</v>
      </c>
      <c r="D90" s="41" t="s">
        <v>8</v>
      </c>
      <c r="E90" s="42">
        <v>4029.9</v>
      </c>
      <c r="F90" s="42">
        <v>0</v>
      </c>
      <c r="G90" s="42">
        <f>F90+E90</f>
        <v>4029.9</v>
      </c>
      <c r="H90" s="42">
        <v>5000</v>
      </c>
      <c r="I90" s="42">
        <v>3000</v>
      </c>
      <c r="J90" s="25"/>
      <c r="K90" s="25"/>
      <c r="L90" s="25"/>
      <c r="M90" s="25"/>
      <c r="N90" s="25"/>
      <c r="O90" s="25"/>
    </row>
    <row r="91" spans="1:15" ht="15.75">
      <c r="A91" s="104" t="s">
        <v>175</v>
      </c>
      <c r="B91" s="41" t="s">
        <v>66</v>
      </c>
      <c r="C91" s="15" t="s">
        <v>176</v>
      </c>
      <c r="D91" s="41"/>
      <c r="E91" s="42">
        <f>E92</f>
        <v>851</v>
      </c>
      <c r="F91" s="42">
        <f>F92</f>
        <v>0</v>
      </c>
      <c r="G91" s="42">
        <f>G92</f>
        <v>851</v>
      </c>
      <c r="H91" s="42">
        <f>H92</f>
        <v>457.09999999999997</v>
      </c>
      <c r="I91" s="42">
        <f>I92</f>
        <v>457.09999999999997</v>
      </c>
      <c r="J91" s="25"/>
      <c r="K91" s="25"/>
      <c r="L91" s="25"/>
      <c r="M91" s="25"/>
      <c r="N91" s="25"/>
      <c r="O91" s="25"/>
    </row>
    <row r="92" spans="1:15" ht="47.25">
      <c r="A92" s="104" t="s">
        <v>307</v>
      </c>
      <c r="B92" s="41" t="s">
        <v>66</v>
      </c>
      <c r="C92" s="15" t="s">
        <v>176</v>
      </c>
      <c r="D92" s="41" t="s">
        <v>8</v>
      </c>
      <c r="E92" s="42">
        <v>851</v>
      </c>
      <c r="F92" s="42">
        <v>0</v>
      </c>
      <c r="G92" s="42">
        <f>F92+E92</f>
        <v>851</v>
      </c>
      <c r="H92" s="42">
        <f>712.4-255.3</f>
        <v>457.09999999999997</v>
      </c>
      <c r="I92" s="42">
        <f>712.4-255.3</f>
        <v>457.09999999999997</v>
      </c>
      <c r="J92" s="25"/>
      <c r="K92" s="25"/>
      <c r="L92" s="25"/>
      <c r="M92" s="25"/>
      <c r="N92" s="25"/>
      <c r="O92" s="25"/>
    </row>
    <row r="93" spans="1:15" ht="54" customHeight="1">
      <c r="A93" s="104" t="s">
        <v>414</v>
      </c>
      <c r="B93" s="41" t="s">
        <v>66</v>
      </c>
      <c r="C93" s="15" t="s">
        <v>413</v>
      </c>
      <c r="D93" s="41"/>
      <c r="E93" s="42">
        <f>E94</f>
        <v>3148.2</v>
      </c>
      <c r="F93" s="42">
        <f>F94</f>
        <v>0</v>
      </c>
      <c r="G93" s="42">
        <f>G94</f>
        <v>3148.2</v>
      </c>
      <c r="H93" s="42">
        <f>H94</f>
        <v>510.6</v>
      </c>
      <c r="I93" s="42">
        <f>I94</f>
        <v>510.6</v>
      </c>
      <c r="J93" s="25"/>
      <c r="K93" s="25"/>
      <c r="L93" s="25"/>
      <c r="M93" s="25"/>
      <c r="N93" s="25"/>
      <c r="O93" s="25"/>
    </row>
    <row r="94" spans="1:15" ht="41.25" customHeight="1">
      <c r="A94" s="104" t="s">
        <v>307</v>
      </c>
      <c r="B94" s="41" t="s">
        <v>66</v>
      </c>
      <c r="C94" s="15" t="s">
        <v>413</v>
      </c>
      <c r="D94" s="41" t="s">
        <v>8</v>
      </c>
      <c r="E94" s="42">
        <v>3148.2</v>
      </c>
      <c r="F94" s="42">
        <v>0</v>
      </c>
      <c r="G94" s="42">
        <f>E94+F94</f>
        <v>3148.2</v>
      </c>
      <c r="H94" s="42">
        <f>255.3+255.3</f>
        <v>510.6</v>
      </c>
      <c r="I94" s="42">
        <f>255.3+255.3</f>
        <v>510.6</v>
      </c>
      <c r="J94" s="25"/>
      <c r="K94" s="25"/>
      <c r="L94" s="25"/>
      <c r="M94" s="25"/>
      <c r="N94" s="25"/>
      <c r="O94" s="25"/>
    </row>
    <row r="95" spans="1:15" ht="63">
      <c r="A95" s="70" t="s">
        <v>35</v>
      </c>
      <c r="B95" s="41" t="s">
        <v>66</v>
      </c>
      <c r="C95" s="26" t="s">
        <v>306</v>
      </c>
      <c r="D95" s="41"/>
      <c r="E95" s="42">
        <f>E96</f>
        <v>142</v>
      </c>
      <c r="F95" s="42">
        <f>F96</f>
        <v>0</v>
      </c>
      <c r="G95" s="42">
        <f>G96</f>
        <v>142</v>
      </c>
      <c r="H95" s="42">
        <f>H96</f>
        <v>182.3</v>
      </c>
      <c r="I95" s="42">
        <f>I96</f>
        <v>182.7</v>
      </c>
      <c r="J95" s="25"/>
      <c r="K95" s="25"/>
      <c r="L95" s="25"/>
      <c r="M95" s="25"/>
      <c r="N95" s="25"/>
      <c r="O95" s="25"/>
    </row>
    <row r="96" spans="1:15" ht="15.75">
      <c r="A96" s="104" t="s">
        <v>9</v>
      </c>
      <c r="B96" s="41" t="s">
        <v>66</v>
      </c>
      <c r="C96" s="26" t="s">
        <v>306</v>
      </c>
      <c r="D96" s="41" t="s">
        <v>12</v>
      </c>
      <c r="E96" s="42">
        <v>142</v>
      </c>
      <c r="F96" s="42">
        <v>0</v>
      </c>
      <c r="G96" s="42">
        <f>F96+E96</f>
        <v>142</v>
      </c>
      <c r="H96" s="42">
        <v>182.3</v>
      </c>
      <c r="I96" s="42">
        <v>182.7</v>
      </c>
      <c r="J96" s="25"/>
      <c r="K96" s="25"/>
      <c r="L96" s="25"/>
      <c r="M96" s="25"/>
      <c r="N96" s="25"/>
      <c r="O96" s="25"/>
    </row>
    <row r="97" spans="1:15" ht="63">
      <c r="A97" s="70" t="s">
        <v>35</v>
      </c>
      <c r="B97" s="41" t="s">
        <v>66</v>
      </c>
      <c r="C97" s="26" t="s">
        <v>276</v>
      </c>
      <c r="D97" s="41"/>
      <c r="E97" s="42">
        <f>E98</f>
        <v>3160.3</v>
      </c>
      <c r="F97" s="42">
        <f>F98</f>
        <v>0</v>
      </c>
      <c r="G97" s="42">
        <f>G98</f>
        <v>3160.3</v>
      </c>
      <c r="H97" s="42">
        <f>H98</f>
        <v>2354.2</v>
      </c>
      <c r="I97" s="42">
        <f>I98</f>
        <v>2346.1000000000004</v>
      </c>
      <c r="J97" s="25"/>
      <c r="K97" s="25"/>
      <c r="L97" s="25"/>
      <c r="M97" s="25"/>
      <c r="N97" s="25"/>
      <c r="O97" s="25"/>
    </row>
    <row r="98" spans="1:15" ht="15.75">
      <c r="A98" s="44" t="s">
        <v>9</v>
      </c>
      <c r="B98" s="41" t="s">
        <v>66</v>
      </c>
      <c r="C98" s="26" t="s">
        <v>276</v>
      </c>
      <c r="D98" s="41" t="s">
        <v>12</v>
      </c>
      <c r="E98" s="42">
        <v>3160.3</v>
      </c>
      <c r="F98" s="42">
        <v>0</v>
      </c>
      <c r="G98" s="42">
        <f>F98+E98</f>
        <v>3160.3</v>
      </c>
      <c r="H98" s="42">
        <f>2236.5+117.7</f>
        <v>2354.2</v>
      </c>
      <c r="I98" s="42">
        <f>2228.8+117.3</f>
        <v>2346.1000000000004</v>
      </c>
      <c r="J98" s="25"/>
      <c r="K98" s="25"/>
      <c r="L98" s="25"/>
      <c r="M98" s="25"/>
      <c r="N98" s="25"/>
      <c r="O98" s="25"/>
    </row>
    <row r="99" spans="1:15" ht="51.75" customHeight="1">
      <c r="A99" s="104" t="s">
        <v>416</v>
      </c>
      <c r="B99" s="41" t="s">
        <v>66</v>
      </c>
      <c r="C99" s="26" t="s">
        <v>415</v>
      </c>
      <c r="D99" s="41"/>
      <c r="E99" s="42">
        <f>E100</f>
        <v>91590.9</v>
      </c>
      <c r="F99" s="42">
        <f>F100</f>
        <v>0</v>
      </c>
      <c r="G99" s="42">
        <f>G100</f>
        <v>91590.9</v>
      </c>
      <c r="H99" s="42">
        <f>H100</f>
        <v>0</v>
      </c>
      <c r="I99" s="42">
        <f>I100</f>
        <v>0</v>
      </c>
      <c r="J99" s="25"/>
      <c r="K99" s="25"/>
      <c r="L99" s="25"/>
      <c r="M99" s="25"/>
      <c r="N99" s="25"/>
      <c r="O99" s="25"/>
    </row>
    <row r="100" spans="1:15" ht="36.75" customHeight="1">
      <c r="A100" s="104" t="s">
        <v>307</v>
      </c>
      <c r="B100" s="41" t="s">
        <v>66</v>
      </c>
      <c r="C100" s="26" t="s">
        <v>415</v>
      </c>
      <c r="D100" s="41" t="s">
        <v>8</v>
      </c>
      <c r="E100" s="42">
        <v>91590.9</v>
      </c>
      <c r="F100" s="42">
        <v>0</v>
      </c>
      <c r="G100" s="42">
        <f>E100+F100</f>
        <v>91590.9</v>
      </c>
      <c r="H100" s="42">
        <v>0</v>
      </c>
      <c r="I100" s="42">
        <v>0</v>
      </c>
      <c r="J100" s="25"/>
      <c r="K100" s="25"/>
      <c r="L100" s="25"/>
      <c r="M100" s="25"/>
      <c r="N100" s="25"/>
      <c r="O100" s="25"/>
    </row>
    <row r="101" spans="1:15" ht="31.5">
      <c r="A101" s="53" t="s">
        <v>401</v>
      </c>
      <c r="B101" s="26" t="s">
        <v>66</v>
      </c>
      <c r="C101" s="26" t="s">
        <v>402</v>
      </c>
      <c r="D101" s="41"/>
      <c r="E101" s="42">
        <f>E102</f>
        <v>604.5999999999985</v>
      </c>
      <c r="F101" s="42">
        <f>F102</f>
        <v>0</v>
      </c>
      <c r="G101" s="42">
        <f>G102</f>
        <v>604.5999999999985</v>
      </c>
      <c r="H101" s="42">
        <f>H102</f>
        <v>0</v>
      </c>
      <c r="I101" s="42">
        <f>I102</f>
        <v>0</v>
      </c>
      <c r="J101" s="25"/>
      <c r="K101" s="25"/>
      <c r="L101" s="25"/>
      <c r="M101" s="25"/>
      <c r="N101" s="25"/>
      <c r="O101" s="25"/>
    </row>
    <row r="102" spans="1:15" ht="47.25">
      <c r="A102" s="140" t="s">
        <v>404</v>
      </c>
      <c r="B102" s="26" t="s">
        <v>66</v>
      </c>
      <c r="C102" s="26" t="s">
        <v>402</v>
      </c>
      <c r="D102" s="41" t="s">
        <v>23</v>
      </c>
      <c r="E102" s="42">
        <v>604.5999999999985</v>
      </c>
      <c r="F102" s="42">
        <v>0</v>
      </c>
      <c r="G102" s="42">
        <f>F102+E102</f>
        <v>604.5999999999985</v>
      </c>
      <c r="H102" s="42">
        <v>0</v>
      </c>
      <c r="I102" s="42">
        <v>0</v>
      </c>
      <c r="J102" s="25"/>
      <c r="K102" s="25"/>
      <c r="L102" s="25"/>
      <c r="M102" s="25"/>
      <c r="N102" s="25"/>
      <c r="O102" s="25"/>
    </row>
    <row r="103" spans="1:15" ht="31.5">
      <c r="A103" s="13" t="s">
        <v>239</v>
      </c>
      <c r="B103" s="68" t="s">
        <v>66</v>
      </c>
      <c r="C103" s="139" t="s">
        <v>157</v>
      </c>
      <c r="D103" s="139" t="s">
        <v>0</v>
      </c>
      <c r="E103" s="108">
        <f>E106+E104</f>
        <v>260.7</v>
      </c>
      <c r="F103" s="108">
        <f>F104+F106</f>
        <v>0</v>
      </c>
      <c r="G103" s="108">
        <f>G106+G104</f>
        <v>260.7</v>
      </c>
      <c r="H103" s="108">
        <f>H106+H104</f>
        <v>162</v>
      </c>
      <c r="I103" s="108">
        <f>I106+I104</f>
        <v>162</v>
      </c>
      <c r="J103" s="25"/>
      <c r="K103" s="25"/>
      <c r="L103" s="25"/>
      <c r="M103" s="25"/>
      <c r="N103" s="25"/>
      <c r="O103" s="25"/>
    </row>
    <row r="104" spans="1:15" ht="31.5">
      <c r="A104" s="22" t="s">
        <v>52</v>
      </c>
      <c r="B104" s="26" t="s">
        <v>66</v>
      </c>
      <c r="C104" s="15" t="s">
        <v>277</v>
      </c>
      <c r="D104" s="41"/>
      <c r="E104" s="42">
        <f>E105</f>
        <v>50</v>
      </c>
      <c r="F104" s="42">
        <f>F105</f>
        <v>0</v>
      </c>
      <c r="G104" s="42">
        <f>G105</f>
        <v>50</v>
      </c>
      <c r="H104" s="42">
        <f>H105</f>
        <v>50</v>
      </c>
      <c r="I104" s="42">
        <f>I105</f>
        <v>50</v>
      </c>
      <c r="J104" s="25"/>
      <c r="K104" s="25"/>
      <c r="L104" s="25"/>
      <c r="M104" s="25"/>
      <c r="N104" s="25"/>
      <c r="O104" s="25"/>
    </row>
    <row r="105" spans="1:15" ht="15.75">
      <c r="A105" s="39" t="s">
        <v>26</v>
      </c>
      <c r="B105" s="41" t="s">
        <v>66</v>
      </c>
      <c r="C105" s="15" t="s">
        <v>277</v>
      </c>
      <c r="D105" s="41" t="s">
        <v>16</v>
      </c>
      <c r="E105" s="42">
        <v>50</v>
      </c>
      <c r="F105" s="42">
        <v>0</v>
      </c>
      <c r="G105" s="42">
        <f>F105+E105</f>
        <v>50</v>
      </c>
      <c r="H105" s="42">
        <v>50</v>
      </c>
      <c r="I105" s="42">
        <v>50</v>
      </c>
      <c r="J105" s="25"/>
      <c r="K105" s="25"/>
      <c r="L105" s="25"/>
      <c r="M105" s="25"/>
      <c r="N105" s="25"/>
      <c r="O105" s="25"/>
    </row>
    <row r="106" spans="1:15" ht="31.5">
      <c r="A106" s="39" t="s">
        <v>42</v>
      </c>
      <c r="B106" s="41" t="s">
        <v>66</v>
      </c>
      <c r="C106" s="15" t="s">
        <v>158</v>
      </c>
      <c r="D106" s="41"/>
      <c r="E106" s="42">
        <f>E107</f>
        <v>210.7</v>
      </c>
      <c r="F106" s="42">
        <f>F107</f>
        <v>0</v>
      </c>
      <c r="G106" s="42">
        <f>G107</f>
        <v>210.7</v>
      </c>
      <c r="H106" s="42">
        <f>H107</f>
        <v>112</v>
      </c>
      <c r="I106" s="42">
        <f>I107</f>
        <v>112</v>
      </c>
      <c r="J106" s="25"/>
      <c r="K106" s="25"/>
      <c r="L106" s="25"/>
      <c r="M106" s="25"/>
      <c r="N106" s="25"/>
      <c r="O106" s="25"/>
    </row>
    <row r="107" spans="1:15" ht="47.25">
      <c r="A107" s="44" t="s">
        <v>307</v>
      </c>
      <c r="B107" s="41" t="s">
        <v>66</v>
      </c>
      <c r="C107" s="15" t="s">
        <v>158</v>
      </c>
      <c r="D107" s="41" t="s">
        <v>8</v>
      </c>
      <c r="E107" s="42">
        <v>210.7</v>
      </c>
      <c r="F107" s="42">
        <v>0</v>
      </c>
      <c r="G107" s="42">
        <f>F107+E107</f>
        <v>210.7</v>
      </c>
      <c r="H107" s="42">
        <v>112</v>
      </c>
      <c r="I107" s="42">
        <v>112</v>
      </c>
      <c r="J107" s="25"/>
      <c r="K107" s="25"/>
      <c r="L107" s="25"/>
      <c r="M107" s="25"/>
      <c r="N107" s="25"/>
      <c r="O107" s="25"/>
    </row>
    <row r="108" spans="1:15" ht="31.5">
      <c r="A108" s="13" t="s">
        <v>257</v>
      </c>
      <c r="B108" s="68" t="s">
        <v>66</v>
      </c>
      <c r="C108" s="139" t="s">
        <v>182</v>
      </c>
      <c r="D108" s="139" t="s">
        <v>0</v>
      </c>
      <c r="E108" s="108">
        <f>E109+E113+E115+E117+E111</f>
        <v>6286.8</v>
      </c>
      <c r="F108" s="108">
        <f>F109+F113+F115+F117+F111</f>
        <v>0</v>
      </c>
      <c r="G108" s="108">
        <f>G109+G113+G115+G117+G111</f>
        <v>6286.8</v>
      </c>
      <c r="H108" s="108">
        <f>H109+H113+H115+H117+H111</f>
        <v>2412.2999999999997</v>
      </c>
      <c r="I108" s="108">
        <f>I109+I113+I115+I117+I111</f>
        <v>2412.2999999999997</v>
      </c>
      <c r="J108" s="25"/>
      <c r="K108" s="25"/>
      <c r="L108" s="25"/>
      <c r="M108" s="25"/>
      <c r="N108" s="25"/>
      <c r="O108" s="25"/>
    </row>
    <row r="109" spans="1:15" ht="86.25" customHeight="1">
      <c r="A109" s="39" t="s">
        <v>309</v>
      </c>
      <c r="B109" s="41" t="s">
        <v>66</v>
      </c>
      <c r="C109" s="26" t="s">
        <v>278</v>
      </c>
      <c r="D109" s="41"/>
      <c r="E109" s="42">
        <f>E110</f>
        <v>2378.3</v>
      </c>
      <c r="F109" s="42">
        <f>F110</f>
        <v>0</v>
      </c>
      <c r="G109" s="42">
        <f>G110</f>
        <v>2378.3</v>
      </c>
      <c r="H109" s="42">
        <f>H110</f>
        <v>2412.2999999999997</v>
      </c>
      <c r="I109" s="42">
        <f>I110</f>
        <v>2412.2999999999997</v>
      </c>
      <c r="J109" s="25"/>
      <c r="K109" s="25"/>
      <c r="L109" s="25"/>
      <c r="M109" s="25"/>
      <c r="N109" s="25"/>
      <c r="O109" s="25"/>
    </row>
    <row r="110" spans="1:15" ht="35.25" customHeight="1">
      <c r="A110" s="104" t="s">
        <v>307</v>
      </c>
      <c r="B110" s="41" t="s">
        <v>66</v>
      </c>
      <c r="C110" s="26" t="s">
        <v>278</v>
      </c>
      <c r="D110" s="41" t="s">
        <v>8</v>
      </c>
      <c r="E110" s="42">
        <f>2478.3-100</f>
        <v>2378.3</v>
      </c>
      <c r="F110" s="42">
        <v>0</v>
      </c>
      <c r="G110" s="42">
        <f>F110+E110</f>
        <v>2378.3</v>
      </c>
      <c r="H110" s="42">
        <f>2515.1-102.8</f>
        <v>2412.2999999999997</v>
      </c>
      <c r="I110" s="42">
        <f>2515.1-102.8</f>
        <v>2412.2999999999997</v>
      </c>
      <c r="J110" s="25"/>
      <c r="K110" s="25"/>
      <c r="L110" s="25"/>
      <c r="M110" s="25"/>
      <c r="N110" s="25"/>
      <c r="O110" s="25"/>
    </row>
    <row r="111" spans="1:15" ht="35.25" customHeight="1">
      <c r="A111" s="104" t="s">
        <v>474</v>
      </c>
      <c r="B111" s="41" t="s">
        <v>66</v>
      </c>
      <c r="C111" s="26" t="s">
        <v>475</v>
      </c>
      <c r="D111" s="41"/>
      <c r="E111" s="42">
        <f>E112</f>
        <v>556.2</v>
      </c>
      <c r="F111" s="42">
        <f>F112</f>
        <v>0</v>
      </c>
      <c r="G111" s="42">
        <f>G112</f>
        <v>556.2</v>
      </c>
      <c r="H111" s="42">
        <f>H112</f>
        <v>0</v>
      </c>
      <c r="I111" s="42">
        <f>I112</f>
        <v>0</v>
      </c>
      <c r="J111" s="25"/>
      <c r="K111" s="25"/>
      <c r="L111" s="25"/>
      <c r="M111" s="25"/>
      <c r="N111" s="25"/>
      <c r="O111" s="25"/>
    </row>
    <row r="112" spans="1:15" ht="35.25" customHeight="1">
      <c r="A112" s="104" t="s">
        <v>308</v>
      </c>
      <c r="B112" s="41" t="s">
        <v>66</v>
      </c>
      <c r="C112" s="26" t="s">
        <v>475</v>
      </c>
      <c r="D112" s="41" t="s">
        <v>8</v>
      </c>
      <c r="E112" s="42">
        <v>556.2</v>
      </c>
      <c r="F112" s="42">
        <v>0</v>
      </c>
      <c r="G112" s="42">
        <f>E112+F112</f>
        <v>556.2</v>
      </c>
      <c r="H112" s="42">
        <v>0</v>
      </c>
      <c r="I112" s="42">
        <v>0</v>
      </c>
      <c r="J112" s="25"/>
      <c r="K112" s="25"/>
      <c r="L112" s="25"/>
      <c r="M112" s="25"/>
      <c r="N112" s="25"/>
      <c r="O112" s="25"/>
    </row>
    <row r="113" spans="1:15" ht="35.25" customHeight="1">
      <c r="A113" s="104" t="s">
        <v>400</v>
      </c>
      <c r="B113" s="41" t="s">
        <v>66</v>
      </c>
      <c r="C113" s="26" t="s">
        <v>398</v>
      </c>
      <c r="D113" s="41"/>
      <c r="E113" s="42">
        <f>E114</f>
        <v>2352.3</v>
      </c>
      <c r="F113" s="42">
        <f>F114</f>
        <v>0</v>
      </c>
      <c r="G113" s="42">
        <f>G114</f>
        <v>2352.3</v>
      </c>
      <c r="H113" s="42">
        <f>H114</f>
        <v>0</v>
      </c>
      <c r="I113" s="42">
        <f>I114</f>
        <v>0</v>
      </c>
      <c r="J113" s="25"/>
      <c r="K113" s="25"/>
      <c r="L113" s="25"/>
      <c r="M113" s="25"/>
      <c r="N113" s="25"/>
      <c r="O113" s="25"/>
    </row>
    <row r="114" spans="1:15" ht="35.25" customHeight="1">
      <c r="A114" s="104" t="s">
        <v>307</v>
      </c>
      <c r="B114" s="41" t="s">
        <v>66</v>
      </c>
      <c r="C114" s="26" t="s">
        <v>398</v>
      </c>
      <c r="D114" s="41" t="s">
        <v>8</v>
      </c>
      <c r="E114" s="42">
        <v>2352.3</v>
      </c>
      <c r="F114" s="42">
        <v>0</v>
      </c>
      <c r="G114" s="42">
        <f>F114+E114</f>
        <v>2352.3</v>
      </c>
      <c r="H114" s="42">
        <v>0</v>
      </c>
      <c r="I114" s="42">
        <v>0</v>
      </c>
      <c r="J114" s="25"/>
      <c r="K114" s="25"/>
      <c r="L114" s="25"/>
      <c r="M114" s="25"/>
      <c r="N114" s="25"/>
      <c r="O114" s="25"/>
    </row>
    <row r="115" spans="1:15" ht="35.25" customHeight="1">
      <c r="A115" s="123" t="s">
        <v>403</v>
      </c>
      <c r="B115" s="41" t="s">
        <v>66</v>
      </c>
      <c r="C115" s="26" t="s">
        <v>399</v>
      </c>
      <c r="D115" s="41"/>
      <c r="E115" s="42">
        <f>E116</f>
        <v>500</v>
      </c>
      <c r="F115" s="42">
        <f>F116</f>
        <v>0</v>
      </c>
      <c r="G115" s="42">
        <f>G116</f>
        <v>500</v>
      </c>
      <c r="H115" s="42">
        <f>H116</f>
        <v>0</v>
      </c>
      <c r="I115" s="42">
        <f>I116</f>
        <v>0</v>
      </c>
      <c r="J115" s="25"/>
      <c r="K115" s="25"/>
      <c r="L115" s="25"/>
      <c r="M115" s="25"/>
      <c r="N115" s="25"/>
      <c r="O115" s="25"/>
    </row>
    <row r="116" spans="1:15" ht="35.25" customHeight="1">
      <c r="A116" s="104" t="s">
        <v>307</v>
      </c>
      <c r="B116" s="41" t="s">
        <v>66</v>
      </c>
      <c r="C116" s="26" t="s">
        <v>399</v>
      </c>
      <c r="D116" s="41" t="s">
        <v>8</v>
      </c>
      <c r="E116" s="42">
        <v>500</v>
      </c>
      <c r="F116" s="42">
        <v>0</v>
      </c>
      <c r="G116" s="42">
        <f>F116+E116</f>
        <v>500</v>
      </c>
      <c r="H116" s="42">
        <v>0</v>
      </c>
      <c r="I116" s="42">
        <v>0</v>
      </c>
      <c r="J116" s="25"/>
      <c r="K116" s="25"/>
      <c r="L116" s="25"/>
      <c r="M116" s="25"/>
      <c r="N116" s="25"/>
      <c r="O116" s="25"/>
    </row>
    <row r="117" spans="1:15" ht="35.25" customHeight="1">
      <c r="A117" s="104" t="s">
        <v>429</v>
      </c>
      <c r="B117" s="41" t="s">
        <v>66</v>
      </c>
      <c r="C117" s="26" t="s">
        <v>428</v>
      </c>
      <c r="D117" s="41"/>
      <c r="E117" s="42">
        <f>E118</f>
        <v>500</v>
      </c>
      <c r="F117" s="42">
        <f>F118</f>
        <v>0</v>
      </c>
      <c r="G117" s="42">
        <f>G118</f>
        <v>500</v>
      </c>
      <c r="H117" s="42">
        <f>H118</f>
        <v>0</v>
      </c>
      <c r="I117" s="42">
        <f>I118</f>
        <v>0</v>
      </c>
      <c r="J117" s="25"/>
      <c r="K117" s="25"/>
      <c r="L117" s="25"/>
      <c r="M117" s="25"/>
      <c r="N117" s="25"/>
      <c r="O117" s="25"/>
    </row>
    <row r="118" spans="1:15" ht="35.25" customHeight="1">
      <c r="A118" s="104" t="s">
        <v>307</v>
      </c>
      <c r="B118" s="41" t="s">
        <v>66</v>
      </c>
      <c r="C118" s="26" t="s">
        <v>428</v>
      </c>
      <c r="D118" s="41" t="s">
        <v>8</v>
      </c>
      <c r="E118" s="42">
        <v>500</v>
      </c>
      <c r="F118" s="42">
        <v>0</v>
      </c>
      <c r="G118" s="42">
        <f>F118+E118</f>
        <v>500</v>
      </c>
      <c r="H118" s="42">
        <v>0</v>
      </c>
      <c r="I118" s="42">
        <v>0</v>
      </c>
      <c r="J118" s="25"/>
      <c r="K118" s="25"/>
      <c r="L118" s="25"/>
      <c r="M118" s="25"/>
      <c r="N118" s="25"/>
      <c r="O118" s="25"/>
    </row>
    <row r="119" spans="1:15" ht="15.75">
      <c r="A119" s="138" t="s">
        <v>240</v>
      </c>
      <c r="B119" s="65" t="s">
        <v>66</v>
      </c>
      <c r="C119" s="65" t="s">
        <v>94</v>
      </c>
      <c r="D119" s="65" t="s">
        <v>0</v>
      </c>
      <c r="E119" s="66">
        <f>E123+E120</f>
        <v>4952.7</v>
      </c>
      <c r="F119" s="66">
        <f>F123+F120</f>
        <v>0</v>
      </c>
      <c r="G119" s="66">
        <f>E119+F119</f>
        <v>4952.7</v>
      </c>
      <c r="H119" s="66">
        <f>H123</f>
        <v>930</v>
      </c>
      <c r="I119" s="66">
        <f>I123</f>
        <v>930</v>
      </c>
      <c r="J119" s="25"/>
      <c r="K119" s="25"/>
      <c r="L119" s="25"/>
      <c r="M119" s="25"/>
      <c r="N119" s="25"/>
      <c r="O119" s="25"/>
    </row>
    <row r="120" spans="1:15" ht="15.75">
      <c r="A120" s="142" t="s">
        <v>242</v>
      </c>
      <c r="B120" s="68" t="s">
        <v>66</v>
      </c>
      <c r="C120" s="139" t="s">
        <v>98</v>
      </c>
      <c r="D120" s="139" t="s">
        <v>0</v>
      </c>
      <c r="E120" s="108">
        <f aca="true" t="shared" si="3" ref="E120:I121">E121</f>
        <v>3717.7</v>
      </c>
      <c r="F120" s="108">
        <f t="shared" si="3"/>
        <v>0</v>
      </c>
      <c r="G120" s="108">
        <f t="shared" si="3"/>
        <v>3717.7</v>
      </c>
      <c r="H120" s="108">
        <f t="shared" si="3"/>
        <v>0</v>
      </c>
      <c r="I120" s="108">
        <f t="shared" si="3"/>
        <v>0</v>
      </c>
      <c r="J120" s="25"/>
      <c r="K120" s="25"/>
      <c r="L120" s="25"/>
      <c r="M120" s="25"/>
      <c r="N120" s="25"/>
      <c r="O120" s="25"/>
    </row>
    <row r="121" spans="1:15" ht="31.5">
      <c r="A121" s="44" t="s">
        <v>27</v>
      </c>
      <c r="B121" s="41" t="s">
        <v>66</v>
      </c>
      <c r="C121" s="41" t="s">
        <v>106</v>
      </c>
      <c r="D121" s="41"/>
      <c r="E121" s="42">
        <f t="shared" si="3"/>
        <v>3717.7</v>
      </c>
      <c r="F121" s="42">
        <f t="shared" si="3"/>
        <v>0</v>
      </c>
      <c r="G121" s="42">
        <f t="shared" si="3"/>
        <v>3717.7</v>
      </c>
      <c r="H121" s="42">
        <f t="shared" si="3"/>
        <v>0</v>
      </c>
      <c r="I121" s="42">
        <f t="shared" si="3"/>
        <v>0</v>
      </c>
      <c r="J121" s="25"/>
      <c r="K121" s="25"/>
      <c r="L121" s="25"/>
      <c r="M121" s="25"/>
      <c r="N121" s="25"/>
      <c r="O121" s="25"/>
    </row>
    <row r="122" spans="1:15" ht="31.5">
      <c r="A122" s="44" t="s">
        <v>308</v>
      </c>
      <c r="B122" s="41" t="s">
        <v>66</v>
      </c>
      <c r="C122" s="41" t="s">
        <v>106</v>
      </c>
      <c r="D122" s="41" t="s">
        <v>8</v>
      </c>
      <c r="E122" s="42">
        <v>3717.7</v>
      </c>
      <c r="F122" s="42">
        <v>0</v>
      </c>
      <c r="G122" s="42">
        <f>E122+F122</f>
        <v>3717.7</v>
      </c>
      <c r="H122" s="42">
        <v>0</v>
      </c>
      <c r="I122" s="42">
        <v>0</v>
      </c>
      <c r="J122" s="25"/>
      <c r="K122" s="25"/>
      <c r="L122" s="25"/>
      <c r="M122" s="25"/>
      <c r="N122" s="25"/>
      <c r="O122" s="25"/>
    </row>
    <row r="123" spans="1:15" ht="15.75">
      <c r="A123" s="13" t="s">
        <v>243</v>
      </c>
      <c r="B123" s="68" t="s">
        <v>66</v>
      </c>
      <c r="C123" s="139" t="s">
        <v>101</v>
      </c>
      <c r="D123" s="139" t="s">
        <v>0</v>
      </c>
      <c r="E123" s="108">
        <f>E124+E129+E131+E127</f>
        <v>1235</v>
      </c>
      <c r="F123" s="143">
        <f>F124+F131</f>
        <v>0</v>
      </c>
      <c r="G123" s="108">
        <f>G124+G129+G131+G127</f>
        <v>1235</v>
      </c>
      <c r="H123" s="108">
        <f>H124+H129+H131+H127</f>
        <v>930</v>
      </c>
      <c r="I123" s="108">
        <f>I124+I129+I131+I127</f>
        <v>930</v>
      </c>
      <c r="J123" s="25"/>
      <c r="K123" s="25"/>
      <c r="L123" s="25"/>
      <c r="M123" s="25"/>
      <c r="N123" s="25"/>
      <c r="O123" s="25"/>
    </row>
    <row r="124" spans="1:15" ht="15.75">
      <c r="A124" s="39" t="s">
        <v>62</v>
      </c>
      <c r="B124" s="41" t="s">
        <v>66</v>
      </c>
      <c r="C124" s="41" t="s">
        <v>289</v>
      </c>
      <c r="D124" s="41"/>
      <c r="E124" s="42">
        <f>E125+E126</f>
        <v>770</v>
      </c>
      <c r="F124" s="92">
        <f>F125+F126</f>
        <v>0</v>
      </c>
      <c r="G124" s="42">
        <f>G125+G126</f>
        <v>770</v>
      </c>
      <c r="H124" s="42">
        <f>H125+H126</f>
        <v>615</v>
      </c>
      <c r="I124" s="42">
        <f>I125+I126</f>
        <v>615</v>
      </c>
      <c r="J124" s="25"/>
      <c r="K124" s="25"/>
      <c r="L124" s="25"/>
      <c r="M124" s="25"/>
      <c r="N124" s="25"/>
      <c r="O124" s="25"/>
    </row>
    <row r="125" spans="1:15" ht="47.25">
      <c r="A125" s="44" t="s">
        <v>307</v>
      </c>
      <c r="B125" s="41" t="s">
        <v>66</v>
      </c>
      <c r="C125" s="41" t="s">
        <v>289</v>
      </c>
      <c r="D125" s="41" t="s">
        <v>8</v>
      </c>
      <c r="E125" s="36">
        <v>200</v>
      </c>
      <c r="F125" s="36">
        <v>0</v>
      </c>
      <c r="G125" s="36">
        <f>F125+E125</f>
        <v>200</v>
      </c>
      <c r="H125" s="36">
        <v>615</v>
      </c>
      <c r="I125" s="36">
        <v>615</v>
      </c>
      <c r="J125" s="25"/>
      <c r="K125" s="25"/>
      <c r="L125" s="25"/>
      <c r="M125" s="25"/>
      <c r="N125" s="25"/>
      <c r="O125" s="25"/>
    </row>
    <row r="126" spans="1:15" ht="15.75">
      <c r="A126" s="39" t="s">
        <v>26</v>
      </c>
      <c r="B126" s="41" t="s">
        <v>66</v>
      </c>
      <c r="C126" s="41" t="s">
        <v>289</v>
      </c>
      <c r="D126" s="41" t="s">
        <v>16</v>
      </c>
      <c r="E126" s="36">
        <v>570</v>
      </c>
      <c r="F126" s="42">
        <v>0</v>
      </c>
      <c r="G126" s="36">
        <f>F126+E126</f>
        <v>570</v>
      </c>
      <c r="H126" s="36">
        <v>0</v>
      </c>
      <c r="I126" s="36">
        <v>0</v>
      </c>
      <c r="J126" s="25"/>
      <c r="K126" s="25"/>
      <c r="L126" s="25"/>
      <c r="M126" s="25"/>
      <c r="N126" s="25"/>
      <c r="O126" s="25"/>
    </row>
    <row r="127" spans="1:15" ht="47.25">
      <c r="A127" s="39" t="s">
        <v>352</v>
      </c>
      <c r="B127" s="41" t="s">
        <v>66</v>
      </c>
      <c r="C127" s="41" t="s">
        <v>361</v>
      </c>
      <c r="D127" s="41"/>
      <c r="E127" s="42">
        <f>E128</f>
        <v>50</v>
      </c>
      <c r="F127" s="42">
        <f>F128</f>
        <v>0</v>
      </c>
      <c r="G127" s="42">
        <f>G128</f>
        <v>50</v>
      </c>
      <c r="H127" s="42">
        <f>H128</f>
        <v>50</v>
      </c>
      <c r="I127" s="42">
        <f>I128</f>
        <v>50</v>
      </c>
      <c r="J127" s="25"/>
      <c r="K127" s="25"/>
      <c r="L127" s="25"/>
      <c r="M127" s="25"/>
      <c r="N127" s="25"/>
      <c r="O127" s="25"/>
    </row>
    <row r="128" spans="1:15" ht="47.25">
      <c r="A128" s="44" t="s">
        <v>307</v>
      </c>
      <c r="B128" s="41" t="s">
        <v>66</v>
      </c>
      <c r="C128" s="41" t="s">
        <v>361</v>
      </c>
      <c r="D128" s="41" t="s">
        <v>8</v>
      </c>
      <c r="E128" s="36">
        <v>50</v>
      </c>
      <c r="F128" s="42">
        <v>0</v>
      </c>
      <c r="G128" s="36">
        <f>F128+E128</f>
        <v>50</v>
      </c>
      <c r="H128" s="36">
        <v>50</v>
      </c>
      <c r="I128" s="36">
        <v>50</v>
      </c>
      <c r="J128" s="25"/>
      <c r="K128" s="25"/>
      <c r="L128" s="25"/>
      <c r="M128" s="25"/>
      <c r="N128" s="25"/>
      <c r="O128" s="25"/>
    </row>
    <row r="129" spans="1:15" ht="31.5">
      <c r="A129" s="39" t="s">
        <v>80</v>
      </c>
      <c r="B129" s="41" t="s">
        <v>66</v>
      </c>
      <c r="C129" s="41" t="s">
        <v>108</v>
      </c>
      <c r="D129" s="41"/>
      <c r="E129" s="42">
        <f>E130</f>
        <v>200</v>
      </c>
      <c r="F129" s="42">
        <f>F130</f>
        <v>0</v>
      </c>
      <c r="G129" s="42">
        <f>G130</f>
        <v>200</v>
      </c>
      <c r="H129" s="42">
        <f>H130</f>
        <v>165</v>
      </c>
      <c r="I129" s="42">
        <f>I130</f>
        <v>165</v>
      </c>
      <c r="J129" s="25"/>
      <c r="K129" s="25"/>
      <c r="L129" s="25"/>
      <c r="M129" s="25"/>
      <c r="N129" s="25"/>
      <c r="O129" s="25"/>
    </row>
    <row r="130" spans="1:15" ht="47.25">
      <c r="A130" s="44" t="s">
        <v>307</v>
      </c>
      <c r="B130" s="41" t="s">
        <v>66</v>
      </c>
      <c r="C130" s="41" t="s">
        <v>108</v>
      </c>
      <c r="D130" s="41" t="s">
        <v>8</v>
      </c>
      <c r="E130" s="42">
        <v>200</v>
      </c>
      <c r="F130" s="42">
        <v>0</v>
      </c>
      <c r="G130" s="42">
        <f>F130+E130</f>
        <v>200</v>
      </c>
      <c r="H130" s="42">
        <v>165</v>
      </c>
      <c r="I130" s="42">
        <v>165</v>
      </c>
      <c r="J130" s="25"/>
      <c r="K130" s="25"/>
      <c r="L130" s="25"/>
      <c r="M130" s="25"/>
      <c r="N130" s="25"/>
      <c r="O130" s="25"/>
    </row>
    <row r="131" spans="1:15" ht="32.25" customHeight="1">
      <c r="A131" s="39" t="s">
        <v>81</v>
      </c>
      <c r="B131" s="41" t="s">
        <v>66</v>
      </c>
      <c r="C131" s="41" t="s">
        <v>109</v>
      </c>
      <c r="D131" s="41"/>
      <c r="E131" s="42">
        <f>E132</f>
        <v>215</v>
      </c>
      <c r="F131" s="92">
        <f>F132</f>
        <v>0</v>
      </c>
      <c r="G131" s="42">
        <f>G132</f>
        <v>215</v>
      </c>
      <c r="H131" s="42">
        <f>H132</f>
        <v>100</v>
      </c>
      <c r="I131" s="42">
        <f>I132</f>
        <v>100</v>
      </c>
      <c r="J131" s="25"/>
      <c r="K131" s="25"/>
      <c r="L131" s="25"/>
      <c r="M131" s="25"/>
      <c r="N131" s="25"/>
      <c r="O131" s="25"/>
    </row>
    <row r="132" spans="1:15" ht="33" customHeight="1">
      <c r="A132" s="104" t="s">
        <v>307</v>
      </c>
      <c r="B132" s="41" t="s">
        <v>66</v>
      </c>
      <c r="C132" s="41" t="s">
        <v>109</v>
      </c>
      <c r="D132" s="41" t="s">
        <v>8</v>
      </c>
      <c r="E132" s="42">
        <v>215</v>
      </c>
      <c r="F132" s="42">
        <v>0</v>
      </c>
      <c r="G132" s="42">
        <f>F132+E132</f>
        <v>215</v>
      </c>
      <c r="H132" s="42">
        <v>100</v>
      </c>
      <c r="I132" s="42">
        <v>100</v>
      </c>
      <c r="J132" s="25"/>
      <c r="K132" s="25"/>
      <c r="L132" s="25"/>
      <c r="M132" s="25"/>
      <c r="N132" s="25"/>
      <c r="O132" s="25"/>
    </row>
    <row r="133" spans="1:15" ht="31.5">
      <c r="A133" s="138" t="s">
        <v>245</v>
      </c>
      <c r="B133" s="65" t="s">
        <v>66</v>
      </c>
      <c r="C133" s="65" t="s">
        <v>119</v>
      </c>
      <c r="D133" s="65" t="s">
        <v>0</v>
      </c>
      <c r="E133" s="66">
        <f>E151+E141+E147+E153+E149+E143+E145+E134+E139+E165+E163+E137+E155+E159+E157</f>
        <v>76884.29999999999</v>
      </c>
      <c r="F133" s="66">
        <f>F151+F141+F147+F153+F149+F143+F145+F134+F139+F165+F163+F137+F155+F159+F157+F161</f>
        <v>3322.6</v>
      </c>
      <c r="G133" s="66">
        <f>G151+G141+G147+G153+G149+G143+G145+G134+G139+G165+G163+G137+G155+G159+G157+G161</f>
        <v>80206.9</v>
      </c>
      <c r="H133" s="66">
        <f>H151+H141+H147+H153+H149+H143+H145+H134+H139+H165+H163+H137+H155+H159+H157+H161</f>
        <v>65828.5</v>
      </c>
      <c r="I133" s="66">
        <f>I151+I141+I147+I153+I149+I143+I145+I134+I139+I165+I163+I137+I155+I159+I157+I161</f>
        <v>65828.5</v>
      </c>
      <c r="J133" s="25"/>
      <c r="K133" s="25"/>
      <c r="L133" s="25"/>
      <c r="M133" s="25"/>
      <c r="N133" s="25"/>
      <c r="O133" s="25"/>
    </row>
    <row r="134" spans="1:15" ht="15.75">
      <c r="A134" s="39" t="s">
        <v>279</v>
      </c>
      <c r="B134" s="41" t="s">
        <v>66</v>
      </c>
      <c r="C134" s="41" t="s">
        <v>280</v>
      </c>
      <c r="D134" s="41"/>
      <c r="E134" s="42">
        <f>E135+E136</f>
        <v>1662.3</v>
      </c>
      <c r="F134" s="42">
        <f>F135+F136</f>
        <v>0</v>
      </c>
      <c r="G134" s="42">
        <f>G135+G136</f>
        <v>1662.3</v>
      </c>
      <c r="H134" s="42">
        <f>H135+H136</f>
        <v>100</v>
      </c>
      <c r="I134" s="42">
        <f>I135+I136</f>
        <v>100</v>
      </c>
      <c r="J134" s="25"/>
      <c r="K134" s="25"/>
      <c r="L134" s="25"/>
      <c r="M134" s="25"/>
      <c r="N134" s="25"/>
      <c r="O134" s="25"/>
    </row>
    <row r="135" spans="1:15" ht="33.75" customHeight="1">
      <c r="A135" s="104" t="s">
        <v>307</v>
      </c>
      <c r="B135" s="41" t="s">
        <v>66</v>
      </c>
      <c r="C135" s="41" t="s">
        <v>280</v>
      </c>
      <c r="D135" s="41" t="s">
        <v>8</v>
      </c>
      <c r="E135" s="42">
        <v>132.5</v>
      </c>
      <c r="F135" s="42">
        <v>0</v>
      </c>
      <c r="G135" s="42">
        <f>F135+E135</f>
        <v>132.5</v>
      </c>
      <c r="H135" s="42">
        <v>100</v>
      </c>
      <c r="I135" s="42">
        <v>100</v>
      </c>
      <c r="J135" s="25"/>
      <c r="K135" s="25"/>
      <c r="L135" s="25"/>
      <c r="M135" s="25"/>
      <c r="N135" s="25"/>
      <c r="O135" s="25"/>
    </row>
    <row r="136" spans="1:15" ht="33.75" customHeight="1">
      <c r="A136" s="44" t="s">
        <v>10</v>
      </c>
      <c r="B136" s="41" t="s">
        <v>66</v>
      </c>
      <c r="C136" s="41" t="s">
        <v>280</v>
      </c>
      <c r="D136" s="41" t="s">
        <v>11</v>
      </c>
      <c r="E136" s="42">
        <v>1529.8</v>
      </c>
      <c r="F136" s="42">
        <v>0</v>
      </c>
      <c r="G136" s="42">
        <f>E136+F136</f>
        <v>1529.8</v>
      </c>
      <c r="H136" s="42">
        <v>0</v>
      </c>
      <c r="I136" s="42">
        <v>0</v>
      </c>
      <c r="J136" s="25"/>
      <c r="K136" s="25"/>
      <c r="L136" s="25"/>
      <c r="M136" s="25"/>
      <c r="N136" s="25"/>
      <c r="O136" s="25"/>
    </row>
    <row r="137" spans="1:15" ht="47.25">
      <c r="A137" s="44" t="s">
        <v>319</v>
      </c>
      <c r="B137" s="41" t="s">
        <v>66</v>
      </c>
      <c r="C137" s="41" t="s">
        <v>391</v>
      </c>
      <c r="D137" s="41"/>
      <c r="E137" s="42">
        <f>E138</f>
        <v>12.2</v>
      </c>
      <c r="F137" s="42">
        <f>F138</f>
        <v>0</v>
      </c>
      <c r="G137" s="42">
        <f>G138</f>
        <v>12.2</v>
      </c>
      <c r="H137" s="42">
        <f>H138</f>
        <v>0</v>
      </c>
      <c r="I137" s="42">
        <v>0</v>
      </c>
      <c r="J137" s="25"/>
      <c r="K137" s="25"/>
      <c r="L137" s="25"/>
      <c r="M137" s="25"/>
      <c r="N137" s="25"/>
      <c r="O137" s="25"/>
    </row>
    <row r="138" spans="1:15" ht="31.5">
      <c r="A138" s="44" t="s">
        <v>308</v>
      </c>
      <c r="B138" s="41" t="s">
        <v>66</v>
      </c>
      <c r="C138" s="41" t="s">
        <v>391</v>
      </c>
      <c r="D138" s="41" t="s">
        <v>8</v>
      </c>
      <c r="E138" s="42">
        <v>12.2</v>
      </c>
      <c r="F138" s="42">
        <v>0</v>
      </c>
      <c r="G138" s="42">
        <f>E138+F138</f>
        <v>12.2</v>
      </c>
      <c r="H138" s="42">
        <v>0</v>
      </c>
      <c r="I138" s="42">
        <v>0</v>
      </c>
      <c r="J138" s="25"/>
      <c r="K138" s="25"/>
      <c r="L138" s="25"/>
      <c r="M138" s="25"/>
      <c r="N138" s="25"/>
      <c r="O138" s="25"/>
    </row>
    <row r="139" spans="1:15" ht="47.25">
      <c r="A139" s="44" t="s">
        <v>319</v>
      </c>
      <c r="B139" s="41" t="s">
        <v>66</v>
      </c>
      <c r="C139" s="41" t="s">
        <v>362</v>
      </c>
      <c r="D139" s="41"/>
      <c r="E139" s="42">
        <f>E140</f>
        <v>502</v>
      </c>
      <c r="F139" s="42">
        <f>F140</f>
        <v>0</v>
      </c>
      <c r="G139" s="42">
        <f>G140</f>
        <v>502</v>
      </c>
      <c r="H139" s="42">
        <f>H140</f>
        <v>0</v>
      </c>
      <c r="I139" s="42">
        <f>I140</f>
        <v>0</v>
      </c>
      <c r="J139" s="25"/>
      <c r="K139" s="25"/>
      <c r="L139" s="25"/>
      <c r="M139" s="25"/>
      <c r="N139" s="25"/>
      <c r="O139" s="25"/>
    </row>
    <row r="140" spans="1:15" ht="31.5">
      <c r="A140" s="44" t="s">
        <v>308</v>
      </c>
      <c r="B140" s="41" t="s">
        <v>66</v>
      </c>
      <c r="C140" s="41" t="s">
        <v>362</v>
      </c>
      <c r="D140" s="41" t="s">
        <v>8</v>
      </c>
      <c r="E140" s="42">
        <v>502</v>
      </c>
      <c r="F140" s="42">
        <v>0</v>
      </c>
      <c r="G140" s="42">
        <f>F140+E140</f>
        <v>502</v>
      </c>
      <c r="H140" s="42">
        <v>0</v>
      </c>
      <c r="I140" s="42">
        <v>0</v>
      </c>
      <c r="J140" s="25"/>
      <c r="K140" s="25"/>
      <c r="L140" s="25"/>
      <c r="M140" s="25"/>
      <c r="N140" s="25"/>
      <c r="O140" s="25"/>
    </row>
    <row r="141" spans="1:15" ht="31.5">
      <c r="A141" s="44" t="s">
        <v>47</v>
      </c>
      <c r="B141" s="41" t="s">
        <v>66</v>
      </c>
      <c r="C141" s="41" t="s">
        <v>120</v>
      </c>
      <c r="D141" s="41"/>
      <c r="E141" s="42">
        <f>E142</f>
        <v>65554.7</v>
      </c>
      <c r="F141" s="42">
        <f>F142</f>
        <v>3322.6</v>
      </c>
      <c r="G141" s="42">
        <f>G142</f>
        <v>68877.3</v>
      </c>
      <c r="H141" s="42">
        <f>H142</f>
        <v>59950</v>
      </c>
      <c r="I141" s="42">
        <f>I142</f>
        <v>59950</v>
      </c>
      <c r="J141" s="25"/>
      <c r="K141" s="25"/>
      <c r="L141" s="25"/>
      <c r="M141" s="25"/>
      <c r="N141" s="25"/>
      <c r="O141" s="25"/>
    </row>
    <row r="142" spans="1:15" ht="31.5">
      <c r="A142" s="44" t="s">
        <v>10</v>
      </c>
      <c r="B142" s="41" t="s">
        <v>66</v>
      </c>
      <c r="C142" s="41" t="s">
        <v>120</v>
      </c>
      <c r="D142" s="41" t="s">
        <v>11</v>
      </c>
      <c r="E142" s="36">
        <v>65554.7</v>
      </c>
      <c r="F142" s="42">
        <f>2910.4+412.2</f>
        <v>3322.6</v>
      </c>
      <c r="G142" s="36">
        <f>F142+E142</f>
        <v>68877.3</v>
      </c>
      <c r="H142" s="36">
        <v>59950</v>
      </c>
      <c r="I142" s="36">
        <v>59950</v>
      </c>
      <c r="J142" s="25"/>
      <c r="K142" s="25"/>
      <c r="L142" s="25"/>
      <c r="M142" s="25"/>
      <c r="N142" s="25"/>
      <c r="O142" s="25"/>
    </row>
    <row r="143" spans="1:15" ht="47.25">
      <c r="A143" s="44" t="s">
        <v>224</v>
      </c>
      <c r="B143" s="41" t="s">
        <v>66</v>
      </c>
      <c r="C143" s="41" t="s">
        <v>226</v>
      </c>
      <c r="D143" s="41"/>
      <c r="E143" s="42">
        <f>E144</f>
        <v>4268.2</v>
      </c>
      <c r="F143" s="42">
        <f>F144</f>
        <v>0</v>
      </c>
      <c r="G143" s="42">
        <f>G144</f>
        <v>4268.2</v>
      </c>
      <c r="H143" s="42">
        <f>H144</f>
        <v>3687.1</v>
      </c>
      <c r="I143" s="42">
        <f>I144</f>
        <v>3687.1</v>
      </c>
      <c r="J143" s="25"/>
      <c r="K143" s="25"/>
      <c r="L143" s="25"/>
      <c r="M143" s="25"/>
      <c r="N143" s="25"/>
      <c r="O143" s="25"/>
    </row>
    <row r="144" spans="1:15" ht="31.5">
      <c r="A144" s="44" t="s">
        <v>10</v>
      </c>
      <c r="B144" s="41" t="s">
        <v>66</v>
      </c>
      <c r="C144" s="41" t="s">
        <v>226</v>
      </c>
      <c r="D144" s="41" t="s">
        <v>11</v>
      </c>
      <c r="E144" s="36">
        <v>4268.2</v>
      </c>
      <c r="F144" s="42">
        <v>0</v>
      </c>
      <c r="G144" s="36">
        <f>F144+E144</f>
        <v>4268.2</v>
      </c>
      <c r="H144" s="36">
        <v>3687.1</v>
      </c>
      <c r="I144" s="36">
        <v>3687.1</v>
      </c>
      <c r="J144" s="25"/>
      <c r="K144" s="25"/>
      <c r="L144" s="25"/>
      <c r="M144" s="25"/>
      <c r="N144" s="25"/>
      <c r="O144" s="25"/>
    </row>
    <row r="145" spans="1:15" ht="31.5">
      <c r="A145" s="44" t="s">
        <v>214</v>
      </c>
      <c r="B145" s="41" t="s">
        <v>66</v>
      </c>
      <c r="C145" s="26" t="s">
        <v>264</v>
      </c>
      <c r="D145" s="41"/>
      <c r="E145" s="36">
        <f>E146</f>
        <v>237</v>
      </c>
      <c r="F145" s="36">
        <f>F146</f>
        <v>0</v>
      </c>
      <c r="G145" s="36">
        <f>G146</f>
        <v>237</v>
      </c>
      <c r="H145" s="36">
        <f>H146</f>
        <v>130.7</v>
      </c>
      <c r="I145" s="36">
        <f>I146</f>
        <v>130.7</v>
      </c>
      <c r="J145" s="25"/>
      <c r="K145" s="25"/>
      <c r="L145" s="25"/>
      <c r="M145" s="25"/>
      <c r="N145" s="25"/>
      <c r="O145" s="25"/>
    </row>
    <row r="146" spans="1:15" ht="31.5">
      <c r="A146" s="44" t="s">
        <v>10</v>
      </c>
      <c r="B146" s="41" t="s">
        <v>66</v>
      </c>
      <c r="C146" s="26" t="s">
        <v>264</v>
      </c>
      <c r="D146" s="41" t="s">
        <v>11</v>
      </c>
      <c r="E146" s="36">
        <v>237</v>
      </c>
      <c r="F146" s="36">
        <v>0</v>
      </c>
      <c r="G146" s="36">
        <f>F146+E146</f>
        <v>237</v>
      </c>
      <c r="H146" s="36">
        <v>130.7</v>
      </c>
      <c r="I146" s="36">
        <v>130.7</v>
      </c>
      <c r="J146" s="25"/>
      <c r="K146" s="25"/>
      <c r="L146" s="25"/>
      <c r="M146" s="25"/>
      <c r="N146" s="25"/>
      <c r="O146" s="25"/>
    </row>
    <row r="147" spans="1:15" ht="15.75">
      <c r="A147" s="44" t="s">
        <v>36</v>
      </c>
      <c r="B147" s="41" t="s">
        <v>66</v>
      </c>
      <c r="C147" s="41" t="s">
        <v>281</v>
      </c>
      <c r="D147" s="41"/>
      <c r="E147" s="42">
        <f>E148</f>
        <v>300.59999999999997</v>
      </c>
      <c r="F147" s="42">
        <f>F148</f>
        <v>0</v>
      </c>
      <c r="G147" s="42">
        <f>G148</f>
        <v>300.59999999999997</v>
      </c>
      <c r="H147" s="42">
        <f>H148</f>
        <v>300.7</v>
      </c>
      <c r="I147" s="42">
        <f>I148</f>
        <v>300.7</v>
      </c>
      <c r="J147" s="25"/>
      <c r="K147" s="25"/>
      <c r="L147" s="25"/>
      <c r="M147" s="25"/>
      <c r="N147" s="25"/>
      <c r="O147" s="25"/>
    </row>
    <row r="148" spans="1:15" ht="31.5">
      <c r="A148" s="44" t="s">
        <v>10</v>
      </c>
      <c r="B148" s="41" t="s">
        <v>66</v>
      </c>
      <c r="C148" s="41" t="s">
        <v>281</v>
      </c>
      <c r="D148" s="41" t="s">
        <v>11</v>
      </c>
      <c r="E148" s="42">
        <v>300.59999999999997</v>
      </c>
      <c r="F148" s="42">
        <v>0</v>
      </c>
      <c r="G148" s="42">
        <f>F148+E148</f>
        <v>300.59999999999997</v>
      </c>
      <c r="H148" s="42">
        <v>300.7</v>
      </c>
      <c r="I148" s="42">
        <v>300.7</v>
      </c>
      <c r="J148" s="25"/>
      <c r="K148" s="25"/>
      <c r="L148" s="25"/>
      <c r="M148" s="25"/>
      <c r="N148" s="25"/>
      <c r="O148" s="25"/>
    </row>
    <row r="149" spans="1:15" ht="31.5">
      <c r="A149" s="44" t="s">
        <v>179</v>
      </c>
      <c r="B149" s="26" t="s">
        <v>66</v>
      </c>
      <c r="C149" s="41" t="s">
        <v>178</v>
      </c>
      <c r="D149" s="15"/>
      <c r="E149" s="17">
        <f>E150</f>
        <v>20</v>
      </c>
      <c r="F149" s="17">
        <f>F150</f>
        <v>0</v>
      </c>
      <c r="G149" s="17">
        <f>G150</f>
        <v>20</v>
      </c>
      <c r="H149" s="17">
        <f>H150</f>
        <v>20</v>
      </c>
      <c r="I149" s="17">
        <f>I150</f>
        <v>20</v>
      </c>
      <c r="J149" s="25"/>
      <c r="K149" s="25"/>
      <c r="L149" s="25"/>
      <c r="M149" s="25"/>
      <c r="N149" s="25"/>
      <c r="O149" s="25"/>
    </row>
    <row r="150" spans="1:15" ht="47.25">
      <c r="A150" s="44" t="s">
        <v>307</v>
      </c>
      <c r="B150" s="26" t="s">
        <v>66</v>
      </c>
      <c r="C150" s="41" t="s">
        <v>178</v>
      </c>
      <c r="D150" s="15" t="s">
        <v>8</v>
      </c>
      <c r="E150" s="42">
        <v>20</v>
      </c>
      <c r="F150" s="17">
        <v>0</v>
      </c>
      <c r="G150" s="42">
        <f>F150+E150</f>
        <v>20</v>
      </c>
      <c r="H150" s="42">
        <v>20</v>
      </c>
      <c r="I150" s="42">
        <v>20</v>
      </c>
      <c r="J150" s="25"/>
      <c r="K150" s="25"/>
      <c r="L150" s="25"/>
      <c r="M150" s="25"/>
      <c r="N150" s="25"/>
      <c r="O150" s="25"/>
    </row>
    <row r="151" spans="1:15" ht="31.5">
      <c r="A151" s="44" t="s">
        <v>37</v>
      </c>
      <c r="B151" s="26" t="s">
        <v>66</v>
      </c>
      <c r="C151" s="41" t="s">
        <v>121</v>
      </c>
      <c r="D151" s="15"/>
      <c r="E151" s="17">
        <f>E152</f>
        <v>2194.9</v>
      </c>
      <c r="F151" s="17">
        <f>F152</f>
        <v>0</v>
      </c>
      <c r="G151" s="17">
        <f>G152</f>
        <v>2194.9</v>
      </c>
      <c r="H151" s="17">
        <f>H152</f>
        <v>1440.5</v>
      </c>
      <c r="I151" s="17">
        <f>I152</f>
        <v>1500</v>
      </c>
      <c r="J151" s="25"/>
      <c r="K151" s="25"/>
      <c r="L151" s="25"/>
      <c r="M151" s="25"/>
      <c r="N151" s="25"/>
      <c r="O151" s="25"/>
    </row>
    <row r="152" spans="1:15" ht="41.25" customHeight="1">
      <c r="A152" s="44" t="s">
        <v>307</v>
      </c>
      <c r="B152" s="26" t="s">
        <v>66</v>
      </c>
      <c r="C152" s="41" t="s">
        <v>121</v>
      </c>
      <c r="D152" s="15" t="s">
        <v>8</v>
      </c>
      <c r="E152" s="42">
        <v>2194.9</v>
      </c>
      <c r="F152" s="17">
        <v>0</v>
      </c>
      <c r="G152" s="42">
        <f>F152+E152</f>
        <v>2194.9</v>
      </c>
      <c r="H152" s="42">
        <f>1500-59.5</f>
        <v>1440.5</v>
      </c>
      <c r="I152" s="42">
        <v>1500</v>
      </c>
      <c r="J152" s="25"/>
      <c r="K152" s="25"/>
      <c r="L152" s="25"/>
      <c r="M152" s="25"/>
      <c r="N152" s="25"/>
      <c r="O152" s="25"/>
    </row>
    <row r="153" spans="1:15" ht="38.25" customHeight="1">
      <c r="A153" s="22" t="s">
        <v>163</v>
      </c>
      <c r="B153" s="26" t="s">
        <v>66</v>
      </c>
      <c r="C153" s="41" t="s">
        <v>171</v>
      </c>
      <c r="D153" s="15"/>
      <c r="E153" s="42">
        <f>E154</f>
        <v>100</v>
      </c>
      <c r="F153" s="42">
        <f>F154</f>
        <v>0</v>
      </c>
      <c r="G153" s="42">
        <f>G154</f>
        <v>100</v>
      </c>
      <c r="H153" s="42">
        <f>H154</f>
        <v>100</v>
      </c>
      <c r="I153" s="42">
        <f>I154</f>
        <v>100</v>
      </c>
      <c r="J153" s="25"/>
      <c r="K153" s="25"/>
      <c r="L153" s="25"/>
      <c r="M153" s="25"/>
      <c r="N153" s="25"/>
      <c r="O153" s="25"/>
    </row>
    <row r="154" spans="1:15" ht="31.5">
      <c r="A154" s="44" t="s">
        <v>10</v>
      </c>
      <c r="B154" s="26" t="s">
        <v>66</v>
      </c>
      <c r="C154" s="41" t="s">
        <v>171</v>
      </c>
      <c r="D154" s="15" t="s">
        <v>11</v>
      </c>
      <c r="E154" s="42">
        <v>100</v>
      </c>
      <c r="F154" s="42">
        <v>0</v>
      </c>
      <c r="G154" s="42">
        <f>F154+E154</f>
        <v>100</v>
      </c>
      <c r="H154" s="42">
        <v>100</v>
      </c>
      <c r="I154" s="42">
        <v>100</v>
      </c>
      <c r="J154" s="25"/>
      <c r="K154" s="25"/>
      <c r="L154" s="25"/>
      <c r="M154" s="25"/>
      <c r="N154" s="25"/>
      <c r="O154" s="25"/>
    </row>
    <row r="155" spans="1:15" ht="36.75" customHeight="1">
      <c r="A155" s="44" t="s">
        <v>299</v>
      </c>
      <c r="B155" s="26" t="s">
        <v>66</v>
      </c>
      <c r="C155" s="41" t="s">
        <v>417</v>
      </c>
      <c r="D155" s="15"/>
      <c r="E155" s="42">
        <f>E156</f>
        <v>120</v>
      </c>
      <c r="F155" s="42">
        <f>F156</f>
        <v>0</v>
      </c>
      <c r="G155" s="42">
        <f>G156</f>
        <v>120</v>
      </c>
      <c r="H155" s="42">
        <f>H156</f>
        <v>0</v>
      </c>
      <c r="I155" s="42">
        <f>I156</f>
        <v>0</v>
      </c>
      <c r="J155" s="25"/>
      <c r="K155" s="25"/>
      <c r="L155" s="25"/>
      <c r="M155" s="25"/>
      <c r="N155" s="25"/>
      <c r="O155" s="25"/>
    </row>
    <row r="156" spans="1:15" ht="31.5">
      <c r="A156" s="44" t="s">
        <v>10</v>
      </c>
      <c r="B156" s="26" t="s">
        <v>66</v>
      </c>
      <c r="C156" s="41" t="s">
        <v>417</v>
      </c>
      <c r="D156" s="15" t="s">
        <v>11</v>
      </c>
      <c r="E156" s="42">
        <v>120</v>
      </c>
      <c r="F156" s="42">
        <v>0</v>
      </c>
      <c r="G156" s="42">
        <f>E156+F156</f>
        <v>120</v>
      </c>
      <c r="H156" s="42">
        <v>0</v>
      </c>
      <c r="I156" s="42">
        <v>0</v>
      </c>
      <c r="J156" s="25"/>
      <c r="K156" s="25"/>
      <c r="L156" s="25"/>
      <c r="M156" s="25"/>
      <c r="N156" s="25"/>
      <c r="O156" s="25"/>
    </row>
    <row r="157" spans="1:15" ht="47.25">
      <c r="A157" s="44" t="s">
        <v>453</v>
      </c>
      <c r="B157" s="26" t="s">
        <v>66</v>
      </c>
      <c r="C157" s="41" t="s">
        <v>454</v>
      </c>
      <c r="D157" s="15"/>
      <c r="E157" s="42">
        <f>E158</f>
        <v>1219.3</v>
      </c>
      <c r="F157" s="42">
        <f>F158</f>
        <v>0</v>
      </c>
      <c r="G157" s="42">
        <f>E157+F157</f>
        <v>1219.3</v>
      </c>
      <c r="H157" s="42">
        <f>H158</f>
        <v>0</v>
      </c>
      <c r="I157" s="42">
        <f>I158</f>
        <v>0</v>
      </c>
      <c r="J157" s="25"/>
      <c r="K157" s="25"/>
      <c r="L157" s="25"/>
      <c r="M157" s="25"/>
      <c r="N157" s="25"/>
      <c r="O157" s="25"/>
    </row>
    <row r="158" spans="1:15" ht="31.5">
      <c r="A158" s="44" t="s">
        <v>10</v>
      </c>
      <c r="B158" s="26" t="s">
        <v>66</v>
      </c>
      <c r="C158" s="41" t="s">
        <v>454</v>
      </c>
      <c r="D158" s="15" t="s">
        <v>11</v>
      </c>
      <c r="E158" s="42">
        <v>1219.3</v>
      </c>
      <c r="F158" s="42">
        <v>0</v>
      </c>
      <c r="G158" s="42">
        <f>E158+F158</f>
        <v>1219.3</v>
      </c>
      <c r="H158" s="42">
        <v>0</v>
      </c>
      <c r="I158" s="42">
        <v>0</v>
      </c>
      <c r="J158" s="25"/>
      <c r="K158" s="25"/>
      <c r="L158" s="25"/>
      <c r="M158" s="25"/>
      <c r="N158" s="25"/>
      <c r="O158" s="25"/>
    </row>
    <row r="159" spans="1:15" ht="31.5">
      <c r="A159" s="44" t="s">
        <v>447</v>
      </c>
      <c r="B159" s="41" t="s">
        <v>66</v>
      </c>
      <c r="C159" s="41" t="s">
        <v>448</v>
      </c>
      <c r="D159" s="41"/>
      <c r="E159" s="42">
        <f>E160</f>
        <v>0</v>
      </c>
      <c r="F159" s="42">
        <f>F160</f>
        <v>0</v>
      </c>
      <c r="G159" s="42">
        <f>G160</f>
        <v>0</v>
      </c>
      <c r="H159" s="42">
        <f>H160</f>
        <v>10</v>
      </c>
      <c r="I159" s="42">
        <f>I160</f>
        <v>10</v>
      </c>
      <c r="J159" s="25"/>
      <c r="K159" s="25"/>
      <c r="L159" s="25"/>
      <c r="M159" s="25"/>
      <c r="N159" s="25"/>
      <c r="O159" s="25"/>
    </row>
    <row r="160" spans="1:15" ht="31.5">
      <c r="A160" s="44" t="s">
        <v>10</v>
      </c>
      <c r="B160" s="41" t="s">
        <v>66</v>
      </c>
      <c r="C160" s="41" t="s">
        <v>448</v>
      </c>
      <c r="D160" s="41" t="s">
        <v>11</v>
      </c>
      <c r="E160" s="42">
        <v>0</v>
      </c>
      <c r="F160" s="42">
        <v>0</v>
      </c>
      <c r="G160" s="42">
        <f>F160+E160</f>
        <v>0</v>
      </c>
      <c r="H160" s="42">
        <v>10</v>
      </c>
      <c r="I160" s="42">
        <v>10</v>
      </c>
      <c r="J160" s="25"/>
      <c r="K160" s="25"/>
      <c r="L160" s="25"/>
      <c r="M160" s="25"/>
      <c r="N160" s="25"/>
      <c r="O160" s="25"/>
    </row>
    <row r="161" spans="1:15" ht="36" customHeight="1">
      <c r="A161" s="44" t="s">
        <v>459</v>
      </c>
      <c r="B161" s="26" t="s">
        <v>66</v>
      </c>
      <c r="C161" s="41" t="s">
        <v>460</v>
      </c>
      <c r="D161" s="15"/>
      <c r="E161" s="42">
        <f>E162</f>
        <v>0</v>
      </c>
      <c r="F161" s="42">
        <f>F162</f>
        <v>0</v>
      </c>
      <c r="G161" s="42">
        <f>G162</f>
        <v>0</v>
      </c>
      <c r="H161" s="42">
        <f>H162</f>
        <v>27.4</v>
      </c>
      <c r="I161" s="42">
        <f>I162</f>
        <v>0</v>
      </c>
      <c r="J161" s="25"/>
      <c r="K161" s="25"/>
      <c r="L161" s="25"/>
      <c r="M161" s="25"/>
      <c r="N161" s="25"/>
      <c r="O161" s="25"/>
    </row>
    <row r="162" spans="1:15" ht="47.25" customHeight="1">
      <c r="A162" s="44" t="s">
        <v>307</v>
      </c>
      <c r="B162" s="26" t="s">
        <v>66</v>
      </c>
      <c r="C162" s="41" t="s">
        <v>460</v>
      </c>
      <c r="D162" s="15" t="s">
        <v>8</v>
      </c>
      <c r="E162" s="42">
        <v>0</v>
      </c>
      <c r="F162" s="42">
        <v>0</v>
      </c>
      <c r="G162" s="42">
        <f>F162+E162</f>
        <v>0</v>
      </c>
      <c r="H162" s="42">
        <v>27.4</v>
      </c>
      <c r="I162" s="42">
        <v>0</v>
      </c>
      <c r="J162" s="25"/>
      <c r="K162" s="25"/>
      <c r="L162" s="25"/>
      <c r="M162" s="25"/>
      <c r="N162" s="25"/>
      <c r="O162" s="25"/>
    </row>
    <row r="163" spans="1:15" ht="50.25" customHeight="1">
      <c r="A163" s="44" t="s">
        <v>373</v>
      </c>
      <c r="B163" s="26" t="s">
        <v>66</v>
      </c>
      <c r="C163" s="41" t="s">
        <v>374</v>
      </c>
      <c r="D163" s="15"/>
      <c r="E163" s="42">
        <f>E164</f>
        <v>423.2</v>
      </c>
      <c r="F163" s="42">
        <f>F164</f>
        <v>0</v>
      </c>
      <c r="G163" s="42">
        <f>G164</f>
        <v>423.2</v>
      </c>
      <c r="H163" s="42">
        <f>H164</f>
        <v>62.1</v>
      </c>
      <c r="I163" s="42">
        <f>I164</f>
        <v>0</v>
      </c>
      <c r="J163" s="25"/>
      <c r="K163" s="25"/>
      <c r="L163" s="25"/>
      <c r="M163" s="25"/>
      <c r="N163" s="25"/>
      <c r="O163" s="25"/>
    </row>
    <row r="164" spans="1:15" ht="32.25" customHeight="1">
      <c r="A164" s="44" t="s">
        <v>10</v>
      </c>
      <c r="B164" s="26" t="s">
        <v>66</v>
      </c>
      <c r="C164" s="41" t="s">
        <v>374</v>
      </c>
      <c r="D164" s="15" t="s">
        <v>11</v>
      </c>
      <c r="E164" s="42">
        <v>423.2</v>
      </c>
      <c r="F164" s="42">
        <v>0</v>
      </c>
      <c r="G164" s="42">
        <f>F164+E164</f>
        <v>423.2</v>
      </c>
      <c r="H164" s="42">
        <v>62.1</v>
      </c>
      <c r="I164" s="42">
        <v>0</v>
      </c>
      <c r="J164" s="25"/>
      <c r="K164" s="25"/>
      <c r="L164" s="25"/>
      <c r="M164" s="25"/>
      <c r="N164" s="25"/>
      <c r="O164" s="25"/>
    </row>
    <row r="165" spans="1:15" ht="77.25" customHeight="1">
      <c r="A165" s="44" t="s">
        <v>360</v>
      </c>
      <c r="B165" s="26" t="s">
        <v>66</v>
      </c>
      <c r="C165" s="41" t="s">
        <v>297</v>
      </c>
      <c r="D165" s="15"/>
      <c r="E165" s="42">
        <f>E166</f>
        <v>269.9</v>
      </c>
      <c r="F165" s="42">
        <f>F166</f>
        <v>0</v>
      </c>
      <c r="G165" s="42">
        <f>G166</f>
        <v>269.9</v>
      </c>
      <c r="H165" s="42">
        <f>H166</f>
        <v>0</v>
      </c>
      <c r="I165" s="42">
        <f>I166</f>
        <v>30</v>
      </c>
      <c r="J165" s="25"/>
      <c r="K165" s="25"/>
      <c r="L165" s="25"/>
      <c r="M165" s="25"/>
      <c r="N165" s="25"/>
      <c r="O165" s="25"/>
    </row>
    <row r="166" spans="1:15" ht="36" customHeight="1">
      <c r="A166" s="44" t="s">
        <v>10</v>
      </c>
      <c r="B166" s="26" t="s">
        <v>66</v>
      </c>
      <c r="C166" s="41" t="s">
        <v>297</v>
      </c>
      <c r="D166" s="15" t="s">
        <v>11</v>
      </c>
      <c r="E166" s="42">
        <v>269.9</v>
      </c>
      <c r="F166" s="42">
        <v>0</v>
      </c>
      <c r="G166" s="42">
        <f>F166+E166</f>
        <v>269.9</v>
      </c>
      <c r="H166" s="42">
        <v>0</v>
      </c>
      <c r="I166" s="42">
        <v>30</v>
      </c>
      <c r="J166" s="25"/>
      <c r="K166" s="25"/>
      <c r="L166" s="25"/>
      <c r="M166" s="25"/>
      <c r="N166" s="25"/>
      <c r="O166" s="25"/>
    </row>
    <row r="167" spans="1:15" ht="31.5">
      <c r="A167" s="64" t="s">
        <v>246</v>
      </c>
      <c r="B167" s="65" t="s">
        <v>66</v>
      </c>
      <c r="C167" s="65" t="s">
        <v>125</v>
      </c>
      <c r="D167" s="65" t="s">
        <v>0</v>
      </c>
      <c r="E167" s="66">
        <f>E168+E201</f>
        <v>145155.99999999997</v>
      </c>
      <c r="F167" s="66">
        <f>F168+F201</f>
        <v>-808.4000000000001</v>
      </c>
      <c r="G167" s="66">
        <f>G168+G201</f>
        <v>144347.59999999995</v>
      </c>
      <c r="H167" s="66">
        <f>H168+H201</f>
        <v>112218.8</v>
      </c>
      <c r="I167" s="66">
        <f>I168+I201</f>
        <v>112349.20000000001</v>
      </c>
      <c r="J167" s="25"/>
      <c r="K167" s="25"/>
      <c r="L167" s="25"/>
      <c r="M167" s="25"/>
      <c r="N167" s="25"/>
      <c r="O167" s="25"/>
    </row>
    <row r="168" spans="1:15" ht="15.75">
      <c r="A168" s="142" t="s">
        <v>249</v>
      </c>
      <c r="B168" s="68" t="s">
        <v>66</v>
      </c>
      <c r="C168" s="139" t="s">
        <v>133</v>
      </c>
      <c r="D168" s="139" t="s">
        <v>0</v>
      </c>
      <c r="E168" s="108">
        <f>E171+E173+E180+E187+E193+E184+E199+E169+E190+E196+E178</f>
        <v>143091.89999999997</v>
      </c>
      <c r="F168" s="108">
        <f>F171+F173+F180+F187+F193+F184+F199+F169+F190+F196+F178</f>
        <v>-628.7</v>
      </c>
      <c r="G168" s="108">
        <f>G171+G173+G180+G187+G193+G184+G199+G169+G190+G196+G178</f>
        <v>142463.19999999995</v>
      </c>
      <c r="H168" s="108">
        <f>H171+H173+H180+H187+H193+H184+H199+H169+H190+H196+H178</f>
        <v>109509.5</v>
      </c>
      <c r="I168" s="108">
        <f>I171+I173+I180+I187+I193+I184+I199+I169+I190+I196+I178</f>
        <v>109639.90000000001</v>
      </c>
      <c r="J168" s="25"/>
      <c r="K168" s="25"/>
      <c r="L168" s="25"/>
      <c r="M168" s="25"/>
      <c r="N168" s="25"/>
      <c r="O168" s="25"/>
    </row>
    <row r="169" spans="1:15" ht="31.5">
      <c r="A169" s="22" t="s">
        <v>354</v>
      </c>
      <c r="B169" s="41" t="s">
        <v>66</v>
      </c>
      <c r="C169" s="41" t="s">
        <v>353</v>
      </c>
      <c r="D169" s="41"/>
      <c r="E169" s="42">
        <f>E170</f>
        <v>0</v>
      </c>
      <c r="F169" s="42">
        <f>F170</f>
        <v>0</v>
      </c>
      <c r="G169" s="42">
        <f>G170</f>
        <v>0</v>
      </c>
      <c r="H169" s="42">
        <f>H170</f>
        <v>200</v>
      </c>
      <c r="I169" s="42">
        <f>I170</f>
        <v>200</v>
      </c>
      <c r="J169" s="25"/>
      <c r="K169" s="25"/>
      <c r="L169" s="25"/>
      <c r="M169" s="25"/>
      <c r="N169" s="25"/>
      <c r="O169" s="25"/>
    </row>
    <row r="170" spans="1:15" ht="31.5">
      <c r="A170" s="22" t="s">
        <v>308</v>
      </c>
      <c r="B170" s="41" t="s">
        <v>66</v>
      </c>
      <c r="C170" s="41" t="s">
        <v>353</v>
      </c>
      <c r="D170" s="41" t="s">
        <v>8</v>
      </c>
      <c r="E170" s="42">
        <v>0</v>
      </c>
      <c r="F170" s="42">
        <v>0</v>
      </c>
      <c r="G170" s="42">
        <f>F170+E170</f>
        <v>0</v>
      </c>
      <c r="H170" s="42">
        <v>200</v>
      </c>
      <c r="I170" s="42">
        <v>200</v>
      </c>
      <c r="J170" s="25"/>
      <c r="K170" s="25"/>
      <c r="L170" s="25"/>
      <c r="M170" s="25"/>
      <c r="N170" s="25"/>
      <c r="O170" s="25"/>
    </row>
    <row r="171" spans="1:15" ht="31.5">
      <c r="A171" s="44" t="s">
        <v>18</v>
      </c>
      <c r="B171" s="41" t="s">
        <v>66</v>
      </c>
      <c r="C171" s="15" t="s">
        <v>134</v>
      </c>
      <c r="D171" s="15"/>
      <c r="E171" s="17">
        <f>E172</f>
        <v>200</v>
      </c>
      <c r="F171" s="17">
        <f>F172</f>
        <v>0</v>
      </c>
      <c r="G171" s="17">
        <f>G172</f>
        <v>200</v>
      </c>
      <c r="H171" s="17">
        <f>H172</f>
        <v>200</v>
      </c>
      <c r="I171" s="17">
        <f>I172</f>
        <v>200</v>
      </c>
      <c r="J171" s="25"/>
      <c r="K171" s="25"/>
      <c r="L171" s="25"/>
      <c r="M171" s="25"/>
      <c r="N171" s="25"/>
      <c r="O171" s="25"/>
    </row>
    <row r="172" spans="1:15" ht="47.25">
      <c r="A172" s="44" t="s">
        <v>307</v>
      </c>
      <c r="B172" s="41" t="s">
        <v>66</v>
      </c>
      <c r="C172" s="15" t="s">
        <v>134</v>
      </c>
      <c r="D172" s="41" t="s">
        <v>8</v>
      </c>
      <c r="E172" s="42">
        <v>200</v>
      </c>
      <c r="F172" s="17">
        <v>0</v>
      </c>
      <c r="G172" s="42">
        <f>F172+E172</f>
        <v>200</v>
      </c>
      <c r="H172" s="42">
        <v>200</v>
      </c>
      <c r="I172" s="42">
        <v>200</v>
      </c>
      <c r="J172" s="25"/>
      <c r="K172" s="25"/>
      <c r="L172" s="25"/>
      <c r="M172" s="25"/>
      <c r="N172" s="25"/>
      <c r="O172" s="25"/>
    </row>
    <row r="173" spans="1:15" ht="31.5">
      <c r="A173" s="44" t="s">
        <v>13</v>
      </c>
      <c r="B173" s="41" t="s">
        <v>66</v>
      </c>
      <c r="C173" s="41" t="s">
        <v>135</v>
      </c>
      <c r="D173" s="41"/>
      <c r="E173" s="42">
        <f>E174+E175+E176+E177</f>
        <v>122714.9</v>
      </c>
      <c r="F173" s="42">
        <f>F174+F175+F176+F177</f>
        <v>-657</v>
      </c>
      <c r="G173" s="42">
        <f>G174+G175+G176+G177</f>
        <v>122057.9</v>
      </c>
      <c r="H173" s="42">
        <f>SUM(H174:H177)</f>
        <v>94053</v>
      </c>
      <c r="I173" s="42">
        <f>SUM(I174:I177)</f>
        <v>94175.40000000001</v>
      </c>
      <c r="J173" s="25"/>
      <c r="K173" s="25"/>
      <c r="L173" s="25"/>
      <c r="M173" s="25"/>
      <c r="N173" s="25"/>
      <c r="O173" s="25"/>
    </row>
    <row r="174" spans="1:15" ht="63">
      <c r="A174" s="44" t="s">
        <v>14</v>
      </c>
      <c r="B174" s="41" t="s">
        <v>66</v>
      </c>
      <c r="C174" s="41" t="s">
        <v>135</v>
      </c>
      <c r="D174" s="41" t="s">
        <v>15</v>
      </c>
      <c r="E174" s="36">
        <v>102331.2</v>
      </c>
      <c r="F174" s="92">
        <f>-457-200-0.1</f>
        <v>-657.1</v>
      </c>
      <c r="G174" s="36">
        <f>E174+F174</f>
        <v>101674.09999999999</v>
      </c>
      <c r="H174" s="36">
        <v>74224.1</v>
      </c>
      <c r="I174" s="36">
        <v>74247.1</v>
      </c>
      <c r="J174" s="25"/>
      <c r="K174" s="25"/>
      <c r="L174" s="25"/>
      <c r="M174" s="25"/>
      <c r="N174" s="25"/>
      <c r="O174" s="25"/>
    </row>
    <row r="175" spans="1:15" ht="47.25">
      <c r="A175" s="44" t="s">
        <v>307</v>
      </c>
      <c r="B175" s="41" t="s">
        <v>66</v>
      </c>
      <c r="C175" s="41" t="s">
        <v>135</v>
      </c>
      <c r="D175" s="41" t="s">
        <v>8</v>
      </c>
      <c r="E175" s="36">
        <v>9050.7</v>
      </c>
      <c r="F175" s="42">
        <v>0.1</v>
      </c>
      <c r="G175" s="36">
        <f>E175+F175</f>
        <v>9050.800000000001</v>
      </c>
      <c r="H175" s="36">
        <f>9086.1+0.1</f>
        <v>9086.2</v>
      </c>
      <c r="I175" s="36">
        <f>9185.5+0.1</f>
        <v>9185.6</v>
      </c>
      <c r="J175" s="25"/>
      <c r="K175" s="25"/>
      <c r="L175" s="25"/>
      <c r="M175" s="25"/>
      <c r="N175" s="25"/>
      <c r="O175" s="25"/>
    </row>
    <row r="176" spans="1:15" ht="15.75">
      <c r="A176" s="44" t="s">
        <v>59</v>
      </c>
      <c r="B176" s="41" t="s">
        <v>66</v>
      </c>
      <c r="C176" s="41" t="s">
        <v>135</v>
      </c>
      <c r="D176" s="41" t="s">
        <v>16</v>
      </c>
      <c r="E176" s="36">
        <v>10978</v>
      </c>
      <c r="F176" s="92">
        <v>0</v>
      </c>
      <c r="G176" s="36">
        <f>E176+F176</f>
        <v>10978</v>
      </c>
      <c r="H176" s="36">
        <v>10387.7</v>
      </c>
      <c r="I176" s="36">
        <v>10387.7</v>
      </c>
      <c r="J176" s="25"/>
      <c r="K176" s="25"/>
      <c r="L176" s="25"/>
      <c r="M176" s="25"/>
      <c r="N176" s="25"/>
      <c r="O176" s="25"/>
    </row>
    <row r="177" spans="1:15" ht="15.75">
      <c r="A177" s="44" t="s">
        <v>9</v>
      </c>
      <c r="B177" s="41" t="s">
        <v>66</v>
      </c>
      <c r="C177" s="41" t="s">
        <v>135</v>
      </c>
      <c r="D177" s="41" t="s">
        <v>12</v>
      </c>
      <c r="E177" s="36">
        <v>355</v>
      </c>
      <c r="F177" s="111" t="s">
        <v>451</v>
      </c>
      <c r="G177" s="36">
        <f>E177+F177</f>
        <v>355</v>
      </c>
      <c r="H177" s="36">
        <v>355</v>
      </c>
      <c r="I177" s="36">
        <v>355</v>
      </c>
      <c r="J177" s="25"/>
      <c r="K177" s="25"/>
      <c r="L177" s="25"/>
      <c r="M177" s="25"/>
      <c r="N177" s="25"/>
      <c r="O177" s="25"/>
    </row>
    <row r="178" spans="1:15" ht="60.75" customHeight="1">
      <c r="A178" s="44" t="s">
        <v>462</v>
      </c>
      <c r="B178" s="41" t="s">
        <v>66</v>
      </c>
      <c r="C178" s="41" t="s">
        <v>461</v>
      </c>
      <c r="D178" s="41"/>
      <c r="E178" s="36">
        <f>E179</f>
        <v>1161.5</v>
      </c>
      <c r="F178" s="36">
        <f>F179</f>
        <v>0</v>
      </c>
      <c r="G178" s="36">
        <f>G179</f>
        <v>1161.5</v>
      </c>
      <c r="H178" s="36">
        <f>H179</f>
        <v>0</v>
      </c>
      <c r="I178" s="36">
        <f>I179</f>
        <v>0</v>
      </c>
      <c r="J178" s="25"/>
      <c r="K178" s="25"/>
      <c r="L178" s="25"/>
      <c r="M178" s="25"/>
      <c r="N178" s="25"/>
      <c r="O178" s="25"/>
    </row>
    <row r="179" spans="1:15" ht="63">
      <c r="A179" s="44" t="s">
        <v>14</v>
      </c>
      <c r="B179" s="41" t="s">
        <v>66</v>
      </c>
      <c r="C179" s="41" t="s">
        <v>461</v>
      </c>
      <c r="D179" s="41" t="s">
        <v>15</v>
      </c>
      <c r="E179" s="36">
        <v>1161.5</v>
      </c>
      <c r="F179" s="36">
        <v>0</v>
      </c>
      <c r="G179" s="36">
        <f>F179+E179</f>
        <v>1161.5</v>
      </c>
      <c r="H179" s="36">
        <v>0</v>
      </c>
      <c r="I179" s="36">
        <v>0</v>
      </c>
      <c r="J179" s="25"/>
      <c r="K179" s="25"/>
      <c r="L179" s="25"/>
      <c r="M179" s="25"/>
      <c r="N179" s="25"/>
      <c r="O179" s="25"/>
    </row>
    <row r="180" spans="1:15" ht="31.5">
      <c r="A180" s="44" t="s">
        <v>48</v>
      </c>
      <c r="B180" s="26" t="s">
        <v>66</v>
      </c>
      <c r="C180" s="15" t="s">
        <v>136</v>
      </c>
      <c r="D180" s="15"/>
      <c r="E180" s="17">
        <f>E181+E182+E183</f>
        <v>11214.4</v>
      </c>
      <c r="F180" s="17">
        <f>F181+F182+F183</f>
        <v>24.5</v>
      </c>
      <c r="G180" s="17">
        <f>G181+G182+G183</f>
        <v>11238.9</v>
      </c>
      <c r="H180" s="17">
        <f>H181+H182+H183</f>
        <v>7887.400000000001</v>
      </c>
      <c r="I180" s="17">
        <f>I181+I182+I183</f>
        <v>7895.400000000001</v>
      </c>
      <c r="J180" s="25"/>
      <c r="K180" s="25"/>
      <c r="L180" s="25"/>
      <c r="M180" s="25"/>
      <c r="N180" s="25"/>
      <c r="O180" s="25"/>
    </row>
    <row r="181" spans="1:15" ht="63">
      <c r="A181" s="44" t="s">
        <v>14</v>
      </c>
      <c r="B181" s="41" t="s">
        <v>66</v>
      </c>
      <c r="C181" s="15" t="s">
        <v>136</v>
      </c>
      <c r="D181" s="15" t="s">
        <v>15</v>
      </c>
      <c r="E181" s="17">
        <v>9985.4</v>
      </c>
      <c r="F181" s="17">
        <v>0</v>
      </c>
      <c r="G181" s="17">
        <f>E181+F181</f>
        <v>9985.4</v>
      </c>
      <c r="H181" s="17">
        <v>7109.1</v>
      </c>
      <c r="I181" s="17">
        <v>7109.1</v>
      </c>
      <c r="J181" s="25"/>
      <c r="K181" s="25"/>
      <c r="L181" s="25"/>
      <c r="M181" s="25"/>
      <c r="N181" s="25"/>
      <c r="O181" s="25"/>
    </row>
    <row r="182" spans="1:15" ht="47.25">
      <c r="A182" s="44" t="s">
        <v>307</v>
      </c>
      <c r="B182" s="41" t="s">
        <v>66</v>
      </c>
      <c r="C182" s="15" t="s">
        <v>136</v>
      </c>
      <c r="D182" s="41" t="s">
        <v>8</v>
      </c>
      <c r="E182" s="17">
        <v>1040</v>
      </c>
      <c r="F182" s="17">
        <v>24.5</v>
      </c>
      <c r="G182" s="17">
        <f>E182+F182</f>
        <v>1064.5</v>
      </c>
      <c r="H182" s="17">
        <v>699.3</v>
      </c>
      <c r="I182" s="17">
        <v>707.3</v>
      </c>
      <c r="J182" s="25"/>
      <c r="K182" s="25"/>
      <c r="L182" s="25"/>
      <c r="M182" s="25"/>
      <c r="N182" s="25"/>
      <c r="O182" s="25"/>
    </row>
    <row r="183" spans="1:15" ht="15.75">
      <c r="A183" s="44" t="s">
        <v>9</v>
      </c>
      <c r="B183" s="41" t="s">
        <v>66</v>
      </c>
      <c r="C183" s="15" t="s">
        <v>136</v>
      </c>
      <c r="D183" s="41" t="s">
        <v>12</v>
      </c>
      <c r="E183" s="17">
        <v>189</v>
      </c>
      <c r="F183" s="17">
        <v>0</v>
      </c>
      <c r="G183" s="17">
        <f>E183+F183</f>
        <v>189</v>
      </c>
      <c r="H183" s="17">
        <v>79</v>
      </c>
      <c r="I183" s="17">
        <v>79</v>
      </c>
      <c r="J183" s="25"/>
      <c r="K183" s="25"/>
      <c r="L183" s="25"/>
      <c r="M183" s="25"/>
      <c r="N183" s="25"/>
      <c r="O183" s="25"/>
    </row>
    <row r="184" spans="1:15" ht="78" customHeight="1">
      <c r="A184" s="44" t="s">
        <v>207</v>
      </c>
      <c r="B184" s="41" t="s">
        <v>66</v>
      </c>
      <c r="C184" s="26" t="s">
        <v>162</v>
      </c>
      <c r="D184" s="41"/>
      <c r="E184" s="42">
        <f>E185+E186</f>
        <v>31.9</v>
      </c>
      <c r="F184" s="42">
        <f>F185+F186</f>
        <v>0</v>
      </c>
      <c r="G184" s="42">
        <f>G185+G186</f>
        <v>31.9</v>
      </c>
      <c r="H184" s="42">
        <f>H185+H186</f>
        <v>31.6</v>
      </c>
      <c r="I184" s="42">
        <f>I185+I186</f>
        <v>31.6</v>
      </c>
      <c r="J184" s="25"/>
      <c r="K184" s="25"/>
      <c r="L184" s="25"/>
      <c r="M184" s="25"/>
      <c r="N184" s="25"/>
      <c r="O184" s="25"/>
    </row>
    <row r="185" spans="1:15" ht="63">
      <c r="A185" s="44" t="s">
        <v>14</v>
      </c>
      <c r="B185" s="41" t="s">
        <v>66</v>
      </c>
      <c r="C185" s="26" t="s">
        <v>162</v>
      </c>
      <c r="D185" s="41" t="s">
        <v>15</v>
      </c>
      <c r="E185" s="42">
        <v>22.9</v>
      </c>
      <c r="F185" s="42">
        <v>0</v>
      </c>
      <c r="G185" s="42">
        <f>F185+E185</f>
        <v>22.9</v>
      </c>
      <c r="H185" s="42">
        <f>0.8+0.2+1.5+0.5+15+4.6</f>
        <v>22.6</v>
      </c>
      <c r="I185" s="42">
        <f>0.8+0.2+1.5+0.5+15+4.6</f>
        <v>22.6</v>
      </c>
      <c r="J185" s="25"/>
      <c r="K185" s="25"/>
      <c r="L185" s="25"/>
      <c r="M185" s="25"/>
      <c r="N185" s="25"/>
      <c r="O185" s="25"/>
    </row>
    <row r="186" spans="1:15" ht="47.25">
      <c r="A186" s="44" t="s">
        <v>307</v>
      </c>
      <c r="B186" s="41" t="s">
        <v>66</v>
      </c>
      <c r="C186" s="26" t="s">
        <v>162</v>
      </c>
      <c r="D186" s="41" t="s">
        <v>8</v>
      </c>
      <c r="E186" s="42">
        <f>2+2+5</f>
        <v>9</v>
      </c>
      <c r="F186" s="42">
        <v>0</v>
      </c>
      <c r="G186" s="42">
        <f>F186+E186</f>
        <v>9</v>
      </c>
      <c r="H186" s="42">
        <f>2+2+5</f>
        <v>9</v>
      </c>
      <c r="I186" s="42">
        <f>2+2+5</f>
        <v>9</v>
      </c>
      <c r="J186" s="25"/>
      <c r="K186" s="25"/>
      <c r="L186" s="25"/>
      <c r="M186" s="25"/>
      <c r="N186" s="25"/>
      <c r="O186" s="25"/>
    </row>
    <row r="187" spans="1:15" ht="78.75">
      <c r="A187" s="44" t="s">
        <v>186</v>
      </c>
      <c r="B187" s="41" t="s">
        <v>66</v>
      </c>
      <c r="C187" s="26" t="s">
        <v>143</v>
      </c>
      <c r="D187" s="41"/>
      <c r="E187" s="42">
        <f>E188+E189</f>
        <v>100</v>
      </c>
      <c r="F187" s="42">
        <f>F188+F189</f>
        <v>3.8</v>
      </c>
      <c r="G187" s="42">
        <f>G188+G189</f>
        <v>103.8</v>
      </c>
      <c r="H187" s="42">
        <f>H188+H189</f>
        <v>102.8</v>
      </c>
      <c r="I187" s="42">
        <f>I188+I189</f>
        <v>102.8</v>
      </c>
      <c r="J187" s="25"/>
      <c r="K187" s="25"/>
      <c r="L187" s="25"/>
      <c r="M187" s="25"/>
      <c r="N187" s="25"/>
      <c r="O187" s="25"/>
    </row>
    <row r="188" spans="1:15" ht="63">
      <c r="A188" s="44" t="s">
        <v>14</v>
      </c>
      <c r="B188" s="41" t="s">
        <v>66</v>
      </c>
      <c r="C188" s="26" t="s">
        <v>143</v>
      </c>
      <c r="D188" s="41" t="s">
        <v>15</v>
      </c>
      <c r="E188" s="42">
        <v>95</v>
      </c>
      <c r="F188" s="42">
        <v>3.8</v>
      </c>
      <c r="G188" s="42">
        <f>F188+E188</f>
        <v>98.8</v>
      </c>
      <c r="H188" s="42">
        <v>97.8</v>
      </c>
      <c r="I188" s="42">
        <v>97.8</v>
      </c>
      <c r="J188" s="25"/>
      <c r="K188" s="25"/>
      <c r="L188" s="25"/>
      <c r="M188" s="25"/>
      <c r="N188" s="25"/>
      <c r="O188" s="25"/>
    </row>
    <row r="189" spans="1:15" ht="47.25">
      <c r="A189" s="44" t="s">
        <v>307</v>
      </c>
      <c r="B189" s="41" t="s">
        <v>66</v>
      </c>
      <c r="C189" s="26" t="s">
        <v>143</v>
      </c>
      <c r="D189" s="41" t="s">
        <v>8</v>
      </c>
      <c r="E189" s="42">
        <v>5</v>
      </c>
      <c r="F189" s="42">
        <v>0</v>
      </c>
      <c r="G189" s="42">
        <f>F189+E189</f>
        <v>5</v>
      </c>
      <c r="H189" s="42">
        <v>5</v>
      </c>
      <c r="I189" s="42">
        <v>5</v>
      </c>
      <c r="J189" s="25"/>
      <c r="K189" s="25"/>
      <c r="L189" s="25"/>
      <c r="M189" s="25"/>
      <c r="N189" s="25"/>
      <c r="O189" s="25"/>
    </row>
    <row r="190" spans="1:15" ht="94.5">
      <c r="A190" s="39" t="s">
        <v>309</v>
      </c>
      <c r="B190" s="41" t="s">
        <v>66</v>
      </c>
      <c r="C190" s="26" t="s">
        <v>145</v>
      </c>
      <c r="D190" s="26"/>
      <c r="E190" s="42">
        <f>E191+E192</f>
        <v>104.8</v>
      </c>
      <c r="F190" s="42">
        <f>F191+F192</f>
        <v>0</v>
      </c>
      <c r="G190" s="42">
        <f>G191+G192</f>
        <v>104.8</v>
      </c>
      <c r="H190" s="42">
        <f>H191+H192</f>
        <v>102.8</v>
      </c>
      <c r="I190" s="42">
        <f>I191+I192</f>
        <v>102.8</v>
      </c>
      <c r="J190" s="25"/>
      <c r="K190" s="25"/>
      <c r="L190" s="25"/>
      <c r="M190" s="25"/>
      <c r="N190" s="25"/>
      <c r="O190" s="25"/>
    </row>
    <row r="191" spans="1:15" ht="63">
      <c r="A191" s="60" t="s">
        <v>14</v>
      </c>
      <c r="B191" s="41" t="s">
        <v>66</v>
      </c>
      <c r="C191" s="26" t="s">
        <v>145</v>
      </c>
      <c r="D191" s="26" t="s">
        <v>15</v>
      </c>
      <c r="E191" s="42">
        <v>99.8</v>
      </c>
      <c r="F191" s="42">
        <v>0</v>
      </c>
      <c r="G191" s="42">
        <f>F191+E191</f>
        <v>99.8</v>
      </c>
      <c r="H191" s="42">
        <v>97.8</v>
      </c>
      <c r="I191" s="42">
        <v>97.8</v>
      </c>
      <c r="J191" s="25"/>
      <c r="K191" s="25"/>
      <c r="L191" s="25"/>
      <c r="M191" s="25"/>
      <c r="N191" s="25"/>
      <c r="O191" s="25"/>
    </row>
    <row r="192" spans="1:15" ht="47.25">
      <c r="A192" s="44" t="s">
        <v>307</v>
      </c>
      <c r="B192" s="41" t="s">
        <v>66</v>
      </c>
      <c r="C192" s="26" t="s">
        <v>145</v>
      </c>
      <c r="D192" s="26" t="s">
        <v>8</v>
      </c>
      <c r="E192" s="42">
        <v>5</v>
      </c>
      <c r="F192" s="42">
        <v>0</v>
      </c>
      <c r="G192" s="42">
        <f>F192+E192</f>
        <v>5</v>
      </c>
      <c r="H192" s="42">
        <v>5</v>
      </c>
      <c r="I192" s="42">
        <v>5</v>
      </c>
      <c r="J192" s="25"/>
      <c r="K192" s="25"/>
      <c r="L192" s="25"/>
      <c r="M192" s="25"/>
      <c r="N192" s="25"/>
      <c r="O192" s="25"/>
    </row>
    <row r="193" spans="1:15" ht="31.5">
      <c r="A193" s="44" t="s">
        <v>43</v>
      </c>
      <c r="B193" s="41" t="s">
        <v>66</v>
      </c>
      <c r="C193" s="41" t="s">
        <v>137</v>
      </c>
      <c r="D193" s="41"/>
      <c r="E193" s="42">
        <f>E194+E195</f>
        <v>2704.3999999999996</v>
      </c>
      <c r="F193" s="42">
        <f>F194+F195</f>
        <v>0</v>
      </c>
      <c r="G193" s="42">
        <f>G194+G195</f>
        <v>2704.3999999999996</v>
      </c>
      <c r="H193" s="42">
        <f>H194+H195</f>
        <v>2315</v>
      </c>
      <c r="I193" s="42">
        <f>I194+I195</f>
        <v>2315</v>
      </c>
      <c r="J193" s="25"/>
      <c r="K193" s="25"/>
      <c r="L193" s="25"/>
      <c r="M193" s="25"/>
      <c r="N193" s="25"/>
      <c r="O193" s="25"/>
    </row>
    <row r="194" spans="1:15" ht="47.25">
      <c r="A194" s="44" t="s">
        <v>307</v>
      </c>
      <c r="B194" s="41" t="s">
        <v>66</v>
      </c>
      <c r="C194" s="41" t="s">
        <v>137</v>
      </c>
      <c r="D194" s="41" t="s">
        <v>8</v>
      </c>
      <c r="E194" s="42">
        <v>2486.7</v>
      </c>
      <c r="F194" s="42">
        <v>0</v>
      </c>
      <c r="G194" s="42">
        <f>F194+E194</f>
        <v>2486.7</v>
      </c>
      <c r="H194" s="42">
        <v>2115</v>
      </c>
      <c r="I194" s="42">
        <v>2115</v>
      </c>
      <c r="J194" s="25"/>
      <c r="K194" s="25"/>
      <c r="L194" s="25"/>
      <c r="M194" s="25"/>
      <c r="N194" s="25"/>
      <c r="O194" s="25"/>
    </row>
    <row r="195" spans="1:15" ht="15.75">
      <c r="A195" s="44" t="s">
        <v>9</v>
      </c>
      <c r="B195" s="41" t="s">
        <v>66</v>
      </c>
      <c r="C195" s="41" t="s">
        <v>137</v>
      </c>
      <c r="D195" s="41" t="s">
        <v>12</v>
      </c>
      <c r="E195" s="42">
        <v>217.7</v>
      </c>
      <c r="F195" s="42">
        <v>0</v>
      </c>
      <c r="G195" s="42">
        <f>F195+E195</f>
        <v>217.7</v>
      </c>
      <c r="H195" s="42">
        <v>200</v>
      </c>
      <c r="I195" s="42">
        <v>200</v>
      </c>
      <c r="J195" s="25"/>
      <c r="K195" s="25"/>
      <c r="L195" s="25"/>
      <c r="M195" s="25"/>
      <c r="N195" s="25"/>
      <c r="O195" s="25"/>
    </row>
    <row r="196" spans="1:15" ht="78.75">
      <c r="A196" s="44" t="s">
        <v>366</v>
      </c>
      <c r="B196" s="41" t="s">
        <v>66</v>
      </c>
      <c r="C196" s="41" t="s">
        <v>363</v>
      </c>
      <c r="D196" s="41"/>
      <c r="E196" s="42">
        <f>E197+E198</f>
        <v>17</v>
      </c>
      <c r="F196" s="42">
        <f>F197+F198</f>
        <v>0</v>
      </c>
      <c r="G196" s="144">
        <f>E196+F196</f>
        <v>17</v>
      </c>
      <c r="H196" s="42">
        <f>H197+H198</f>
        <v>16.9</v>
      </c>
      <c r="I196" s="42">
        <f>I197+I198</f>
        <v>16.9</v>
      </c>
      <c r="J196" s="25"/>
      <c r="K196" s="25"/>
      <c r="L196" s="25"/>
      <c r="M196" s="25"/>
      <c r="N196" s="25"/>
      <c r="O196" s="25"/>
    </row>
    <row r="197" spans="1:15" ht="63">
      <c r="A197" s="53" t="s">
        <v>14</v>
      </c>
      <c r="B197" s="26" t="s">
        <v>66</v>
      </c>
      <c r="C197" s="26" t="s">
        <v>363</v>
      </c>
      <c r="D197" s="26" t="s">
        <v>15</v>
      </c>
      <c r="E197" s="36">
        <v>16.8</v>
      </c>
      <c r="F197" s="42">
        <v>0</v>
      </c>
      <c r="G197" s="144">
        <f>E197+F197</f>
        <v>16.8</v>
      </c>
      <c r="H197" s="36">
        <v>16.7</v>
      </c>
      <c r="I197" s="36">
        <v>16.7</v>
      </c>
      <c r="J197" s="25"/>
      <c r="K197" s="25"/>
      <c r="L197" s="25"/>
      <c r="M197" s="25"/>
      <c r="N197" s="25"/>
      <c r="O197" s="25"/>
    </row>
    <row r="198" spans="1:15" ht="47.25">
      <c r="A198" s="53" t="s">
        <v>307</v>
      </c>
      <c r="B198" s="26" t="s">
        <v>66</v>
      </c>
      <c r="C198" s="26" t="s">
        <v>363</v>
      </c>
      <c r="D198" s="26" t="s">
        <v>8</v>
      </c>
      <c r="E198" s="36">
        <v>0.2</v>
      </c>
      <c r="F198" s="42">
        <v>0</v>
      </c>
      <c r="G198" s="144">
        <f>E198+F198</f>
        <v>0.2</v>
      </c>
      <c r="H198" s="36">
        <v>0.2</v>
      </c>
      <c r="I198" s="36">
        <v>0.2</v>
      </c>
      <c r="J198" s="25"/>
      <c r="K198" s="25"/>
      <c r="L198" s="25"/>
      <c r="M198" s="25"/>
      <c r="N198" s="25"/>
      <c r="O198" s="25"/>
    </row>
    <row r="199" spans="1:15" ht="31.5">
      <c r="A199" s="44" t="s">
        <v>211</v>
      </c>
      <c r="B199" s="41" t="s">
        <v>66</v>
      </c>
      <c r="C199" s="41" t="s">
        <v>209</v>
      </c>
      <c r="D199" s="41"/>
      <c r="E199" s="42">
        <f>E200</f>
        <v>4843</v>
      </c>
      <c r="F199" s="42">
        <f>F200</f>
        <v>0</v>
      </c>
      <c r="G199" s="42">
        <f>G200</f>
        <v>4843</v>
      </c>
      <c r="H199" s="42">
        <f>H200</f>
        <v>4600</v>
      </c>
      <c r="I199" s="42">
        <f>I200</f>
        <v>4600</v>
      </c>
      <c r="J199" s="25"/>
      <c r="K199" s="25"/>
      <c r="L199" s="25"/>
      <c r="M199" s="25"/>
      <c r="N199" s="25"/>
      <c r="O199" s="25"/>
    </row>
    <row r="200" spans="1:15" ht="31.5">
      <c r="A200" s="44" t="s">
        <v>10</v>
      </c>
      <c r="B200" s="41" t="s">
        <v>66</v>
      </c>
      <c r="C200" s="41" t="s">
        <v>209</v>
      </c>
      <c r="D200" s="41" t="s">
        <v>11</v>
      </c>
      <c r="E200" s="42">
        <v>4843</v>
      </c>
      <c r="F200" s="42">
        <v>0</v>
      </c>
      <c r="G200" s="42">
        <f>F200+E200</f>
        <v>4843</v>
      </c>
      <c r="H200" s="42">
        <v>4600</v>
      </c>
      <c r="I200" s="42">
        <v>4600</v>
      </c>
      <c r="J200" s="25"/>
      <c r="K200" s="25"/>
      <c r="L200" s="25"/>
      <c r="M200" s="25"/>
      <c r="N200" s="25"/>
      <c r="O200" s="25"/>
    </row>
    <row r="201" spans="1:15" ht="15.75">
      <c r="A201" s="142" t="s">
        <v>61</v>
      </c>
      <c r="B201" s="68" t="s">
        <v>66</v>
      </c>
      <c r="C201" s="139" t="s">
        <v>138</v>
      </c>
      <c r="D201" s="139" t="s">
        <v>0</v>
      </c>
      <c r="E201" s="108">
        <f>E202+E206+E210+E208+E204+E214+E212</f>
        <v>2064.1</v>
      </c>
      <c r="F201" s="108">
        <f>F202+F206+F210+F208+F204+F214+F212</f>
        <v>-179.70000000000002</v>
      </c>
      <c r="G201" s="108">
        <f>G202+G206+G210+G208+G204+G214+G212</f>
        <v>1884.3999999999999</v>
      </c>
      <c r="H201" s="108">
        <f>H202+H206+H210+H208+H204+H214+H212</f>
        <v>2709.3</v>
      </c>
      <c r="I201" s="108">
        <f>I202+I206+I210+I208+I204+I214+I212</f>
        <v>2709.3</v>
      </c>
      <c r="J201" s="25"/>
      <c r="K201" s="25"/>
      <c r="L201" s="25"/>
      <c r="M201" s="25"/>
      <c r="N201" s="25"/>
      <c r="O201" s="25"/>
    </row>
    <row r="202" spans="1:15" ht="47.25">
      <c r="A202" s="44" t="s">
        <v>19</v>
      </c>
      <c r="B202" s="26" t="s">
        <v>66</v>
      </c>
      <c r="C202" s="15" t="s">
        <v>139</v>
      </c>
      <c r="D202" s="15"/>
      <c r="E202" s="17">
        <f>E203</f>
        <v>26</v>
      </c>
      <c r="F202" s="17">
        <f>F203</f>
        <v>0</v>
      </c>
      <c r="G202" s="17">
        <f>G203</f>
        <v>26</v>
      </c>
      <c r="H202" s="17">
        <f>H203</f>
        <v>26</v>
      </c>
      <c r="I202" s="17">
        <f>I203</f>
        <v>26</v>
      </c>
      <c r="J202" s="25"/>
      <c r="K202" s="25"/>
      <c r="L202" s="25"/>
      <c r="M202" s="25"/>
      <c r="N202" s="25"/>
      <c r="O202" s="25"/>
    </row>
    <row r="203" spans="1:15" ht="47.25">
      <c r="A203" s="44" t="s">
        <v>307</v>
      </c>
      <c r="B203" s="41" t="s">
        <v>66</v>
      </c>
      <c r="C203" s="15" t="s">
        <v>139</v>
      </c>
      <c r="D203" s="41" t="s">
        <v>8</v>
      </c>
      <c r="E203" s="42">
        <v>26</v>
      </c>
      <c r="F203" s="17">
        <v>0</v>
      </c>
      <c r="G203" s="42">
        <f>F203+E203</f>
        <v>26</v>
      </c>
      <c r="H203" s="42">
        <v>26</v>
      </c>
      <c r="I203" s="42">
        <v>26</v>
      </c>
      <c r="J203" s="25"/>
      <c r="K203" s="25"/>
      <c r="L203" s="25"/>
      <c r="M203" s="25"/>
      <c r="N203" s="25"/>
      <c r="O203" s="25"/>
    </row>
    <row r="204" spans="1:15" ht="49.5" customHeight="1">
      <c r="A204" s="44" t="s">
        <v>180</v>
      </c>
      <c r="B204" s="26" t="s">
        <v>66</v>
      </c>
      <c r="C204" s="15" t="s">
        <v>181</v>
      </c>
      <c r="D204" s="15"/>
      <c r="E204" s="17">
        <f>E205</f>
        <v>100</v>
      </c>
      <c r="F204" s="17">
        <f>F205</f>
        <v>0</v>
      </c>
      <c r="G204" s="17">
        <f>G205</f>
        <v>100</v>
      </c>
      <c r="H204" s="17">
        <f>H205</f>
        <v>100</v>
      </c>
      <c r="I204" s="17">
        <f>I205</f>
        <v>100</v>
      </c>
      <c r="J204" s="25"/>
      <c r="K204" s="25"/>
      <c r="L204" s="25"/>
      <c r="M204" s="25"/>
      <c r="N204" s="25"/>
      <c r="O204" s="25"/>
    </row>
    <row r="205" spans="1:15" ht="47.25">
      <c r="A205" s="44" t="s">
        <v>307</v>
      </c>
      <c r="B205" s="41" t="s">
        <v>66</v>
      </c>
      <c r="C205" s="15" t="s">
        <v>181</v>
      </c>
      <c r="D205" s="41" t="s">
        <v>8</v>
      </c>
      <c r="E205" s="42">
        <v>100</v>
      </c>
      <c r="F205" s="17">
        <v>0</v>
      </c>
      <c r="G205" s="42">
        <f>F205+E205</f>
        <v>100</v>
      </c>
      <c r="H205" s="42">
        <v>100</v>
      </c>
      <c r="I205" s="42">
        <v>100</v>
      </c>
      <c r="J205" s="25"/>
      <c r="K205" s="25"/>
      <c r="L205" s="25"/>
      <c r="M205" s="25"/>
      <c r="N205" s="25"/>
      <c r="O205" s="25"/>
    </row>
    <row r="206" spans="1:15" ht="63">
      <c r="A206" s="44" t="s">
        <v>20</v>
      </c>
      <c r="B206" s="41" t="s">
        <v>66</v>
      </c>
      <c r="C206" s="15" t="s">
        <v>140</v>
      </c>
      <c r="D206" s="41"/>
      <c r="E206" s="42">
        <f>E207</f>
        <v>1254.8</v>
      </c>
      <c r="F206" s="42">
        <f>F207</f>
        <v>0</v>
      </c>
      <c r="G206" s="42">
        <f>G207</f>
        <v>1254.8</v>
      </c>
      <c r="H206" s="42">
        <f>H207</f>
        <v>2000</v>
      </c>
      <c r="I206" s="42">
        <f>I207</f>
        <v>2000</v>
      </c>
      <c r="J206" s="25"/>
      <c r="K206" s="25"/>
      <c r="L206" s="25"/>
      <c r="M206" s="25"/>
      <c r="N206" s="25"/>
      <c r="O206" s="25"/>
    </row>
    <row r="207" spans="1:15" ht="31.5">
      <c r="A207" s="44" t="s">
        <v>308</v>
      </c>
      <c r="B207" s="41" t="s">
        <v>66</v>
      </c>
      <c r="C207" s="15" t="s">
        <v>140</v>
      </c>
      <c r="D207" s="41" t="s">
        <v>8</v>
      </c>
      <c r="E207" s="42">
        <v>1254.8</v>
      </c>
      <c r="F207" s="42">
        <v>0</v>
      </c>
      <c r="G207" s="42">
        <f>F207+E207</f>
        <v>1254.8</v>
      </c>
      <c r="H207" s="42">
        <v>2000</v>
      </c>
      <c r="I207" s="42">
        <v>2000</v>
      </c>
      <c r="J207" s="25"/>
      <c r="K207" s="25"/>
      <c r="L207" s="25"/>
      <c r="M207" s="25"/>
      <c r="N207" s="25"/>
      <c r="O207" s="25"/>
    </row>
    <row r="208" spans="1:15" ht="31.5">
      <c r="A208" s="44" t="s">
        <v>317</v>
      </c>
      <c r="B208" s="41" t="s">
        <v>66</v>
      </c>
      <c r="C208" s="15" t="s">
        <v>164</v>
      </c>
      <c r="D208" s="41"/>
      <c r="E208" s="42">
        <f>E209</f>
        <v>250</v>
      </c>
      <c r="F208" s="42">
        <f>F209</f>
        <v>0</v>
      </c>
      <c r="G208" s="42">
        <f>G209</f>
        <v>250</v>
      </c>
      <c r="H208" s="42">
        <f>H209</f>
        <v>250</v>
      </c>
      <c r="I208" s="42">
        <f>I209</f>
        <v>250</v>
      </c>
      <c r="J208" s="25"/>
      <c r="K208" s="25"/>
      <c r="L208" s="25"/>
      <c r="M208" s="25"/>
      <c r="N208" s="25"/>
      <c r="O208" s="25"/>
    </row>
    <row r="209" spans="1:15" ht="31.5">
      <c r="A209" s="44" t="s">
        <v>308</v>
      </c>
      <c r="B209" s="41" t="s">
        <v>66</v>
      </c>
      <c r="C209" s="15" t="s">
        <v>164</v>
      </c>
      <c r="D209" s="41" t="s">
        <v>8</v>
      </c>
      <c r="E209" s="42">
        <v>250</v>
      </c>
      <c r="F209" s="42">
        <v>0</v>
      </c>
      <c r="G209" s="42">
        <f>F209+E209</f>
        <v>250</v>
      </c>
      <c r="H209" s="42">
        <v>250</v>
      </c>
      <c r="I209" s="42">
        <v>250</v>
      </c>
      <c r="J209" s="25"/>
      <c r="K209" s="25"/>
      <c r="L209" s="25"/>
      <c r="M209" s="25"/>
      <c r="N209" s="25"/>
      <c r="O209" s="25"/>
    </row>
    <row r="210" spans="1:15" ht="15.75">
      <c r="A210" s="44" t="s">
        <v>53</v>
      </c>
      <c r="B210" s="41" t="s">
        <v>66</v>
      </c>
      <c r="C210" s="15" t="s">
        <v>141</v>
      </c>
      <c r="D210" s="41"/>
      <c r="E210" s="42">
        <f>E211</f>
        <v>150</v>
      </c>
      <c r="F210" s="42">
        <f>F211</f>
        <v>0</v>
      </c>
      <c r="G210" s="42">
        <f>G211</f>
        <v>150</v>
      </c>
      <c r="H210" s="42">
        <f>H211</f>
        <v>150</v>
      </c>
      <c r="I210" s="42">
        <f>I211</f>
        <v>150</v>
      </c>
      <c r="J210" s="25"/>
      <c r="K210" s="25"/>
      <c r="L210" s="25"/>
      <c r="M210" s="25"/>
      <c r="N210" s="25"/>
      <c r="O210" s="25"/>
    </row>
    <row r="211" spans="1:15" ht="31.5">
      <c r="A211" s="44" t="s">
        <v>308</v>
      </c>
      <c r="B211" s="41" t="s">
        <v>66</v>
      </c>
      <c r="C211" s="15" t="s">
        <v>141</v>
      </c>
      <c r="D211" s="41" t="s">
        <v>8</v>
      </c>
      <c r="E211" s="42">
        <v>150</v>
      </c>
      <c r="F211" s="42">
        <v>0</v>
      </c>
      <c r="G211" s="42">
        <f>F211+E211</f>
        <v>150</v>
      </c>
      <c r="H211" s="42">
        <v>150</v>
      </c>
      <c r="I211" s="42">
        <v>150</v>
      </c>
      <c r="J211" s="25"/>
      <c r="K211" s="25"/>
      <c r="L211" s="25"/>
      <c r="M211" s="25"/>
      <c r="N211" s="25"/>
      <c r="O211" s="25"/>
    </row>
    <row r="212" spans="1:15" ht="78.75">
      <c r="A212" s="44" t="s">
        <v>228</v>
      </c>
      <c r="B212" s="41" t="s">
        <v>66</v>
      </c>
      <c r="C212" s="15" t="s">
        <v>455</v>
      </c>
      <c r="D212" s="41"/>
      <c r="E212" s="42">
        <f>E213</f>
        <v>100</v>
      </c>
      <c r="F212" s="42">
        <f>F213</f>
        <v>3.6</v>
      </c>
      <c r="G212" s="42">
        <f>E212+F212</f>
        <v>103.6</v>
      </c>
      <c r="H212" s="42">
        <f>H213</f>
        <v>0</v>
      </c>
      <c r="I212" s="42">
        <f>I213</f>
        <v>0</v>
      </c>
      <c r="J212" s="25"/>
      <c r="K212" s="25"/>
      <c r="L212" s="25"/>
      <c r="M212" s="25"/>
      <c r="N212" s="25"/>
      <c r="O212" s="25"/>
    </row>
    <row r="213" spans="1:15" ht="31.5">
      <c r="A213" s="44" t="s">
        <v>308</v>
      </c>
      <c r="B213" s="41" t="s">
        <v>66</v>
      </c>
      <c r="C213" s="15" t="s">
        <v>455</v>
      </c>
      <c r="D213" s="41" t="s">
        <v>8</v>
      </c>
      <c r="E213" s="42">
        <v>100</v>
      </c>
      <c r="F213" s="42">
        <v>3.6</v>
      </c>
      <c r="G213" s="42">
        <f>E213+F213</f>
        <v>103.6</v>
      </c>
      <c r="H213" s="42">
        <v>0</v>
      </c>
      <c r="I213" s="42">
        <v>0</v>
      </c>
      <c r="J213" s="25"/>
      <c r="K213" s="25"/>
      <c r="L213" s="25"/>
      <c r="M213" s="25"/>
      <c r="N213" s="25"/>
      <c r="O213" s="25"/>
    </row>
    <row r="214" spans="1:15" ht="69.75" customHeight="1">
      <c r="A214" s="44" t="s">
        <v>228</v>
      </c>
      <c r="B214" s="41" t="s">
        <v>66</v>
      </c>
      <c r="C214" s="15" t="s">
        <v>229</v>
      </c>
      <c r="D214" s="41"/>
      <c r="E214" s="42">
        <f>E215</f>
        <v>183.3</v>
      </c>
      <c r="F214" s="42">
        <f>F215</f>
        <v>-183.3</v>
      </c>
      <c r="G214" s="42">
        <f>G215</f>
        <v>0</v>
      </c>
      <c r="H214" s="42">
        <f>H215</f>
        <v>183.3</v>
      </c>
      <c r="I214" s="42">
        <f>I215</f>
        <v>183.3</v>
      </c>
      <c r="J214" s="25"/>
      <c r="K214" s="25"/>
      <c r="L214" s="25"/>
      <c r="M214" s="25"/>
      <c r="N214" s="25"/>
      <c r="O214" s="25"/>
    </row>
    <row r="215" spans="1:15" ht="31.5">
      <c r="A215" s="44" t="s">
        <v>308</v>
      </c>
      <c r="B215" s="41" t="s">
        <v>66</v>
      </c>
      <c r="C215" s="15" t="s">
        <v>229</v>
      </c>
      <c r="D215" s="41" t="s">
        <v>8</v>
      </c>
      <c r="E215" s="42">
        <v>183.3</v>
      </c>
      <c r="F215" s="42">
        <v>-183.3</v>
      </c>
      <c r="G215" s="42">
        <f>F215+E215</f>
        <v>0</v>
      </c>
      <c r="H215" s="42">
        <f>183.4-0.1</f>
        <v>183.3</v>
      </c>
      <c r="I215" s="42">
        <f>183.4-0.1</f>
        <v>183.3</v>
      </c>
      <c r="J215" s="25"/>
      <c r="K215" s="25"/>
      <c r="L215" s="25"/>
      <c r="M215" s="25"/>
      <c r="N215" s="25"/>
      <c r="O215" s="25"/>
    </row>
    <row r="216" spans="1:15" ht="31.5">
      <c r="A216" s="64" t="s">
        <v>250</v>
      </c>
      <c r="B216" s="65" t="s">
        <v>66</v>
      </c>
      <c r="C216" s="65" t="s">
        <v>112</v>
      </c>
      <c r="D216" s="65" t="s">
        <v>0</v>
      </c>
      <c r="E216" s="66">
        <f>E220+E217</f>
        <v>25063.8</v>
      </c>
      <c r="F216" s="66">
        <f>F220+F217</f>
        <v>1.4155343563970746E-15</v>
      </c>
      <c r="G216" s="66">
        <f>G220+G217</f>
        <v>25063.799999999996</v>
      </c>
      <c r="H216" s="66">
        <f>H220+H217</f>
        <v>15065</v>
      </c>
      <c r="I216" s="66">
        <f>I220+I217</f>
        <v>15072.599999999999</v>
      </c>
      <c r="J216" s="25"/>
      <c r="K216" s="25"/>
      <c r="L216" s="25"/>
      <c r="M216" s="25"/>
      <c r="N216" s="25"/>
      <c r="O216" s="25"/>
    </row>
    <row r="217" spans="1:15" ht="15.75">
      <c r="A217" s="142" t="s">
        <v>394</v>
      </c>
      <c r="B217" s="68" t="s">
        <v>66</v>
      </c>
      <c r="C217" s="139" t="s">
        <v>395</v>
      </c>
      <c r="D217" s="139"/>
      <c r="E217" s="108">
        <f aca="true" t="shared" si="4" ref="E217:I218">E218</f>
        <v>3459.5</v>
      </c>
      <c r="F217" s="108">
        <f t="shared" si="4"/>
        <v>0</v>
      </c>
      <c r="G217" s="108">
        <f t="shared" si="4"/>
        <v>3459.5</v>
      </c>
      <c r="H217" s="108">
        <f t="shared" si="4"/>
        <v>0</v>
      </c>
      <c r="I217" s="108">
        <f t="shared" si="4"/>
        <v>0</v>
      </c>
      <c r="J217" s="25"/>
      <c r="K217" s="25"/>
      <c r="L217" s="25"/>
      <c r="M217" s="25"/>
      <c r="N217" s="25"/>
      <c r="O217" s="25"/>
    </row>
    <row r="218" spans="1:15" ht="31.5">
      <c r="A218" s="52" t="s">
        <v>396</v>
      </c>
      <c r="B218" s="41" t="s">
        <v>66</v>
      </c>
      <c r="C218" s="26" t="s">
        <v>397</v>
      </c>
      <c r="D218" s="41"/>
      <c r="E218" s="36">
        <f t="shared" si="4"/>
        <v>3459.5</v>
      </c>
      <c r="F218" s="36">
        <f t="shared" si="4"/>
        <v>0</v>
      </c>
      <c r="G218" s="36">
        <f t="shared" si="4"/>
        <v>3459.5</v>
      </c>
      <c r="H218" s="36">
        <f t="shared" si="4"/>
        <v>0</v>
      </c>
      <c r="I218" s="36">
        <f t="shared" si="4"/>
        <v>0</v>
      </c>
      <c r="J218" s="25"/>
      <c r="K218" s="25"/>
      <c r="L218" s="25"/>
      <c r="M218" s="25"/>
      <c r="N218" s="25"/>
      <c r="O218" s="25"/>
    </row>
    <row r="219" spans="1:15" ht="31.5">
      <c r="A219" s="52" t="s">
        <v>308</v>
      </c>
      <c r="B219" s="41" t="s">
        <v>66</v>
      </c>
      <c r="C219" s="26" t="s">
        <v>397</v>
      </c>
      <c r="D219" s="41" t="s">
        <v>8</v>
      </c>
      <c r="E219" s="36">
        <v>3459.5</v>
      </c>
      <c r="F219" s="36">
        <v>0</v>
      </c>
      <c r="G219" s="36">
        <f>F219+E219</f>
        <v>3459.5</v>
      </c>
      <c r="H219" s="36">
        <v>0</v>
      </c>
      <c r="I219" s="36">
        <v>0</v>
      </c>
      <c r="J219" s="25"/>
      <c r="K219" s="25"/>
      <c r="L219" s="25"/>
      <c r="M219" s="25"/>
      <c r="N219" s="25"/>
      <c r="O219" s="25"/>
    </row>
    <row r="220" spans="1:15" ht="47.25">
      <c r="A220" s="13" t="s">
        <v>326</v>
      </c>
      <c r="B220" s="68" t="s">
        <v>66</v>
      </c>
      <c r="C220" s="139" t="s">
        <v>122</v>
      </c>
      <c r="D220" s="139" t="s">
        <v>0</v>
      </c>
      <c r="E220" s="108">
        <f>E221</f>
        <v>21604.3</v>
      </c>
      <c r="F220" s="108">
        <f>F221</f>
        <v>1.4155343563970746E-15</v>
      </c>
      <c r="G220" s="108">
        <f>G221</f>
        <v>21604.299999999996</v>
      </c>
      <c r="H220" s="108">
        <f>H221</f>
        <v>15065</v>
      </c>
      <c r="I220" s="108">
        <f>I221</f>
        <v>15072.599999999999</v>
      </c>
      <c r="J220" s="25"/>
      <c r="K220" s="25"/>
      <c r="L220" s="25"/>
      <c r="M220" s="25"/>
      <c r="N220" s="25"/>
      <c r="O220" s="25"/>
    </row>
    <row r="221" spans="1:15" ht="15.75">
      <c r="A221" s="44" t="s">
        <v>55</v>
      </c>
      <c r="B221" s="41" t="s">
        <v>66</v>
      </c>
      <c r="C221" s="26" t="s">
        <v>267</v>
      </c>
      <c r="D221" s="41"/>
      <c r="E221" s="42">
        <f>E222+E223+E224</f>
        <v>21604.3</v>
      </c>
      <c r="F221" s="42">
        <f>F222+F223+F224</f>
        <v>1.4155343563970746E-15</v>
      </c>
      <c r="G221" s="42">
        <f>G222+G223+G224</f>
        <v>21604.299999999996</v>
      </c>
      <c r="H221" s="42">
        <f>H222+H223+H224</f>
        <v>15065</v>
      </c>
      <c r="I221" s="42">
        <f>I222+I223+I224</f>
        <v>15072.599999999999</v>
      </c>
      <c r="J221" s="25"/>
      <c r="K221" s="25"/>
      <c r="L221" s="25"/>
      <c r="M221" s="25"/>
      <c r="N221" s="25"/>
      <c r="O221" s="25"/>
    </row>
    <row r="222" spans="1:15" ht="63">
      <c r="A222" s="44" t="s">
        <v>14</v>
      </c>
      <c r="B222" s="41" t="s">
        <v>66</v>
      </c>
      <c r="C222" s="26" t="s">
        <v>267</v>
      </c>
      <c r="D222" s="41" t="s">
        <v>15</v>
      </c>
      <c r="E222" s="36">
        <v>20385.699999999997</v>
      </c>
      <c r="F222" s="42">
        <v>-37.8</v>
      </c>
      <c r="G222" s="36">
        <f>F222+E222</f>
        <v>20347.899999999998</v>
      </c>
      <c r="H222" s="36">
        <v>13836.4</v>
      </c>
      <c r="I222" s="36">
        <v>13836.4</v>
      </c>
      <c r="J222" s="25"/>
      <c r="K222" s="25"/>
      <c r="L222" s="25"/>
      <c r="M222" s="25"/>
      <c r="N222" s="25"/>
      <c r="O222" s="25"/>
    </row>
    <row r="223" spans="1:15" ht="31.5">
      <c r="A223" s="44" t="s">
        <v>308</v>
      </c>
      <c r="B223" s="41" t="s">
        <v>66</v>
      </c>
      <c r="C223" s="26" t="s">
        <v>267</v>
      </c>
      <c r="D223" s="41" t="s">
        <v>8</v>
      </c>
      <c r="E223" s="36">
        <v>1182.7</v>
      </c>
      <c r="F223" s="42">
        <f>-0.3+37.4+0.8</f>
        <v>37.9</v>
      </c>
      <c r="G223" s="36">
        <f>F223+E223</f>
        <v>1220.6000000000001</v>
      </c>
      <c r="H223" s="36">
        <v>1192.7</v>
      </c>
      <c r="I223" s="36">
        <v>1200.3</v>
      </c>
      <c r="J223" s="25"/>
      <c r="K223" s="25"/>
      <c r="L223" s="25"/>
      <c r="M223" s="25"/>
      <c r="N223" s="25"/>
      <c r="O223" s="25"/>
    </row>
    <row r="224" spans="1:15" ht="15.75">
      <c r="A224" s="44" t="s">
        <v>9</v>
      </c>
      <c r="B224" s="41" t="s">
        <v>66</v>
      </c>
      <c r="C224" s="26" t="s">
        <v>267</v>
      </c>
      <c r="D224" s="41" t="s">
        <v>12</v>
      </c>
      <c r="E224" s="36">
        <v>35.9</v>
      </c>
      <c r="F224" s="42">
        <v>-0.1</v>
      </c>
      <c r="G224" s="36">
        <f>F224+E224</f>
        <v>35.8</v>
      </c>
      <c r="H224" s="36">
        <v>35.9</v>
      </c>
      <c r="I224" s="36">
        <v>35.9</v>
      </c>
      <c r="J224" s="25"/>
      <c r="K224" s="25"/>
      <c r="L224" s="25"/>
      <c r="M224" s="25"/>
      <c r="N224" s="25"/>
      <c r="O224" s="25"/>
    </row>
    <row r="225" spans="1:15" ht="15.75">
      <c r="A225" s="64" t="s">
        <v>252</v>
      </c>
      <c r="B225" s="65" t="s">
        <v>66</v>
      </c>
      <c r="C225" s="65" t="s">
        <v>146</v>
      </c>
      <c r="D225" s="65" t="s">
        <v>0</v>
      </c>
      <c r="E225" s="66">
        <f>E226+E229</f>
        <v>444.5</v>
      </c>
      <c r="F225" s="66">
        <f>F226+F229</f>
        <v>0</v>
      </c>
      <c r="G225" s="66">
        <f>G226+G229</f>
        <v>444.5</v>
      </c>
      <c r="H225" s="66">
        <f>H226+H229</f>
        <v>220</v>
      </c>
      <c r="I225" s="66">
        <f>I226+I229</f>
        <v>220</v>
      </c>
      <c r="J225" s="25"/>
      <c r="K225" s="25"/>
      <c r="L225" s="25"/>
      <c r="M225" s="25"/>
      <c r="N225" s="25"/>
      <c r="O225" s="25"/>
    </row>
    <row r="226" spans="1:15" ht="15.75">
      <c r="A226" s="142" t="s">
        <v>253</v>
      </c>
      <c r="B226" s="68" t="s">
        <v>66</v>
      </c>
      <c r="C226" s="139" t="s">
        <v>147</v>
      </c>
      <c r="D226" s="139" t="s">
        <v>0</v>
      </c>
      <c r="E226" s="108">
        <f aca="true" t="shared" si="5" ref="E226:I227">E227</f>
        <v>159.8</v>
      </c>
      <c r="F226" s="108">
        <f t="shared" si="5"/>
        <v>0</v>
      </c>
      <c r="G226" s="108">
        <f t="shared" si="5"/>
        <v>159.8</v>
      </c>
      <c r="H226" s="108">
        <f t="shared" si="5"/>
        <v>120</v>
      </c>
      <c r="I226" s="108">
        <f>I227</f>
        <v>120</v>
      </c>
      <c r="J226" s="25"/>
      <c r="K226" s="25"/>
      <c r="L226" s="25"/>
      <c r="M226" s="25"/>
      <c r="N226" s="25"/>
      <c r="O226" s="25"/>
    </row>
    <row r="227" spans="1:15" ht="31.5">
      <c r="A227" s="44" t="s">
        <v>49</v>
      </c>
      <c r="B227" s="41" t="s">
        <v>66</v>
      </c>
      <c r="C227" s="15" t="s">
        <v>262</v>
      </c>
      <c r="D227" s="41"/>
      <c r="E227" s="42">
        <f t="shared" si="5"/>
        <v>159.8</v>
      </c>
      <c r="F227" s="42">
        <f t="shared" si="5"/>
        <v>0</v>
      </c>
      <c r="G227" s="42">
        <f t="shared" si="5"/>
        <v>159.8</v>
      </c>
      <c r="H227" s="42">
        <f t="shared" si="5"/>
        <v>120</v>
      </c>
      <c r="I227" s="42">
        <f t="shared" si="5"/>
        <v>120</v>
      </c>
      <c r="J227" s="25"/>
      <c r="K227" s="25"/>
      <c r="L227" s="25"/>
      <c r="M227" s="25"/>
      <c r="N227" s="25"/>
      <c r="O227" s="25"/>
    </row>
    <row r="228" spans="1:15" ht="63">
      <c r="A228" s="44" t="s">
        <v>14</v>
      </c>
      <c r="B228" s="41" t="s">
        <v>66</v>
      </c>
      <c r="C228" s="15" t="s">
        <v>262</v>
      </c>
      <c r="D228" s="41" t="s">
        <v>15</v>
      </c>
      <c r="E228" s="42">
        <v>159.8</v>
      </c>
      <c r="F228" s="42">
        <v>0</v>
      </c>
      <c r="G228" s="42">
        <f>F228+E228</f>
        <v>159.8</v>
      </c>
      <c r="H228" s="42">
        <v>120</v>
      </c>
      <c r="I228" s="42">
        <v>120</v>
      </c>
      <c r="J228" s="25"/>
      <c r="K228" s="25"/>
      <c r="L228" s="25"/>
      <c r="M228" s="25"/>
      <c r="N228" s="25"/>
      <c r="O228" s="25"/>
    </row>
    <row r="229" spans="1:15" ht="31.5">
      <c r="A229" s="142" t="s">
        <v>255</v>
      </c>
      <c r="B229" s="68" t="s">
        <v>66</v>
      </c>
      <c r="C229" s="139" t="s">
        <v>149</v>
      </c>
      <c r="D229" s="139" t="s">
        <v>0</v>
      </c>
      <c r="E229" s="108">
        <f>E230+E232</f>
        <v>284.7</v>
      </c>
      <c r="F229" s="108">
        <f>F230+F232</f>
        <v>0</v>
      </c>
      <c r="G229" s="108">
        <f>G230+G232</f>
        <v>284.7</v>
      </c>
      <c r="H229" s="108">
        <f>H230+H232</f>
        <v>100</v>
      </c>
      <c r="I229" s="108">
        <f>I230+I232</f>
        <v>100</v>
      </c>
      <c r="J229" s="25"/>
      <c r="K229" s="25"/>
      <c r="L229" s="25"/>
      <c r="M229" s="25"/>
      <c r="N229" s="25"/>
      <c r="O229" s="25"/>
    </row>
    <row r="230" spans="1:15" ht="31.5">
      <c r="A230" s="44" t="s">
        <v>32</v>
      </c>
      <c r="B230" s="26" t="s">
        <v>66</v>
      </c>
      <c r="C230" s="15" t="s">
        <v>150</v>
      </c>
      <c r="D230" s="15"/>
      <c r="E230" s="17">
        <f>E231</f>
        <v>184.7</v>
      </c>
      <c r="F230" s="36">
        <f>F231</f>
        <v>0</v>
      </c>
      <c r="G230" s="17">
        <f>G231</f>
        <v>184.7</v>
      </c>
      <c r="H230" s="17">
        <f>H231</f>
        <v>80</v>
      </c>
      <c r="I230" s="17">
        <f>I231</f>
        <v>80</v>
      </c>
      <c r="J230" s="25"/>
      <c r="K230" s="25"/>
      <c r="L230" s="25"/>
      <c r="M230" s="25"/>
      <c r="N230" s="25"/>
      <c r="O230" s="25"/>
    </row>
    <row r="231" spans="1:15" ht="31.5">
      <c r="A231" s="44" t="s">
        <v>10</v>
      </c>
      <c r="B231" s="41" t="s">
        <v>66</v>
      </c>
      <c r="C231" s="15" t="s">
        <v>150</v>
      </c>
      <c r="D231" s="41" t="s">
        <v>11</v>
      </c>
      <c r="E231" s="42">
        <v>184.7</v>
      </c>
      <c r="F231" s="36">
        <v>0</v>
      </c>
      <c r="G231" s="42">
        <f>F231+E231</f>
        <v>184.7</v>
      </c>
      <c r="H231" s="42">
        <v>80</v>
      </c>
      <c r="I231" s="42">
        <v>80</v>
      </c>
      <c r="J231" s="25"/>
      <c r="K231" s="25"/>
      <c r="L231" s="25"/>
      <c r="M231" s="25"/>
      <c r="N231" s="25"/>
      <c r="O231" s="25"/>
    </row>
    <row r="232" spans="1:15" ht="47.25">
      <c r="A232" s="44" t="s">
        <v>411</v>
      </c>
      <c r="B232" s="41" t="s">
        <v>66</v>
      </c>
      <c r="C232" s="15" t="s">
        <v>169</v>
      </c>
      <c r="D232" s="15"/>
      <c r="E232" s="17">
        <f>E233</f>
        <v>100</v>
      </c>
      <c r="F232" s="36">
        <f>F233</f>
        <v>0</v>
      </c>
      <c r="G232" s="17">
        <f>G233</f>
        <v>100</v>
      </c>
      <c r="H232" s="17">
        <f>H233</f>
        <v>20</v>
      </c>
      <c r="I232" s="17">
        <f>I233</f>
        <v>20</v>
      </c>
      <c r="J232" s="25"/>
      <c r="K232" s="25"/>
      <c r="L232" s="25"/>
      <c r="M232" s="25"/>
      <c r="N232" s="25"/>
      <c r="O232" s="25"/>
    </row>
    <row r="233" spans="1:15" ht="31.5">
      <c r="A233" s="44" t="s">
        <v>10</v>
      </c>
      <c r="B233" s="41" t="s">
        <v>66</v>
      </c>
      <c r="C233" s="15" t="s">
        <v>169</v>
      </c>
      <c r="D233" s="41" t="s">
        <v>11</v>
      </c>
      <c r="E233" s="42">
        <v>100</v>
      </c>
      <c r="F233" s="92">
        <v>0</v>
      </c>
      <c r="G233" s="42">
        <f>F233+E233</f>
        <v>100</v>
      </c>
      <c r="H233" s="42">
        <v>20</v>
      </c>
      <c r="I233" s="42">
        <v>20</v>
      </c>
      <c r="J233" s="25"/>
      <c r="K233" s="25"/>
      <c r="L233" s="25"/>
      <c r="M233" s="25"/>
      <c r="N233" s="25"/>
      <c r="O233" s="25"/>
    </row>
    <row r="234" spans="1:15" ht="31.5">
      <c r="A234" s="64" t="s">
        <v>327</v>
      </c>
      <c r="B234" s="65" t="s">
        <v>66</v>
      </c>
      <c r="C234" s="65" t="s">
        <v>328</v>
      </c>
      <c r="D234" s="65" t="s">
        <v>0</v>
      </c>
      <c r="E234" s="66">
        <f>E235+E238+E241</f>
        <v>741.4</v>
      </c>
      <c r="F234" s="66">
        <f>F235+F238+F241</f>
        <v>0</v>
      </c>
      <c r="G234" s="66">
        <f>G235+G238+G241</f>
        <v>741.4</v>
      </c>
      <c r="H234" s="66">
        <f>H235+H238+H241</f>
        <v>908.1</v>
      </c>
      <c r="I234" s="66">
        <f>I235+I238+I241</f>
        <v>908.1</v>
      </c>
      <c r="J234" s="25"/>
      <c r="K234" s="25"/>
      <c r="L234" s="25"/>
      <c r="M234" s="25"/>
      <c r="N234" s="25"/>
      <c r="O234" s="25"/>
    </row>
    <row r="235" spans="1:15" ht="31.5">
      <c r="A235" s="142" t="s">
        <v>337</v>
      </c>
      <c r="B235" s="68" t="s">
        <v>66</v>
      </c>
      <c r="C235" s="139" t="s">
        <v>335</v>
      </c>
      <c r="D235" s="139"/>
      <c r="E235" s="108">
        <f aca="true" t="shared" si="6" ref="E235:I236">E236</f>
        <v>96.2</v>
      </c>
      <c r="F235" s="108">
        <f>F236</f>
        <v>0</v>
      </c>
      <c r="G235" s="108">
        <f t="shared" si="6"/>
        <v>96.2</v>
      </c>
      <c r="H235" s="108">
        <f t="shared" si="6"/>
        <v>96.2</v>
      </c>
      <c r="I235" s="108">
        <f t="shared" si="6"/>
        <v>96.2</v>
      </c>
      <c r="J235" s="25"/>
      <c r="K235" s="25"/>
      <c r="L235" s="25"/>
      <c r="M235" s="25"/>
      <c r="N235" s="25"/>
      <c r="O235" s="25"/>
    </row>
    <row r="236" spans="1:15" ht="15.75">
      <c r="A236" s="44" t="s">
        <v>377</v>
      </c>
      <c r="B236" s="26" t="s">
        <v>66</v>
      </c>
      <c r="C236" s="26" t="s">
        <v>469</v>
      </c>
      <c r="D236" s="41"/>
      <c r="E236" s="42">
        <f t="shared" si="6"/>
        <v>96.2</v>
      </c>
      <c r="F236" s="42">
        <f t="shared" si="6"/>
        <v>0</v>
      </c>
      <c r="G236" s="42">
        <f t="shared" si="6"/>
        <v>96.2</v>
      </c>
      <c r="H236" s="42">
        <f t="shared" si="6"/>
        <v>96.2</v>
      </c>
      <c r="I236" s="42">
        <f t="shared" si="6"/>
        <v>96.2</v>
      </c>
      <c r="J236" s="25"/>
      <c r="K236" s="25"/>
      <c r="L236" s="25"/>
      <c r="M236" s="25"/>
      <c r="N236" s="25"/>
      <c r="O236" s="25"/>
    </row>
    <row r="237" spans="1:15" ht="47.25">
      <c r="A237" s="44" t="s">
        <v>307</v>
      </c>
      <c r="B237" s="41" t="s">
        <v>66</v>
      </c>
      <c r="C237" s="26" t="s">
        <v>469</v>
      </c>
      <c r="D237" s="41" t="s">
        <v>8</v>
      </c>
      <c r="E237" s="42">
        <v>96.2</v>
      </c>
      <c r="F237" s="42">
        <v>0</v>
      </c>
      <c r="G237" s="42">
        <f>F237+E237</f>
        <v>96.2</v>
      </c>
      <c r="H237" s="42">
        <v>96.2</v>
      </c>
      <c r="I237" s="42">
        <v>96.2</v>
      </c>
      <c r="J237" s="25"/>
      <c r="K237" s="25"/>
      <c r="L237" s="25"/>
      <c r="M237" s="25"/>
      <c r="N237" s="25"/>
      <c r="O237" s="25"/>
    </row>
    <row r="238" spans="1:15" ht="15.75">
      <c r="A238" s="142" t="s">
        <v>251</v>
      </c>
      <c r="B238" s="68" t="s">
        <v>66</v>
      </c>
      <c r="C238" s="139" t="s">
        <v>331</v>
      </c>
      <c r="D238" s="139"/>
      <c r="E238" s="108">
        <f aca="true" t="shared" si="7" ref="E238:I239">E239</f>
        <v>565.1999999999999</v>
      </c>
      <c r="F238" s="108">
        <f>F239</f>
        <v>0</v>
      </c>
      <c r="G238" s="108">
        <f t="shared" si="7"/>
        <v>565.1999999999999</v>
      </c>
      <c r="H238" s="108">
        <f t="shared" si="7"/>
        <v>661.9</v>
      </c>
      <c r="I238" s="108">
        <f t="shared" si="7"/>
        <v>661.9</v>
      </c>
      <c r="J238" s="25"/>
      <c r="K238" s="25"/>
      <c r="L238" s="25"/>
      <c r="M238" s="25"/>
      <c r="N238" s="25"/>
      <c r="O238" s="25"/>
    </row>
    <row r="239" spans="1:15" ht="31.5">
      <c r="A239" s="44" t="s">
        <v>318</v>
      </c>
      <c r="B239" s="26" t="s">
        <v>66</v>
      </c>
      <c r="C239" s="26" t="s">
        <v>470</v>
      </c>
      <c r="D239" s="41"/>
      <c r="E239" s="42">
        <f t="shared" si="7"/>
        <v>565.1999999999999</v>
      </c>
      <c r="F239" s="121">
        <f>F240</f>
        <v>0</v>
      </c>
      <c r="G239" s="42">
        <f t="shared" si="7"/>
        <v>565.1999999999999</v>
      </c>
      <c r="H239" s="42">
        <f t="shared" si="7"/>
        <v>661.9</v>
      </c>
      <c r="I239" s="42">
        <f t="shared" si="7"/>
        <v>661.9</v>
      </c>
      <c r="J239" s="25"/>
      <c r="K239" s="25"/>
      <c r="L239" s="25"/>
      <c r="M239" s="25"/>
      <c r="N239" s="25"/>
      <c r="O239" s="25"/>
    </row>
    <row r="240" spans="1:15" ht="47.25">
      <c r="A240" s="44" t="s">
        <v>307</v>
      </c>
      <c r="B240" s="41" t="s">
        <v>66</v>
      </c>
      <c r="C240" s="26" t="s">
        <v>470</v>
      </c>
      <c r="D240" s="41" t="s">
        <v>8</v>
      </c>
      <c r="E240" s="42">
        <v>565.1999999999999</v>
      </c>
      <c r="F240" s="121">
        <v>0</v>
      </c>
      <c r="G240" s="42">
        <f>F240+E240</f>
        <v>565.1999999999999</v>
      </c>
      <c r="H240" s="42">
        <v>661.9</v>
      </c>
      <c r="I240" s="42">
        <v>661.9</v>
      </c>
      <c r="J240" s="25"/>
      <c r="K240" s="25"/>
      <c r="L240" s="25"/>
      <c r="M240" s="25"/>
      <c r="N240" s="25"/>
      <c r="O240" s="25"/>
    </row>
    <row r="241" spans="1:15" ht="31.5">
      <c r="A241" s="142" t="s">
        <v>342</v>
      </c>
      <c r="B241" s="68" t="s">
        <v>66</v>
      </c>
      <c r="C241" s="139" t="s">
        <v>329</v>
      </c>
      <c r="D241" s="139"/>
      <c r="E241" s="108">
        <f>E242+E244+E246</f>
        <v>80</v>
      </c>
      <c r="F241" s="108">
        <f>F242+F244+F246</f>
        <v>0</v>
      </c>
      <c r="G241" s="108">
        <f>G242+G244+G246</f>
        <v>80</v>
      </c>
      <c r="H241" s="108">
        <f>H242+H244+H246</f>
        <v>150</v>
      </c>
      <c r="I241" s="108">
        <f>I242+I244+I246</f>
        <v>150</v>
      </c>
      <c r="J241" s="25"/>
      <c r="K241" s="25"/>
      <c r="L241" s="25"/>
      <c r="M241" s="25"/>
      <c r="N241" s="25"/>
      <c r="O241" s="25"/>
    </row>
    <row r="242" spans="1:15" ht="78.75">
      <c r="A242" s="44" t="s">
        <v>343</v>
      </c>
      <c r="B242" s="41" t="s">
        <v>66</v>
      </c>
      <c r="C242" s="26" t="s">
        <v>471</v>
      </c>
      <c r="D242" s="41"/>
      <c r="E242" s="42">
        <f>E243</f>
        <v>40</v>
      </c>
      <c r="F242" s="42">
        <f>F243</f>
        <v>0</v>
      </c>
      <c r="G242" s="42">
        <f>G243</f>
        <v>40</v>
      </c>
      <c r="H242" s="42">
        <f>H243</f>
        <v>40</v>
      </c>
      <c r="I242" s="42">
        <f>I243</f>
        <v>40</v>
      </c>
      <c r="J242" s="25"/>
      <c r="K242" s="25"/>
      <c r="L242" s="25"/>
      <c r="M242" s="25"/>
      <c r="N242" s="25"/>
      <c r="O242" s="25"/>
    </row>
    <row r="243" spans="1:15" ht="47.25">
      <c r="A243" s="44" t="s">
        <v>307</v>
      </c>
      <c r="B243" s="41" t="s">
        <v>66</v>
      </c>
      <c r="C243" s="26" t="s">
        <v>471</v>
      </c>
      <c r="D243" s="41" t="s">
        <v>8</v>
      </c>
      <c r="E243" s="42">
        <v>40</v>
      </c>
      <c r="F243" s="42">
        <v>0</v>
      </c>
      <c r="G243" s="42">
        <f>F243+E243</f>
        <v>40</v>
      </c>
      <c r="H243" s="42">
        <v>40</v>
      </c>
      <c r="I243" s="42">
        <v>40</v>
      </c>
      <c r="J243" s="25"/>
      <c r="K243" s="25"/>
      <c r="L243" s="25"/>
      <c r="M243" s="25"/>
      <c r="N243" s="25"/>
      <c r="O243" s="25"/>
    </row>
    <row r="244" spans="1:15" ht="63">
      <c r="A244" s="44" t="s">
        <v>344</v>
      </c>
      <c r="B244" s="41" t="s">
        <v>66</v>
      </c>
      <c r="C244" s="26" t="s">
        <v>472</v>
      </c>
      <c r="D244" s="41"/>
      <c r="E244" s="42">
        <f>E245</f>
        <v>0</v>
      </c>
      <c r="F244" s="42">
        <f>F245</f>
        <v>0</v>
      </c>
      <c r="G244" s="42">
        <f>G245</f>
        <v>0</v>
      </c>
      <c r="H244" s="42">
        <f>H245</f>
        <v>70</v>
      </c>
      <c r="I244" s="42">
        <f>I245</f>
        <v>70</v>
      </c>
      <c r="J244" s="25"/>
      <c r="K244" s="25"/>
      <c r="L244" s="25"/>
      <c r="M244" s="25"/>
      <c r="N244" s="25"/>
      <c r="O244" s="25"/>
    </row>
    <row r="245" spans="1:15" ht="47.25">
      <c r="A245" s="44" t="s">
        <v>307</v>
      </c>
      <c r="B245" s="41" t="s">
        <v>66</v>
      </c>
      <c r="C245" s="26" t="s">
        <v>472</v>
      </c>
      <c r="D245" s="41" t="s">
        <v>8</v>
      </c>
      <c r="E245" s="42">
        <v>0</v>
      </c>
      <c r="F245" s="42">
        <v>0</v>
      </c>
      <c r="G245" s="42">
        <f>F245+E245</f>
        <v>0</v>
      </c>
      <c r="H245" s="42">
        <v>70</v>
      </c>
      <c r="I245" s="42">
        <v>70</v>
      </c>
      <c r="J245" s="25"/>
      <c r="K245" s="25"/>
      <c r="L245" s="25"/>
      <c r="M245" s="25"/>
      <c r="N245" s="25"/>
      <c r="O245" s="25"/>
    </row>
    <row r="246" spans="1:15" ht="78.75">
      <c r="A246" s="44" t="s">
        <v>345</v>
      </c>
      <c r="B246" s="41" t="s">
        <v>66</v>
      </c>
      <c r="C246" s="26" t="s">
        <v>473</v>
      </c>
      <c r="D246" s="41"/>
      <c r="E246" s="42">
        <f>E247+E248</f>
        <v>40</v>
      </c>
      <c r="F246" s="42">
        <f>F247+F248</f>
        <v>0</v>
      </c>
      <c r="G246" s="42">
        <f>G247+G248</f>
        <v>40</v>
      </c>
      <c r="H246" s="42">
        <f>H247+H248</f>
        <v>40</v>
      </c>
      <c r="I246" s="42">
        <f>I247+I248</f>
        <v>40</v>
      </c>
      <c r="J246" s="25"/>
      <c r="K246" s="25"/>
      <c r="L246" s="25"/>
      <c r="M246" s="25"/>
      <c r="N246" s="25"/>
      <c r="O246" s="25"/>
    </row>
    <row r="247" spans="1:15" ht="47.25">
      <c r="A247" s="44" t="s">
        <v>307</v>
      </c>
      <c r="B247" s="41" t="s">
        <v>66</v>
      </c>
      <c r="C247" s="26" t="s">
        <v>473</v>
      </c>
      <c r="D247" s="41" t="s">
        <v>8</v>
      </c>
      <c r="E247" s="42">
        <v>30</v>
      </c>
      <c r="F247" s="42">
        <v>0</v>
      </c>
      <c r="G247" s="42">
        <f>F247+E247</f>
        <v>30</v>
      </c>
      <c r="H247" s="42">
        <v>40</v>
      </c>
      <c r="I247" s="42">
        <v>40</v>
      </c>
      <c r="J247" s="25"/>
      <c r="K247" s="25"/>
      <c r="L247" s="25"/>
      <c r="M247" s="25"/>
      <c r="N247" s="25"/>
      <c r="O247" s="25"/>
    </row>
    <row r="248" spans="1:15" ht="15.75">
      <c r="A248" s="44" t="s">
        <v>26</v>
      </c>
      <c r="B248" s="41" t="s">
        <v>66</v>
      </c>
      <c r="C248" s="26" t="s">
        <v>473</v>
      </c>
      <c r="D248" s="41" t="s">
        <v>16</v>
      </c>
      <c r="E248" s="42">
        <v>10</v>
      </c>
      <c r="F248" s="42">
        <v>0</v>
      </c>
      <c r="G248" s="42">
        <f>F248+E248</f>
        <v>10</v>
      </c>
      <c r="H248" s="42">
        <v>0</v>
      </c>
      <c r="I248" s="42">
        <v>0</v>
      </c>
      <c r="J248" s="25"/>
      <c r="K248" s="25"/>
      <c r="L248" s="25"/>
      <c r="M248" s="25"/>
      <c r="N248" s="25"/>
      <c r="O248" s="25"/>
    </row>
    <row r="249" spans="1:15" ht="15.75">
      <c r="A249" s="64" t="s">
        <v>28</v>
      </c>
      <c r="B249" s="65" t="s">
        <v>66</v>
      </c>
      <c r="C249" s="65" t="s">
        <v>84</v>
      </c>
      <c r="D249" s="65" t="s">
        <v>0</v>
      </c>
      <c r="E249" s="116">
        <f>E250+E252+E257+E263+E265+E275+E277+E279+E267+E259+E261+E269</f>
        <v>53655.999999999985</v>
      </c>
      <c r="F249" s="116">
        <f>F250+F252+F257+F263+F265+F275+F277+F279+F267+F259+F261+F269+F273+F271</f>
        <v>514.0000000000007</v>
      </c>
      <c r="G249" s="116">
        <f>G250+G252+G257+G263+G265+G275+G277+G279+G267+G259+G261+G269+G273+G271</f>
        <v>54169.99999999999</v>
      </c>
      <c r="H249" s="116">
        <f>H250+H252+H257+H263+H265+H275+H277+H279+H267+H259+H261+H269+H273+H271</f>
        <v>380.9</v>
      </c>
      <c r="I249" s="116">
        <f>I250+I252+I257+I263+I265+I275+I277+I279+I267+I259+I261+I269+I273+I271</f>
        <v>378.5</v>
      </c>
      <c r="J249" s="25"/>
      <c r="K249" s="25"/>
      <c r="L249" s="25"/>
      <c r="M249" s="25"/>
      <c r="N249" s="25"/>
      <c r="O249" s="25"/>
    </row>
    <row r="250" spans="1:15" ht="15.75">
      <c r="A250" s="58" t="s">
        <v>418</v>
      </c>
      <c r="B250" s="26" t="s">
        <v>66</v>
      </c>
      <c r="C250" s="26" t="s">
        <v>419</v>
      </c>
      <c r="D250" s="125"/>
      <c r="E250" s="56">
        <f>E251</f>
        <v>975.2</v>
      </c>
      <c r="F250" s="56">
        <f>F251</f>
        <v>0</v>
      </c>
      <c r="G250" s="56">
        <f>G251</f>
        <v>975.2</v>
      </c>
      <c r="H250" s="56">
        <f>H251</f>
        <v>0</v>
      </c>
      <c r="I250" s="56">
        <f>I251</f>
        <v>0</v>
      </c>
      <c r="J250" s="25"/>
      <c r="K250" s="25"/>
      <c r="L250" s="25"/>
      <c r="M250" s="25"/>
      <c r="N250" s="25"/>
      <c r="O250" s="25"/>
    </row>
    <row r="251" spans="1:15" ht="15.75">
      <c r="A251" s="58" t="s">
        <v>9</v>
      </c>
      <c r="B251" s="26" t="s">
        <v>66</v>
      </c>
      <c r="C251" s="26" t="s">
        <v>419</v>
      </c>
      <c r="D251" s="26" t="s">
        <v>12</v>
      </c>
      <c r="E251" s="56">
        <v>975.2</v>
      </c>
      <c r="F251" s="56">
        <v>0</v>
      </c>
      <c r="G251" s="56">
        <f>F251+E251</f>
        <v>975.2</v>
      </c>
      <c r="H251" s="56">
        <v>0</v>
      </c>
      <c r="I251" s="56">
        <v>0</v>
      </c>
      <c r="J251" s="25"/>
      <c r="K251" s="25"/>
      <c r="L251" s="25"/>
      <c r="M251" s="25"/>
      <c r="N251" s="25"/>
      <c r="O251" s="25"/>
    </row>
    <row r="252" spans="1:15" ht="31.5">
      <c r="A252" s="22" t="s">
        <v>54</v>
      </c>
      <c r="B252" s="26" t="s">
        <v>66</v>
      </c>
      <c r="C252" s="41" t="s">
        <v>89</v>
      </c>
      <c r="D252" s="57"/>
      <c r="E252" s="56">
        <f>E253+E255+E256+E254</f>
        <v>51106.799999999996</v>
      </c>
      <c r="F252" s="56">
        <f>F253+F255+F256+F254</f>
        <v>-3518.1999999999994</v>
      </c>
      <c r="G252" s="56">
        <f>G253+G255+G256+G254</f>
        <v>47588.6</v>
      </c>
      <c r="H252" s="56">
        <f>H253+H255+H256+H254</f>
        <v>0</v>
      </c>
      <c r="I252" s="56">
        <f>I253+I255+I256+I254</f>
        <v>0</v>
      </c>
      <c r="J252" s="25"/>
      <c r="K252" s="25"/>
      <c r="L252" s="25"/>
      <c r="M252" s="25"/>
      <c r="N252" s="25"/>
      <c r="O252" s="25"/>
    </row>
    <row r="253" spans="1:15" ht="31.5">
      <c r="A253" s="22" t="s">
        <v>308</v>
      </c>
      <c r="B253" s="41" t="s">
        <v>66</v>
      </c>
      <c r="C253" s="41" t="s">
        <v>89</v>
      </c>
      <c r="D253" s="41" t="s">
        <v>8</v>
      </c>
      <c r="E253" s="56">
        <v>5225.3</v>
      </c>
      <c r="F253" s="56">
        <f>-3976.2+59.9+624.7+81.5-0.1</f>
        <v>-3210.1999999999994</v>
      </c>
      <c r="G253" s="56">
        <f>F253+E253</f>
        <v>2015.1000000000008</v>
      </c>
      <c r="H253" s="56">
        <v>0</v>
      </c>
      <c r="I253" s="56">
        <v>0</v>
      </c>
      <c r="J253" s="25"/>
      <c r="K253" s="25"/>
      <c r="L253" s="25"/>
      <c r="M253" s="25"/>
      <c r="N253" s="25"/>
      <c r="O253" s="25"/>
    </row>
    <row r="254" spans="1:15" ht="15.75">
      <c r="A254" s="22" t="s">
        <v>26</v>
      </c>
      <c r="B254" s="41" t="s">
        <v>66</v>
      </c>
      <c r="C254" s="41" t="s">
        <v>89</v>
      </c>
      <c r="D254" s="41" t="s">
        <v>16</v>
      </c>
      <c r="E254" s="56">
        <v>200</v>
      </c>
      <c r="F254" s="56">
        <v>0</v>
      </c>
      <c r="G254" s="56">
        <f>E254+F254</f>
        <v>200</v>
      </c>
      <c r="H254" s="56">
        <v>0</v>
      </c>
      <c r="I254" s="56">
        <v>0</v>
      </c>
      <c r="J254" s="25"/>
      <c r="K254" s="25"/>
      <c r="L254" s="25"/>
      <c r="M254" s="25"/>
      <c r="N254" s="25"/>
      <c r="O254" s="25"/>
    </row>
    <row r="255" spans="1:15" ht="31.5">
      <c r="A255" s="140" t="s">
        <v>412</v>
      </c>
      <c r="B255" s="41" t="s">
        <v>66</v>
      </c>
      <c r="C255" s="41" t="s">
        <v>89</v>
      </c>
      <c r="D255" s="41" t="s">
        <v>23</v>
      </c>
      <c r="E255" s="56">
        <v>19864.3</v>
      </c>
      <c r="F255" s="56">
        <v>0</v>
      </c>
      <c r="G255" s="56">
        <f>F255+E255</f>
        <v>19864.3</v>
      </c>
      <c r="H255" s="56">
        <v>0</v>
      </c>
      <c r="I255" s="56">
        <v>0</v>
      </c>
      <c r="J255" s="25"/>
      <c r="K255" s="25"/>
      <c r="L255" s="25"/>
      <c r="M255" s="25"/>
      <c r="N255" s="25"/>
      <c r="O255" s="25"/>
    </row>
    <row r="256" spans="1:15" ht="15.75">
      <c r="A256" s="22" t="s">
        <v>9</v>
      </c>
      <c r="B256" s="41" t="s">
        <v>66</v>
      </c>
      <c r="C256" s="41" t="s">
        <v>89</v>
      </c>
      <c r="D256" s="41" t="s">
        <v>12</v>
      </c>
      <c r="E256" s="56">
        <v>25817.199999999997</v>
      </c>
      <c r="F256" s="56">
        <f>114.2-500+60+17.8</f>
        <v>-308</v>
      </c>
      <c r="G256" s="56">
        <f>F256+E256</f>
        <v>25509.199999999997</v>
      </c>
      <c r="H256" s="56">
        <v>0</v>
      </c>
      <c r="I256" s="56">
        <v>0</v>
      </c>
      <c r="J256" s="25"/>
      <c r="K256" s="25"/>
      <c r="L256" s="25"/>
      <c r="M256" s="25"/>
      <c r="N256" s="25"/>
      <c r="O256" s="25"/>
    </row>
    <row r="257" spans="1:15" ht="141.75">
      <c r="A257" s="44" t="s">
        <v>382</v>
      </c>
      <c r="B257" s="41" t="s">
        <v>66</v>
      </c>
      <c r="C257" s="41" t="s">
        <v>383</v>
      </c>
      <c r="D257" s="125"/>
      <c r="E257" s="56">
        <f>E258</f>
        <v>19.9</v>
      </c>
      <c r="F257" s="56">
        <f>F258</f>
        <v>-2.6</v>
      </c>
      <c r="G257" s="56">
        <f>G258</f>
        <v>17.299999999999997</v>
      </c>
      <c r="H257" s="56">
        <f>H258</f>
        <v>0</v>
      </c>
      <c r="I257" s="56">
        <f>I258</f>
        <v>0</v>
      </c>
      <c r="J257" s="25"/>
      <c r="K257" s="25"/>
      <c r="L257" s="25"/>
      <c r="M257" s="25"/>
      <c r="N257" s="25"/>
      <c r="O257" s="25"/>
    </row>
    <row r="258" spans="1:15" ht="47.25">
      <c r="A258" s="44" t="s">
        <v>307</v>
      </c>
      <c r="B258" s="41" t="s">
        <v>66</v>
      </c>
      <c r="C258" s="41" t="s">
        <v>383</v>
      </c>
      <c r="D258" s="26" t="s">
        <v>8</v>
      </c>
      <c r="E258" s="56">
        <v>19.9</v>
      </c>
      <c r="F258" s="56">
        <v>-2.6</v>
      </c>
      <c r="G258" s="56">
        <f>F258+E258</f>
        <v>17.299999999999997</v>
      </c>
      <c r="H258" s="56">
        <v>0</v>
      </c>
      <c r="I258" s="56">
        <v>0</v>
      </c>
      <c r="J258" s="25"/>
      <c r="K258" s="25"/>
      <c r="L258" s="25"/>
      <c r="M258" s="25"/>
      <c r="N258" s="25"/>
      <c r="O258" s="25"/>
    </row>
    <row r="259" spans="1:15" ht="63">
      <c r="A259" s="44" t="s">
        <v>422</v>
      </c>
      <c r="B259" s="41" t="s">
        <v>66</v>
      </c>
      <c r="C259" s="41" t="s">
        <v>423</v>
      </c>
      <c r="D259" s="26"/>
      <c r="E259" s="56">
        <f>E260</f>
        <v>43.5</v>
      </c>
      <c r="F259" s="56">
        <f>F260</f>
        <v>0</v>
      </c>
      <c r="G259" s="56">
        <f>G260</f>
        <v>43.5</v>
      </c>
      <c r="H259" s="56">
        <f>H260</f>
        <v>0</v>
      </c>
      <c r="I259" s="56">
        <f>I260</f>
        <v>0</v>
      </c>
      <c r="J259" s="25"/>
      <c r="K259" s="25"/>
      <c r="L259" s="25"/>
      <c r="M259" s="25"/>
      <c r="N259" s="25"/>
      <c r="O259" s="25"/>
    </row>
    <row r="260" spans="1:15" ht="47.25">
      <c r="A260" s="44" t="s">
        <v>307</v>
      </c>
      <c r="B260" s="41" t="s">
        <v>66</v>
      </c>
      <c r="C260" s="41" t="s">
        <v>423</v>
      </c>
      <c r="D260" s="26" t="s">
        <v>8</v>
      </c>
      <c r="E260" s="56">
        <v>43.5</v>
      </c>
      <c r="F260" s="56">
        <v>0</v>
      </c>
      <c r="G260" s="56">
        <f>E260+F260</f>
        <v>43.5</v>
      </c>
      <c r="H260" s="56">
        <v>0</v>
      </c>
      <c r="I260" s="56">
        <v>0</v>
      </c>
      <c r="J260" s="25"/>
      <c r="K260" s="25"/>
      <c r="L260" s="25"/>
      <c r="M260" s="25"/>
      <c r="N260" s="25"/>
      <c r="O260" s="25"/>
    </row>
    <row r="261" spans="1:15" ht="78.75">
      <c r="A261" s="44" t="s">
        <v>424</v>
      </c>
      <c r="B261" s="41" t="s">
        <v>66</v>
      </c>
      <c r="C261" s="41" t="s">
        <v>425</v>
      </c>
      <c r="D261" s="26"/>
      <c r="E261" s="56">
        <f>E262</f>
        <v>62.2</v>
      </c>
      <c r="F261" s="56">
        <f>F262</f>
        <v>0</v>
      </c>
      <c r="G261" s="56">
        <f>G262</f>
        <v>62.2</v>
      </c>
      <c r="H261" s="56">
        <f>H262</f>
        <v>0</v>
      </c>
      <c r="I261" s="56">
        <f>I262</f>
        <v>0</v>
      </c>
      <c r="J261" s="25"/>
      <c r="K261" s="25"/>
      <c r="L261" s="25"/>
      <c r="M261" s="25"/>
      <c r="N261" s="25"/>
      <c r="O261" s="25"/>
    </row>
    <row r="262" spans="1:15" ht="47.25">
      <c r="A262" s="44" t="s">
        <v>307</v>
      </c>
      <c r="B262" s="41" t="s">
        <v>66</v>
      </c>
      <c r="C262" s="41" t="s">
        <v>425</v>
      </c>
      <c r="D262" s="26" t="s">
        <v>8</v>
      </c>
      <c r="E262" s="56">
        <v>62.2</v>
      </c>
      <c r="F262" s="56">
        <v>0</v>
      </c>
      <c r="G262" s="56">
        <f>F262+E262</f>
        <v>62.2</v>
      </c>
      <c r="H262" s="56">
        <v>0</v>
      </c>
      <c r="I262" s="56">
        <v>0</v>
      </c>
      <c r="J262" s="25"/>
      <c r="K262" s="25"/>
      <c r="L262" s="25"/>
      <c r="M262" s="25"/>
      <c r="N262" s="25"/>
      <c r="O262" s="25"/>
    </row>
    <row r="263" spans="1:15" ht="78.75">
      <c r="A263" s="44" t="s">
        <v>384</v>
      </c>
      <c r="B263" s="41" t="s">
        <v>66</v>
      </c>
      <c r="C263" s="41" t="s">
        <v>385</v>
      </c>
      <c r="D263" s="41"/>
      <c r="E263" s="56">
        <f>E264</f>
        <v>14.2</v>
      </c>
      <c r="F263" s="56">
        <f>F264</f>
        <v>0</v>
      </c>
      <c r="G263" s="56">
        <f>G264</f>
        <v>14.2</v>
      </c>
      <c r="H263" s="56">
        <f>H264</f>
        <v>0</v>
      </c>
      <c r="I263" s="56">
        <f>I264</f>
        <v>0</v>
      </c>
      <c r="J263" s="25"/>
      <c r="K263" s="25"/>
      <c r="L263" s="25"/>
      <c r="M263" s="25"/>
      <c r="N263" s="25"/>
      <c r="O263" s="25"/>
    </row>
    <row r="264" spans="1:15" ht="47.25">
      <c r="A264" s="44" t="s">
        <v>307</v>
      </c>
      <c r="B264" s="41" t="s">
        <v>66</v>
      </c>
      <c r="C264" s="41" t="s">
        <v>385</v>
      </c>
      <c r="D264" s="41" t="s">
        <v>8</v>
      </c>
      <c r="E264" s="56">
        <v>14.2</v>
      </c>
      <c r="F264" s="56">
        <v>0</v>
      </c>
      <c r="G264" s="56">
        <f>F264+E264</f>
        <v>14.2</v>
      </c>
      <c r="H264" s="56">
        <v>0</v>
      </c>
      <c r="I264" s="56">
        <v>0</v>
      </c>
      <c r="J264" s="25"/>
      <c r="K264" s="25"/>
      <c r="L264" s="25"/>
      <c r="M264" s="25"/>
      <c r="N264" s="25"/>
      <c r="O264" s="25"/>
    </row>
    <row r="265" spans="1:15" ht="94.5">
      <c r="A265" s="44" t="s">
        <v>386</v>
      </c>
      <c r="B265" s="41" t="s">
        <v>66</v>
      </c>
      <c r="C265" s="41" t="s">
        <v>387</v>
      </c>
      <c r="D265" s="41"/>
      <c r="E265" s="56">
        <f>E266</f>
        <v>126.8</v>
      </c>
      <c r="F265" s="56">
        <f>F266</f>
        <v>0</v>
      </c>
      <c r="G265" s="56">
        <f>G266</f>
        <v>126.8</v>
      </c>
      <c r="H265" s="56">
        <f>H266</f>
        <v>0</v>
      </c>
      <c r="I265" s="56">
        <f>I266</f>
        <v>0</v>
      </c>
      <c r="J265" s="25"/>
      <c r="K265" s="25"/>
      <c r="L265" s="25"/>
      <c r="M265" s="25"/>
      <c r="N265" s="25"/>
      <c r="O265" s="25"/>
    </row>
    <row r="266" spans="1:15" ht="31.5">
      <c r="A266" s="44" t="s">
        <v>308</v>
      </c>
      <c r="B266" s="41" t="s">
        <v>66</v>
      </c>
      <c r="C266" s="41" t="s">
        <v>387</v>
      </c>
      <c r="D266" s="41" t="s">
        <v>8</v>
      </c>
      <c r="E266" s="56">
        <v>126.8</v>
      </c>
      <c r="F266" s="56">
        <v>0</v>
      </c>
      <c r="G266" s="56">
        <f>F266+E266</f>
        <v>126.8</v>
      </c>
      <c r="H266" s="56">
        <v>0</v>
      </c>
      <c r="I266" s="56">
        <v>0</v>
      </c>
      <c r="J266" s="25"/>
      <c r="K266" s="25"/>
      <c r="L266" s="25"/>
      <c r="M266" s="25"/>
      <c r="N266" s="25"/>
      <c r="O266" s="25"/>
    </row>
    <row r="267" spans="1:15" ht="94.5">
      <c r="A267" s="44" t="s">
        <v>420</v>
      </c>
      <c r="B267" s="41" t="s">
        <v>66</v>
      </c>
      <c r="C267" s="41" t="s">
        <v>421</v>
      </c>
      <c r="D267" s="41"/>
      <c r="E267" s="56">
        <f>E268</f>
        <v>43.5</v>
      </c>
      <c r="F267" s="56">
        <f>F268</f>
        <v>0</v>
      </c>
      <c r="G267" s="56">
        <f>G268</f>
        <v>43.5</v>
      </c>
      <c r="H267" s="56">
        <f>H268</f>
        <v>0</v>
      </c>
      <c r="I267" s="56">
        <f>I268</f>
        <v>0</v>
      </c>
      <c r="J267" s="25"/>
      <c r="K267" s="25"/>
      <c r="L267" s="25"/>
      <c r="M267" s="25"/>
      <c r="N267" s="25"/>
      <c r="O267" s="25"/>
    </row>
    <row r="268" spans="1:15" ht="31.5">
      <c r="A268" s="44" t="s">
        <v>308</v>
      </c>
      <c r="B268" s="41" t="s">
        <v>66</v>
      </c>
      <c r="C268" s="41" t="s">
        <v>421</v>
      </c>
      <c r="D268" s="41" t="s">
        <v>8</v>
      </c>
      <c r="E268" s="56">
        <v>43.5</v>
      </c>
      <c r="F268" s="56">
        <v>0</v>
      </c>
      <c r="G268" s="56">
        <f>F268+E268</f>
        <v>43.5</v>
      </c>
      <c r="H268" s="56">
        <v>0</v>
      </c>
      <c r="I268" s="56">
        <v>0</v>
      </c>
      <c r="J268" s="25"/>
      <c r="K268" s="25"/>
      <c r="L268" s="25"/>
      <c r="M268" s="25"/>
      <c r="N268" s="25"/>
      <c r="O268" s="25"/>
    </row>
    <row r="269" spans="1:15" ht="78.75">
      <c r="A269" s="16" t="s">
        <v>426</v>
      </c>
      <c r="B269" s="41" t="s">
        <v>66</v>
      </c>
      <c r="C269" s="41" t="s">
        <v>427</v>
      </c>
      <c r="D269" s="41"/>
      <c r="E269" s="56">
        <f>E270</f>
        <v>60</v>
      </c>
      <c r="F269" s="56">
        <f>F270</f>
        <v>0</v>
      </c>
      <c r="G269" s="56">
        <f>G270</f>
        <v>60</v>
      </c>
      <c r="H269" s="56">
        <f>H270</f>
        <v>0</v>
      </c>
      <c r="I269" s="56">
        <f>I270</f>
        <v>0</v>
      </c>
      <c r="J269" s="25"/>
      <c r="K269" s="25"/>
      <c r="L269" s="25"/>
      <c r="M269" s="25"/>
      <c r="N269" s="25"/>
      <c r="O269" s="25"/>
    </row>
    <row r="270" spans="1:15" ht="15.75">
      <c r="A270" s="22" t="s">
        <v>38</v>
      </c>
      <c r="B270" s="41" t="s">
        <v>66</v>
      </c>
      <c r="C270" s="41" t="s">
        <v>427</v>
      </c>
      <c r="D270" s="41" t="s">
        <v>39</v>
      </c>
      <c r="E270" s="56">
        <v>60</v>
      </c>
      <c r="F270" s="56">
        <v>0</v>
      </c>
      <c r="G270" s="56">
        <f>F270+E270</f>
        <v>60</v>
      </c>
      <c r="H270" s="56">
        <v>0</v>
      </c>
      <c r="I270" s="56">
        <v>0</v>
      </c>
      <c r="J270" s="25"/>
      <c r="K270" s="25"/>
      <c r="L270" s="25"/>
      <c r="M270" s="25"/>
      <c r="N270" s="25"/>
      <c r="O270" s="25"/>
    </row>
    <row r="271" spans="1:15" ht="40.5" customHeight="1">
      <c r="A271" s="22" t="s">
        <v>481</v>
      </c>
      <c r="B271" s="41" t="s">
        <v>66</v>
      </c>
      <c r="C271" s="41" t="s">
        <v>482</v>
      </c>
      <c r="D271" s="41"/>
      <c r="E271" s="56">
        <f>E272</f>
        <v>0</v>
      </c>
      <c r="F271" s="56">
        <f>F272</f>
        <v>209.8</v>
      </c>
      <c r="G271" s="56">
        <f>G272</f>
        <v>209.8</v>
      </c>
      <c r="H271" s="56">
        <f>H272</f>
        <v>0</v>
      </c>
      <c r="I271" s="56">
        <f>I272</f>
        <v>0</v>
      </c>
      <c r="J271" s="25"/>
      <c r="K271" s="25"/>
      <c r="L271" s="25"/>
      <c r="M271" s="25"/>
      <c r="N271" s="25"/>
      <c r="O271" s="25"/>
    </row>
    <row r="272" spans="1:15" ht="34.5" customHeight="1">
      <c r="A272" s="22" t="s">
        <v>308</v>
      </c>
      <c r="B272" s="41" t="s">
        <v>66</v>
      </c>
      <c r="C272" s="41" t="s">
        <v>482</v>
      </c>
      <c r="D272" s="41" t="s">
        <v>8</v>
      </c>
      <c r="E272" s="56">
        <v>0</v>
      </c>
      <c r="F272" s="56">
        <v>209.8</v>
      </c>
      <c r="G272" s="56">
        <f>E272+F272</f>
        <v>209.8</v>
      </c>
      <c r="H272" s="56">
        <v>0</v>
      </c>
      <c r="I272" s="56">
        <v>0</v>
      </c>
      <c r="J272" s="25"/>
      <c r="K272" s="25"/>
      <c r="L272" s="25"/>
      <c r="M272" s="25"/>
      <c r="N272" s="25"/>
      <c r="O272" s="25"/>
    </row>
    <row r="273" spans="1:15" ht="15.75">
      <c r="A273" s="22" t="s">
        <v>479</v>
      </c>
      <c r="B273" s="41" t="s">
        <v>66</v>
      </c>
      <c r="C273" s="41" t="s">
        <v>480</v>
      </c>
      <c r="D273" s="41"/>
      <c r="E273" s="56">
        <v>0</v>
      </c>
      <c r="F273" s="56">
        <f>F274</f>
        <v>4034.8</v>
      </c>
      <c r="G273" s="56">
        <f>G274</f>
        <v>4034.8</v>
      </c>
      <c r="H273" s="56">
        <f>H274</f>
        <v>0</v>
      </c>
      <c r="I273" s="56">
        <f>I274</f>
        <v>0</v>
      </c>
      <c r="J273" s="25"/>
      <c r="K273" s="25"/>
      <c r="L273" s="25"/>
      <c r="M273" s="25"/>
      <c r="N273" s="25"/>
      <c r="O273" s="25"/>
    </row>
    <row r="274" spans="1:15" ht="31.5">
      <c r="A274" s="22" t="s">
        <v>308</v>
      </c>
      <c r="B274" s="41" t="s">
        <v>66</v>
      </c>
      <c r="C274" s="41" t="s">
        <v>480</v>
      </c>
      <c r="D274" s="41" t="s">
        <v>8</v>
      </c>
      <c r="E274" s="56">
        <v>0</v>
      </c>
      <c r="F274" s="56">
        <v>4034.8</v>
      </c>
      <c r="G274" s="56">
        <f>E274+F274</f>
        <v>4034.8</v>
      </c>
      <c r="H274" s="56">
        <v>0</v>
      </c>
      <c r="I274" s="56">
        <v>0</v>
      </c>
      <c r="J274" s="25"/>
      <c r="K274" s="25"/>
      <c r="L274" s="25"/>
      <c r="M274" s="25"/>
      <c r="N274" s="25"/>
      <c r="O274" s="25"/>
    </row>
    <row r="275" spans="1:15" ht="47.25">
      <c r="A275" s="44" t="s">
        <v>204</v>
      </c>
      <c r="B275" s="41" t="s">
        <v>66</v>
      </c>
      <c r="C275" s="41" t="s">
        <v>205</v>
      </c>
      <c r="D275" s="41"/>
      <c r="E275" s="42">
        <f>E276</f>
        <v>463.7</v>
      </c>
      <c r="F275" s="42">
        <f>F276</f>
        <v>0</v>
      </c>
      <c r="G275" s="42">
        <f>G276</f>
        <v>463.7</v>
      </c>
      <c r="H275" s="42">
        <f>H276</f>
        <v>20.7</v>
      </c>
      <c r="I275" s="42">
        <f>I276</f>
        <v>18.3</v>
      </c>
      <c r="J275" s="25"/>
      <c r="K275" s="25"/>
      <c r="L275" s="25"/>
      <c r="M275" s="25"/>
      <c r="N275" s="25"/>
      <c r="O275" s="25"/>
    </row>
    <row r="276" spans="1:15" ht="47.25">
      <c r="A276" s="44" t="s">
        <v>307</v>
      </c>
      <c r="B276" s="41" t="s">
        <v>66</v>
      </c>
      <c r="C276" s="41" t="s">
        <v>205</v>
      </c>
      <c r="D276" s="41" t="s">
        <v>8</v>
      </c>
      <c r="E276" s="42">
        <v>463.7</v>
      </c>
      <c r="F276" s="42">
        <v>0</v>
      </c>
      <c r="G276" s="42">
        <f>F276+E276</f>
        <v>463.7</v>
      </c>
      <c r="H276" s="42">
        <v>20.7</v>
      </c>
      <c r="I276" s="42">
        <v>18.3</v>
      </c>
      <c r="J276" s="25"/>
      <c r="K276" s="25"/>
      <c r="L276" s="25"/>
      <c r="M276" s="25"/>
      <c r="N276" s="25"/>
      <c r="O276" s="25"/>
    </row>
    <row r="277" spans="1:15" ht="47.25">
      <c r="A277" s="44" t="s">
        <v>194</v>
      </c>
      <c r="B277" s="41" t="s">
        <v>66</v>
      </c>
      <c r="C277" s="41" t="s">
        <v>193</v>
      </c>
      <c r="D277" s="41"/>
      <c r="E277" s="46">
        <f>E278</f>
        <v>440.2</v>
      </c>
      <c r="F277" s="46">
        <f>F278</f>
        <v>0</v>
      </c>
      <c r="G277" s="46">
        <f>G278</f>
        <v>440.2</v>
      </c>
      <c r="H277" s="46">
        <f>H278</f>
        <v>360.2</v>
      </c>
      <c r="I277" s="46">
        <f>I278</f>
        <v>360.2</v>
      </c>
      <c r="J277" s="25"/>
      <c r="K277" s="25"/>
      <c r="L277" s="25"/>
      <c r="M277" s="25"/>
      <c r="N277" s="25"/>
      <c r="O277" s="25"/>
    </row>
    <row r="278" spans="1:15" ht="15.75">
      <c r="A278" s="44" t="s">
        <v>26</v>
      </c>
      <c r="B278" s="41" t="s">
        <v>66</v>
      </c>
      <c r="C278" s="41" t="s">
        <v>193</v>
      </c>
      <c r="D278" s="41" t="s">
        <v>16</v>
      </c>
      <c r="E278" s="46">
        <v>440.2</v>
      </c>
      <c r="F278" s="46">
        <v>0</v>
      </c>
      <c r="G278" s="46">
        <f>F278+E278</f>
        <v>440.2</v>
      </c>
      <c r="H278" s="46">
        <v>360.2</v>
      </c>
      <c r="I278" s="46">
        <v>360.2</v>
      </c>
      <c r="J278" s="25"/>
      <c r="K278" s="25"/>
      <c r="L278" s="25"/>
      <c r="M278" s="25"/>
      <c r="N278" s="25"/>
      <c r="O278" s="25"/>
    </row>
    <row r="279" spans="1:15" ht="47.25">
      <c r="A279" s="145" t="s">
        <v>356</v>
      </c>
      <c r="B279" s="105">
        <v>923</v>
      </c>
      <c r="C279" s="105" t="s">
        <v>357</v>
      </c>
      <c r="D279" s="105"/>
      <c r="E279" s="46">
        <f>E280</f>
        <v>300</v>
      </c>
      <c r="F279" s="46">
        <f>F280</f>
        <v>-209.8</v>
      </c>
      <c r="G279" s="46">
        <f>G280</f>
        <v>90.19999999999999</v>
      </c>
      <c r="H279" s="46">
        <f>H280</f>
        <v>0</v>
      </c>
      <c r="I279" s="46">
        <f>I280</f>
        <v>0</v>
      </c>
      <c r="J279" s="25"/>
      <c r="K279" s="25"/>
      <c r="L279" s="25"/>
      <c r="M279" s="25"/>
      <c r="N279" s="25"/>
      <c r="O279" s="25"/>
    </row>
    <row r="280" spans="1:15" ht="15.75">
      <c r="A280" s="53" t="s">
        <v>9</v>
      </c>
      <c r="B280" s="106">
        <v>923</v>
      </c>
      <c r="C280" s="105" t="s">
        <v>357</v>
      </c>
      <c r="D280" s="106">
        <v>800</v>
      </c>
      <c r="E280" s="46">
        <v>300</v>
      </c>
      <c r="F280" s="46">
        <v>-209.8</v>
      </c>
      <c r="G280" s="46">
        <f>F280+E280</f>
        <v>90.19999999999999</v>
      </c>
      <c r="H280" s="46">
        <v>0</v>
      </c>
      <c r="I280" s="46">
        <v>0</v>
      </c>
      <c r="J280" s="25"/>
      <c r="K280" s="25"/>
      <c r="L280" s="25"/>
      <c r="M280" s="25"/>
      <c r="N280" s="25"/>
      <c r="O280" s="25"/>
    </row>
    <row r="281" spans="1:15" ht="31.5">
      <c r="A281" s="31" t="s">
        <v>67</v>
      </c>
      <c r="B281" s="32" t="s">
        <v>68</v>
      </c>
      <c r="C281" s="67"/>
      <c r="D281" s="67"/>
      <c r="E281" s="33">
        <f>E282+E331</f>
        <v>189481.20000000007</v>
      </c>
      <c r="F281" s="33">
        <f>F282+F331</f>
        <v>2342.6</v>
      </c>
      <c r="G281" s="33">
        <f>G282+G331</f>
        <v>191823.80000000005</v>
      </c>
      <c r="H281" s="33">
        <f>H282+H331</f>
        <v>164459.8</v>
      </c>
      <c r="I281" s="33">
        <f>I282+I331</f>
        <v>167945.09999999998</v>
      </c>
      <c r="J281" s="146"/>
      <c r="K281" s="146"/>
      <c r="L281" s="146"/>
      <c r="M281" s="146"/>
      <c r="N281" s="146"/>
      <c r="O281" s="25"/>
    </row>
    <row r="282" spans="1:15" ht="31.5">
      <c r="A282" s="64" t="s">
        <v>258</v>
      </c>
      <c r="B282" s="65" t="s">
        <v>68</v>
      </c>
      <c r="C282" s="65" t="s">
        <v>115</v>
      </c>
      <c r="D282" s="65" t="s">
        <v>0</v>
      </c>
      <c r="E282" s="66">
        <f>E283+E305+E311+E317+E319+E325+E285+E287+E307+E309+E315+E313+E301+E303+E299+E297+E329+E289+E293+E291+E295+E323</f>
        <v>188675.70000000007</v>
      </c>
      <c r="F282" s="66">
        <f>F283+F305+F311+F317+F319+F325+F285+F287+F307+F309+F315+F313+F301+F303+F299+F297+F329+F289+F293+F291+F295+F323</f>
        <v>2516.4</v>
      </c>
      <c r="G282" s="66">
        <f>G283+G305+G311+G317+G319+G325+G285+G287+G307+G309+G315+G313+G301+G303+G299+G297+G329+G289+G293+G291+G295+G323</f>
        <v>191192.10000000003</v>
      </c>
      <c r="H282" s="66">
        <f>H283+H305+H311+H317+H319+H325+H285+H287+H307+H309+H315+H313+H301+H303+H299+H297+H329+H289+H293+H291+H295+H323</f>
        <v>163654.3</v>
      </c>
      <c r="I282" s="66">
        <f>I283+I305+I311+I317+I319+I325+I285+I287+I307+I309+I315+I313+I301+I303+I299+I297+I329+I289+I293+I291+I295+I323</f>
        <v>167139.59999999998</v>
      </c>
      <c r="J282" s="25"/>
      <c r="K282" s="25"/>
      <c r="L282" s="25"/>
      <c r="M282" s="25"/>
      <c r="N282" s="141"/>
      <c r="O282" s="141"/>
    </row>
    <row r="283" spans="1:18" ht="31.5">
      <c r="A283" s="44" t="s">
        <v>282</v>
      </c>
      <c r="B283" s="41" t="s">
        <v>68</v>
      </c>
      <c r="C283" s="41" t="s">
        <v>114</v>
      </c>
      <c r="D283" s="41"/>
      <c r="E283" s="42">
        <f>E284</f>
        <v>22311.500000000004</v>
      </c>
      <c r="F283" s="42">
        <f>F284</f>
        <v>0</v>
      </c>
      <c r="G283" s="42">
        <f aca="true" t="shared" si="8" ref="G283:G330">E283+F283</f>
        <v>22311.500000000004</v>
      </c>
      <c r="H283" s="42">
        <f>H284</f>
        <v>22971.1</v>
      </c>
      <c r="I283" s="42">
        <f>I284</f>
        <v>23750</v>
      </c>
      <c r="J283" s="25"/>
      <c r="K283" s="25"/>
      <c r="L283" s="25"/>
      <c r="M283" s="25"/>
      <c r="N283" s="146"/>
      <c r="O283" s="146"/>
      <c r="P283" s="25"/>
      <c r="Q283" s="25"/>
      <c r="R283" s="25"/>
    </row>
    <row r="284" spans="1:16" ht="31.5">
      <c r="A284" s="44" t="s">
        <v>10</v>
      </c>
      <c r="B284" s="41" t="s">
        <v>68</v>
      </c>
      <c r="C284" s="41" t="s">
        <v>114</v>
      </c>
      <c r="D284" s="41" t="s">
        <v>11</v>
      </c>
      <c r="E284" s="42">
        <v>22311.500000000004</v>
      </c>
      <c r="F284" s="42">
        <v>0</v>
      </c>
      <c r="G284" s="42">
        <f t="shared" si="8"/>
        <v>22311.500000000004</v>
      </c>
      <c r="H284" s="42">
        <f>21971.1+1000</f>
        <v>22971.1</v>
      </c>
      <c r="I284" s="42">
        <f>22750+1000</f>
        <v>23750</v>
      </c>
      <c r="J284" s="25"/>
      <c r="K284" s="25"/>
      <c r="L284" s="25"/>
      <c r="M284" s="25"/>
      <c r="N284" s="146"/>
      <c r="O284" s="146"/>
      <c r="P284" s="76"/>
    </row>
    <row r="285" spans="1:16" ht="47.25">
      <c r="A285" s="22" t="s">
        <v>321</v>
      </c>
      <c r="B285" s="41" t="s">
        <v>68</v>
      </c>
      <c r="C285" s="41" t="s">
        <v>219</v>
      </c>
      <c r="D285" s="41"/>
      <c r="E285" s="42">
        <f>E286</f>
        <v>14626.500000000002</v>
      </c>
      <c r="F285" s="42">
        <f>F286</f>
        <v>0</v>
      </c>
      <c r="G285" s="42">
        <f t="shared" si="8"/>
        <v>14626.500000000002</v>
      </c>
      <c r="H285" s="42">
        <f>H286</f>
        <v>13218.900000000001</v>
      </c>
      <c r="I285" s="42">
        <f>I286</f>
        <v>13218.900000000001</v>
      </c>
      <c r="J285" s="25"/>
      <c r="K285" s="25"/>
      <c r="L285" s="25"/>
      <c r="M285" s="25"/>
      <c r="N285" s="146"/>
      <c r="O285" s="146"/>
      <c r="P285" s="76"/>
    </row>
    <row r="286" spans="1:16" ht="31.5">
      <c r="A286" s="44" t="s">
        <v>10</v>
      </c>
      <c r="B286" s="41" t="s">
        <v>68</v>
      </c>
      <c r="C286" s="41" t="s">
        <v>219</v>
      </c>
      <c r="D286" s="41" t="s">
        <v>11</v>
      </c>
      <c r="E286" s="42">
        <v>14626.500000000002</v>
      </c>
      <c r="F286" s="42">
        <v>0</v>
      </c>
      <c r="G286" s="42">
        <f t="shared" si="8"/>
        <v>14626.500000000002</v>
      </c>
      <c r="H286" s="42">
        <f>13086.7+132.2</f>
        <v>13218.900000000001</v>
      </c>
      <c r="I286" s="42">
        <f>13086.7+132.2</f>
        <v>13218.900000000001</v>
      </c>
      <c r="J286" s="25"/>
      <c r="K286" s="25"/>
      <c r="L286" s="25"/>
      <c r="M286" s="25"/>
      <c r="N286" s="25"/>
      <c r="O286" s="25"/>
      <c r="P286" s="76"/>
    </row>
    <row r="287" spans="1:16" ht="31.5">
      <c r="A287" s="44" t="s">
        <v>214</v>
      </c>
      <c r="B287" s="41" t="s">
        <v>68</v>
      </c>
      <c r="C287" s="41" t="s">
        <v>213</v>
      </c>
      <c r="D287" s="41"/>
      <c r="E287" s="42">
        <f>E288</f>
        <v>19.7</v>
      </c>
      <c r="F287" s="42">
        <f>F288</f>
        <v>0.1</v>
      </c>
      <c r="G287" s="42">
        <f t="shared" si="8"/>
        <v>19.8</v>
      </c>
      <c r="H287" s="42">
        <f>H288</f>
        <v>18.4</v>
      </c>
      <c r="I287" s="42">
        <f>I288</f>
        <v>18.4</v>
      </c>
      <c r="J287" s="25"/>
      <c r="K287" s="25"/>
      <c r="L287" s="25"/>
      <c r="M287" s="25"/>
      <c r="N287" s="146"/>
      <c r="O287" s="146"/>
      <c r="P287" s="147"/>
    </row>
    <row r="288" spans="1:16" ht="31.5">
      <c r="A288" s="44" t="s">
        <v>10</v>
      </c>
      <c r="B288" s="41" t="s">
        <v>68</v>
      </c>
      <c r="C288" s="41" t="s">
        <v>213</v>
      </c>
      <c r="D288" s="41" t="s">
        <v>11</v>
      </c>
      <c r="E288" s="42">
        <v>19.7</v>
      </c>
      <c r="F288" s="42">
        <v>0.1</v>
      </c>
      <c r="G288" s="42">
        <f t="shared" si="8"/>
        <v>19.8</v>
      </c>
      <c r="H288" s="42">
        <f>9.2+9.2</f>
        <v>18.4</v>
      </c>
      <c r="I288" s="42">
        <f>9.2+9.2</f>
        <v>18.4</v>
      </c>
      <c r="J288" s="25"/>
      <c r="K288" s="25"/>
      <c r="L288" s="25"/>
      <c r="M288" s="25"/>
      <c r="N288" s="25"/>
      <c r="O288" s="25"/>
      <c r="P288" s="76"/>
    </row>
    <row r="289" spans="1:16" ht="31.5">
      <c r="A289" s="44" t="s">
        <v>388</v>
      </c>
      <c r="B289" s="41" t="s">
        <v>68</v>
      </c>
      <c r="C289" s="41" t="s">
        <v>389</v>
      </c>
      <c r="D289" s="41"/>
      <c r="E289" s="42">
        <f>E290</f>
        <v>1130.3</v>
      </c>
      <c r="F289" s="42">
        <f>F290</f>
        <v>2216</v>
      </c>
      <c r="G289" s="42">
        <f t="shared" si="8"/>
        <v>3346.3</v>
      </c>
      <c r="H289" s="42">
        <f>H290</f>
        <v>0</v>
      </c>
      <c r="I289" s="42">
        <f>I290</f>
        <v>0</v>
      </c>
      <c r="J289" s="25"/>
      <c r="K289" s="25"/>
      <c r="L289" s="25"/>
      <c r="M289" s="25"/>
      <c r="N289" s="25"/>
      <c r="O289" s="25"/>
      <c r="P289" s="76"/>
    </row>
    <row r="290" spans="1:16" ht="31.5">
      <c r="A290" s="44" t="s">
        <v>10</v>
      </c>
      <c r="B290" s="41" t="s">
        <v>68</v>
      </c>
      <c r="C290" s="41" t="s">
        <v>389</v>
      </c>
      <c r="D290" s="41" t="s">
        <v>11</v>
      </c>
      <c r="E290" s="42">
        <v>1130.3</v>
      </c>
      <c r="F290" s="42">
        <f>1066+300+850</f>
        <v>2216</v>
      </c>
      <c r="G290" s="42">
        <f t="shared" si="8"/>
        <v>3346.3</v>
      </c>
      <c r="H290" s="42">
        <v>0</v>
      </c>
      <c r="I290" s="42">
        <v>0</v>
      </c>
      <c r="J290" s="25"/>
      <c r="K290" s="25"/>
      <c r="L290" s="25"/>
      <c r="M290" s="25"/>
      <c r="N290" s="25"/>
      <c r="O290" s="25"/>
      <c r="P290" s="76"/>
    </row>
    <row r="291" spans="1:16" ht="47.25">
      <c r="A291" s="44" t="s">
        <v>431</v>
      </c>
      <c r="B291" s="41" t="s">
        <v>68</v>
      </c>
      <c r="C291" s="41" t="s">
        <v>430</v>
      </c>
      <c r="D291" s="41"/>
      <c r="E291" s="42">
        <f>E292</f>
        <v>880</v>
      </c>
      <c r="F291" s="42">
        <f>F292</f>
        <v>0</v>
      </c>
      <c r="G291" s="42">
        <f>G292</f>
        <v>880</v>
      </c>
      <c r="H291" s="42">
        <f>H292</f>
        <v>0</v>
      </c>
      <c r="I291" s="42">
        <f>I292</f>
        <v>0</v>
      </c>
      <c r="J291" s="25"/>
      <c r="K291" s="25"/>
      <c r="L291" s="25"/>
      <c r="M291" s="25"/>
      <c r="N291" s="25"/>
      <c r="O291" s="25"/>
      <c r="P291" s="76"/>
    </row>
    <row r="292" spans="1:16" ht="31.5">
      <c r="A292" s="44" t="s">
        <v>10</v>
      </c>
      <c r="B292" s="41" t="s">
        <v>68</v>
      </c>
      <c r="C292" s="41" t="s">
        <v>430</v>
      </c>
      <c r="D292" s="41">
        <v>600</v>
      </c>
      <c r="E292" s="42">
        <v>880</v>
      </c>
      <c r="F292" s="42">
        <v>0</v>
      </c>
      <c r="G292" s="42">
        <f>F292+E292</f>
        <v>880</v>
      </c>
      <c r="H292" s="42">
        <v>0</v>
      </c>
      <c r="I292" s="42">
        <v>0</v>
      </c>
      <c r="J292" s="25"/>
      <c r="K292" s="25"/>
      <c r="L292" s="25"/>
      <c r="M292" s="25"/>
      <c r="N292" s="25"/>
      <c r="O292" s="25"/>
      <c r="P292" s="76"/>
    </row>
    <row r="293" spans="1:16" ht="31.5">
      <c r="A293" s="44" t="s">
        <v>388</v>
      </c>
      <c r="B293" s="41" t="s">
        <v>68</v>
      </c>
      <c r="C293" s="41" t="s">
        <v>390</v>
      </c>
      <c r="D293" s="41"/>
      <c r="E293" s="42">
        <f>E294</f>
        <v>57.6</v>
      </c>
      <c r="F293" s="42">
        <f>F294</f>
        <v>0</v>
      </c>
      <c r="G293" s="42">
        <f t="shared" si="8"/>
        <v>57.6</v>
      </c>
      <c r="H293" s="42">
        <v>0</v>
      </c>
      <c r="I293" s="42">
        <v>0</v>
      </c>
      <c r="J293" s="25"/>
      <c r="K293" s="25"/>
      <c r="L293" s="25"/>
      <c r="M293" s="25"/>
      <c r="N293" s="25"/>
      <c r="O293" s="25"/>
      <c r="P293" s="76"/>
    </row>
    <row r="294" spans="1:16" ht="31.5">
      <c r="A294" s="44" t="s">
        <v>10</v>
      </c>
      <c r="B294" s="41" t="s">
        <v>68</v>
      </c>
      <c r="C294" s="41" t="s">
        <v>390</v>
      </c>
      <c r="D294" s="41" t="s">
        <v>11</v>
      </c>
      <c r="E294" s="42">
        <v>57.6</v>
      </c>
      <c r="F294" s="42">
        <v>0</v>
      </c>
      <c r="G294" s="42">
        <f t="shared" si="8"/>
        <v>57.6</v>
      </c>
      <c r="H294" s="42">
        <v>0</v>
      </c>
      <c r="I294" s="42">
        <v>0</v>
      </c>
      <c r="J294" s="25"/>
      <c r="K294" s="25"/>
      <c r="L294" s="25"/>
      <c r="M294" s="25"/>
      <c r="N294" s="25"/>
      <c r="O294" s="25"/>
      <c r="P294" s="76"/>
    </row>
    <row r="295" spans="1:16" ht="47.25">
      <c r="A295" s="44" t="s">
        <v>441</v>
      </c>
      <c r="B295" s="41" t="s">
        <v>68</v>
      </c>
      <c r="C295" s="41" t="s">
        <v>440</v>
      </c>
      <c r="D295" s="41"/>
      <c r="E295" s="42">
        <f>E296</f>
        <v>1741.7</v>
      </c>
      <c r="F295" s="42">
        <f>F296</f>
        <v>0</v>
      </c>
      <c r="G295" s="42">
        <f>G296</f>
        <v>1741.7</v>
      </c>
      <c r="H295" s="42">
        <f>H296</f>
        <v>0</v>
      </c>
      <c r="I295" s="42">
        <f>I296</f>
        <v>0</v>
      </c>
      <c r="J295" s="25"/>
      <c r="K295" s="25"/>
      <c r="L295" s="25"/>
      <c r="M295" s="25"/>
      <c r="N295" s="25"/>
      <c r="O295" s="25"/>
      <c r="P295" s="76"/>
    </row>
    <row r="296" spans="1:16" ht="29.25" customHeight="1">
      <c r="A296" s="44" t="s">
        <v>10</v>
      </c>
      <c r="B296" s="41" t="s">
        <v>68</v>
      </c>
      <c r="C296" s="41" t="s">
        <v>440</v>
      </c>
      <c r="D296" s="41" t="s">
        <v>11</v>
      </c>
      <c r="E296" s="42">
        <v>1741.7</v>
      </c>
      <c r="F296" s="42">
        <v>0</v>
      </c>
      <c r="G296" s="42">
        <f>E296+F296</f>
        <v>1741.7</v>
      </c>
      <c r="H296" s="42">
        <v>0</v>
      </c>
      <c r="I296" s="42">
        <v>0</v>
      </c>
      <c r="J296" s="25"/>
      <c r="K296" s="25"/>
      <c r="L296" s="25"/>
      <c r="M296" s="25"/>
      <c r="N296" s="25"/>
      <c r="O296" s="25"/>
      <c r="P296" s="76"/>
    </row>
    <row r="297" spans="1:16" ht="15.75">
      <c r="A297" s="44" t="s">
        <v>170</v>
      </c>
      <c r="B297" s="41" t="s">
        <v>68</v>
      </c>
      <c r="C297" s="41" t="s">
        <v>323</v>
      </c>
      <c r="D297" s="41"/>
      <c r="E297" s="42">
        <f>E298</f>
        <v>575.1</v>
      </c>
      <c r="F297" s="42">
        <f>F298</f>
        <v>0</v>
      </c>
      <c r="G297" s="42">
        <f t="shared" si="8"/>
        <v>575.1</v>
      </c>
      <c r="H297" s="42">
        <f>H298</f>
        <v>0</v>
      </c>
      <c r="I297" s="42">
        <f>I298</f>
        <v>0</v>
      </c>
      <c r="J297" s="25"/>
      <c r="K297" s="25"/>
      <c r="L297" s="25"/>
      <c r="M297" s="25"/>
      <c r="N297" s="25"/>
      <c r="O297" s="25"/>
      <c r="P297" s="76"/>
    </row>
    <row r="298" spans="1:16" ht="31.5">
      <c r="A298" s="44" t="s">
        <v>10</v>
      </c>
      <c r="B298" s="41" t="s">
        <v>68</v>
      </c>
      <c r="C298" s="41" t="s">
        <v>323</v>
      </c>
      <c r="D298" s="41" t="s">
        <v>11</v>
      </c>
      <c r="E298" s="42">
        <f>188+199.2+187.9</f>
        <v>575.1</v>
      </c>
      <c r="F298" s="42">
        <v>0</v>
      </c>
      <c r="G298" s="42">
        <f t="shared" si="8"/>
        <v>575.1</v>
      </c>
      <c r="H298" s="42">
        <v>0</v>
      </c>
      <c r="I298" s="42">
        <v>0</v>
      </c>
      <c r="J298" s="141"/>
      <c r="K298" s="141"/>
      <c r="L298" s="141"/>
      <c r="M298" s="141"/>
      <c r="N298" s="25"/>
      <c r="O298" s="25"/>
      <c r="P298" s="76"/>
    </row>
    <row r="299" spans="1:18" ht="31.5">
      <c r="A299" s="44" t="s">
        <v>206</v>
      </c>
      <c r="B299" s="41" t="s">
        <v>68</v>
      </c>
      <c r="C299" s="41" t="s">
        <v>298</v>
      </c>
      <c r="D299" s="41"/>
      <c r="E299" s="42">
        <f>E300</f>
        <v>302.5</v>
      </c>
      <c r="F299" s="42">
        <f>F300</f>
        <v>0</v>
      </c>
      <c r="G299" s="42">
        <f t="shared" si="8"/>
        <v>302.5</v>
      </c>
      <c r="H299" s="42">
        <f>H300</f>
        <v>0</v>
      </c>
      <c r="I299" s="42">
        <f>I300</f>
        <v>0</v>
      </c>
      <c r="J299" s="25"/>
      <c r="K299" s="25"/>
      <c r="L299" s="25"/>
      <c r="M299" s="25"/>
      <c r="N299" s="25"/>
      <c r="O299" s="25"/>
      <c r="P299" s="101"/>
      <c r="Q299" s="101"/>
      <c r="R299" s="101"/>
    </row>
    <row r="300" spans="1:16" ht="31.5">
      <c r="A300" s="44" t="s">
        <v>10</v>
      </c>
      <c r="B300" s="41" t="s">
        <v>68</v>
      </c>
      <c r="C300" s="41" t="s">
        <v>298</v>
      </c>
      <c r="D300" s="41" t="s">
        <v>11</v>
      </c>
      <c r="E300" s="42">
        <f>60.5+242</f>
        <v>302.5</v>
      </c>
      <c r="F300" s="42">
        <v>0</v>
      </c>
      <c r="G300" s="42">
        <f t="shared" si="8"/>
        <v>302.5</v>
      </c>
      <c r="H300" s="42">
        <v>0</v>
      </c>
      <c r="I300" s="42">
        <v>0</v>
      </c>
      <c r="J300" s="141"/>
      <c r="K300" s="141"/>
      <c r="L300" s="141"/>
      <c r="M300" s="141"/>
      <c r="N300" s="25"/>
      <c r="O300" s="25"/>
      <c r="P300" s="76"/>
    </row>
    <row r="301" spans="1:16" ht="31.5">
      <c r="A301" s="44" t="s">
        <v>210</v>
      </c>
      <c r="B301" s="41" t="s">
        <v>68</v>
      </c>
      <c r="C301" s="41" t="s">
        <v>349</v>
      </c>
      <c r="D301" s="41"/>
      <c r="E301" s="42">
        <f>E302</f>
        <v>2606.6</v>
      </c>
      <c r="F301" s="42">
        <f>F302</f>
        <v>0</v>
      </c>
      <c r="G301" s="42">
        <f t="shared" si="8"/>
        <v>2606.6</v>
      </c>
      <c r="H301" s="42">
        <f>H302</f>
        <v>0</v>
      </c>
      <c r="I301" s="42">
        <f>I302</f>
        <v>0</v>
      </c>
      <c r="J301" s="141"/>
      <c r="K301" s="141"/>
      <c r="L301" s="141"/>
      <c r="M301" s="141"/>
      <c r="N301" s="25"/>
      <c r="O301" s="25"/>
      <c r="P301" s="76"/>
    </row>
    <row r="302" spans="1:16" ht="31.5">
      <c r="A302" s="44" t="s">
        <v>10</v>
      </c>
      <c r="B302" s="41" t="s">
        <v>68</v>
      </c>
      <c r="C302" s="41" t="s">
        <v>349</v>
      </c>
      <c r="D302" s="41" t="s">
        <v>11</v>
      </c>
      <c r="E302" s="42">
        <v>2606.6</v>
      </c>
      <c r="F302" s="42">
        <v>0</v>
      </c>
      <c r="G302" s="42">
        <f t="shared" si="8"/>
        <v>2606.6</v>
      </c>
      <c r="H302" s="42">
        <v>0</v>
      </c>
      <c r="I302" s="42">
        <v>0</v>
      </c>
      <c r="J302" s="141"/>
      <c r="K302" s="141"/>
      <c r="L302" s="141"/>
      <c r="M302" s="141"/>
      <c r="N302" s="25"/>
      <c r="O302" s="25"/>
      <c r="P302" s="76"/>
    </row>
    <row r="303" spans="1:16" ht="63">
      <c r="A303" s="44" t="s">
        <v>351</v>
      </c>
      <c r="B303" s="41" t="s">
        <v>68</v>
      </c>
      <c r="C303" s="41" t="s">
        <v>350</v>
      </c>
      <c r="D303" s="41"/>
      <c r="E303" s="42">
        <f>E304</f>
        <v>655</v>
      </c>
      <c r="F303" s="42">
        <f>F304</f>
        <v>0</v>
      </c>
      <c r="G303" s="42">
        <f t="shared" si="8"/>
        <v>655</v>
      </c>
      <c r="H303" s="42">
        <f>H304</f>
        <v>0</v>
      </c>
      <c r="I303" s="42">
        <f>I304</f>
        <v>0</v>
      </c>
      <c r="J303" s="141"/>
      <c r="K303" s="141"/>
      <c r="L303" s="141"/>
      <c r="M303" s="141"/>
      <c r="N303" s="25"/>
      <c r="O303" s="25"/>
      <c r="P303" s="76"/>
    </row>
    <row r="304" spans="1:16" ht="31.5">
      <c r="A304" s="44" t="s">
        <v>10</v>
      </c>
      <c r="B304" s="41" t="s">
        <v>68</v>
      </c>
      <c r="C304" s="41" t="s">
        <v>350</v>
      </c>
      <c r="D304" s="41" t="s">
        <v>11</v>
      </c>
      <c r="E304" s="42">
        <v>655</v>
      </c>
      <c r="F304" s="42">
        <v>0</v>
      </c>
      <c r="G304" s="42">
        <f t="shared" si="8"/>
        <v>655</v>
      </c>
      <c r="H304" s="42">
        <v>0</v>
      </c>
      <c r="I304" s="42">
        <v>0</v>
      </c>
      <c r="J304" s="141"/>
      <c r="K304" s="141"/>
      <c r="L304" s="141"/>
      <c r="M304" s="141"/>
      <c r="N304" s="25"/>
      <c r="O304" s="25"/>
      <c r="P304" s="76"/>
    </row>
    <row r="305" spans="1:19" ht="31.5">
      <c r="A305" s="44" t="s">
        <v>46</v>
      </c>
      <c r="B305" s="41" t="s">
        <v>68</v>
      </c>
      <c r="C305" s="41" t="s">
        <v>116</v>
      </c>
      <c r="D305" s="41"/>
      <c r="E305" s="42">
        <f>E306</f>
        <v>50738.4</v>
      </c>
      <c r="F305" s="42">
        <f>F306</f>
        <v>299.7</v>
      </c>
      <c r="G305" s="42">
        <f t="shared" si="8"/>
        <v>51038.1</v>
      </c>
      <c r="H305" s="42">
        <f>H306</f>
        <v>50932.1</v>
      </c>
      <c r="I305" s="42">
        <f>I306</f>
        <v>52766</v>
      </c>
      <c r="J305" s="25"/>
      <c r="K305" s="25"/>
      <c r="L305" s="25"/>
      <c r="M305" s="25"/>
      <c r="N305" s="25"/>
      <c r="O305" s="25"/>
      <c r="P305" s="101"/>
      <c r="Q305" s="101"/>
      <c r="R305" s="101"/>
      <c r="S305" s="101"/>
    </row>
    <row r="306" spans="1:16" ht="31.5">
      <c r="A306" s="44" t="s">
        <v>10</v>
      </c>
      <c r="B306" s="41" t="s">
        <v>68</v>
      </c>
      <c r="C306" s="41" t="s">
        <v>116</v>
      </c>
      <c r="D306" s="41" t="s">
        <v>11</v>
      </c>
      <c r="E306" s="42">
        <v>50738.4</v>
      </c>
      <c r="F306" s="42">
        <f>300-0.2-0.1</f>
        <v>299.7</v>
      </c>
      <c r="G306" s="42">
        <f t="shared" si="8"/>
        <v>51038.1</v>
      </c>
      <c r="H306" s="42">
        <f>48538.4+2393.7</f>
        <v>50932.1</v>
      </c>
      <c r="I306" s="42">
        <f>50372.3+2393.7</f>
        <v>52766</v>
      </c>
      <c r="J306" s="25"/>
      <c r="K306" s="25"/>
      <c r="L306" s="25"/>
      <c r="M306" s="25"/>
      <c r="N306" s="25"/>
      <c r="O306" s="25"/>
      <c r="P306" s="76"/>
    </row>
    <row r="307" spans="1:16" ht="47.25">
      <c r="A307" s="22" t="s">
        <v>321</v>
      </c>
      <c r="B307" s="41" t="s">
        <v>68</v>
      </c>
      <c r="C307" s="41" t="s">
        <v>220</v>
      </c>
      <c r="D307" s="41"/>
      <c r="E307" s="42">
        <f>E308</f>
        <v>29641.7</v>
      </c>
      <c r="F307" s="42">
        <f>F308</f>
        <v>0</v>
      </c>
      <c r="G307" s="42">
        <f t="shared" si="8"/>
        <v>29641.7</v>
      </c>
      <c r="H307" s="42">
        <f>H308</f>
        <v>26826.600000000002</v>
      </c>
      <c r="I307" s="42">
        <f>I308</f>
        <v>26826.600000000002</v>
      </c>
      <c r="J307" s="25"/>
      <c r="K307" s="25"/>
      <c r="L307" s="25"/>
      <c r="M307" s="25"/>
      <c r="N307" s="25"/>
      <c r="O307" s="25"/>
      <c r="P307" s="76"/>
    </row>
    <row r="308" spans="1:16" ht="31.5">
      <c r="A308" s="44" t="s">
        <v>10</v>
      </c>
      <c r="B308" s="41" t="s">
        <v>68</v>
      </c>
      <c r="C308" s="41" t="s">
        <v>220</v>
      </c>
      <c r="D308" s="41" t="s">
        <v>11</v>
      </c>
      <c r="E308" s="42">
        <v>29641.7</v>
      </c>
      <c r="F308" s="42">
        <v>0</v>
      </c>
      <c r="G308" s="42">
        <f t="shared" si="8"/>
        <v>29641.7</v>
      </c>
      <c r="H308" s="42">
        <f>2309.4+24248.9+268.3</f>
        <v>26826.600000000002</v>
      </c>
      <c r="I308" s="42">
        <f>2309.4+24248.9+268.3</f>
        <v>26826.600000000002</v>
      </c>
      <c r="J308" s="25"/>
      <c r="K308" s="25"/>
      <c r="L308" s="25"/>
      <c r="M308" s="25"/>
      <c r="N308" s="25"/>
      <c r="O308" s="25"/>
      <c r="P308" s="76"/>
    </row>
    <row r="309" spans="1:16" ht="31.5">
      <c r="A309" s="44" t="s">
        <v>214</v>
      </c>
      <c r="B309" s="41" t="s">
        <v>68</v>
      </c>
      <c r="C309" s="41" t="s">
        <v>215</v>
      </c>
      <c r="D309" s="41"/>
      <c r="E309" s="42">
        <f>E310</f>
        <v>133.2</v>
      </c>
      <c r="F309" s="42">
        <f>F310</f>
        <v>0.5</v>
      </c>
      <c r="G309" s="42">
        <f t="shared" si="8"/>
        <v>133.7</v>
      </c>
      <c r="H309" s="42">
        <f>H310</f>
        <v>183.4</v>
      </c>
      <c r="I309" s="42">
        <f>I310</f>
        <v>183.4</v>
      </c>
      <c r="J309" s="25"/>
      <c r="K309" s="25"/>
      <c r="L309" s="25"/>
      <c r="M309" s="25"/>
      <c r="N309" s="25"/>
      <c r="O309" s="25"/>
      <c r="P309" s="76"/>
    </row>
    <row r="310" spans="1:16" ht="31.5">
      <c r="A310" s="44" t="s">
        <v>10</v>
      </c>
      <c r="B310" s="41" t="s">
        <v>68</v>
      </c>
      <c r="C310" s="41" t="s">
        <v>215</v>
      </c>
      <c r="D310" s="41" t="s">
        <v>11</v>
      </c>
      <c r="E310" s="42">
        <v>133.2</v>
      </c>
      <c r="F310" s="42">
        <v>0.5</v>
      </c>
      <c r="G310" s="42">
        <f t="shared" si="8"/>
        <v>133.7</v>
      </c>
      <c r="H310" s="42">
        <f>8+83.7+91.7</f>
        <v>183.4</v>
      </c>
      <c r="I310" s="42">
        <f>8+83.7+91.7</f>
        <v>183.4</v>
      </c>
      <c r="J310" s="25"/>
      <c r="K310" s="25"/>
      <c r="L310" s="25"/>
      <c r="M310" s="25"/>
      <c r="N310" s="25"/>
      <c r="O310" s="25"/>
      <c r="P310" s="76"/>
    </row>
    <row r="311" spans="1:16" ht="48.75" customHeight="1">
      <c r="A311" s="44" t="s">
        <v>45</v>
      </c>
      <c r="B311" s="41" t="s">
        <v>68</v>
      </c>
      <c r="C311" s="41" t="s">
        <v>117</v>
      </c>
      <c r="D311" s="41"/>
      <c r="E311" s="42">
        <f>E312</f>
        <v>24556.5</v>
      </c>
      <c r="F311" s="42">
        <f>F312</f>
        <v>-0.1</v>
      </c>
      <c r="G311" s="42">
        <f t="shared" si="8"/>
        <v>24556.4</v>
      </c>
      <c r="H311" s="42">
        <f>H312</f>
        <v>24465.8</v>
      </c>
      <c r="I311" s="42">
        <f>I312</f>
        <v>25338.3</v>
      </c>
      <c r="J311" s="25"/>
      <c r="K311" s="25"/>
      <c r="L311" s="25"/>
      <c r="M311" s="25"/>
      <c r="N311" s="25"/>
      <c r="O311" s="25"/>
      <c r="P311" s="76"/>
    </row>
    <row r="312" spans="1:16" ht="31.5">
      <c r="A312" s="44" t="s">
        <v>10</v>
      </c>
      <c r="B312" s="41" t="s">
        <v>68</v>
      </c>
      <c r="C312" s="41" t="s">
        <v>117</v>
      </c>
      <c r="D312" s="41" t="s">
        <v>11</v>
      </c>
      <c r="E312" s="42">
        <v>24556.5</v>
      </c>
      <c r="F312" s="42">
        <v>-0.1</v>
      </c>
      <c r="G312" s="42">
        <f t="shared" si="8"/>
        <v>24556.4</v>
      </c>
      <c r="H312" s="42">
        <f>23061.3-95.5+1500</f>
        <v>24465.8</v>
      </c>
      <c r="I312" s="42">
        <f>23933.8-95.5+1500</f>
        <v>25338.3</v>
      </c>
      <c r="J312" s="25"/>
      <c r="K312" s="25"/>
      <c r="L312" s="25"/>
      <c r="M312" s="25"/>
      <c r="N312" s="25"/>
      <c r="O312" s="25"/>
      <c r="P312" s="76"/>
    </row>
    <row r="313" spans="1:16" ht="47.25">
      <c r="A313" s="44" t="s">
        <v>224</v>
      </c>
      <c r="B313" s="41" t="s">
        <v>68</v>
      </c>
      <c r="C313" s="41" t="s">
        <v>225</v>
      </c>
      <c r="D313" s="41"/>
      <c r="E313" s="42">
        <f>E314</f>
        <v>10701.5</v>
      </c>
      <c r="F313" s="42">
        <f>F314</f>
        <v>0</v>
      </c>
      <c r="G313" s="42">
        <f t="shared" si="8"/>
        <v>10701.5</v>
      </c>
      <c r="H313" s="42">
        <f>H314</f>
        <v>9554.4</v>
      </c>
      <c r="I313" s="42">
        <f>I314</f>
        <v>9554.4</v>
      </c>
      <c r="J313" s="25"/>
      <c r="K313" s="25"/>
      <c r="L313" s="25"/>
      <c r="M313" s="25"/>
      <c r="N313" s="25"/>
      <c r="O313" s="25"/>
      <c r="P313" s="76"/>
    </row>
    <row r="314" spans="1:16" ht="31.5">
      <c r="A314" s="44" t="s">
        <v>10</v>
      </c>
      <c r="B314" s="41" t="s">
        <v>68</v>
      </c>
      <c r="C314" s="41" t="s">
        <v>225</v>
      </c>
      <c r="D314" s="41" t="s">
        <v>11</v>
      </c>
      <c r="E314" s="42">
        <v>10701.5</v>
      </c>
      <c r="F314" s="42">
        <v>0</v>
      </c>
      <c r="G314" s="42">
        <f t="shared" si="8"/>
        <v>10701.5</v>
      </c>
      <c r="H314" s="42">
        <f>9458.9+95.5</f>
        <v>9554.4</v>
      </c>
      <c r="I314" s="42">
        <f>9458.9+95.5</f>
        <v>9554.4</v>
      </c>
      <c r="J314" s="25"/>
      <c r="K314" s="25"/>
      <c r="L314" s="25"/>
      <c r="M314" s="25"/>
      <c r="N314" s="25"/>
      <c r="O314" s="25"/>
      <c r="P314" s="76"/>
    </row>
    <row r="315" spans="1:16" ht="31.5">
      <c r="A315" s="44" t="s">
        <v>214</v>
      </c>
      <c r="B315" s="41" t="s">
        <v>68</v>
      </c>
      <c r="C315" s="41" t="s">
        <v>216</v>
      </c>
      <c r="D315" s="41"/>
      <c r="E315" s="42">
        <f>E316</f>
        <v>69.2</v>
      </c>
      <c r="F315" s="42">
        <f>F316</f>
        <v>0.2</v>
      </c>
      <c r="G315" s="42">
        <f t="shared" si="8"/>
        <v>69.4</v>
      </c>
      <c r="H315" s="42">
        <f>H316</f>
        <v>66.8</v>
      </c>
      <c r="I315" s="42">
        <f>I316</f>
        <v>66.8</v>
      </c>
      <c r="J315" s="25"/>
      <c r="K315" s="25"/>
      <c r="L315" s="25"/>
      <c r="M315" s="25"/>
      <c r="N315" s="25"/>
      <c r="O315" s="25"/>
      <c r="P315" s="76"/>
    </row>
    <row r="316" spans="1:16" ht="31.5">
      <c r="A316" s="44" t="s">
        <v>10</v>
      </c>
      <c r="B316" s="41" t="s">
        <v>68</v>
      </c>
      <c r="C316" s="41" t="s">
        <v>216</v>
      </c>
      <c r="D316" s="41" t="s">
        <v>11</v>
      </c>
      <c r="E316" s="42">
        <v>69.2</v>
      </c>
      <c r="F316" s="42">
        <v>0.2</v>
      </c>
      <c r="G316" s="42">
        <f t="shared" si="8"/>
        <v>69.4</v>
      </c>
      <c r="H316" s="42">
        <f>33.4*2</f>
        <v>66.8</v>
      </c>
      <c r="I316" s="42">
        <f>33.4*2</f>
        <v>66.8</v>
      </c>
      <c r="J316" s="25"/>
      <c r="K316" s="25"/>
      <c r="L316" s="25"/>
      <c r="M316" s="25"/>
      <c r="N316" s="25"/>
      <c r="O316" s="25"/>
      <c r="P316" s="76"/>
    </row>
    <row r="317" spans="1:16" ht="15.75">
      <c r="A317" s="44" t="s">
        <v>159</v>
      </c>
      <c r="B317" s="41" t="s">
        <v>68</v>
      </c>
      <c r="C317" s="41" t="s">
        <v>160</v>
      </c>
      <c r="D317" s="41"/>
      <c r="E317" s="42">
        <f>E318</f>
        <v>20</v>
      </c>
      <c r="F317" s="42">
        <f>F318</f>
        <v>0</v>
      </c>
      <c r="G317" s="42">
        <f t="shared" si="8"/>
        <v>20</v>
      </c>
      <c r="H317" s="42">
        <f>H318</f>
        <v>0</v>
      </c>
      <c r="I317" s="42">
        <f>I318</f>
        <v>0</v>
      </c>
      <c r="J317" s="25"/>
      <c r="K317" s="25"/>
      <c r="L317" s="25"/>
      <c r="M317" s="25"/>
      <c r="N317" s="25"/>
      <c r="O317" s="25"/>
      <c r="P317" s="76"/>
    </row>
    <row r="318" spans="1:15" ht="15.75">
      <c r="A318" s="44" t="s">
        <v>26</v>
      </c>
      <c r="B318" s="41" t="s">
        <v>68</v>
      </c>
      <c r="C318" s="41" t="s">
        <v>160</v>
      </c>
      <c r="D318" s="41" t="s">
        <v>16</v>
      </c>
      <c r="E318" s="42">
        <v>20</v>
      </c>
      <c r="F318" s="42">
        <v>0</v>
      </c>
      <c r="G318" s="42">
        <f t="shared" si="8"/>
        <v>20</v>
      </c>
      <c r="H318" s="42">
        <v>0</v>
      </c>
      <c r="I318" s="42">
        <v>0</v>
      </c>
      <c r="J318" s="25"/>
      <c r="K318" s="25"/>
      <c r="L318" s="25"/>
      <c r="M318" s="25"/>
      <c r="N318" s="25"/>
      <c r="O318" s="25"/>
    </row>
    <row r="319" spans="1:15" ht="15.75">
      <c r="A319" s="44" t="s">
        <v>21</v>
      </c>
      <c r="B319" s="41" t="s">
        <v>68</v>
      </c>
      <c r="C319" s="41" t="s">
        <v>118</v>
      </c>
      <c r="D319" s="41"/>
      <c r="E319" s="42">
        <f>E321+E320+E322</f>
        <v>12482.3</v>
      </c>
      <c r="F319" s="42">
        <f>F321+F320+F322</f>
        <v>0</v>
      </c>
      <c r="G319" s="42">
        <f>G321+G320+G322</f>
        <v>12482.3</v>
      </c>
      <c r="H319" s="42">
        <f>H321+H320+H322</f>
        <v>8396.300000000001</v>
      </c>
      <c r="I319" s="42">
        <f>I321+I320+I322</f>
        <v>8396.300000000001</v>
      </c>
      <c r="J319" s="25"/>
      <c r="K319" s="25"/>
      <c r="L319" s="25"/>
      <c r="M319" s="25"/>
      <c r="N319" s="25"/>
      <c r="O319" s="25"/>
    </row>
    <row r="320" spans="1:15" ht="63">
      <c r="A320" s="44" t="s">
        <v>14</v>
      </c>
      <c r="B320" s="41" t="s">
        <v>68</v>
      </c>
      <c r="C320" s="41" t="s">
        <v>118</v>
      </c>
      <c r="D320" s="41" t="s">
        <v>15</v>
      </c>
      <c r="E320" s="42">
        <v>11035.6</v>
      </c>
      <c r="F320" s="42">
        <v>0</v>
      </c>
      <c r="G320" s="42">
        <f t="shared" si="8"/>
        <v>11035.6</v>
      </c>
      <c r="H320" s="42">
        <f>9810.2-2613.3</f>
        <v>7196.900000000001</v>
      </c>
      <c r="I320" s="42">
        <f>9810.2-2613.3</f>
        <v>7196.900000000001</v>
      </c>
      <c r="J320" s="25"/>
      <c r="K320" s="25"/>
      <c r="L320" s="25"/>
      <c r="M320" s="25"/>
      <c r="N320" s="25"/>
      <c r="O320" s="25"/>
    </row>
    <row r="321" spans="1:15" ht="47.25">
      <c r="A321" s="44" t="s">
        <v>307</v>
      </c>
      <c r="B321" s="41" t="s">
        <v>68</v>
      </c>
      <c r="C321" s="41" t="s">
        <v>118</v>
      </c>
      <c r="D321" s="41" t="s">
        <v>8</v>
      </c>
      <c r="E321" s="42">
        <v>1428.8</v>
      </c>
      <c r="F321" s="42">
        <v>0</v>
      </c>
      <c r="G321" s="42">
        <f t="shared" si="8"/>
        <v>1428.8</v>
      </c>
      <c r="H321" s="42">
        <v>1181.5</v>
      </c>
      <c r="I321" s="42">
        <v>1181.5</v>
      </c>
      <c r="J321" s="25"/>
      <c r="K321" s="25"/>
      <c r="L321" s="25"/>
      <c r="M321" s="25"/>
      <c r="N321" s="25"/>
      <c r="O321" s="25"/>
    </row>
    <row r="322" spans="1:15" ht="15.75">
      <c r="A322" s="44" t="s">
        <v>9</v>
      </c>
      <c r="B322" s="41" t="s">
        <v>68</v>
      </c>
      <c r="C322" s="41" t="s">
        <v>118</v>
      </c>
      <c r="D322" s="41" t="s">
        <v>12</v>
      </c>
      <c r="E322" s="42">
        <v>17.9</v>
      </c>
      <c r="F322" s="42">
        <v>0</v>
      </c>
      <c r="G322" s="42">
        <f t="shared" si="8"/>
        <v>17.9</v>
      </c>
      <c r="H322" s="42">
        <v>17.9</v>
      </c>
      <c r="I322" s="42">
        <v>17.9</v>
      </c>
      <c r="J322" s="25"/>
      <c r="K322" s="25"/>
      <c r="L322" s="25"/>
      <c r="M322" s="25"/>
      <c r="N322" s="25"/>
      <c r="O322" s="25"/>
    </row>
    <row r="323" spans="1:15" ht="78.75">
      <c r="A323" s="44" t="s">
        <v>462</v>
      </c>
      <c r="B323" s="41" t="s">
        <v>68</v>
      </c>
      <c r="C323" s="41" t="s">
        <v>464</v>
      </c>
      <c r="D323" s="41"/>
      <c r="E323" s="42">
        <f>E324</f>
        <v>315.5</v>
      </c>
      <c r="F323" s="42">
        <f>F324</f>
        <v>0</v>
      </c>
      <c r="G323" s="42">
        <f>G324</f>
        <v>315.5</v>
      </c>
      <c r="H323" s="42">
        <f>H324</f>
        <v>0</v>
      </c>
      <c r="I323" s="42">
        <f>I324</f>
        <v>0</v>
      </c>
      <c r="J323" s="25"/>
      <c r="K323" s="25"/>
      <c r="L323" s="25"/>
      <c r="M323" s="25"/>
      <c r="N323" s="25"/>
      <c r="O323" s="25"/>
    </row>
    <row r="324" spans="1:15" ht="63">
      <c r="A324" s="44" t="s">
        <v>14</v>
      </c>
      <c r="B324" s="41" t="s">
        <v>68</v>
      </c>
      <c r="C324" s="41" t="s">
        <v>464</v>
      </c>
      <c r="D324" s="41" t="s">
        <v>15</v>
      </c>
      <c r="E324" s="42">
        <v>315.5</v>
      </c>
      <c r="F324" s="42">
        <v>0</v>
      </c>
      <c r="G324" s="42">
        <f>E324+F324</f>
        <v>315.5</v>
      </c>
      <c r="H324" s="42">
        <v>0</v>
      </c>
      <c r="I324" s="42">
        <v>0</v>
      </c>
      <c r="J324" s="25"/>
      <c r="K324" s="25"/>
      <c r="L324" s="25"/>
      <c r="M324" s="25"/>
      <c r="N324" s="25"/>
      <c r="O324" s="25"/>
    </row>
    <row r="325" spans="1:15" ht="31.5">
      <c r="A325" s="44" t="s">
        <v>44</v>
      </c>
      <c r="B325" s="41" t="s">
        <v>68</v>
      </c>
      <c r="C325" s="41" t="s">
        <v>293</v>
      </c>
      <c r="D325" s="41"/>
      <c r="E325" s="42">
        <f>E326+E327+E328</f>
        <v>10930</v>
      </c>
      <c r="F325" s="42">
        <f>F328+F327+F326</f>
        <v>0</v>
      </c>
      <c r="G325" s="42">
        <f t="shared" si="8"/>
        <v>10930</v>
      </c>
      <c r="H325" s="42">
        <f>H326+H327+H328</f>
        <v>7020.5</v>
      </c>
      <c r="I325" s="42">
        <f>I326+I327+I328</f>
        <v>7020.5</v>
      </c>
      <c r="J325" s="25"/>
      <c r="K325" s="25"/>
      <c r="L325" s="25"/>
      <c r="M325" s="25"/>
      <c r="N325" s="25"/>
      <c r="O325" s="25"/>
    </row>
    <row r="326" spans="1:15" ht="63">
      <c r="A326" s="44" t="s">
        <v>14</v>
      </c>
      <c r="B326" s="41" t="s">
        <v>68</v>
      </c>
      <c r="C326" s="41" t="s">
        <v>293</v>
      </c>
      <c r="D326" s="41" t="s">
        <v>15</v>
      </c>
      <c r="E326" s="36">
        <v>10211.5</v>
      </c>
      <c r="F326" s="42">
        <v>0</v>
      </c>
      <c r="G326" s="42">
        <f t="shared" si="8"/>
        <v>10211.5</v>
      </c>
      <c r="H326" s="36">
        <f>8582.4-2280.4</f>
        <v>6302</v>
      </c>
      <c r="I326" s="36">
        <f>8582.4-2280.4</f>
        <v>6302</v>
      </c>
      <c r="J326" s="25"/>
      <c r="K326" s="25"/>
      <c r="L326" s="25"/>
      <c r="M326" s="25"/>
      <c r="N326" s="25"/>
      <c r="O326" s="25"/>
    </row>
    <row r="327" spans="1:15" ht="31.5">
      <c r="A327" s="44" t="s">
        <v>308</v>
      </c>
      <c r="B327" s="41" t="s">
        <v>68</v>
      </c>
      <c r="C327" s="41" t="s">
        <v>293</v>
      </c>
      <c r="D327" s="41" t="s">
        <v>8</v>
      </c>
      <c r="E327" s="36">
        <v>715.5</v>
      </c>
      <c r="F327" s="42">
        <v>0</v>
      </c>
      <c r="G327" s="42">
        <f t="shared" si="8"/>
        <v>715.5</v>
      </c>
      <c r="H327" s="36">
        <v>715.5</v>
      </c>
      <c r="I327" s="36">
        <v>715.5</v>
      </c>
      <c r="J327" s="25"/>
      <c r="K327" s="25"/>
      <c r="L327" s="25"/>
      <c r="M327" s="25"/>
      <c r="N327" s="25"/>
      <c r="O327" s="25"/>
    </row>
    <row r="328" spans="1:15" ht="15.75">
      <c r="A328" s="44" t="s">
        <v>9</v>
      </c>
      <c r="B328" s="41" t="s">
        <v>68</v>
      </c>
      <c r="C328" s="41" t="s">
        <v>293</v>
      </c>
      <c r="D328" s="41" t="s">
        <v>12</v>
      </c>
      <c r="E328" s="36">
        <v>3</v>
      </c>
      <c r="F328" s="42">
        <v>0</v>
      </c>
      <c r="G328" s="42">
        <f t="shared" si="8"/>
        <v>3</v>
      </c>
      <c r="H328" s="36">
        <v>3</v>
      </c>
      <c r="I328" s="36">
        <v>3</v>
      </c>
      <c r="J328" s="25"/>
      <c r="K328" s="25"/>
      <c r="L328" s="25"/>
      <c r="M328" s="25"/>
      <c r="N328" s="25"/>
      <c r="O328" s="25"/>
    </row>
    <row r="329" spans="1:15" ht="31.5">
      <c r="A329" s="44" t="s">
        <v>206</v>
      </c>
      <c r="B329" s="41" t="s">
        <v>68</v>
      </c>
      <c r="C329" s="41" t="s">
        <v>365</v>
      </c>
      <c r="D329" s="41"/>
      <c r="E329" s="42">
        <f>E330</f>
        <v>4180.900000000001</v>
      </c>
      <c r="F329" s="42">
        <f>F330</f>
        <v>0</v>
      </c>
      <c r="G329" s="42">
        <f t="shared" si="8"/>
        <v>4180.900000000001</v>
      </c>
      <c r="H329" s="42">
        <f>H330</f>
        <v>0</v>
      </c>
      <c r="I329" s="42">
        <f>I330</f>
        <v>0</v>
      </c>
      <c r="J329" s="25"/>
      <c r="K329" s="25"/>
      <c r="L329" s="25"/>
      <c r="M329" s="25"/>
      <c r="N329" s="25"/>
      <c r="O329" s="25"/>
    </row>
    <row r="330" spans="1:15" ht="31.5">
      <c r="A330" s="44" t="s">
        <v>10</v>
      </c>
      <c r="B330" s="41" t="s">
        <v>68</v>
      </c>
      <c r="C330" s="41" t="s">
        <v>365</v>
      </c>
      <c r="D330" s="41" t="s">
        <v>11</v>
      </c>
      <c r="E330" s="42">
        <f>3762.8+418.1</f>
        <v>4180.900000000001</v>
      </c>
      <c r="F330" s="42">
        <v>0</v>
      </c>
      <c r="G330" s="42">
        <f t="shared" si="8"/>
        <v>4180.900000000001</v>
      </c>
      <c r="H330" s="42">
        <v>0</v>
      </c>
      <c r="I330" s="42">
        <v>0</v>
      </c>
      <c r="J330" s="25"/>
      <c r="K330" s="25"/>
      <c r="L330" s="25"/>
      <c r="M330" s="25"/>
      <c r="N330" s="25"/>
      <c r="O330" s="25"/>
    </row>
    <row r="331" spans="1:15" ht="15.75">
      <c r="A331" s="64" t="s">
        <v>28</v>
      </c>
      <c r="B331" s="65" t="s">
        <v>69</v>
      </c>
      <c r="C331" s="65" t="s">
        <v>84</v>
      </c>
      <c r="D331" s="65"/>
      <c r="E331" s="66">
        <f aca="true" t="shared" si="9" ref="E331:I332">E332</f>
        <v>805.5</v>
      </c>
      <c r="F331" s="66">
        <f>F332</f>
        <v>-173.8</v>
      </c>
      <c r="G331" s="66">
        <f>G332</f>
        <v>631.7</v>
      </c>
      <c r="H331" s="66">
        <f t="shared" si="9"/>
        <v>805.5</v>
      </c>
      <c r="I331" s="66">
        <f t="shared" si="9"/>
        <v>805.5</v>
      </c>
      <c r="J331" s="25"/>
      <c r="K331" s="25"/>
      <c r="L331" s="25"/>
      <c r="M331" s="25"/>
      <c r="N331" s="25"/>
      <c r="O331" s="25"/>
    </row>
    <row r="332" spans="1:15" ht="63">
      <c r="A332" s="44" t="s">
        <v>166</v>
      </c>
      <c r="B332" s="41" t="s">
        <v>68</v>
      </c>
      <c r="C332" s="41" t="s">
        <v>165</v>
      </c>
      <c r="D332" s="41"/>
      <c r="E332" s="42">
        <f t="shared" si="9"/>
        <v>805.5</v>
      </c>
      <c r="F332" s="42">
        <f>F333</f>
        <v>-173.8</v>
      </c>
      <c r="G332" s="42">
        <f>E332+F332</f>
        <v>631.7</v>
      </c>
      <c r="H332" s="42">
        <f t="shared" si="9"/>
        <v>805.5</v>
      </c>
      <c r="I332" s="42">
        <f t="shared" si="9"/>
        <v>805.5</v>
      </c>
      <c r="J332" s="25"/>
      <c r="K332" s="25"/>
      <c r="L332" s="25"/>
      <c r="M332" s="25"/>
      <c r="N332" s="25"/>
      <c r="O332" s="25"/>
    </row>
    <row r="333" spans="1:15" ht="31.5">
      <c r="A333" s="44" t="s">
        <v>10</v>
      </c>
      <c r="B333" s="41" t="s">
        <v>68</v>
      </c>
      <c r="C333" s="41" t="s">
        <v>165</v>
      </c>
      <c r="D333" s="41" t="s">
        <v>11</v>
      </c>
      <c r="E333" s="42">
        <v>805.5</v>
      </c>
      <c r="F333" s="42">
        <v>-173.8</v>
      </c>
      <c r="G333" s="42">
        <f>E333+F333</f>
        <v>631.7</v>
      </c>
      <c r="H333" s="42">
        <v>805.5</v>
      </c>
      <c r="I333" s="42">
        <v>805.5</v>
      </c>
      <c r="J333" s="25"/>
      <c r="K333" s="25"/>
      <c r="L333" s="25"/>
      <c r="M333" s="25"/>
      <c r="N333" s="25"/>
      <c r="O333" s="25"/>
    </row>
    <row r="334" spans="1:15" ht="31.5">
      <c r="A334" s="31" t="s">
        <v>70</v>
      </c>
      <c r="B334" s="32" t="s">
        <v>71</v>
      </c>
      <c r="C334" s="67"/>
      <c r="D334" s="67"/>
      <c r="E334" s="33">
        <f>E335+E348+E376</f>
        <v>117086.69999999998</v>
      </c>
      <c r="F334" s="33">
        <f>F335+F348+F376</f>
        <v>0</v>
      </c>
      <c r="G334" s="33">
        <f>G335+G348+G376</f>
        <v>117086.69999999998</v>
      </c>
      <c r="H334" s="33">
        <f>H335+H348+H376</f>
        <v>47092.899999999994</v>
      </c>
      <c r="I334" s="33">
        <f>I335+I348+I376</f>
        <v>47206.8</v>
      </c>
      <c r="J334" s="25"/>
      <c r="K334" s="25"/>
      <c r="L334" s="25"/>
      <c r="M334" s="25"/>
      <c r="N334" s="25"/>
      <c r="O334" s="25"/>
    </row>
    <row r="335" spans="1:15" ht="31.5">
      <c r="A335" s="64" t="s">
        <v>237</v>
      </c>
      <c r="B335" s="65" t="s">
        <v>71</v>
      </c>
      <c r="C335" s="65" t="s">
        <v>151</v>
      </c>
      <c r="D335" s="65" t="s">
        <v>0</v>
      </c>
      <c r="E335" s="66">
        <f>E336</f>
        <v>58887.1</v>
      </c>
      <c r="F335" s="66">
        <f>F336</f>
        <v>0</v>
      </c>
      <c r="G335" s="66">
        <f>G336</f>
        <v>58887.1</v>
      </c>
      <c r="H335" s="66">
        <f>H336</f>
        <v>698.7000000000007</v>
      </c>
      <c r="I335" s="66">
        <f>I336</f>
        <v>0</v>
      </c>
      <c r="J335" s="25"/>
      <c r="K335" s="25"/>
      <c r="L335" s="25"/>
      <c r="M335" s="25"/>
      <c r="N335" s="25"/>
      <c r="O335" s="25"/>
    </row>
    <row r="336" spans="1:15" ht="63">
      <c r="A336" s="142" t="s">
        <v>315</v>
      </c>
      <c r="B336" s="68" t="s">
        <v>71</v>
      </c>
      <c r="C336" s="139" t="s">
        <v>153</v>
      </c>
      <c r="D336" s="139" t="s">
        <v>0</v>
      </c>
      <c r="E336" s="148">
        <f>E346+E337+E340+E342+E344</f>
        <v>58887.1</v>
      </c>
      <c r="F336" s="148">
        <f>F346+F337+F340+F342+F344</f>
        <v>0</v>
      </c>
      <c r="G336" s="148">
        <f>G346+G337+G340+G342+G344</f>
        <v>58887.1</v>
      </c>
      <c r="H336" s="148">
        <f>H346+H337+H340+H342+H344</f>
        <v>698.7000000000007</v>
      </c>
      <c r="I336" s="148">
        <f>I346+I337+I340+I342+I344</f>
        <v>0</v>
      </c>
      <c r="J336" s="25"/>
      <c r="K336" s="25"/>
      <c r="L336" s="25"/>
      <c r="M336" s="25"/>
      <c r="N336" s="25"/>
      <c r="O336" s="25"/>
    </row>
    <row r="337" spans="1:15" ht="31.5">
      <c r="A337" s="44" t="s">
        <v>227</v>
      </c>
      <c r="B337" s="26" t="s">
        <v>71</v>
      </c>
      <c r="C337" s="26" t="s">
        <v>300</v>
      </c>
      <c r="D337" s="26"/>
      <c r="E337" s="144">
        <f>E338+E339</f>
        <v>2456</v>
      </c>
      <c r="F337" s="144">
        <f>F338+F339</f>
        <v>0</v>
      </c>
      <c r="G337" s="144">
        <f>G338+G339</f>
        <v>2456</v>
      </c>
      <c r="H337" s="144">
        <f>H338+H339</f>
        <v>0</v>
      </c>
      <c r="I337" s="144">
        <f>I338+I339</f>
        <v>0</v>
      </c>
      <c r="J337" s="25"/>
      <c r="K337" s="25"/>
      <c r="L337" s="25"/>
      <c r="M337" s="25"/>
      <c r="N337" s="25"/>
      <c r="O337" s="25"/>
    </row>
    <row r="338" spans="1:15" ht="47.25">
      <c r="A338" s="44" t="s">
        <v>307</v>
      </c>
      <c r="B338" s="26" t="s">
        <v>71</v>
      </c>
      <c r="C338" s="26" t="s">
        <v>300</v>
      </c>
      <c r="D338" s="26" t="s">
        <v>8</v>
      </c>
      <c r="E338" s="144">
        <v>56</v>
      </c>
      <c r="F338" s="42">
        <v>0</v>
      </c>
      <c r="G338" s="144">
        <f aca="true" t="shared" si="10" ref="G338:G347">E338+F338</f>
        <v>56</v>
      </c>
      <c r="H338" s="144">
        <v>0</v>
      </c>
      <c r="I338" s="144">
        <v>0</v>
      </c>
      <c r="J338" s="25"/>
      <c r="K338" s="25"/>
      <c r="L338" s="25"/>
      <c r="M338" s="25"/>
      <c r="N338" s="25"/>
      <c r="O338" s="25"/>
    </row>
    <row r="339" spans="1:15" ht="47.25">
      <c r="A339" s="140" t="s">
        <v>404</v>
      </c>
      <c r="B339" s="26" t="s">
        <v>71</v>
      </c>
      <c r="C339" s="26" t="s">
        <v>300</v>
      </c>
      <c r="D339" s="26" t="s">
        <v>23</v>
      </c>
      <c r="E339" s="144">
        <v>2400</v>
      </c>
      <c r="F339" s="42">
        <v>0</v>
      </c>
      <c r="G339" s="144">
        <f t="shared" si="10"/>
        <v>2400</v>
      </c>
      <c r="H339" s="144">
        <v>0</v>
      </c>
      <c r="I339" s="144">
        <v>0</v>
      </c>
      <c r="J339" s="25"/>
      <c r="K339" s="25"/>
      <c r="L339" s="25"/>
      <c r="M339" s="25"/>
      <c r="N339" s="25"/>
      <c r="O339" s="25"/>
    </row>
    <row r="340" spans="1:15" ht="78.75" customHeight="1">
      <c r="A340" s="52" t="s">
        <v>265</v>
      </c>
      <c r="B340" s="41" t="s">
        <v>71</v>
      </c>
      <c r="C340" s="26" t="s">
        <v>292</v>
      </c>
      <c r="D340" s="41"/>
      <c r="E340" s="42">
        <f>E341</f>
        <v>30990.800000000003</v>
      </c>
      <c r="F340" s="42">
        <f>F341</f>
        <v>0</v>
      </c>
      <c r="G340" s="144">
        <f t="shared" si="10"/>
        <v>30990.800000000003</v>
      </c>
      <c r="H340" s="42">
        <f>H341</f>
        <v>698.7000000000007</v>
      </c>
      <c r="I340" s="42">
        <f>I341</f>
        <v>0</v>
      </c>
      <c r="J340" s="25"/>
      <c r="K340" s="25"/>
      <c r="L340" s="25"/>
      <c r="M340" s="25"/>
      <c r="N340" s="25"/>
      <c r="O340" s="25"/>
    </row>
    <row r="341" spans="1:15" ht="47.25">
      <c r="A341" s="140" t="s">
        <v>404</v>
      </c>
      <c r="B341" s="41" t="s">
        <v>71</v>
      </c>
      <c r="C341" s="26" t="s">
        <v>292</v>
      </c>
      <c r="D341" s="41" t="s">
        <v>23</v>
      </c>
      <c r="E341" s="42">
        <v>30990.800000000003</v>
      </c>
      <c r="F341" s="42">
        <v>0</v>
      </c>
      <c r="G341" s="144">
        <f>E341+F341</f>
        <v>30990.800000000003</v>
      </c>
      <c r="H341" s="42">
        <f>13275.6+698.7-13275.6</f>
        <v>698.7000000000007</v>
      </c>
      <c r="I341" s="42">
        <v>0</v>
      </c>
      <c r="J341" s="25"/>
      <c r="K341" s="25"/>
      <c r="L341" s="25"/>
      <c r="M341" s="25"/>
      <c r="N341" s="25"/>
      <c r="O341" s="25"/>
    </row>
    <row r="342" spans="1:15" ht="31.5">
      <c r="A342" s="44" t="s">
        <v>227</v>
      </c>
      <c r="B342" s="26" t="s">
        <v>71</v>
      </c>
      <c r="C342" s="26" t="s">
        <v>378</v>
      </c>
      <c r="D342" s="41"/>
      <c r="E342" s="42">
        <f>E343</f>
        <v>24168.3</v>
      </c>
      <c r="F342" s="42">
        <f>F343</f>
        <v>0</v>
      </c>
      <c r="G342" s="144">
        <f t="shared" si="10"/>
        <v>24168.3</v>
      </c>
      <c r="H342" s="42">
        <f>H343</f>
        <v>0</v>
      </c>
      <c r="I342" s="42">
        <f>I343</f>
        <v>0</v>
      </c>
      <c r="J342" s="25"/>
      <c r="K342" s="25"/>
      <c r="L342" s="25"/>
      <c r="M342" s="25"/>
      <c r="N342" s="25"/>
      <c r="O342" s="25"/>
    </row>
    <row r="343" spans="1:15" ht="15.75">
      <c r="A343" s="44" t="s">
        <v>9</v>
      </c>
      <c r="B343" s="26" t="s">
        <v>71</v>
      </c>
      <c r="C343" s="26" t="s">
        <v>378</v>
      </c>
      <c r="D343" s="26" t="s">
        <v>12</v>
      </c>
      <c r="E343" s="42">
        <v>24168.3</v>
      </c>
      <c r="F343" s="42"/>
      <c r="G343" s="144">
        <f t="shared" si="10"/>
        <v>24168.3</v>
      </c>
      <c r="H343" s="42">
        <v>0</v>
      </c>
      <c r="I343" s="42">
        <v>0</v>
      </c>
      <c r="J343" s="25"/>
      <c r="K343" s="25"/>
      <c r="L343" s="25"/>
      <c r="M343" s="25"/>
      <c r="N343" s="25"/>
      <c r="O343" s="25"/>
    </row>
    <row r="344" spans="1:15" ht="31.5">
      <c r="A344" s="44" t="s">
        <v>227</v>
      </c>
      <c r="B344" s="26" t="s">
        <v>71</v>
      </c>
      <c r="C344" s="26" t="s">
        <v>379</v>
      </c>
      <c r="D344" s="26"/>
      <c r="E344" s="36">
        <f>E345</f>
        <v>1017.6000000000001</v>
      </c>
      <c r="F344" s="36">
        <f>F345</f>
        <v>0</v>
      </c>
      <c r="G344" s="144">
        <f t="shared" si="10"/>
        <v>1017.6000000000001</v>
      </c>
      <c r="H344" s="36">
        <f>H345</f>
        <v>0</v>
      </c>
      <c r="I344" s="36">
        <f>I345</f>
        <v>0</v>
      </c>
      <c r="J344" s="25"/>
      <c r="K344" s="25"/>
      <c r="L344" s="25"/>
      <c r="M344" s="25"/>
      <c r="N344" s="25"/>
      <c r="O344" s="25"/>
    </row>
    <row r="345" spans="1:15" ht="15.75">
      <c r="A345" s="44" t="s">
        <v>9</v>
      </c>
      <c r="B345" s="26" t="s">
        <v>71</v>
      </c>
      <c r="C345" s="26" t="s">
        <v>379</v>
      </c>
      <c r="D345" s="26" t="s">
        <v>12</v>
      </c>
      <c r="E345" s="36">
        <v>1017.6000000000001</v>
      </c>
      <c r="F345" s="36">
        <v>0</v>
      </c>
      <c r="G345" s="144">
        <f t="shared" si="10"/>
        <v>1017.6000000000001</v>
      </c>
      <c r="H345" s="36">
        <v>0</v>
      </c>
      <c r="I345" s="36">
        <v>0</v>
      </c>
      <c r="J345" s="25"/>
      <c r="K345" s="25"/>
      <c r="L345" s="25"/>
      <c r="M345" s="25"/>
      <c r="N345" s="25"/>
      <c r="O345" s="25"/>
    </row>
    <row r="346" spans="1:15" ht="44.25" customHeight="1">
      <c r="A346" s="44" t="s">
        <v>227</v>
      </c>
      <c r="B346" s="26" t="s">
        <v>71</v>
      </c>
      <c r="C346" s="26" t="s">
        <v>230</v>
      </c>
      <c r="D346" s="26"/>
      <c r="E346" s="36">
        <f>E347</f>
        <v>254.40000000000003</v>
      </c>
      <c r="F346" s="42">
        <f>F347</f>
        <v>0</v>
      </c>
      <c r="G346" s="144">
        <f t="shared" si="10"/>
        <v>254.40000000000003</v>
      </c>
      <c r="H346" s="36">
        <f>H347</f>
        <v>0</v>
      </c>
      <c r="I346" s="36">
        <f>I347</f>
        <v>0</v>
      </c>
      <c r="J346" s="25"/>
      <c r="K346" s="25"/>
      <c r="L346" s="25"/>
      <c r="M346" s="25"/>
      <c r="N346" s="25"/>
      <c r="O346" s="25"/>
    </row>
    <row r="347" spans="1:15" ht="15.75">
      <c r="A347" s="44" t="s">
        <v>9</v>
      </c>
      <c r="B347" s="26" t="s">
        <v>71</v>
      </c>
      <c r="C347" s="26" t="s">
        <v>230</v>
      </c>
      <c r="D347" s="26" t="s">
        <v>12</v>
      </c>
      <c r="E347" s="36">
        <v>254.40000000000003</v>
      </c>
      <c r="F347" s="42">
        <v>0</v>
      </c>
      <c r="G347" s="144">
        <f t="shared" si="10"/>
        <v>254.40000000000003</v>
      </c>
      <c r="H347" s="36">
        <v>0</v>
      </c>
      <c r="I347" s="36">
        <v>0</v>
      </c>
      <c r="J347" s="25"/>
      <c r="K347" s="25"/>
      <c r="L347" s="25"/>
      <c r="M347" s="25"/>
      <c r="N347" s="25"/>
      <c r="O347" s="25"/>
    </row>
    <row r="348" spans="1:15" ht="31.5">
      <c r="A348" s="64" t="s">
        <v>246</v>
      </c>
      <c r="B348" s="65" t="s">
        <v>71</v>
      </c>
      <c r="C348" s="65" t="s">
        <v>125</v>
      </c>
      <c r="D348" s="65" t="s">
        <v>0</v>
      </c>
      <c r="E348" s="66">
        <f>E349+E363</f>
        <v>43812.7</v>
      </c>
      <c r="F348" s="66">
        <f>F349+F363</f>
        <v>0</v>
      </c>
      <c r="G348" s="66">
        <f>G349+G363</f>
        <v>43812.7</v>
      </c>
      <c r="H348" s="66">
        <f>H349+H363</f>
        <v>32835.5</v>
      </c>
      <c r="I348" s="66">
        <f>I349+I363</f>
        <v>33648</v>
      </c>
      <c r="J348" s="25"/>
      <c r="K348" s="25"/>
      <c r="L348" s="25"/>
      <c r="M348" s="25"/>
      <c r="N348" s="25"/>
      <c r="O348" s="25"/>
    </row>
    <row r="349" spans="1:15" ht="15.75">
      <c r="A349" s="142" t="s">
        <v>248</v>
      </c>
      <c r="B349" s="68" t="s">
        <v>71</v>
      </c>
      <c r="C349" s="139" t="s">
        <v>128</v>
      </c>
      <c r="D349" s="139" t="s">
        <v>0</v>
      </c>
      <c r="E349" s="108">
        <f>E350+E352+E354+E360+E358</f>
        <v>42560.799999999996</v>
      </c>
      <c r="F349" s="108">
        <f>F350+F352+F354+F360+F358</f>
        <v>0</v>
      </c>
      <c r="G349" s="108">
        <f>G350+G352+G354+G360+G358</f>
        <v>42560.799999999996</v>
      </c>
      <c r="H349" s="108">
        <f>H350+H352+H354+H360+H358</f>
        <v>31595.4</v>
      </c>
      <c r="I349" s="108">
        <f>I350+I352+I354+I360+I358</f>
        <v>32407.9</v>
      </c>
      <c r="J349" s="25"/>
      <c r="K349" s="25"/>
      <c r="L349" s="25"/>
      <c r="M349" s="25"/>
      <c r="N349" s="25"/>
      <c r="O349" s="25"/>
    </row>
    <row r="350" spans="1:15" ht="47.25">
      <c r="A350" s="44" t="s">
        <v>50</v>
      </c>
      <c r="B350" s="41" t="s">
        <v>71</v>
      </c>
      <c r="C350" s="41" t="s">
        <v>129</v>
      </c>
      <c r="D350" s="41"/>
      <c r="E350" s="42">
        <f>E351</f>
        <v>1451</v>
      </c>
      <c r="F350" s="42">
        <f>F351</f>
        <v>-510</v>
      </c>
      <c r="G350" s="144">
        <f aca="true" t="shared" si="11" ref="G350:G362">E350+F350</f>
        <v>941</v>
      </c>
      <c r="H350" s="42">
        <f>H351</f>
        <v>505</v>
      </c>
      <c r="I350" s="42">
        <f>I351</f>
        <v>505</v>
      </c>
      <c r="J350" s="25"/>
      <c r="K350" s="25"/>
      <c r="L350" s="25"/>
      <c r="M350" s="25"/>
      <c r="N350" s="25"/>
      <c r="O350" s="25"/>
    </row>
    <row r="351" spans="1:15" ht="39" customHeight="1">
      <c r="A351" s="44" t="s">
        <v>307</v>
      </c>
      <c r="B351" s="41" t="s">
        <v>71</v>
      </c>
      <c r="C351" s="41" t="s">
        <v>129</v>
      </c>
      <c r="D351" s="41" t="s">
        <v>8</v>
      </c>
      <c r="E351" s="42">
        <v>1451</v>
      </c>
      <c r="F351" s="42">
        <v>-510</v>
      </c>
      <c r="G351" s="144">
        <f t="shared" si="11"/>
        <v>941</v>
      </c>
      <c r="H351" s="42">
        <v>505</v>
      </c>
      <c r="I351" s="42">
        <v>505</v>
      </c>
      <c r="J351" s="25"/>
      <c r="K351" s="25"/>
      <c r="L351" s="25"/>
      <c r="M351" s="25"/>
      <c r="N351" s="25"/>
      <c r="O351" s="25"/>
    </row>
    <row r="352" spans="1:15" ht="19.5" customHeight="1">
      <c r="A352" s="44" t="s">
        <v>17</v>
      </c>
      <c r="B352" s="41" t="s">
        <v>71</v>
      </c>
      <c r="C352" s="41" t="s">
        <v>130</v>
      </c>
      <c r="D352" s="41"/>
      <c r="E352" s="42">
        <f>E353</f>
        <v>165</v>
      </c>
      <c r="F352" s="42">
        <f>F353</f>
        <v>0</v>
      </c>
      <c r="G352" s="144">
        <f t="shared" si="11"/>
        <v>165</v>
      </c>
      <c r="H352" s="42">
        <f>H353</f>
        <v>130</v>
      </c>
      <c r="I352" s="42">
        <f>I353</f>
        <v>80</v>
      </c>
      <c r="J352" s="25"/>
      <c r="K352" s="25"/>
      <c r="L352" s="25"/>
      <c r="M352" s="25"/>
      <c r="N352" s="25"/>
      <c r="O352" s="25"/>
    </row>
    <row r="353" spans="1:15" ht="47.25">
      <c r="A353" s="44" t="s">
        <v>307</v>
      </c>
      <c r="B353" s="41" t="s">
        <v>71</v>
      </c>
      <c r="C353" s="41" t="s">
        <v>130</v>
      </c>
      <c r="D353" s="41" t="s">
        <v>8</v>
      </c>
      <c r="E353" s="42">
        <v>165</v>
      </c>
      <c r="F353" s="42">
        <v>0</v>
      </c>
      <c r="G353" s="144">
        <f t="shared" si="11"/>
        <v>165</v>
      </c>
      <c r="H353" s="42">
        <v>130</v>
      </c>
      <c r="I353" s="42">
        <v>80</v>
      </c>
      <c r="J353" s="25"/>
      <c r="K353" s="25"/>
      <c r="L353" s="25"/>
      <c r="M353" s="25"/>
      <c r="N353" s="25"/>
      <c r="O353" s="25"/>
    </row>
    <row r="354" spans="1:15" ht="31.5">
      <c r="A354" s="44" t="s">
        <v>13</v>
      </c>
      <c r="B354" s="41" t="s">
        <v>71</v>
      </c>
      <c r="C354" s="41" t="s">
        <v>131</v>
      </c>
      <c r="D354" s="41"/>
      <c r="E354" s="42">
        <f>SUM(E355:E357)</f>
        <v>32084.399999999998</v>
      </c>
      <c r="F354" s="42">
        <f>F357+F356+F355</f>
        <v>310</v>
      </c>
      <c r="G354" s="144">
        <f t="shared" si="11"/>
        <v>32394.399999999998</v>
      </c>
      <c r="H354" s="42">
        <f>SUM(H355:H357)</f>
        <v>22868.9</v>
      </c>
      <c r="I354" s="42">
        <f>SUM(I355:I357)</f>
        <v>22868.9</v>
      </c>
      <c r="J354" s="25"/>
      <c r="K354" s="25"/>
      <c r="L354" s="25"/>
      <c r="M354" s="25"/>
      <c r="N354" s="25"/>
      <c r="O354" s="25"/>
    </row>
    <row r="355" spans="1:15" ht="63">
      <c r="A355" s="44" t="s">
        <v>14</v>
      </c>
      <c r="B355" s="41" t="s">
        <v>71</v>
      </c>
      <c r="C355" s="41" t="s">
        <v>131</v>
      </c>
      <c r="D355" s="41" t="s">
        <v>15</v>
      </c>
      <c r="E355" s="42">
        <v>29240.699999999997</v>
      </c>
      <c r="F355" s="42">
        <v>15</v>
      </c>
      <c r="G355" s="144">
        <f t="shared" si="11"/>
        <v>29255.699999999997</v>
      </c>
      <c r="H355" s="42">
        <v>21261.9</v>
      </c>
      <c r="I355" s="42">
        <v>21261.9</v>
      </c>
      <c r="J355" s="25"/>
      <c r="K355" s="25"/>
      <c r="L355" s="25"/>
      <c r="M355" s="25"/>
      <c r="N355" s="25"/>
      <c r="O355" s="25"/>
    </row>
    <row r="356" spans="1:15" ht="47.25">
      <c r="A356" s="44" t="s">
        <v>307</v>
      </c>
      <c r="B356" s="41" t="s">
        <v>71</v>
      </c>
      <c r="C356" s="41" t="s">
        <v>131</v>
      </c>
      <c r="D356" s="41" t="s">
        <v>8</v>
      </c>
      <c r="E356" s="42">
        <v>2828.7</v>
      </c>
      <c r="F356" s="42">
        <v>295</v>
      </c>
      <c r="G356" s="144">
        <f t="shared" si="11"/>
        <v>3123.7</v>
      </c>
      <c r="H356" s="42">
        <v>1592</v>
      </c>
      <c r="I356" s="42">
        <v>1592</v>
      </c>
      <c r="J356" s="25"/>
      <c r="K356" s="25"/>
      <c r="L356" s="25"/>
      <c r="M356" s="25"/>
      <c r="N356" s="25"/>
      <c r="O356" s="25"/>
    </row>
    <row r="357" spans="1:15" ht="15.75">
      <c r="A357" s="44" t="s">
        <v>9</v>
      </c>
      <c r="B357" s="41" t="s">
        <v>71</v>
      </c>
      <c r="C357" s="41" t="s">
        <v>131</v>
      </c>
      <c r="D357" s="41" t="s">
        <v>12</v>
      </c>
      <c r="E357" s="42">
        <v>15</v>
      </c>
      <c r="F357" s="42">
        <v>0</v>
      </c>
      <c r="G357" s="144">
        <f t="shared" si="11"/>
        <v>15</v>
      </c>
      <c r="H357" s="42">
        <v>15</v>
      </c>
      <c r="I357" s="42">
        <v>15</v>
      </c>
      <c r="J357" s="25"/>
      <c r="K357" s="25"/>
      <c r="L357" s="25"/>
      <c r="M357" s="25"/>
      <c r="N357" s="25"/>
      <c r="O357" s="25"/>
    </row>
    <row r="358" spans="1:15" ht="63">
      <c r="A358" s="44" t="s">
        <v>465</v>
      </c>
      <c r="B358" s="41" t="s">
        <v>71</v>
      </c>
      <c r="C358" s="41" t="s">
        <v>466</v>
      </c>
      <c r="D358" s="41"/>
      <c r="E358" s="42">
        <f>E359</f>
        <v>415.9</v>
      </c>
      <c r="F358" s="42">
        <f>F359</f>
        <v>0</v>
      </c>
      <c r="G358" s="144">
        <f>G359</f>
        <v>415.9</v>
      </c>
      <c r="H358" s="42">
        <f>H359</f>
        <v>0</v>
      </c>
      <c r="I358" s="42">
        <f>I359</f>
        <v>0</v>
      </c>
      <c r="J358" s="25"/>
      <c r="K358" s="25"/>
      <c r="L358" s="25"/>
      <c r="M358" s="25"/>
      <c r="N358" s="25"/>
      <c r="O358" s="25"/>
    </row>
    <row r="359" spans="1:15" ht="63">
      <c r="A359" s="44" t="s">
        <v>14</v>
      </c>
      <c r="B359" s="41" t="s">
        <v>71</v>
      </c>
      <c r="C359" s="41" t="s">
        <v>466</v>
      </c>
      <c r="D359" s="41" t="s">
        <v>15</v>
      </c>
      <c r="E359" s="42">
        <v>415.9</v>
      </c>
      <c r="F359" s="42">
        <v>0</v>
      </c>
      <c r="G359" s="144">
        <f>E359+F359</f>
        <v>415.9</v>
      </c>
      <c r="H359" s="42">
        <v>0</v>
      </c>
      <c r="I359" s="42">
        <v>0</v>
      </c>
      <c r="J359" s="25"/>
      <c r="K359" s="25"/>
      <c r="L359" s="25"/>
      <c r="M359" s="25"/>
      <c r="N359" s="25"/>
      <c r="O359" s="25"/>
    </row>
    <row r="360" spans="1:15" ht="31.5">
      <c r="A360" s="44" t="s">
        <v>43</v>
      </c>
      <c r="B360" s="41" t="s">
        <v>71</v>
      </c>
      <c r="C360" s="41" t="s">
        <v>132</v>
      </c>
      <c r="D360" s="41"/>
      <c r="E360" s="42">
        <f>E361+E362</f>
        <v>8444.5</v>
      </c>
      <c r="F360" s="42">
        <f>F361+F362</f>
        <v>200</v>
      </c>
      <c r="G360" s="144">
        <f t="shared" si="11"/>
        <v>8644.5</v>
      </c>
      <c r="H360" s="42">
        <f>H361+H362</f>
        <v>8091.5</v>
      </c>
      <c r="I360" s="42">
        <f>I361+I362</f>
        <v>8954</v>
      </c>
      <c r="J360" s="25"/>
      <c r="K360" s="25"/>
      <c r="L360" s="25"/>
      <c r="M360" s="25"/>
      <c r="N360" s="25"/>
      <c r="O360" s="25"/>
    </row>
    <row r="361" spans="1:15" ht="47.25">
      <c r="A361" s="44" t="s">
        <v>307</v>
      </c>
      <c r="B361" s="41" t="s">
        <v>71</v>
      </c>
      <c r="C361" s="41" t="s">
        <v>132</v>
      </c>
      <c r="D361" s="41" t="s">
        <v>8</v>
      </c>
      <c r="E361" s="42">
        <v>7811.5</v>
      </c>
      <c r="F361" s="42">
        <v>200</v>
      </c>
      <c r="G361" s="144">
        <f t="shared" si="11"/>
        <v>8011.5</v>
      </c>
      <c r="H361" s="42">
        <f>6865.9</f>
        <v>6865.9</v>
      </c>
      <c r="I361" s="42">
        <f>6865.9</f>
        <v>6865.9</v>
      </c>
      <c r="J361" s="25"/>
      <c r="K361" s="25"/>
      <c r="L361" s="25"/>
      <c r="M361" s="25"/>
      <c r="N361" s="25"/>
      <c r="O361" s="25"/>
    </row>
    <row r="362" spans="1:15" ht="15.75">
      <c r="A362" s="44" t="s">
        <v>9</v>
      </c>
      <c r="B362" s="41" t="s">
        <v>71</v>
      </c>
      <c r="C362" s="41" t="s">
        <v>132</v>
      </c>
      <c r="D362" s="41" t="s">
        <v>12</v>
      </c>
      <c r="E362" s="42">
        <v>633</v>
      </c>
      <c r="F362" s="42">
        <v>0</v>
      </c>
      <c r="G362" s="144">
        <f t="shared" si="11"/>
        <v>633</v>
      </c>
      <c r="H362" s="42">
        <f>582.2+643.4</f>
        <v>1225.6</v>
      </c>
      <c r="I362" s="42">
        <f>746+1342.1</f>
        <v>2088.1</v>
      </c>
      <c r="J362" s="25"/>
      <c r="K362" s="25"/>
      <c r="L362" s="25"/>
      <c r="M362" s="25"/>
      <c r="N362" s="25"/>
      <c r="O362" s="25"/>
    </row>
    <row r="363" spans="1:15" ht="15.75">
      <c r="A363" s="142" t="s">
        <v>249</v>
      </c>
      <c r="B363" s="68" t="s">
        <v>71</v>
      </c>
      <c r="C363" s="139" t="s">
        <v>133</v>
      </c>
      <c r="D363" s="139" t="s">
        <v>0</v>
      </c>
      <c r="E363" s="108">
        <f>E364+E367+E370+E373</f>
        <v>1251.9</v>
      </c>
      <c r="F363" s="108">
        <f>F364+F367+F370+F373</f>
        <v>0</v>
      </c>
      <c r="G363" s="108">
        <f>G364+G367+G370+G373</f>
        <v>1251.9</v>
      </c>
      <c r="H363" s="108">
        <f>H364+H367+H370+H373</f>
        <v>1240.1000000000001</v>
      </c>
      <c r="I363" s="108">
        <f>I364+I367+I370+I373</f>
        <v>1240.1000000000001</v>
      </c>
      <c r="J363" s="25"/>
      <c r="K363" s="25"/>
      <c r="L363" s="25"/>
      <c r="M363" s="25"/>
      <c r="N363" s="25"/>
      <c r="O363" s="25"/>
    </row>
    <row r="364" spans="1:15" ht="78.75">
      <c r="A364" s="44" t="s">
        <v>288</v>
      </c>
      <c r="B364" s="41" t="s">
        <v>71</v>
      </c>
      <c r="C364" s="26" t="s">
        <v>142</v>
      </c>
      <c r="D364" s="41"/>
      <c r="E364" s="42">
        <f>E365+E366</f>
        <v>20.1</v>
      </c>
      <c r="F364" s="42">
        <f>F365+F366</f>
        <v>0</v>
      </c>
      <c r="G364" s="144">
        <f aca="true" t="shared" si="12" ref="G364:G375">E364+F364</f>
        <v>20.1</v>
      </c>
      <c r="H364" s="42">
        <f>H365+H366</f>
        <v>19.900000000000002</v>
      </c>
      <c r="I364" s="42">
        <f>I365+I366</f>
        <v>19.900000000000002</v>
      </c>
      <c r="J364" s="25"/>
      <c r="K364" s="25"/>
      <c r="L364" s="25"/>
      <c r="M364" s="25"/>
      <c r="N364" s="25"/>
      <c r="O364" s="25"/>
    </row>
    <row r="365" spans="1:15" ht="63">
      <c r="A365" s="44" t="s">
        <v>14</v>
      </c>
      <c r="B365" s="41" t="s">
        <v>71</v>
      </c>
      <c r="C365" s="26" t="s">
        <v>142</v>
      </c>
      <c r="D365" s="41" t="s">
        <v>15</v>
      </c>
      <c r="E365" s="42">
        <v>19.8</v>
      </c>
      <c r="F365" s="42">
        <v>0</v>
      </c>
      <c r="G365" s="144">
        <f t="shared" si="12"/>
        <v>19.8</v>
      </c>
      <c r="H365" s="42">
        <v>19.6</v>
      </c>
      <c r="I365" s="42">
        <v>19.6</v>
      </c>
      <c r="J365" s="25"/>
      <c r="K365" s="25"/>
      <c r="L365" s="25"/>
      <c r="M365" s="25"/>
      <c r="N365" s="25"/>
      <c r="O365" s="25"/>
    </row>
    <row r="366" spans="1:15" ht="47.25">
      <c r="A366" s="44" t="s">
        <v>307</v>
      </c>
      <c r="B366" s="41" t="s">
        <v>71</v>
      </c>
      <c r="C366" s="26" t="s">
        <v>142</v>
      </c>
      <c r="D366" s="41" t="s">
        <v>8</v>
      </c>
      <c r="E366" s="42">
        <v>0.3</v>
      </c>
      <c r="F366" s="42">
        <v>0</v>
      </c>
      <c r="G366" s="144">
        <f t="shared" si="12"/>
        <v>0.3</v>
      </c>
      <c r="H366" s="42">
        <v>0.3</v>
      </c>
      <c r="I366" s="42">
        <v>0.3</v>
      </c>
      <c r="J366" s="25"/>
      <c r="K366" s="25"/>
      <c r="L366" s="25"/>
      <c r="M366" s="25"/>
      <c r="N366" s="25"/>
      <c r="O366" s="25"/>
    </row>
    <row r="367" spans="1:15" ht="78.75">
      <c r="A367" s="44" t="s">
        <v>286</v>
      </c>
      <c r="B367" s="41" t="s">
        <v>71</v>
      </c>
      <c r="C367" s="26" t="s">
        <v>287</v>
      </c>
      <c r="D367" s="41"/>
      <c r="E367" s="42">
        <f>E368+E369</f>
        <v>70.2</v>
      </c>
      <c r="F367" s="42">
        <f>F368+F369</f>
        <v>0</v>
      </c>
      <c r="G367" s="144">
        <f t="shared" si="12"/>
        <v>70.2</v>
      </c>
      <c r="H367" s="42">
        <f>H368+H369</f>
        <v>69.5</v>
      </c>
      <c r="I367" s="42">
        <f>I368+I369</f>
        <v>69.5</v>
      </c>
      <c r="J367" s="25"/>
      <c r="K367" s="25"/>
      <c r="L367" s="25"/>
      <c r="M367" s="25"/>
      <c r="N367" s="25"/>
      <c r="O367" s="25"/>
    </row>
    <row r="368" spans="1:15" ht="63">
      <c r="A368" s="44" t="s">
        <v>14</v>
      </c>
      <c r="B368" s="41" t="s">
        <v>71</v>
      </c>
      <c r="C368" s="26" t="s">
        <v>287</v>
      </c>
      <c r="D368" s="41" t="s">
        <v>15</v>
      </c>
      <c r="E368" s="42">
        <v>69.2</v>
      </c>
      <c r="F368" s="42">
        <v>0</v>
      </c>
      <c r="G368" s="144">
        <f t="shared" si="12"/>
        <v>69.2</v>
      </c>
      <c r="H368" s="42">
        <v>68.5</v>
      </c>
      <c r="I368" s="42">
        <v>68.5</v>
      </c>
      <c r="J368" s="25"/>
      <c r="K368" s="25"/>
      <c r="L368" s="25"/>
      <c r="M368" s="25"/>
      <c r="N368" s="25"/>
      <c r="O368" s="25"/>
    </row>
    <row r="369" spans="1:15" ht="39" customHeight="1">
      <c r="A369" s="104" t="s">
        <v>307</v>
      </c>
      <c r="B369" s="41" t="s">
        <v>71</v>
      </c>
      <c r="C369" s="26" t="s">
        <v>287</v>
      </c>
      <c r="D369" s="41" t="s">
        <v>8</v>
      </c>
      <c r="E369" s="42">
        <v>1</v>
      </c>
      <c r="F369" s="42">
        <v>0</v>
      </c>
      <c r="G369" s="144">
        <f t="shared" si="12"/>
        <v>1</v>
      </c>
      <c r="H369" s="42">
        <v>1</v>
      </c>
      <c r="I369" s="42">
        <v>1</v>
      </c>
      <c r="J369" s="25"/>
      <c r="K369" s="25"/>
      <c r="L369" s="25"/>
      <c r="M369" s="25"/>
      <c r="N369" s="25"/>
      <c r="O369" s="25"/>
    </row>
    <row r="370" spans="1:15" ht="78.75">
      <c r="A370" s="44" t="s">
        <v>203</v>
      </c>
      <c r="B370" s="41" t="s">
        <v>71</v>
      </c>
      <c r="C370" s="41" t="s">
        <v>144</v>
      </c>
      <c r="D370" s="41"/>
      <c r="E370" s="42">
        <f>E371+E372</f>
        <v>1127.6000000000001</v>
      </c>
      <c r="F370" s="42">
        <f>F371+F372</f>
        <v>0</v>
      </c>
      <c r="G370" s="144">
        <f t="shared" si="12"/>
        <v>1127.6000000000001</v>
      </c>
      <c r="H370" s="42">
        <f>H371+H372</f>
        <v>1117</v>
      </c>
      <c r="I370" s="42">
        <f>I371+I372</f>
        <v>1117</v>
      </c>
      <c r="J370" s="25"/>
      <c r="K370" s="25"/>
      <c r="L370" s="25"/>
      <c r="M370" s="25"/>
      <c r="N370" s="25"/>
      <c r="O370" s="25"/>
    </row>
    <row r="371" spans="1:15" ht="63">
      <c r="A371" s="44" t="s">
        <v>14</v>
      </c>
      <c r="B371" s="41" t="s">
        <v>71</v>
      </c>
      <c r="C371" s="41" t="s">
        <v>144</v>
      </c>
      <c r="D371" s="41" t="s">
        <v>15</v>
      </c>
      <c r="E371" s="42">
        <v>1110.7</v>
      </c>
      <c r="F371" s="42">
        <v>0</v>
      </c>
      <c r="G371" s="144">
        <f t="shared" si="12"/>
        <v>1110.7</v>
      </c>
      <c r="H371" s="42">
        <v>1100.2</v>
      </c>
      <c r="I371" s="42">
        <v>1100.2</v>
      </c>
      <c r="J371" s="25"/>
      <c r="K371" s="25"/>
      <c r="L371" s="25"/>
      <c r="M371" s="25"/>
      <c r="N371" s="25"/>
      <c r="O371" s="25"/>
    </row>
    <row r="372" spans="1:15" ht="36.75" customHeight="1">
      <c r="A372" s="104" t="s">
        <v>307</v>
      </c>
      <c r="B372" s="41" t="s">
        <v>71</v>
      </c>
      <c r="C372" s="41" t="s">
        <v>144</v>
      </c>
      <c r="D372" s="41" t="s">
        <v>8</v>
      </c>
      <c r="E372" s="42">
        <v>16.9</v>
      </c>
      <c r="F372" s="42">
        <v>0</v>
      </c>
      <c r="G372" s="144">
        <f t="shared" si="12"/>
        <v>16.9</v>
      </c>
      <c r="H372" s="42">
        <v>16.8</v>
      </c>
      <c r="I372" s="42">
        <v>16.8</v>
      </c>
      <c r="J372" s="25"/>
      <c r="K372" s="25"/>
      <c r="L372" s="25"/>
      <c r="M372" s="25"/>
      <c r="N372" s="25"/>
      <c r="O372" s="25"/>
    </row>
    <row r="373" spans="1:15" ht="78.75">
      <c r="A373" s="44" t="s">
        <v>367</v>
      </c>
      <c r="B373" s="41" t="s">
        <v>71</v>
      </c>
      <c r="C373" s="41" t="s">
        <v>364</v>
      </c>
      <c r="D373" s="41"/>
      <c r="E373" s="42">
        <f>E374+E375</f>
        <v>33.99999999999999</v>
      </c>
      <c r="F373" s="42">
        <f>F374+F375</f>
        <v>0</v>
      </c>
      <c r="G373" s="144">
        <f t="shared" si="12"/>
        <v>33.99999999999999</v>
      </c>
      <c r="H373" s="42">
        <f>H374+H375</f>
        <v>33.699999999999996</v>
      </c>
      <c r="I373" s="42">
        <f>I374+I375</f>
        <v>33.699999999999996</v>
      </c>
      <c r="J373" s="25"/>
      <c r="K373" s="25"/>
      <c r="L373" s="25"/>
      <c r="M373" s="25"/>
      <c r="N373" s="25"/>
      <c r="O373" s="25"/>
    </row>
    <row r="374" spans="1:15" ht="63">
      <c r="A374" s="44" t="s">
        <v>14</v>
      </c>
      <c r="B374" s="41" t="s">
        <v>71</v>
      </c>
      <c r="C374" s="41" t="s">
        <v>364</v>
      </c>
      <c r="D374" s="41" t="s">
        <v>15</v>
      </c>
      <c r="E374" s="42">
        <v>33.599999999999994</v>
      </c>
      <c r="F374" s="42">
        <v>0</v>
      </c>
      <c r="G374" s="144">
        <f t="shared" si="12"/>
        <v>33.599999999999994</v>
      </c>
      <c r="H374" s="42">
        <v>33.3</v>
      </c>
      <c r="I374" s="42">
        <v>33.3</v>
      </c>
      <c r="J374" s="25"/>
      <c r="K374" s="25"/>
      <c r="L374" s="25"/>
      <c r="M374" s="25"/>
      <c r="N374" s="25"/>
      <c r="O374" s="25"/>
    </row>
    <row r="375" spans="1:15" ht="47.25">
      <c r="A375" s="44" t="s">
        <v>307</v>
      </c>
      <c r="B375" s="41" t="s">
        <v>71</v>
      </c>
      <c r="C375" s="41" t="s">
        <v>364</v>
      </c>
      <c r="D375" s="41" t="s">
        <v>8</v>
      </c>
      <c r="E375" s="42">
        <v>0.4</v>
      </c>
      <c r="F375" s="42">
        <v>0</v>
      </c>
      <c r="G375" s="144">
        <f t="shared" si="12"/>
        <v>0.4</v>
      </c>
      <c r="H375" s="42">
        <v>0.4</v>
      </c>
      <c r="I375" s="42">
        <v>0.4</v>
      </c>
      <c r="J375" s="25"/>
      <c r="K375" s="25"/>
      <c r="L375" s="25"/>
      <c r="M375" s="25"/>
      <c r="N375" s="25"/>
      <c r="O375" s="25"/>
    </row>
    <row r="376" spans="1:15" ht="15.75">
      <c r="A376" s="64" t="s">
        <v>252</v>
      </c>
      <c r="B376" s="65" t="s">
        <v>71</v>
      </c>
      <c r="C376" s="65" t="s">
        <v>146</v>
      </c>
      <c r="D376" s="65" t="s">
        <v>0</v>
      </c>
      <c r="E376" s="66">
        <f>E377</f>
        <v>14386.900000000001</v>
      </c>
      <c r="F376" s="66">
        <f>F377</f>
        <v>0</v>
      </c>
      <c r="G376" s="66">
        <f>G377</f>
        <v>14386.900000000001</v>
      </c>
      <c r="H376" s="66">
        <f>H377</f>
        <v>13558.7</v>
      </c>
      <c r="I376" s="66">
        <f>I377</f>
        <v>13558.800000000001</v>
      </c>
      <c r="J376" s="25"/>
      <c r="K376" s="25"/>
      <c r="L376" s="25"/>
      <c r="M376" s="25"/>
      <c r="N376" s="25"/>
      <c r="O376" s="25"/>
    </row>
    <row r="377" spans="1:15" ht="31.5">
      <c r="A377" s="142" t="s">
        <v>254</v>
      </c>
      <c r="B377" s="68" t="s">
        <v>71</v>
      </c>
      <c r="C377" s="139" t="s">
        <v>113</v>
      </c>
      <c r="D377" s="139" t="s">
        <v>0</v>
      </c>
      <c r="E377" s="108">
        <f>E382+E378+E384+E380</f>
        <v>14386.900000000001</v>
      </c>
      <c r="F377" s="108">
        <f>F382+F378+F384+F380</f>
        <v>0</v>
      </c>
      <c r="G377" s="108">
        <f>G382+G378+G384+G380</f>
        <v>14386.900000000001</v>
      </c>
      <c r="H377" s="108">
        <f>H382+H378+H384+H380</f>
        <v>13558.7</v>
      </c>
      <c r="I377" s="108">
        <f>I382+I378+I384+I380</f>
        <v>13558.800000000001</v>
      </c>
      <c r="J377" s="25"/>
      <c r="K377" s="25"/>
      <c r="L377" s="25"/>
      <c r="M377" s="25"/>
      <c r="N377" s="25"/>
      <c r="O377" s="25"/>
    </row>
    <row r="378" spans="1:15" ht="111.75" customHeight="1">
      <c r="A378" s="44" t="s">
        <v>58</v>
      </c>
      <c r="B378" s="26" t="s">
        <v>71</v>
      </c>
      <c r="C378" s="15" t="s">
        <v>172</v>
      </c>
      <c r="D378" s="26"/>
      <c r="E378" s="36">
        <f>E379</f>
        <v>4468.1</v>
      </c>
      <c r="F378" s="36">
        <f>F379</f>
        <v>0</v>
      </c>
      <c r="G378" s="36">
        <f>G379</f>
        <v>4468.1</v>
      </c>
      <c r="H378" s="36">
        <f>H379</f>
        <v>1282.7</v>
      </c>
      <c r="I378" s="36">
        <f>I379</f>
        <v>1282.8</v>
      </c>
      <c r="J378" s="25"/>
      <c r="K378" s="25"/>
      <c r="L378" s="25"/>
      <c r="M378" s="25"/>
      <c r="N378" s="25"/>
      <c r="O378" s="25"/>
    </row>
    <row r="379" spans="1:15" ht="47.25">
      <c r="A379" s="140" t="s">
        <v>404</v>
      </c>
      <c r="B379" s="26" t="s">
        <v>71</v>
      </c>
      <c r="C379" s="26" t="s">
        <v>172</v>
      </c>
      <c r="D379" s="26" t="s">
        <v>23</v>
      </c>
      <c r="E379" s="36">
        <v>4468.1</v>
      </c>
      <c r="F379" s="36">
        <v>0</v>
      </c>
      <c r="G379" s="144">
        <f aca="true" t="shared" si="13" ref="G379:G385">E379+F379</f>
        <v>4468.1</v>
      </c>
      <c r="H379" s="36">
        <v>1282.7</v>
      </c>
      <c r="I379" s="36">
        <v>1282.8</v>
      </c>
      <c r="J379" s="25"/>
      <c r="K379" s="25"/>
      <c r="L379" s="25"/>
      <c r="M379" s="25"/>
      <c r="N379" s="25"/>
      <c r="O379" s="25"/>
    </row>
    <row r="380" spans="1:15" ht="110.25">
      <c r="A380" s="44" t="s">
        <v>58</v>
      </c>
      <c r="B380" s="26" t="s">
        <v>71</v>
      </c>
      <c r="C380" s="15" t="s">
        <v>296</v>
      </c>
      <c r="D380" s="26"/>
      <c r="E380" s="36">
        <f>E381</f>
        <v>6204.900000000001</v>
      </c>
      <c r="F380" s="42">
        <f>F381</f>
        <v>0</v>
      </c>
      <c r="G380" s="42">
        <f>G381</f>
        <v>6204.900000000001</v>
      </c>
      <c r="H380" s="36">
        <f>H381</f>
        <v>9390.2</v>
      </c>
      <c r="I380" s="36">
        <f>I381</f>
        <v>9390.2</v>
      </c>
      <c r="J380" s="25"/>
      <c r="K380" s="25"/>
      <c r="L380" s="25"/>
      <c r="M380" s="25"/>
      <c r="N380" s="25"/>
      <c r="O380" s="25"/>
    </row>
    <row r="381" spans="1:15" ht="47.25">
      <c r="A381" s="140" t="s">
        <v>404</v>
      </c>
      <c r="B381" s="26" t="s">
        <v>71</v>
      </c>
      <c r="C381" s="15" t="s">
        <v>296</v>
      </c>
      <c r="D381" s="26" t="s">
        <v>23</v>
      </c>
      <c r="E381" s="36">
        <v>6204.900000000001</v>
      </c>
      <c r="F381" s="36">
        <v>0</v>
      </c>
      <c r="G381" s="144">
        <f t="shared" si="13"/>
        <v>6204.900000000001</v>
      </c>
      <c r="H381" s="36">
        <f>10673-1282.8</f>
        <v>9390.2</v>
      </c>
      <c r="I381" s="36">
        <f>10673-1282.8</f>
        <v>9390.2</v>
      </c>
      <c r="J381" s="25"/>
      <c r="K381" s="25"/>
      <c r="L381" s="25"/>
      <c r="M381" s="25"/>
      <c r="N381" s="25"/>
      <c r="O381" s="25"/>
    </row>
    <row r="382" spans="1:15" ht="46.5" customHeight="1">
      <c r="A382" s="44" t="s">
        <v>189</v>
      </c>
      <c r="B382" s="26" t="s">
        <v>71</v>
      </c>
      <c r="C382" s="15" t="s">
        <v>208</v>
      </c>
      <c r="D382" s="41"/>
      <c r="E382" s="42">
        <f>E383</f>
        <v>1085.8</v>
      </c>
      <c r="F382" s="42">
        <f>F383</f>
        <v>0</v>
      </c>
      <c r="G382" s="144">
        <f t="shared" si="13"/>
        <v>1085.8</v>
      </c>
      <c r="H382" s="42">
        <f>H383</f>
        <v>1085.8</v>
      </c>
      <c r="I382" s="42">
        <f>I383</f>
        <v>1085.8</v>
      </c>
      <c r="J382" s="25"/>
      <c r="K382" s="25"/>
      <c r="L382" s="25"/>
      <c r="M382" s="25"/>
      <c r="N382" s="25"/>
      <c r="O382" s="25"/>
    </row>
    <row r="383" spans="1:15" ht="15.75">
      <c r="A383" s="44" t="s">
        <v>26</v>
      </c>
      <c r="B383" s="26" t="s">
        <v>71</v>
      </c>
      <c r="C383" s="15" t="s">
        <v>208</v>
      </c>
      <c r="D383" s="41" t="s">
        <v>16</v>
      </c>
      <c r="E383" s="42">
        <v>1085.8</v>
      </c>
      <c r="F383" s="36">
        <v>0</v>
      </c>
      <c r="G383" s="144">
        <f t="shared" si="13"/>
        <v>1085.8</v>
      </c>
      <c r="H383" s="42">
        <f>872.8+213</f>
        <v>1085.8</v>
      </c>
      <c r="I383" s="42">
        <v>1085.8</v>
      </c>
      <c r="J383" s="25"/>
      <c r="K383" s="25"/>
      <c r="L383" s="25"/>
      <c r="M383" s="25"/>
      <c r="N383" s="25"/>
      <c r="O383" s="25"/>
    </row>
    <row r="384" spans="1:15" ht="51" customHeight="1">
      <c r="A384" s="44" t="s">
        <v>201</v>
      </c>
      <c r="B384" s="26" t="s">
        <v>71</v>
      </c>
      <c r="C384" s="15" t="s">
        <v>187</v>
      </c>
      <c r="D384" s="41"/>
      <c r="E384" s="42">
        <f>E385</f>
        <v>2628.1</v>
      </c>
      <c r="F384" s="42">
        <f>F385</f>
        <v>0</v>
      </c>
      <c r="G384" s="144">
        <f t="shared" si="13"/>
        <v>2628.1</v>
      </c>
      <c r="H384" s="42">
        <f>H385</f>
        <v>1800</v>
      </c>
      <c r="I384" s="42">
        <f>I385</f>
        <v>1800</v>
      </c>
      <c r="J384" s="25"/>
      <c r="K384" s="25"/>
      <c r="L384" s="25"/>
      <c r="M384" s="25"/>
      <c r="N384" s="25"/>
      <c r="O384" s="25"/>
    </row>
    <row r="385" spans="1:15" ht="15.75">
      <c r="A385" s="44" t="s">
        <v>26</v>
      </c>
      <c r="B385" s="26" t="s">
        <v>71</v>
      </c>
      <c r="C385" s="15" t="s">
        <v>187</v>
      </c>
      <c r="D385" s="41" t="s">
        <v>16</v>
      </c>
      <c r="E385" s="42">
        <v>2628.1</v>
      </c>
      <c r="F385" s="92">
        <v>0</v>
      </c>
      <c r="G385" s="144">
        <f t="shared" si="13"/>
        <v>2628.1</v>
      </c>
      <c r="H385" s="42">
        <v>1800</v>
      </c>
      <c r="I385" s="42">
        <v>1800</v>
      </c>
      <c r="J385" s="25"/>
      <c r="K385" s="25"/>
      <c r="L385" s="25"/>
      <c r="M385" s="25"/>
      <c r="N385" s="25"/>
      <c r="O385" s="25"/>
    </row>
    <row r="386" spans="1:16" ht="15.75">
      <c r="A386" s="149" t="s">
        <v>72</v>
      </c>
      <c r="B386" s="32" t="s">
        <v>73</v>
      </c>
      <c r="C386" s="150"/>
      <c r="D386" s="150"/>
      <c r="E386" s="33">
        <f>E387+E482</f>
        <v>1496617.7000000002</v>
      </c>
      <c r="F386" s="151">
        <f>F387+F482</f>
        <v>60776.9</v>
      </c>
      <c r="G386" s="151">
        <f>G387+G482</f>
        <v>1557394.5999999999</v>
      </c>
      <c r="H386" s="33">
        <f>H387+H482</f>
        <v>1368979.1</v>
      </c>
      <c r="I386" s="33">
        <f>I387+I482</f>
        <v>1372135.1</v>
      </c>
      <c r="J386" s="25"/>
      <c r="K386" s="25"/>
      <c r="L386" s="25"/>
      <c r="M386" s="25"/>
      <c r="N386" s="25"/>
      <c r="O386" s="25"/>
      <c r="P386" s="25"/>
    </row>
    <row r="387" spans="1:15" ht="15.75">
      <c r="A387" s="64" t="s">
        <v>240</v>
      </c>
      <c r="B387" s="65" t="s">
        <v>73</v>
      </c>
      <c r="C387" s="65" t="s">
        <v>94</v>
      </c>
      <c r="D387" s="65" t="s">
        <v>0</v>
      </c>
      <c r="E387" s="66">
        <f>E388+E409+E440+E459+E466</f>
        <v>1495293.4000000001</v>
      </c>
      <c r="F387" s="116">
        <f>F388+F409+F440+F459+F466</f>
        <v>60776.9</v>
      </c>
      <c r="G387" s="116">
        <f>G388+G409+G440+G459+G466</f>
        <v>1556070.2999999998</v>
      </c>
      <c r="H387" s="66">
        <f>H388+H409+H440+H459+H466</f>
        <v>1367792.8</v>
      </c>
      <c r="I387" s="152">
        <f>I388+I409+I440+I459+I466</f>
        <v>1370948.8</v>
      </c>
      <c r="J387" s="153"/>
      <c r="K387" s="153"/>
      <c r="L387" s="153"/>
      <c r="M387" s="153"/>
      <c r="N387" s="153"/>
      <c r="O387" s="153"/>
    </row>
    <row r="388" spans="1:15" ht="31.5">
      <c r="A388" s="142" t="s">
        <v>241</v>
      </c>
      <c r="B388" s="68" t="s">
        <v>73</v>
      </c>
      <c r="C388" s="139" t="s">
        <v>95</v>
      </c>
      <c r="D388" s="139" t="s">
        <v>0</v>
      </c>
      <c r="E388" s="126">
        <f>E389+E405+E397+E407+E395+E393+E403+E399+E401+E391</f>
        <v>555161.5000000001</v>
      </c>
      <c r="F388" s="126">
        <f>F389+F405+F397+F407+F395+F393+F403+F399+F401+F391</f>
        <v>21606.100000000002</v>
      </c>
      <c r="G388" s="126">
        <f>G389+G405+G397+G407+G395+G393+G403+G399+G401+G391</f>
        <v>576767.6</v>
      </c>
      <c r="H388" s="126">
        <f>H389+H405+H397+H407+H395+H393+H403+H399+H401+H391</f>
        <v>527312.5000000001</v>
      </c>
      <c r="I388" s="126">
        <f>I389+I405+I397+I407+I395+I393+I403+I399+I401+I391</f>
        <v>526483.5</v>
      </c>
      <c r="J388" s="153"/>
      <c r="K388" s="153"/>
      <c r="L388" s="153"/>
      <c r="M388" s="153"/>
      <c r="N388" s="153"/>
      <c r="O388" s="153"/>
    </row>
    <row r="389" spans="1:15" ht="31.5">
      <c r="A389" s="44" t="s">
        <v>24</v>
      </c>
      <c r="B389" s="41" t="s">
        <v>73</v>
      </c>
      <c r="C389" s="41" t="s">
        <v>93</v>
      </c>
      <c r="D389" s="41"/>
      <c r="E389" s="42">
        <f>E390</f>
        <v>70851.59999999999</v>
      </c>
      <c r="F389" s="46">
        <f>F390</f>
        <v>6855</v>
      </c>
      <c r="G389" s="42">
        <f>G390</f>
        <v>77706.59999999999</v>
      </c>
      <c r="H389" s="42">
        <f>H390</f>
        <v>73276.2</v>
      </c>
      <c r="I389" s="42">
        <f>I390</f>
        <v>73821</v>
      </c>
      <c r="J389" s="154"/>
      <c r="K389" s="154"/>
      <c r="L389" s="154"/>
      <c r="M389" s="154"/>
      <c r="N389" s="154"/>
      <c r="O389" s="153"/>
    </row>
    <row r="390" spans="1:15" ht="31.5">
      <c r="A390" s="44" t="s">
        <v>10</v>
      </c>
      <c r="B390" s="41" t="s">
        <v>73</v>
      </c>
      <c r="C390" s="41" t="s">
        <v>93</v>
      </c>
      <c r="D390" s="41" t="s">
        <v>11</v>
      </c>
      <c r="E390" s="36">
        <v>70851.59999999999</v>
      </c>
      <c r="F390" s="128">
        <f>6855.1-0.1</f>
        <v>6855</v>
      </c>
      <c r="G390" s="36">
        <f>E390+F390</f>
        <v>77706.59999999999</v>
      </c>
      <c r="H390" s="36">
        <f>59465.6+13810.6</f>
        <v>73276.2</v>
      </c>
      <c r="I390" s="36">
        <f>60010.4+13810.6</f>
        <v>73821</v>
      </c>
      <c r="J390" s="153"/>
      <c r="K390" s="153"/>
      <c r="L390" s="153"/>
      <c r="M390" s="153"/>
      <c r="N390" s="153"/>
      <c r="O390" s="153"/>
    </row>
    <row r="391" spans="1:15" ht="47.25">
      <c r="A391" s="44" t="s">
        <v>224</v>
      </c>
      <c r="B391" s="41" t="s">
        <v>73</v>
      </c>
      <c r="C391" s="41" t="s">
        <v>477</v>
      </c>
      <c r="D391" s="41"/>
      <c r="E391" s="42">
        <f>E392</f>
        <v>0</v>
      </c>
      <c r="F391" s="46">
        <f>F392</f>
        <v>24288.600000000002</v>
      </c>
      <c r="G391" s="42">
        <f>G392</f>
        <v>24288.600000000002</v>
      </c>
      <c r="H391" s="42">
        <f>H392</f>
        <v>0</v>
      </c>
      <c r="I391" s="42">
        <f>I392</f>
        <v>0</v>
      </c>
      <c r="J391" s="153"/>
      <c r="K391" s="153"/>
      <c r="L391" s="153"/>
      <c r="M391" s="153"/>
      <c r="N391" s="153"/>
      <c r="O391" s="153"/>
    </row>
    <row r="392" spans="1:15" ht="31.5">
      <c r="A392" s="44" t="s">
        <v>10</v>
      </c>
      <c r="B392" s="41" t="s">
        <v>73</v>
      </c>
      <c r="C392" s="41" t="s">
        <v>477</v>
      </c>
      <c r="D392" s="41" t="s">
        <v>11</v>
      </c>
      <c r="E392" s="36">
        <v>0</v>
      </c>
      <c r="F392" s="92">
        <f>24045.7+242.9</f>
        <v>24288.600000000002</v>
      </c>
      <c r="G392" s="36">
        <f>E392+F392</f>
        <v>24288.600000000002</v>
      </c>
      <c r="H392" s="36">
        <v>0</v>
      </c>
      <c r="I392" s="36">
        <v>0</v>
      </c>
      <c r="J392" s="153"/>
      <c r="K392" s="153"/>
      <c r="L392" s="153"/>
      <c r="M392" s="153"/>
      <c r="N392" s="153"/>
      <c r="O392" s="153"/>
    </row>
    <row r="393" spans="1:15" ht="31.5">
      <c r="A393" s="44" t="s">
        <v>214</v>
      </c>
      <c r="B393" s="41" t="s">
        <v>73</v>
      </c>
      <c r="C393" s="41" t="s">
        <v>221</v>
      </c>
      <c r="D393" s="41"/>
      <c r="E393" s="36">
        <f>E394</f>
        <v>1155.3</v>
      </c>
      <c r="F393" s="56">
        <f>F394</f>
        <v>4.4</v>
      </c>
      <c r="G393" s="36">
        <f>G394</f>
        <v>1159.7</v>
      </c>
      <c r="H393" s="36">
        <f>H394</f>
        <v>1151.8</v>
      </c>
      <c r="I393" s="36">
        <f>I394</f>
        <v>1151.8</v>
      </c>
      <c r="J393" s="153"/>
      <c r="K393" s="153"/>
      <c r="L393" s="153"/>
      <c r="M393" s="153"/>
      <c r="N393" s="153"/>
      <c r="O393" s="153"/>
    </row>
    <row r="394" spans="1:15" ht="31.5">
      <c r="A394" s="44" t="s">
        <v>10</v>
      </c>
      <c r="B394" s="41" t="s">
        <v>73</v>
      </c>
      <c r="C394" s="41" t="s">
        <v>221</v>
      </c>
      <c r="D394" s="41" t="s">
        <v>11</v>
      </c>
      <c r="E394" s="36">
        <v>1155.3</v>
      </c>
      <c r="F394" s="128">
        <v>4.4</v>
      </c>
      <c r="G394" s="36">
        <f>E394+F394</f>
        <v>1159.7</v>
      </c>
      <c r="H394" s="36">
        <f>575.9+575.9</f>
        <v>1151.8</v>
      </c>
      <c r="I394" s="36">
        <f>575.9+575.9</f>
        <v>1151.8</v>
      </c>
      <c r="J394" s="25"/>
      <c r="K394" s="25"/>
      <c r="L394" s="25"/>
      <c r="M394" s="25"/>
      <c r="N394" s="25"/>
      <c r="O394" s="25"/>
    </row>
    <row r="395" spans="1:15" ht="47.25">
      <c r="A395" s="44" t="s">
        <v>57</v>
      </c>
      <c r="B395" s="41" t="s">
        <v>73</v>
      </c>
      <c r="C395" s="41" t="s">
        <v>97</v>
      </c>
      <c r="D395" s="41"/>
      <c r="E395" s="42">
        <f>E396</f>
        <v>451997.9</v>
      </c>
      <c r="F395" s="56">
        <f>F396</f>
        <v>-3041.9</v>
      </c>
      <c r="G395" s="42">
        <f>G396</f>
        <v>448956</v>
      </c>
      <c r="H395" s="42">
        <f>H396</f>
        <v>435621.7</v>
      </c>
      <c r="I395" s="42">
        <f>I396</f>
        <v>435621.7</v>
      </c>
      <c r="J395" s="25"/>
      <c r="K395" s="25"/>
      <c r="L395" s="25"/>
      <c r="M395" s="25"/>
      <c r="N395" s="25"/>
      <c r="O395" s="25"/>
    </row>
    <row r="396" spans="1:16" ht="31.5">
      <c r="A396" s="44" t="s">
        <v>10</v>
      </c>
      <c r="B396" s="41" t="s">
        <v>73</v>
      </c>
      <c r="C396" s="41" t="s">
        <v>97</v>
      </c>
      <c r="D396" s="41" t="s">
        <v>11</v>
      </c>
      <c r="E396" s="42">
        <v>451997.9</v>
      </c>
      <c r="F396" s="128">
        <v>-3041.9</v>
      </c>
      <c r="G396" s="42">
        <f>E396+F396</f>
        <v>448956</v>
      </c>
      <c r="H396" s="42">
        <v>435621.7</v>
      </c>
      <c r="I396" s="42">
        <v>435621.7</v>
      </c>
      <c r="J396" s="25"/>
      <c r="K396" s="25"/>
      <c r="L396" s="25"/>
      <c r="M396" s="25"/>
      <c r="N396" s="25"/>
      <c r="O396" s="25"/>
      <c r="P396" s="25"/>
    </row>
    <row r="397" spans="1:16" ht="31.5">
      <c r="A397" s="44" t="s">
        <v>25</v>
      </c>
      <c r="B397" s="26" t="s">
        <v>73</v>
      </c>
      <c r="C397" s="41" t="s">
        <v>96</v>
      </c>
      <c r="D397" s="41"/>
      <c r="E397" s="42">
        <f>E398</f>
        <v>3498.4</v>
      </c>
      <c r="F397" s="46">
        <f>F398</f>
        <v>0</v>
      </c>
      <c r="G397" s="42">
        <f>G398</f>
        <v>3498.4</v>
      </c>
      <c r="H397" s="42">
        <f>H398</f>
        <v>0</v>
      </c>
      <c r="I397" s="42">
        <f>I398</f>
        <v>0</v>
      </c>
      <c r="J397" s="25"/>
      <c r="K397" s="25"/>
      <c r="L397" s="25"/>
      <c r="M397" s="25"/>
      <c r="N397" s="25"/>
      <c r="O397" s="25"/>
      <c r="P397" s="25"/>
    </row>
    <row r="398" spans="1:15" ht="31.5">
      <c r="A398" s="44" t="s">
        <v>10</v>
      </c>
      <c r="B398" s="41" t="s">
        <v>73</v>
      </c>
      <c r="C398" s="41" t="s">
        <v>96</v>
      </c>
      <c r="D398" s="41" t="s">
        <v>11</v>
      </c>
      <c r="E398" s="42">
        <v>3498.4</v>
      </c>
      <c r="F398" s="112">
        <v>0</v>
      </c>
      <c r="G398" s="42">
        <f>E398+F398</f>
        <v>3498.4</v>
      </c>
      <c r="H398" s="42">
        <v>0</v>
      </c>
      <c r="I398" s="42">
        <v>0</v>
      </c>
      <c r="J398" s="25"/>
      <c r="K398" s="25"/>
      <c r="L398" s="25"/>
      <c r="M398" s="25"/>
      <c r="N398" s="25"/>
      <c r="O398" s="25"/>
    </row>
    <row r="399" spans="1:15" ht="47.25">
      <c r="A399" s="44" t="s">
        <v>301</v>
      </c>
      <c r="B399" s="26" t="s">
        <v>73</v>
      </c>
      <c r="C399" s="41" t="s">
        <v>302</v>
      </c>
      <c r="D399" s="41"/>
      <c r="E399" s="42">
        <f>E400</f>
        <v>9690.3</v>
      </c>
      <c r="F399" s="46">
        <f>F400</f>
        <v>0</v>
      </c>
      <c r="G399" s="42">
        <f>G400</f>
        <v>9690.3</v>
      </c>
      <c r="H399" s="42">
        <f>H400</f>
        <v>1373.8000000000002</v>
      </c>
      <c r="I399" s="42">
        <f>I400</f>
        <v>0</v>
      </c>
      <c r="J399" s="25"/>
      <c r="K399" s="25"/>
      <c r="L399" s="25"/>
      <c r="M399" s="25"/>
      <c r="N399" s="25"/>
      <c r="O399" s="25"/>
    </row>
    <row r="400" spans="1:15" ht="31.5">
      <c r="A400" s="44" t="s">
        <v>10</v>
      </c>
      <c r="B400" s="41" t="s">
        <v>73</v>
      </c>
      <c r="C400" s="41" t="s">
        <v>302</v>
      </c>
      <c r="D400" s="41" t="s">
        <v>11</v>
      </c>
      <c r="E400" s="42">
        <f>8721.3+969</f>
        <v>9690.3</v>
      </c>
      <c r="F400" s="112">
        <v>0</v>
      </c>
      <c r="G400" s="42">
        <f>E400+F400</f>
        <v>9690.3</v>
      </c>
      <c r="H400" s="42">
        <f>1236.4+137.4</f>
        <v>1373.8000000000002</v>
      </c>
      <c r="I400" s="42">
        <v>0</v>
      </c>
      <c r="J400" s="25"/>
      <c r="K400" s="25"/>
      <c r="L400" s="25"/>
      <c r="M400" s="25"/>
      <c r="N400" s="25"/>
      <c r="O400" s="25"/>
    </row>
    <row r="401" spans="1:15" ht="31.5" customHeight="1">
      <c r="A401" s="44" t="s">
        <v>301</v>
      </c>
      <c r="B401" s="26" t="s">
        <v>73</v>
      </c>
      <c r="C401" s="41" t="s">
        <v>442</v>
      </c>
      <c r="D401" s="41"/>
      <c r="E401" s="42">
        <f>E402</f>
        <v>839.1999999999999</v>
      </c>
      <c r="F401" s="112">
        <f>F402</f>
        <v>0</v>
      </c>
      <c r="G401" s="42">
        <f>G402</f>
        <v>839.1999999999999</v>
      </c>
      <c r="H401" s="42">
        <f>H402</f>
        <v>0</v>
      </c>
      <c r="I401" s="42">
        <f>I402</f>
        <v>0</v>
      </c>
      <c r="J401" s="25"/>
      <c r="K401" s="25"/>
      <c r="L401" s="25"/>
      <c r="M401" s="25"/>
      <c r="N401" s="25"/>
      <c r="O401" s="25"/>
    </row>
    <row r="402" spans="1:15" ht="33.75" customHeight="1">
      <c r="A402" s="44" t="s">
        <v>10</v>
      </c>
      <c r="B402" s="41" t="s">
        <v>73</v>
      </c>
      <c r="C402" s="41" t="s">
        <v>442</v>
      </c>
      <c r="D402" s="41" t="s">
        <v>11</v>
      </c>
      <c r="E402" s="42">
        <v>839.1999999999999</v>
      </c>
      <c r="F402" s="128">
        <v>0</v>
      </c>
      <c r="G402" s="42">
        <f>E402+F402</f>
        <v>839.1999999999999</v>
      </c>
      <c r="H402" s="42">
        <v>0</v>
      </c>
      <c r="I402" s="42">
        <v>0</v>
      </c>
      <c r="J402" s="25"/>
      <c r="K402" s="25"/>
      <c r="L402" s="25"/>
      <c r="M402" s="25"/>
      <c r="N402" s="25"/>
      <c r="O402" s="25"/>
    </row>
    <row r="403" spans="1:15" ht="31.5">
      <c r="A403" s="44" t="s">
        <v>173</v>
      </c>
      <c r="B403" s="41" t="s">
        <v>73</v>
      </c>
      <c r="C403" s="41" t="s">
        <v>324</v>
      </c>
      <c r="D403" s="41"/>
      <c r="E403" s="42">
        <f>E404</f>
        <v>1209.8</v>
      </c>
      <c r="F403" s="46">
        <f>F404</f>
        <v>0</v>
      </c>
      <c r="G403" s="42">
        <f>G404</f>
        <v>1209.8</v>
      </c>
      <c r="H403" s="42">
        <f>H404</f>
        <v>0</v>
      </c>
      <c r="I403" s="42">
        <f>I404</f>
        <v>0</v>
      </c>
      <c r="J403" s="25"/>
      <c r="K403" s="25"/>
      <c r="L403" s="25"/>
      <c r="M403" s="25"/>
      <c r="N403" s="25"/>
      <c r="O403" s="25"/>
    </row>
    <row r="404" spans="1:15" ht="31.5">
      <c r="A404" s="44" t="s">
        <v>10</v>
      </c>
      <c r="B404" s="41" t="s">
        <v>73</v>
      </c>
      <c r="C404" s="41" t="s">
        <v>324</v>
      </c>
      <c r="D404" s="41" t="s">
        <v>11</v>
      </c>
      <c r="E404" s="42">
        <v>1209.8</v>
      </c>
      <c r="F404" s="112">
        <v>0</v>
      </c>
      <c r="G404" s="42">
        <f>E404+F404</f>
        <v>1209.8</v>
      </c>
      <c r="H404" s="42">
        <v>0</v>
      </c>
      <c r="I404" s="42">
        <v>0</v>
      </c>
      <c r="J404" s="25"/>
      <c r="K404" s="25"/>
      <c r="L404" s="25"/>
      <c r="M404" s="25"/>
      <c r="N404" s="25"/>
      <c r="O404" s="25"/>
    </row>
    <row r="405" spans="1:16" ht="78.75">
      <c r="A405" s="44" t="s">
        <v>56</v>
      </c>
      <c r="B405" s="41" t="s">
        <v>73</v>
      </c>
      <c r="C405" s="41" t="s">
        <v>283</v>
      </c>
      <c r="D405" s="41"/>
      <c r="E405" s="42">
        <f>E406</f>
        <v>14115</v>
      </c>
      <c r="F405" s="46">
        <f>F406</f>
        <v>-6500</v>
      </c>
      <c r="G405" s="42">
        <f>G406</f>
        <v>7615</v>
      </c>
      <c r="H405" s="42">
        <f>H406</f>
        <v>14115</v>
      </c>
      <c r="I405" s="42">
        <f>I406</f>
        <v>14115</v>
      </c>
      <c r="J405" s="25"/>
      <c r="K405" s="25"/>
      <c r="L405" s="25"/>
      <c r="M405" s="25"/>
      <c r="N405" s="25"/>
      <c r="O405" s="25"/>
      <c r="P405" s="25"/>
    </row>
    <row r="406" spans="1:15" ht="31.5">
      <c r="A406" s="44" t="s">
        <v>10</v>
      </c>
      <c r="B406" s="41" t="s">
        <v>73</v>
      </c>
      <c r="C406" s="41" t="s">
        <v>283</v>
      </c>
      <c r="D406" s="41" t="s">
        <v>11</v>
      </c>
      <c r="E406" s="42">
        <v>14115</v>
      </c>
      <c r="F406" s="112">
        <v>-6500</v>
      </c>
      <c r="G406" s="42">
        <f>E406+F406</f>
        <v>7615</v>
      </c>
      <c r="H406" s="42">
        <v>14115</v>
      </c>
      <c r="I406" s="42">
        <v>14115</v>
      </c>
      <c r="J406" s="25"/>
      <c r="K406" s="25"/>
      <c r="L406" s="25"/>
      <c r="M406" s="25"/>
      <c r="N406" s="25"/>
      <c r="O406" s="25"/>
    </row>
    <row r="407" spans="1:15" ht="94.5">
      <c r="A407" s="44" t="s">
        <v>168</v>
      </c>
      <c r="B407" s="41" t="s">
        <v>73</v>
      </c>
      <c r="C407" s="41" t="s">
        <v>284</v>
      </c>
      <c r="D407" s="41"/>
      <c r="E407" s="42">
        <f>E408</f>
        <v>1804</v>
      </c>
      <c r="F407" s="46">
        <f>F408</f>
        <v>0</v>
      </c>
      <c r="G407" s="42">
        <f>G408</f>
        <v>1804</v>
      </c>
      <c r="H407" s="42">
        <f>H408</f>
        <v>1774</v>
      </c>
      <c r="I407" s="42">
        <f>I408</f>
        <v>1774</v>
      </c>
      <c r="J407" s="25"/>
      <c r="K407" s="25"/>
      <c r="L407" s="25"/>
      <c r="M407" s="25"/>
      <c r="N407" s="25"/>
      <c r="O407" s="25"/>
    </row>
    <row r="408" spans="1:15" ht="15.75">
      <c r="A408" s="44" t="s">
        <v>26</v>
      </c>
      <c r="B408" s="41" t="s">
        <v>73</v>
      </c>
      <c r="C408" s="41" t="s">
        <v>284</v>
      </c>
      <c r="D408" s="41" t="s">
        <v>16</v>
      </c>
      <c r="E408" s="42">
        <v>1804</v>
      </c>
      <c r="F408" s="112">
        <v>0</v>
      </c>
      <c r="G408" s="42">
        <f>E408+F408</f>
        <v>1804</v>
      </c>
      <c r="H408" s="42">
        <v>1774</v>
      </c>
      <c r="I408" s="42">
        <v>1774</v>
      </c>
      <c r="J408" s="25"/>
      <c r="K408" s="25"/>
      <c r="L408" s="25"/>
      <c r="M408" s="25"/>
      <c r="N408" s="25"/>
      <c r="O408" s="25"/>
    </row>
    <row r="409" spans="1:15" ht="15.75">
      <c r="A409" s="142" t="s">
        <v>242</v>
      </c>
      <c r="B409" s="68" t="s">
        <v>73</v>
      </c>
      <c r="C409" s="139" t="s">
        <v>98</v>
      </c>
      <c r="D409" s="139" t="s">
        <v>0</v>
      </c>
      <c r="E409" s="108">
        <f>E410+E418+E430+E416+E428+E414+E424+E434+E432+E436+E438+E420+E422+E426+E412</f>
        <v>793594.4</v>
      </c>
      <c r="F409" s="108">
        <f>F410+F418+F430+F416+F428+F414+F424+F434+F432+F436+F438+F420+F422+F426+F412</f>
        <v>38989.2</v>
      </c>
      <c r="G409" s="108">
        <f>G410+G418+G430+G416+G428+G414+G424+G434+G432+G436+G438+G420+G422+G426+G412</f>
        <v>832583.6</v>
      </c>
      <c r="H409" s="108">
        <f>H410+H418+H430+H416+H428+H414+H424+H434+H432+H436+H438+H420+H422+H426+H412</f>
        <v>723896.4999999999</v>
      </c>
      <c r="I409" s="108">
        <f>I410+I418+I430+I416+I428+I414+I424+I434+I432+I436+I438+I420+I422+I426+I412</f>
        <v>727005.7</v>
      </c>
      <c r="J409" s="25"/>
      <c r="K409" s="25"/>
      <c r="L409" s="25"/>
      <c r="M409" s="25"/>
      <c r="N409" s="25"/>
      <c r="O409" s="25"/>
    </row>
    <row r="410" spans="1:15" ht="31.5">
      <c r="A410" s="44" t="s">
        <v>24</v>
      </c>
      <c r="B410" s="41" t="s">
        <v>73</v>
      </c>
      <c r="C410" s="41" t="s">
        <v>99</v>
      </c>
      <c r="D410" s="41"/>
      <c r="E410" s="42">
        <f>E411</f>
        <v>122415.2</v>
      </c>
      <c r="F410" s="46">
        <f>F411</f>
        <v>3380.6</v>
      </c>
      <c r="G410" s="42">
        <f>G411</f>
        <v>125795.8</v>
      </c>
      <c r="H410" s="42">
        <f>H411</f>
        <v>104110.90000000001</v>
      </c>
      <c r="I410" s="42">
        <f>I411</f>
        <v>105215.5</v>
      </c>
      <c r="J410" s="25"/>
      <c r="K410" s="25"/>
      <c r="L410" s="25"/>
      <c r="M410" s="25"/>
      <c r="N410" s="25"/>
      <c r="O410" s="25"/>
    </row>
    <row r="411" spans="1:15" ht="31.5">
      <c r="A411" s="44" t="s">
        <v>10</v>
      </c>
      <c r="B411" s="41" t="s">
        <v>73</v>
      </c>
      <c r="C411" s="41" t="s">
        <v>99</v>
      </c>
      <c r="D411" s="41" t="s">
        <v>11</v>
      </c>
      <c r="E411" s="36">
        <v>122415.2</v>
      </c>
      <c r="F411" s="128">
        <v>3380.6</v>
      </c>
      <c r="G411" s="36">
        <f>E411+F411</f>
        <v>125795.8</v>
      </c>
      <c r="H411" s="36">
        <f>104065+45.8+0.1</f>
        <v>104110.90000000001</v>
      </c>
      <c r="I411" s="36">
        <f>105142.4+73.1</f>
        <v>105215.5</v>
      </c>
      <c r="J411" s="25"/>
      <c r="K411" s="25"/>
      <c r="L411" s="25"/>
      <c r="M411" s="25"/>
      <c r="N411" s="25"/>
      <c r="O411" s="25"/>
    </row>
    <row r="412" spans="1:15" ht="47.25">
      <c r="A412" s="44" t="s">
        <v>224</v>
      </c>
      <c r="B412" s="41" t="s">
        <v>73</v>
      </c>
      <c r="C412" s="41" t="s">
        <v>478</v>
      </c>
      <c r="D412" s="41"/>
      <c r="E412" s="42">
        <f>E413</f>
        <v>0</v>
      </c>
      <c r="F412" s="46">
        <f>F413</f>
        <v>32566.7</v>
      </c>
      <c r="G412" s="42">
        <f>G413</f>
        <v>32566.7</v>
      </c>
      <c r="H412" s="42">
        <f>H413</f>
        <v>0</v>
      </c>
      <c r="I412" s="42">
        <f>I413</f>
        <v>0</v>
      </c>
      <c r="J412" s="25"/>
      <c r="K412" s="25"/>
      <c r="L412" s="25"/>
      <c r="M412" s="25"/>
      <c r="N412" s="25"/>
      <c r="O412" s="25"/>
    </row>
    <row r="413" spans="1:15" ht="31.5">
      <c r="A413" s="44" t="s">
        <v>10</v>
      </c>
      <c r="B413" s="41" t="s">
        <v>73</v>
      </c>
      <c r="C413" s="41" t="s">
        <v>478</v>
      </c>
      <c r="D413" s="41" t="s">
        <v>11</v>
      </c>
      <c r="E413" s="36">
        <v>0</v>
      </c>
      <c r="F413" s="92">
        <f>32241+325.7</f>
        <v>32566.7</v>
      </c>
      <c r="G413" s="36">
        <f>E413+F413</f>
        <v>32566.7</v>
      </c>
      <c r="H413" s="36">
        <v>0</v>
      </c>
      <c r="I413" s="36">
        <v>0</v>
      </c>
      <c r="J413" s="25"/>
      <c r="K413" s="25"/>
      <c r="L413" s="25"/>
      <c r="M413" s="25"/>
      <c r="N413" s="25"/>
      <c r="O413" s="25"/>
    </row>
    <row r="414" spans="1:15" ht="31.5">
      <c r="A414" s="44" t="s">
        <v>214</v>
      </c>
      <c r="B414" s="41" t="s">
        <v>73</v>
      </c>
      <c r="C414" s="41" t="s">
        <v>222</v>
      </c>
      <c r="D414" s="41"/>
      <c r="E414" s="36">
        <f>E415</f>
        <v>1218.5</v>
      </c>
      <c r="F414" s="56">
        <f>F415</f>
        <v>0</v>
      </c>
      <c r="G414" s="36">
        <f>G415</f>
        <v>1218.5</v>
      </c>
      <c r="H414" s="36">
        <f>H415</f>
        <v>1218.5</v>
      </c>
      <c r="I414" s="36">
        <f>I415</f>
        <v>1218.5</v>
      </c>
      <c r="J414" s="25"/>
      <c r="K414" s="25"/>
      <c r="L414" s="25"/>
      <c r="M414" s="25"/>
      <c r="N414" s="25"/>
      <c r="O414" s="25"/>
    </row>
    <row r="415" spans="1:15" ht="31.5">
      <c r="A415" s="44" t="s">
        <v>10</v>
      </c>
      <c r="B415" s="41" t="s">
        <v>73</v>
      </c>
      <c r="C415" s="41" t="s">
        <v>222</v>
      </c>
      <c r="D415" s="41" t="s">
        <v>11</v>
      </c>
      <c r="E415" s="36">
        <f>609.2+609.3</f>
        <v>1218.5</v>
      </c>
      <c r="F415" s="112">
        <v>0</v>
      </c>
      <c r="G415" s="36">
        <f>E415+F415</f>
        <v>1218.5</v>
      </c>
      <c r="H415" s="36">
        <f>609.3+609.3-0.1</f>
        <v>1218.5</v>
      </c>
      <c r="I415" s="36">
        <f>609.3+609.3-0.1</f>
        <v>1218.5</v>
      </c>
      <c r="J415" s="25"/>
      <c r="K415" s="25"/>
      <c r="L415" s="25"/>
      <c r="M415" s="25"/>
      <c r="N415" s="25"/>
      <c r="O415" s="25"/>
    </row>
    <row r="416" spans="1:15" ht="47.25">
      <c r="A416" s="44" t="s">
        <v>57</v>
      </c>
      <c r="B416" s="41" t="s">
        <v>73</v>
      </c>
      <c r="C416" s="41" t="s">
        <v>100</v>
      </c>
      <c r="D416" s="41"/>
      <c r="E416" s="42">
        <f>E417</f>
        <v>570003.2999999999</v>
      </c>
      <c r="F416" s="46">
        <f>F417</f>
        <v>3041.9</v>
      </c>
      <c r="G416" s="42">
        <f>G417</f>
        <v>573045.2</v>
      </c>
      <c r="H416" s="42">
        <f>H417</f>
        <v>535100.1</v>
      </c>
      <c r="I416" s="42">
        <f>I417</f>
        <v>535100.1</v>
      </c>
      <c r="J416" s="25"/>
      <c r="K416" s="25"/>
      <c r="L416" s="25"/>
      <c r="M416" s="25"/>
      <c r="N416" s="25"/>
      <c r="O416" s="25"/>
    </row>
    <row r="417" spans="1:15" ht="31.5">
      <c r="A417" s="44" t="s">
        <v>10</v>
      </c>
      <c r="B417" s="41" t="s">
        <v>73</v>
      </c>
      <c r="C417" s="41" t="s">
        <v>100</v>
      </c>
      <c r="D417" s="41" t="s">
        <v>11</v>
      </c>
      <c r="E417" s="42">
        <v>570003.2999999999</v>
      </c>
      <c r="F417" s="112">
        <v>3041.9</v>
      </c>
      <c r="G417" s="42">
        <f>E417+F417</f>
        <v>573045.2</v>
      </c>
      <c r="H417" s="42">
        <v>535100.1</v>
      </c>
      <c r="I417" s="42">
        <v>535100.1</v>
      </c>
      <c r="J417" s="25"/>
      <c r="K417" s="25"/>
      <c r="L417" s="25"/>
      <c r="M417" s="25"/>
      <c r="N417" s="25"/>
      <c r="O417" s="25"/>
    </row>
    <row r="418" spans="1:15" ht="31.5">
      <c r="A418" s="44" t="s">
        <v>27</v>
      </c>
      <c r="B418" s="41" t="s">
        <v>73</v>
      </c>
      <c r="C418" s="41" t="s">
        <v>106</v>
      </c>
      <c r="D418" s="41"/>
      <c r="E418" s="42">
        <f>E419</f>
        <v>10505.000000000002</v>
      </c>
      <c r="F418" s="46">
        <f>F419</f>
        <v>0</v>
      </c>
      <c r="G418" s="42">
        <f>G419</f>
        <v>10505.000000000002</v>
      </c>
      <c r="H418" s="42">
        <f>H419</f>
        <v>0</v>
      </c>
      <c r="I418" s="42">
        <f>I419</f>
        <v>0</v>
      </c>
      <c r="J418" s="25"/>
      <c r="K418" s="25"/>
      <c r="L418" s="25"/>
      <c r="M418" s="25"/>
      <c r="N418" s="25"/>
      <c r="O418" s="25"/>
    </row>
    <row r="419" spans="1:15" ht="31.5">
      <c r="A419" s="44" t="s">
        <v>10</v>
      </c>
      <c r="B419" s="41" t="s">
        <v>73</v>
      </c>
      <c r="C419" s="41" t="s">
        <v>106</v>
      </c>
      <c r="D419" s="41" t="s">
        <v>11</v>
      </c>
      <c r="E419" s="42">
        <v>10505.000000000002</v>
      </c>
      <c r="F419" s="128">
        <v>0</v>
      </c>
      <c r="G419" s="42">
        <f>E419+F419</f>
        <v>10505.000000000002</v>
      </c>
      <c r="H419" s="42">
        <v>0</v>
      </c>
      <c r="I419" s="42">
        <v>0</v>
      </c>
      <c r="J419" s="25"/>
      <c r="K419" s="25"/>
      <c r="L419" s="25"/>
      <c r="M419" s="25"/>
      <c r="N419" s="25"/>
      <c r="O419" s="25"/>
    </row>
    <row r="420" spans="1:15" ht="47.25">
      <c r="A420" s="44" t="s">
        <v>436</v>
      </c>
      <c r="B420" s="41" t="s">
        <v>73</v>
      </c>
      <c r="C420" s="41" t="s">
        <v>432</v>
      </c>
      <c r="D420" s="41"/>
      <c r="E420" s="42">
        <f>E421</f>
        <v>760</v>
      </c>
      <c r="F420" s="42">
        <f>F421</f>
        <v>0</v>
      </c>
      <c r="G420" s="42">
        <f>G421</f>
        <v>760</v>
      </c>
      <c r="H420" s="42">
        <f>H421</f>
        <v>0</v>
      </c>
      <c r="I420" s="42">
        <f>I421</f>
        <v>0</v>
      </c>
      <c r="J420" s="25"/>
      <c r="K420" s="25"/>
      <c r="L420" s="25"/>
      <c r="M420" s="25"/>
      <c r="N420" s="25"/>
      <c r="O420" s="25"/>
    </row>
    <row r="421" spans="1:15" ht="31.5">
      <c r="A421" s="44" t="s">
        <v>10</v>
      </c>
      <c r="B421" s="41" t="s">
        <v>73</v>
      </c>
      <c r="C421" s="41" t="s">
        <v>432</v>
      </c>
      <c r="D421" s="41" t="s">
        <v>11</v>
      </c>
      <c r="E421" s="42">
        <v>760</v>
      </c>
      <c r="F421" s="112"/>
      <c r="G421" s="42">
        <f>F421+E421</f>
        <v>760</v>
      </c>
      <c r="H421" s="42">
        <v>0</v>
      </c>
      <c r="I421" s="42">
        <v>0</v>
      </c>
      <c r="J421" s="25"/>
      <c r="K421" s="25"/>
      <c r="L421" s="25"/>
      <c r="M421" s="25"/>
      <c r="N421" s="25"/>
      <c r="O421" s="25"/>
    </row>
    <row r="422" spans="1:15" ht="38.25" customHeight="1">
      <c r="A422" s="44" t="s">
        <v>441</v>
      </c>
      <c r="B422" s="41" t="s">
        <v>73</v>
      </c>
      <c r="C422" s="41" t="s">
        <v>443</v>
      </c>
      <c r="D422" s="41"/>
      <c r="E422" s="42">
        <f>E423</f>
        <v>250</v>
      </c>
      <c r="F422" s="112">
        <f>F423</f>
        <v>0</v>
      </c>
      <c r="G422" s="42">
        <f>G423</f>
        <v>250</v>
      </c>
      <c r="H422" s="42">
        <f>H423</f>
        <v>0</v>
      </c>
      <c r="I422" s="42">
        <f>I423</f>
        <v>0</v>
      </c>
      <c r="J422" s="25"/>
      <c r="K422" s="25"/>
      <c r="L422" s="25"/>
      <c r="M422" s="25"/>
      <c r="N422" s="25"/>
      <c r="O422" s="25"/>
    </row>
    <row r="423" spans="1:15" ht="36.75" customHeight="1">
      <c r="A423" s="44" t="s">
        <v>10</v>
      </c>
      <c r="B423" s="41" t="s">
        <v>73</v>
      </c>
      <c r="C423" s="41" t="s">
        <v>443</v>
      </c>
      <c r="D423" s="41" t="s">
        <v>11</v>
      </c>
      <c r="E423" s="42">
        <v>250</v>
      </c>
      <c r="F423" s="112">
        <v>0</v>
      </c>
      <c r="G423" s="42">
        <f>E423+F423</f>
        <v>250</v>
      </c>
      <c r="H423" s="42">
        <v>0</v>
      </c>
      <c r="I423" s="42">
        <v>0</v>
      </c>
      <c r="J423" s="25"/>
      <c r="K423" s="25"/>
      <c r="L423" s="25"/>
      <c r="M423" s="25"/>
      <c r="N423" s="25"/>
      <c r="O423" s="25"/>
    </row>
    <row r="424" spans="1:15" ht="47.25">
      <c r="A424" s="44" t="s">
        <v>301</v>
      </c>
      <c r="B424" s="26" t="s">
        <v>73</v>
      </c>
      <c r="C424" s="41" t="s">
        <v>303</v>
      </c>
      <c r="D424" s="41"/>
      <c r="E424" s="42">
        <f>E425</f>
        <v>5614.6</v>
      </c>
      <c r="F424" s="46">
        <f>F425</f>
        <v>0</v>
      </c>
      <c r="G424" s="42">
        <f>G425</f>
        <v>5614.6</v>
      </c>
      <c r="H424" s="42">
        <f>H425</f>
        <v>8468.7</v>
      </c>
      <c r="I424" s="42">
        <f>I425</f>
        <v>8703.5</v>
      </c>
      <c r="J424" s="25"/>
      <c r="K424" s="25"/>
      <c r="L424" s="25"/>
      <c r="M424" s="25"/>
      <c r="N424" s="25"/>
      <c r="O424" s="25"/>
    </row>
    <row r="425" spans="1:15" ht="31.5">
      <c r="A425" s="44" t="s">
        <v>10</v>
      </c>
      <c r="B425" s="41" t="s">
        <v>73</v>
      </c>
      <c r="C425" s="41" t="s">
        <v>303</v>
      </c>
      <c r="D425" s="41" t="s">
        <v>11</v>
      </c>
      <c r="E425" s="42">
        <v>5614.6</v>
      </c>
      <c r="F425" s="112">
        <v>0</v>
      </c>
      <c r="G425" s="42">
        <f>E425+F425</f>
        <v>5614.6</v>
      </c>
      <c r="H425" s="42">
        <f>7621.8+846.9</f>
        <v>8468.7</v>
      </c>
      <c r="I425" s="42">
        <f>7833.1+870.3+0.1</f>
        <v>8703.5</v>
      </c>
      <c r="J425" s="25"/>
      <c r="K425" s="25"/>
      <c r="L425" s="25"/>
      <c r="M425" s="25"/>
      <c r="N425" s="25"/>
      <c r="O425" s="25"/>
    </row>
    <row r="426" spans="1:15" ht="47.25">
      <c r="A426" s="44" t="s">
        <v>301</v>
      </c>
      <c r="B426" s="26" t="s">
        <v>73</v>
      </c>
      <c r="C426" s="41" t="s">
        <v>444</v>
      </c>
      <c r="D426" s="41"/>
      <c r="E426" s="42">
        <f>E427</f>
        <v>3168.5</v>
      </c>
      <c r="F426" s="112">
        <f>F427</f>
        <v>0</v>
      </c>
      <c r="G426" s="42">
        <f>G427</f>
        <v>3168.5</v>
      </c>
      <c r="H426" s="42">
        <f>H427</f>
        <v>0</v>
      </c>
      <c r="I426" s="42">
        <f>I427</f>
        <v>0</v>
      </c>
      <c r="J426" s="25"/>
      <c r="K426" s="25"/>
      <c r="L426" s="25"/>
      <c r="M426" s="25"/>
      <c r="N426" s="25"/>
      <c r="O426" s="25"/>
    </row>
    <row r="427" spans="1:15" ht="31.5">
      <c r="A427" s="44" t="s">
        <v>10</v>
      </c>
      <c r="B427" s="41" t="s">
        <v>73</v>
      </c>
      <c r="C427" s="41" t="s">
        <v>444</v>
      </c>
      <c r="D427" s="41" t="s">
        <v>11</v>
      </c>
      <c r="E427" s="42">
        <v>3168.5</v>
      </c>
      <c r="F427" s="128">
        <v>0</v>
      </c>
      <c r="G427" s="42">
        <f>E427+F427</f>
        <v>3168.5</v>
      </c>
      <c r="H427" s="42">
        <v>0</v>
      </c>
      <c r="I427" s="42">
        <v>0</v>
      </c>
      <c r="J427" s="25"/>
      <c r="K427" s="25"/>
      <c r="L427" s="25"/>
      <c r="M427" s="25"/>
      <c r="N427" s="25"/>
      <c r="O427" s="25"/>
    </row>
    <row r="428" spans="1:15" ht="31.5">
      <c r="A428" s="44" t="s">
        <v>173</v>
      </c>
      <c r="B428" s="41" t="s">
        <v>73</v>
      </c>
      <c r="C428" s="41" t="s">
        <v>325</v>
      </c>
      <c r="D428" s="41"/>
      <c r="E428" s="42">
        <f>E429</f>
        <v>2553.5</v>
      </c>
      <c r="F428" s="46">
        <f>F429</f>
        <v>0</v>
      </c>
      <c r="G428" s="42">
        <f>G429</f>
        <v>2553.5</v>
      </c>
      <c r="H428" s="42">
        <f>H429</f>
        <v>0</v>
      </c>
      <c r="I428" s="42">
        <f>I429</f>
        <v>0</v>
      </c>
      <c r="J428" s="25"/>
      <c r="K428" s="25"/>
      <c r="L428" s="25"/>
      <c r="M428" s="25"/>
      <c r="N428" s="25"/>
      <c r="O428" s="25"/>
    </row>
    <row r="429" spans="1:15" ht="31.5">
      <c r="A429" s="44" t="s">
        <v>10</v>
      </c>
      <c r="B429" s="41" t="s">
        <v>73</v>
      </c>
      <c r="C429" s="41" t="s">
        <v>325</v>
      </c>
      <c r="D429" s="41" t="s">
        <v>11</v>
      </c>
      <c r="E429" s="42">
        <v>2553.5</v>
      </c>
      <c r="F429" s="112">
        <v>0</v>
      </c>
      <c r="G429" s="42">
        <f>E429+F429</f>
        <v>2553.5</v>
      </c>
      <c r="H429" s="42">
        <v>0</v>
      </c>
      <c r="I429" s="42">
        <v>0</v>
      </c>
      <c r="J429" s="25"/>
      <c r="K429" s="25"/>
      <c r="L429" s="25"/>
      <c r="M429" s="25"/>
      <c r="N429" s="25"/>
      <c r="O429" s="25"/>
    </row>
    <row r="430" spans="1:15" ht="94.5">
      <c r="A430" s="44" t="s">
        <v>168</v>
      </c>
      <c r="B430" s="41" t="s">
        <v>73</v>
      </c>
      <c r="C430" s="41" t="s">
        <v>285</v>
      </c>
      <c r="D430" s="41"/>
      <c r="E430" s="42">
        <f>E431</f>
        <v>3978</v>
      </c>
      <c r="F430" s="46">
        <f>F431</f>
        <v>0</v>
      </c>
      <c r="G430" s="42">
        <f>G431</f>
        <v>3978</v>
      </c>
      <c r="H430" s="42">
        <f>H431</f>
        <v>4008</v>
      </c>
      <c r="I430" s="42">
        <f>I431</f>
        <v>4008</v>
      </c>
      <c r="J430" s="25"/>
      <c r="K430" s="25"/>
      <c r="L430" s="25"/>
      <c r="M430" s="25"/>
      <c r="N430" s="25"/>
      <c r="O430" s="25"/>
    </row>
    <row r="431" spans="1:15" ht="15.75">
      <c r="A431" s="44" t="s">
        <v>26</v>
      </c>
      <c r="B431" s="41" t="s">
        <v>73</v>
      </c>
      <c r="C431" s="41" t="s">
        <v>285</v>
      </c>
      <c r="D431" s="41" t="s">
        <v>16</v>
      </c>
      <c r="E431" s="42">
        <v>3978</v>
      </c>
      <c r="F431" s="112">
        <v>0</v>
      </c>
      <c r="G431" s="42">
        <f>E431+F431</f>
        <v>3978</v>
      </c>
      <c r="H431" s="42">
        <v>4008</v>
      </c>
      <c r="I431" s="42">
        <v>4008</v>
      </c>
      <c r="J431" s="25"/>
      <c r="K431" s="25"/>
      <c r="L431" s="25"/>
      <c r="M431" s="25"/>
      <c r="N431" s="25"/>
      <c r="O431" s="25"/>
    </row>
    <row r="432" spans="1:15" ht="47.25">
      <c r="A432" s="44" t="s">
        <v>347</v>
      </c>
      <c r="B432" s="41" t="s">
        <v>73</v>
      </c>
      <c r="C432" s="41" t="s">
        <v>346</v>
      </c>
      <c r="D432" s="41"/>
      <c r="E432" s="42">
        <f>E433</f>
        <v>42754.6</v>
      </c>
      <c r="F432" s="46">
        <f>F433</f>
        <v>0</v>
      </c>
      <c r="G432" s="42">
        <f>G433</f>
        <v>42754.6</v>
      </c>
      <c r="H432" s="42">
        <f>H433</f>
        <v>42754.6</v>
      </c>
      <c r="I432" s="42">
        <f>I433</f>
        <v>43744.9</v>
      </c>
      <c r="J432" s="25"/>
      <c r="K432" s="25"/>
      <c r="L432" s="25"/>
      <c r="M432" s="25"/>
      <c r="N432" s="25"/>
      <c r="O432" s="25"/>
    </row>
    <row r="433" spans="1:15" ht="31.5">
      <c r="A433" s="44" t="s">
        <v>10</v>
      </c>
      <c r="B433" s="41" t="s">
        <v>73</v>
      </c>
      <c r="C433" s="41" t="s">
        <v>346</v>
      </c>
      <c r="D433" s="41" t="s">
        <v>11</v>
      </c>
      <c r="E433" s="42">
        <v>42754.6</v>
      </c>
      <c r="F433" s="112">
        <v>0</v>
      </c>
      <c r="G433" s="42">
        <f>E433+F433</f>
        <v>42754.6</v>
      </c>
      <c r="H433" s="42">
        <v>42754.6</v>
      </c>
      <c r="I433" s="42">
        <v>43744.9</v>
      </c>
      <c r="J433" s="25"/>
      <c r="K433" s="25"/>
      <c r="L433" s="25"/>
      <c r="M433" s="25"/>
      <c r="N433" s="25"/>
      <c r="O433" s="25"/>
    </row>
    <row r="434" spans="1:15" ht="47.25">
      <c r="A434" s="44" t="s">
        <v>348</v>
      </c>
      <c r="B434" s="41" t="s">
        <v>73</v>
      </c>
      <c r="C434" s="41" t="s">
        <v>310</v>
      </c>
      <c r="D434" s="41"/>
      <c r="E434" s="42">
        <f>E435</f>
        <v>29656.8</v>
      </c>
      <c r="F434" s="46">
        <f>F435</f>
        <v>0</v>
      </c>
      <c r="G434" s="42">
        <f>G435</f>
        <v>29656.8</v>
      </c>
      <c r="H434" s="42">
        <f>H435</f>
        <v>28235.7</v>
      </c>
      <c r="I434" s="42">
        <f>I435</f>
        <v>29015.199999999997</v>
      </c>
      <c r="J434" s="155"/>
      <c r="K434" s="155"/>
      <c r="L434" s="155"/>
      <c r="M434" s="155"/>
      <c r="N434" s="155"/>
      <c r="O434" s="25"/>
    </row>
    <row r="435" spans="1:15" ht="31.5">
      <c r="A435" s="44" t="s">
        <v>10</v>
      </c>
      <c r="B435" s="41" t="s">
        <v>73</v>
      </c>
      <c r="C435" s="41" t="s">
        <v>310</v>
      </c>
      <c r="D435" s="41" t="s">
        <v>11</v>
      </c>
      <c r="E435" s="92">
        <f>29360.2+296.6</f>
        <v>29656.8</v>
      </c>
      <c r="F435" s="112">
        <v>0</v>
      </c>
      <c r="G435" s="92">
        <f>E435+F435</f>
        <v>29656.8</v>
      </c>
      <c r="H435" s="42">
        <f>27953.3+282.4</f>
        <v>28235.7</v>
      </c>
      <c r="I435" s="42">
        <f>28725.1+290.1</f>
        <v>29015.199999999997</v>
      </c>
      <c r="J435" s="156"/>
      <c r="K435" s="156"/>
      <c r="L435" s="156"/>
      <c r="M435" s="156"/>
      <c r="N435" s="155"/>
      <c r="O435" s="25"/>
    </row>
    <row r="436" spans="1:15" ht="31.5">
      <c r="A436" s="44" t="s">
        <v>173</v>
      </c>
      <c r="B436" s="41" t="s">
        <v>73</v>
      </c>
      <c r="C436" s="41" t="s">
        <v>355</v>
      </c>
      <c r="D436" s="41"/>
      <c r="E436" s="42">
        <f>E437</f>
        <v>328</v>
      </c>
      <c r="F436" s="46">
        <f>F437</f>
        <v>0</v>
      </c>
      <c r="G436" s="42">
        <f>G437</f>
        <v>328</v>
      </c>
      <c r="H436" s="42">
        <f>H437</f>
        <v>0</v>
      </c>
      <c r="I436" s="42">
        <f>I437</f>
        <v>0</v>
      </c>
      <c r="J436" s="156"/>
      <c r="K436" s="156"/>
      <c r="L436" s="156"/>
      <c r="M436" s="156"/>
      <c r="N436" s="155"/>
      <c r="O436" s="25"/>
    </row>
    <row r="437" spans="1:15" ht="31.5">
      <c r="A437" s="44" t="s">
        <v>10</v>
      </c>
      <c r="B437" s="41" t="s">
        <v>73</v>
      </c>
      <c r="C437" s="41" t="s">
        <v>355</v>
      </c>
      <c r="D437" s="41" t="s">
        <v>11</v>
      </c>
      <c r="E437" s="92">
        <v>328</v>
      </c>
      <c r="F437" s="112">
        <v>0</v>
      </c>
      <c r="G437" s="92">
        <f>E437+F437</f>
        <v>328</v>
      </c>
      <c r="H437" s="42">
        <v>0</v>
      </c>
      <c r="I437" s="42">
        <v>0</v>
      </c>
      <c r="J437" s="156"/>
      <c r="K437" s="156"/>
      <c r="L437" s="156"/>
      <c r="M437" s="156"/>
      <c r="N437" s="155"/>
      <c r="O437" s="25"/>
    </row>
    <row r="438" spans="1:15" ht="31.5">
      <c r="A438" s="44" t="s">
        <v>393</v>
      </c>
      <c r="B438" s="41" t="s">
        <v>73</v>
      </c>
      <c r="C438" s="41" t="s">
        <v>392</v>
      </c>
      <c r="D438" s="41"/>
      <c r="E438" s="42">
        <f>E439</f>
        <v>388.4</v>
      </c>
      <c r="F438" s="46">
        <f>F439</f>
        <v>0</v>
      </c>
      <c r="G438" s="42">
        <f>G439</f>
        <v>388.4</v>
      </c>
      <c r="H438" s="42">
        <f>H439</f>
        <v>0</v>
      </c>
      <c r="I438" s="42">
        <f>I439</f>
        <v>0</v>
      </c>
      <c r="J438" s="156"/>
      <c r="K438" s="156"/>
      <c r="L438" s="156"/>
      <c r="M438" s="156"/>
      <c r="N438" s="155"/>
      <c r="O438" s="25"/>
    </row>
    <row r="439" spans="1:15" ht="31.5">
      <c r="A439" s="44" t="s">
        <v>10</v>
      </c>
      <c r="B439" s="41" t="s">
        <v>73</v>
      </c>
      <c r="C439" s="41" t="s">
        <v>392</v>
      </c>
      <c r="D439" s="41" t="s">
        <v>11</v>
      </c>
      <c r="E439" s="92">
        <v>388.4</v>
      </c>
      <c r="F439" s="112">
        <v>0</v>
      </c>
      <c r="G439" s="92">
        <f>E439+F439</f>
        <v>388.4</v>
      </c>
      <c r="H439" s="42">
        <v>0</v>
      </c>
      <c r="I439" s="42">
        <v>0</v>
      </c>
      <c r="J439" s="156"/>
      <c r="K439" s="156"/>
      <c r="L439" s="156"/>
      <c r="M439" s="156"/>
      <c r="N439" s="155"/>
      <c r="O439" s="25"/>
    </row>
    <row r="440" spans="1:15" ht="22.5" customHeight="1">
      <c r="A440" s="142" t="s">
        <v>243</v>
      </c>
      <c r="B440" s="68" t="s">
        <v>73</v>
      </c>
      <c r="C440" s="139" t="s">
        <v>101</v>
      </c>
      <c r="D440" s="139" t="s">
        <v>0</v>
      </c>
      <c r="E440" s="108">
        <f>E441+E453+E457+E443+E455+E449+E447+E445+E451</f>
        <v>48349.9</v>
      </c>
      <c r="F440" s="108">
        <f>F441+F453+F457+F443+F455+F449+F447+F445+F451</f>
        <v>181.5</v>
      </c>
      <c r="G440" s="108">
        <f>G441+G453+G457+G443+G455+G449+G447+G445+G451</f>
        <v>48531.4</v>
      </c>
      <c r="H440" s="108">
        <f>H441+H453+H457+H443+H455+H449+H447+H445+H451</f>
        <v>41372.9</v>
      </c>
      <c r="I440" s="108">
        <f>I441+I453+I457+I443+I455+I449+I447+I445+I451</f>
        <v>42248.700000000004</v>
      </c>
      <c r="J440" s="25"/>
      <c r="K440" s="25"/>
      <c r="L440" s="25"/>
      <c r="M440" s="25"/>
      <c r="N440" s="25"/>
      <c r="O440" s="25"/>
    </row>
    <row r="441" spans="1:15" ht="31.5">
      <c r="A441" s="44" t="s">
        <v>24</v>
      </c>
      <c r="B441" s="41" t="s">
        <v>73</v>
      </c>
      <c r="C441" s="41" t="s">
        <v>102</v>
      </c>
      <c r="D441" s="41"/>
      <c r="E441" s="42">
        <f>E442</f>
        <v>25042.300000000003</v>
      </c>
      <c r="F441" s="46">
        <f>F442</f>
        <v>186.7</v>
      </c>
      <c r="G441" s="42">
        <f>G442</f>
        <v>25229.000000000004</v>
      </c>
      <c r="H441" s="42">
        <f>H442</f>
        <v>23977.9</v>
      </c>
      <c r="I441" s="42">
        <f>I442</f>
        <v>23977.9</v>
      </c>
      <c r="J441" s="25"/>
      <c r="K441" s="25"/>
      <c r="L441" s="25"/>
      <c r="M441" s="25"/>
      <c r="N441" s="25"/>
      <c r="O441" s="25"/>
    </row>
    <row r="442" spans="1:15" ht="31.5">
      <c r="A442" s="44" t="s">
        <v>10</v>
      </c>
      <c r="B442" s="41" t="s">
        <v>73</v>
      </c>
      <c r="C442" s="41" t="s">
        <v>102</v>
      </c>
      <c r="D442" s="41" t="s">
        <v>11</v>
      </c>
      <c r="E442" s="36">
        <v>25042.300000000003</v>
      </c>
      <c r="F442" s="128">
        <f>186.6+0.1</f>
        <v>186.7</v>
      </c>
      <c r="G442" s="36">
        <f>E442+F442</f>
        <v>25229.000000000004</v>
      </c>
      <c r="H442" s="36">
        <v>23977.9</v>
      </c>
      <c r="I442" s="36">
        <v>23977.9</v>
      </c>
      <c r="J442" s="25"/>
      <c r="K442" s="25"/>
      <c r="L442" s="25"/>
      <c r="M442" s="25"/>
      <c r="N442" s="25"/>
      <c r="O442" s="25"/>
    </row>
    <row r="443" spans="1:15" ht="31.5">
      <c r="A443" s="44" t="s">
        <v>214</v>
      </c>
      <c r="B443" s="41" t="s">
        <v>73</v>
      </c>
      <c r="C443" s="41" t="s">
        <v>223</v>
      </c>
      <c r="D443" s="41"/>
      <c r="E443" s="36">
        <f>E444</f>
        <v>409.9</v>
      </c>
      <c r="F443" s="56">
        <f>F444</f>
        <v>-5.2</v>
      </c>
      <c r="G443" s="36">
        <f>G444</f>
        <v>404.7</v>
      </c>
      <c r="H443" s="36">
        <f>H444</f>
        <v>420</v>
      </c>
      <c r="I443" s="36">
        <f>I444</f>
        <v>420</v>
      </c>
      <c r="J443" s="25"/>
      <c r="K443" s="25"/>
      <c r="L443" s="25"/>
      <c r="M443" s="25"/>
      <c r="N443" s="25"/>
      <c r="O443" s="25"/>
    </row>
    <row r="444" spans="1:15" ht="31.5">
      <c r="A444" s="44" t="s">
        <v>10</v>
      </c>
      <c r="B444" s="41" t="s">
        <v>73</v>
      </c>
      <c r="C444" s="41" t="s">
        <v>223</v>
      </c>
      <c r="D444" s="41" t="s">
        <v>11</v>
      </c>
      <c r="E444" s="36">
        <v>409.9</v>
      </c>
      <c r="F444" s="128">
        <f>-0.8-4.4</f>
        <v>-5.2</v>
      </c>
      <c r="G444" s="36">
        <f>E444+F444</f>
        <v>404.7</v>
      </c>
      <c r="H444" s="36">
        <f>210+210</f>
        <v>420</v>
      </c>
      <c r="I444" s="36">
        <f>210+210</f>
        <v>420</v>
      </c>
      <c r="J444" s="25"/>
      <c r="K444" s="25"/>
      <c r="L444" s="25"/>
      <c r="M444" s="25"/>
      <c r="N444" s="25"/>
      <c r="O444" s="25"/>
    </row>
    <row r="445" spans="1:15" ht="31.5">
      <c r="A445" s="44" t="s">
        <v>410</v>
      </c>
      <c r="B445" s="41" t="s">
        <v>73</v>
      </c>
      <c r="C445" s="41" t="s">
        <v>409</v>
      </c>
      <c r="D445" s="41"/>
      <c r="E445" s="36">
        <f>E446</f>
        <v>161.7</v>
      </c>
      <c r="F445" s="56">
        <f>F446</f>
        <v>0</v>
      </c>
      <c r="G445" s="36">
        <f>G446</f>
        <v>161.7</v>
      </c>
      <c r="H445" s="36">
        <f>H446</f>
        <v>0</v>
      </c>
      <c r="I445" s="36">
        <f>I446</f>
        <v>0</v>
      </c>
      <c r="J445" s="25"/>
      <c r="K445" s="25"/>
      <c r="L445" s="25"/>
      <c r="M445" s="25"/>
      <c r="N445" s="25"/>
      <c r="O445" s="25"/>
    </row>
    <row r="446" spans="1:15" ht="31.5">
      <c r="A446" s="44" t="s">
        <v>10</v>
      </c>
      <c r="B446" s="41" t="s">
        <v>73</v>
      </c>
      <c r="C446" s="41" t="s">
        <v>409</v>
      </c>
      <c r="D446" s="41" t="s">
        <v>11</v>
      </c>
      <c r="E446" s="36">
        <v>161.7</v>
      </c>
      <c r="F446" s="112">
        <v>0</v>
      </c>
      <c r="G446" s="36">
        <f>E446+F446</f>
        <v>161.7</v>
      </c>
      <c r="H446" s="36">
        <v>0</v>
      </c>
      <c r="I446" s="36">
        <v>0</v>
      </c>
      <c r="J446" s="25"/>
      <c r="K446" s="25"/>
      <c r="L446" s="25"/>
      <c r="M446" s="25"/>
      <c r="N446" s="25"/>
      <c r="O446" s="25"/>
    </row>
    <row r="447" spans="1:15" ht="47.25">
      <c r="A447" s="44" t="s">
        <v>441</v>
      </c>
      <c r="B447" s="41" t="s">
        <v>73</v>
      </c>
      <c r="C447" s="41" t="s">
        <v>445</v>
      </c>
      <c r="D447" s="41"/>
      <c r="E447" s="36">
        <f>E448</f>
        <v>300</v>
      </c>
      <c r="F447" s="112">
        <f>F448</f>
        <v>0</v>
      </c>
      <c r="G447" s="36">
        <f>G448</f>
        <v>300</v>
      </c>
      <c r="H447" s="36">
        <f>H448</f>
        <v>0</v>
      </c>
      <c r="I447" s="36">
        <f>I448</f>
        <v>0</v>
      </c>
      <c r="J447" s="25"/>
      <c r="K447" s="25"/>
      <c r="L447" s="25"/>
      <c r="M447" s="25"/>
      <c r="N447" s="25"/>
      <c r="O447" s="25"/>
    </row>
    <row r="448" spans="1:15" ht="31.5">
      <c r="A448" s="44" t="s">
        <v>10</v>
      </c>
      <c r="B448" s="41" t="s">
        <v>73</v>
      </c>
      <c r="C448" s="41" t="s">
        <v>445</v>
      </c>
      <c r="D448" s="41" t="s">
        <v>11</v>
      </c>
      <c r="E448" s="36">
        <v>300</v>
      </c>
      <c r="F448" s="112">
        <v>0</v>
      </c>
      <c r="G448" s="36">
        <f>E448+F448</f>
        <v>300</v>
      </c>
      <c r="H448" s="36">
        <v>0</v>
      </c>
      <c r="I448" s="36">
        <v>0</v>
      </c>
      <c r="J448" s="25"/>
      <c r="K448" s="25"/>
      <c r="L448" s="25"/>
      <c r="M448" s="25"/>
      <c r="N448" s="25"/>
      <c r="O448" s="25"/>
    </row>
    <row r="449" spans="1:15" ht="47.25">
      <c r="A449" s="44" t="s">
        <v>301</v>
      </c>
      <c r="B449" s="41" t="s">
        <v>73</v>
      </c>
      <c r="C449" s="41" t="s">
        <v>341</v>
      </c>
      <c r="D449" s="41"/>
      <c r="E449" s="36">
        <f>E450</f>
        <v>0</v>
      </c>
      <c r="F449" s="56">
        <f>F450</f>
        <v>0</v>
      </c>
      <c r="G449" s="36">
        <f>G450</f>
        <v>0</v>
      </c>
      <c r="H449" s="36">
        <f>H450</f>
        <v>0</v>
      </c>
      <c r="I449" s="36">
        <f>I450</f>
        <v>875.8000000000001</v>
      </c>
      <c r="J449" s="25"/>
      <c r="K449" s="25"/>
      <c r="L449" s="25"/>
      <c r="M449" s="25"/>
      <c r="N449" s="25"/>
      <c r="O449" s="25"/>
    </row>
    <row r="450" spans="1:15" ht="31.5">
      <c r="A450" s="44" t="s">
        <v>10</v>
      </c>
      <c r="B450" s="41" t="s">
        <v>73</v>
      </c>
      <c r="C450" s="41" t="s">
        <v>341</v>
      </c>
      <c r="D450" s="41" t="s">
        <v>11</v>
      </c>
      <c r="E450" s="36">
        <v>0</v>
      </c>
      <c r="F450" s="112">
        <v>0</v>
      </c>
      <c r="G450" s="36">
        <f>E450+F450</f>
        <v>0</v>
      </c>
      <c r="H450" s="36">
        <v>0</v>
      </c>
      <c r="I450" s="36">
        <f>788.2+87.6</f>
        <v>875.8000000000001</v>
      </c>
      <c r="J450" s="25"/>
      <c r="K450" s="25"/>
      <c r="L450" s="25"/>
      <c r="M450" s="25"/>
      <c r="N450" s="25"/>
      <c r="O450" s="25"/>
    </row>
    <row r="451" spans="1:15" ht="47.25">
      <c r="A451" s="44" t="s">
        <v>301</v>
      </c>
      <c r="B451" s="41" t="s">
        <v>73</v>
      </c>
      <c r="C451" s="41" t="s">
        <v>446</v>
      </c>
      <c r="D451" s="41"/>
      <c r="E451" s="36">
        <f>E452</f>
        <v>1606.8</v>
      </c>
      <c r="F451" s="112">
        <f>F452</f>
        <v>0</v>
      </c>
      <c r="G451" s="36">
        <f>G452</f>
        <v>1606.8</v>
      </c>
      <c r="H451" s="36">
        <f>H452</f>
        <v>0</v>
      </c>
      <c r="I451" s="36">
        <f>I452</f>
        <v>0</v>
      </c>
      <c r="J451" s="25"/>
      <c r="K451" s="25"/>
      <c r="L451" s="25"/>
      <c r="M451" s="25"/>
      <c r="N451" s="25"/>
      <c r="O451" s="25"/>
    </row>
    <row r="452" spans="1:15" ht="31.5">
      <c r="A452" s="44" t="s">
        <v>10</v>
      </c>
      <c r="B452" s="41" t="s">
        <v>73</v>
      </c>
      <c r="C452" s="41" t="s">
        <v>446</v>
      </c>
      <c r="D452" s="41" t="s">
        <v>11</v>
      </c>
      <c r="E452" s="36">
        <v>1606.8</v>
      </c>
      <c r="F452" s="112">
        <v>0</v>
      </c>
      <c r="G452" s="36">
        <f>E452+F452</f>
        <v>1606.8</v>
      </c>
      <c r="H452" s="36">
        <v>0</v>
      </c>
      <c r="I452" s="36">
        <v>0</v>
      </c>
      <c r="J452" s="25"/>
      <c r="K452" s="25"/>
      <c r="L452" s="25"/>
      <c r="M452" s="25"/>
      <c r="N452" s="25"/>
      <c r="O452" s="25"/>
    </row>
    <row r="453" spans="1:15" ht="94.5">
      <c r="A453" s="44" t="s">
        <v>168</v>
      </c>
      <c r="B453" s="41" t="s">
        <v>73</v>
      </c>
      <c r="C453" s="41" t="s">
        <v>290</v>
      </c>
      <c r="D453" s="41"/>
      <c r="E453" s="42">
        <f>E454</f>
        <v>118</v>
      </c>
      <c r="F453" s="46">
        <f>F454</f>
        <v>0</v>
      </c>
      <c r="G453" s="42">
        <f>G454</f>
        <v>118</v>
      </c>
      <c r="H453" s="42">
        <f>H454</f>
        <v>118</v>
      </c>
      <c r="I453" s="42">
        <f>I454</f>
        <v>118</v>
      </c>
      <c r="J453" s="25"/>
      <c r="K453" s="25"/>
      <c r="L453" s="25"/>
      <c r="M453" s="25"/>
      <c r="N453" s="25"/>
      <c r="O453" s="25"/>
    </row>
    <row r="454" spans="1:15" ht="15.75">
      <c r="A454" s="44" t="s">
        <v>26</v>
      </c>
      <c r="B454" s="41" t="s">
        <v>73</v>
      </c>
      <c r="C454" s="41" t="s">
        <v>290</v>
      </c>
      <c r="D454" s="41" t="s">
        <v>16</v>
      </c>
      <c r="E454" s="42">
        <v>118</v>
      </c>
      <c r="F454" s="112">
        <v>0</v>
      </c>
      <c r="G454" s="42">
        <f>E454+F454</f>
        <v>118</v>
      </c>
      <c r="H454" s="42">
        <v>118</v>
      </c>
      <c r="I454" s="42">
        <v>118</v>
      </c>
      <c r="J454" s="25"/>
      <c r="K454" s="25"/>
      <c r="L454" s="25"/>
      <c r="M454" s="25"/>
      <c r="N454" s="25"/>
      <c r="O454" s="25"/>
    </row>
    <row r="455" spans="1:15" ht="47.25">
      <c r="A455" s="44" t="s">
        <v>224</v>
      </c>
      <c r="B455" s="41" t="s">
        <v>73</v>
      </c>
      <c r="C455" s="41" t="s">
        <v>291</v>
      </c>
      <c r="D455" s="41"/>
      <c r="E455" s="42">
        <f>E456</f>
        <v>10996.1</v>
      </c>
      <c r="F455" s="46">
        <f>F456</f>
        <v>0</v>
      </c>
      <c r="G455" s="42">
        <f>G456</f>
        <v>10996.1</v>
      </c>
      <c r="H455" s="42">
        <f>H456</f>
        <v>9941.9</v>
      </c>
      <c r="I455" s="42">
        <f>I456</f>
        <v>9941.9</v>
      </c>
      <c r="J455" s="25"/>
      <c r="K455" s="25"/>
      <c r="L455" s="25"/>
      <c r="M455" s="25"/>
      <c r="N455" s="25"/>
      <c r="O455" s="25"/>
    </row>
    <row r="456" spans="1:15" ht="31.5">
      <c r="A456" s="44" t="s">
        <v>10</v>
      </c>
      <c r="B456" s="41" t="s">
        <v>73</v>
      </c>
      <c r="C456" s="41" t="s">
        <v>291</v>
      </c>
      <c r="D456" s="41" t="s">
        <v>11</v>
      </c>
      <c r="E456" s="36">
        <v>10996.1</v>
      </c>
      <c r="F456" s="112">
        <v>0</v>
      </c>
      <c r="G456" s="36">
        <f>E456+F456</f>
        <v>10996.1</v>
      </c>
      <c r="H456" s="36">
        <f>9842.5+99.4</f>
        <v>9941.9</v>
      </c>
      <c r="I456" s="36">
        <f>9842.5+99.4</f>
        <v>9941.9</v>
      </c>
      <c r="J456" s="25"/>
      <c r="K456" s="25"/>
      <c r="L456" s="25"/>
      <c r="M456" s="25"/>
      <c r="N456" s="25"/>
      <c r="O456" s="25"/>
    </row>
    <row r="457" spans="1:15" ht="31.5">
      <c r="A457" s="44" t="s">
        <v>190</v>
      </c>
      <c r="B457" s="41" t="s">
        <v>73</v>
      </c>
      <c r="C457" s="41" t="s">
        <v>107</v>
      </c>
      <c r="D457" s="41"/>
      <c r="E457" s="42">
        <f>E458</f>
        <v>9715.1</v>
      </c>
      <c r="F457" s="46">
        <f>F458</f>
        <v>0</v>
      </c>
      <c r="G457" s="42">
        <f>G458</f>
        <v>9715.1</v>
      </c>
      <c r="H457" s="42">
        <f>H458</f>
        <v>6915.1</v>
      </c>
      <c r="I457" s="42">
        <f>I458</f>
        <v>6915.1</v>
      </c>
      <c r="J457" s="25"/>
      <c r="K457" s="25"/>
      <c r="L457" s="25"/>
      <c r="M457" s="25"/>
      <c r="N457" s="25"/>
      <c r="O457" s="25"/>
    </row>
    <row r="458" spans="1:15" ht="31.5">
      <c r="A458" s="44" t="s">
        <v>10</v>
      </c>
      <c r="B458" s="41" t="s">
        <v>73</v>
      </c>
      <c r="C458" s="41" t="s">
        <v>107</v>
      </c>
      <c r="D458" s="41" t="s">
        <v>11</v>
      </c>
      <c r="E458" s="42">
        <v>9715.1</v>
      </c>
      <c r="F458" s="128">
        <v>0</v>
      </c>
      <c r="G458" s="42">
        <f>E458+F458</f>
        <v>9715.1</v>
      </c>
      <c r="H458" s="42">
        <v>6915.1</v>
      </c>
      <c r="I458" s="42">
        <v>6915.1</v>
      </c>
      <c r="J458" s="25"/>
      <c r="K458" s="25"/>
      <c r="L458" s="25"/>
      <c r="M458" s="25"/>
      <c r="N458" s="25"/>
      <c r="O458" s="25"/>
    </row>
    <row r="459" spans="1:15" ht="31.5">
      <c r="A459" s="142" t="s">
        <v>244</v>
      </c>
      <c r="B459" s="68" t="s">
        <v>73</v>
      </c>
      <c r="C459" s="139" t="s">
        <v>110</v>
      </c>
      <c r="D459" s="139" t="s">
        <v>0</v>
      </c>
      <c r="E459" s="108">
        <f>E464+E460</f>
        <v>5501.3</v>
      </c>
      <c r="F459" s="126">
        <f>F464+F460</f>
        <v>0</v>
      </c>
      <c r="G459" s="108">
        <f>G464+G460</f>
        <v>5501.3</v>
      </c>
      <c r="H459" s="108">
        <f>H464+H460</f>
        <v>5256.3</v>
      </c>
      <c r="I459" s="108">
        <f>I464+I460</f>
        <v>5256.3</v>
      </c>
      <c r="J459" s="25"/>
      <c r="K459" s="25"/>
      <c r="L459" s="25"/>
      <c r="M459" s="25"/>
      <c r="N459" s="25"/>
      <c r="O459" s="25"/>
    </row>
    <row r="460" spans="1:15" ht="15.75">
      <c r="A460" s="44" t="s">
        <v>375</v>
      </c>
      <c r="B460" s="41" t="s">
        <v>73</v>
      </c>
      <c r="C460" s="41" t="s">
        <v>218</v>
      </c>
      <c r="D460" s="41"/>
      <c r="E460" s="42">
        <f>E462+E463+E461</f>
        <v>1876.6000000000001</v>
      </c>
      <c r="F460" s="46">
        <f>F462+F463+F461</f>
        <v>0</v>
      </c>
      <c r="G460" s="42">
        <f>G462+G463+G461</f>
        <v>1876.6000000000001</v>
      </c>
      <c r="H460" s="42">
        <f>H462+H463+H461</f>
        <v>1631.6000000000001</v>
      </c>
      <c r="I460" s="42">
        <f>I462+I463+I461</f>
        <v>1631.6000000000001</v>
      </c>
      <c r="J460" s="25"/>
      <c r="K460" s="25"/>
      <c r="L460" s="25"/>
      <c r="M460" s="25"/>
      <c r="N460" s="25"/>
      <c r="O460" s="25"/>
    </row>
    <row r="461" spans="1:15" ht="63">
      <c r="A461" s="44" t="s">
        <v>14</v>
      </c>
      <c r="B461" s="41" t="s">
        <v>73</v>
      </c>
      <c r="C461" s="41" t="s">
        <v>218</v>
      </c>
      <c r="D461" s="41" t="s">
        <v>15</v>
      </c>
      <c r="E461" s="42">
        <v>0</v>
      </c>
      <c r="F461" s="112">
        <v>0</v>
      </c>
      <c r="G461" s="42">
        <f>E461+F461</f>
        <v>0</v>
      </c>
      <c r="H461" s="42">
        <v>87.5</v>
      </c>
      <c r="I461" s="42">
        <v>87.5</v>
      </c>
      <c r="J461" s="25"/>
      <c r="K461" s="25"/>
      <c r="L461" s="25"/>
      <c r="M461" s="25"/>
      <c r="N461" s="25"/>
      <c r="O461" s="25"/>
    </row>
    <row r="462" spans="1:15" ht="31.5">
      <c r="A462" s="44" t="s">
        <v>308</v>
      </c>
      <c r="B462" s="41" t="s">
        <v>73</v>
      </c>
      <c r="C462" s="41" t="s">
        <v>218</v>
      </c>
      <c r="D462" s="41" t="s">
        <v>8</v>
      </c>
      <c r="E462" s="42">
        <v>32.6</v>
      </c>
      <c r="F462" s="112">
        <v>0</v>
      </c>
      <c r="G462" s="42">
        <f>E462+F462</f>
        <v>32.6</v>
      </c>
      <c r="H462" s="42">
        <v>78.7</v>
      </c>
      <c r="I462" s="42">
        <v>78.7</v>
      </c>
      <c r="J462" s="25"/>
      <c r="K462" s="25"/>
      <c r="L462" s="25"/>
      <c r="M462" s="25"/>
      <c r="N462" s="25"/>
      <c r="O462" s="25"/>
    </row>
    <row r="463" spans="1:15" ht="31.5">
      <c r="A463" s="44" t="s">
        <v>10</v>
      </c>
      <c r="B463" s="41" t="s">
        <v>73</v>
      </c>
      <c r="C463" s="41" t="s">
        <v>218</v>
      </c>
      <c r="D463" s="41" t="s">
        <v>11</v>
      </c>
      <c r="E463" s="42">
        <v>1844.0000000000002</v>
      </c>
      <c r="F463" s="112">
        <v>0</v>
      </c>
      <c r="G463" s="42">
        <f>E463+F463</f>
        <v>1844.0000000000002</v>
      </c>
      <c r="H463" s="42">
        <v>1465.4</v>
      </c>
      <c r="I463" s="42">
        <v>1465.4</v>
      </c>
      <c r="J463" s="25"/>
      <c r="K463" s="25"/>
      <c r="L463" s="25"/>
      <c r="M463" s="25"/>
      <c r="N463" s="25"/>
      <c r="O463" s="25"/>
    </row>
    <row r="464" spans="1:15" ht="31.5">
      <c r="A464" s="44" t="s">
        <v>217</v>
      </c>
      <c r="B464" s="41" t="s">
        <v>73</v>
      </c>
      <c r="C464" s="41" t="s">
        <v>161</v>
      </c>
      <c r="D464" s="41"/>
      <c r="E464" s="42">
        <f>E465</f>
        <v>3624.7000000000003</v>
      </c>
      <c r="F464" s="46">
        <f>F465</f>
        <v>0</v>
      </c>
      <c r="G464" s="42">
        <f>G465</f>
        <v>3624.7000000000003</v>
      </c>
      <c r="H464" s="42">
        <f>H465</f>
        <v>3624.7000000000003</v>
      </c>
      <c r="I464" s="42">
        <f>I465</f>
        <v>3624.7000000000003</v>
      </c>
      <c r="J464" s="25"/>
      <c r="K464" s="25"/>
      <c r="L464" s="25"/>
      <c r="M464" s="25"/>
      <c r="N464" s="25"/>
      <c r="O464" s="25"/>
    </row>
    <row r="465" spans="1:15" ht="31.5">
      <c r="A465" s="44" t="s">
        <v>10</v>
      </c>
      <c r="B465" s="41" t="s">
        <v>73</v>
      </c>
      <c r="C465" s="41" t="s">
        <v>161</v>
      </c>
      <c r="D465" s="41" t="s">
        <v>11</v>
      </c>
      <c r="E465" s="42">
        <f>2174.8+1449.9</f>
        <v>3624.7000000000003</v>
      </c>
      <c r="F465" s="112">
        <v>0</v>
      </c>
      <c r="G465" s="42">
        <f>E465+F465</f>
        <v>3624.7000000000003</v>
      </c>
      <c r="H465" s="42">
        <f>2174.8+1449.9</f>
        <v>3624.7000000000003</v>
      </c>
      <c r="I465" s="42">
        <f>2174.8+1449.9</f>
        <v>3624.7000000000003</v>
      </c>
      <c r="J465" s="25"/>
      <c r="K465" s="25"/>
      <c r="L465" s="25"/>
      <c r="M465" s="25"/>
      <c r="N465" s="25"/>
      <c r="O465" s="25"/>
    </row>
    <row r="466" spans="1:15" ht="31.5">
      <c r="A466" s="13" t="s">
        <v>60</v>
      </c>
      <c r="B466" s="68" t="s">
        <v>73</v>
      </c>
      <c r="C466" s="139" t="s">
        <v>103</v>
      </c>
      <c r="D466" s="139" t="s">
        <v>0</v>
      </c>
      <c r="E466" s="108">
        <f>E467+E478+E474+E472</f>
        <v>92686.29999999999</v>
      </c>
      <c r="F466" s="108">
        <f>F467+F478+F474+F472</f>
        <v>0.1</v>
      </c>
      <c r="G466" s="108">
        <f>G467+G478+G474+G472</f>
        <v>92686.4</v>
      </c>
      <c r="H466" s="108">
        <f>H467+H478+H474+H472</f>
        <v>69954.6</v>
      </c>
      <c r="I466" s="108">
        <f>I467+I478+I474+I472</f>
        <v>69954.6</v>
      </c>
      <c r="J466" s="25"/>
      <c r="K466" s="25"/>
      <c r="L466" s="25"/>
      <c r="M466" s="25"/>
      <c r="N466" s="25"/>
      <c r="O466" s="25"/>
    </row>
    <row r="467" spans="1:15" ht="31.5">
      <c r="A467" s="39" t="s">
        <v>13</v>
      </c>
      <c r="B467" s="41" t="s">
        <v>73</v>
      </c>
      <c r="C467" s="41" t="s">
        <v>104</v>
      </c>
      <c r="D467" s="41"/>
      <c r="E467" s="42">
        <f>E468+E469+E471+E470</f>
        <v>43962.299999999996</v>
      </c>
      <c r="F467" s="42">
        <f>F468+F469+F471+F470</f>
        <v>0.1</v>
      </c>
      <c r="G467" s="42">
        <f>G468+G469+G471+G470</f>
        <v>43962.399999999994</v>
      </c>
      <c r="H467" s="42">
        <f>H468+H469+H471+H470</f>
        <v>33014.6</v>
      </c>
      <c r="I467" s="42">
        <f>I468+I469+I471+I470</f>
        <v>33014.6</v>
      </c>
      <c r="J467" s="25"/>
      <c r="K467" s="25"/>
      <c r="L467" s="25"/>
      <c r="M467" s="25"/>
      <c r="N467" s="25"/>
      <c r="O467" s="25"/>
    </row>
    <row r="468" spans="1:15" ht="63">
      <c r="A468" s="39" t="s">
        <v>14</v>
      </c>
      <c r="B468" s="41" t="s">
        <v>73</v>
      </c>
      <c r="C468" s="41" t="s">
        <v>104</v>
      </c>
      <c r="D468" s="41" t="s">
        <v>15</v>
      </c>
      <c r="E468" s="42">
        <v>36382.99999999999</v>
      </c>
      <c r="F468" s="128">
        <v>0</v>
      </c>
      <c r="G468" s="42">
        <f>E468+F468</f>
        <v>36382.99999999999</v>
      </c>
      <c r="H468" s="42">
        <f>35182.7-8152.5</f>
        <v>27030.199999999997</v>
      </c>
      <c r="I468" s="42">
        <f>35182.7-8152.5</f>
        <v>27030.199999999997</v>
      </c>
      <c r="J468" s="25"/>
      <c r="K468" s="25"/>
      <c r="L468" s="25"/>
      <c r="M468" s="25"/>
      <c r="N468" s="25"/>
      <c r="O468" s="25"/>
    </row>
    <row r="469" spans="1:15" ht="47.25">
      <c r="A469" s="44" t="s">
        <v>307</v>
      </c>
      <c r="B469" s="41" t="s">
        <v>73</v>
      </c>
      <c r="C469" s="41" t="s">
        <v>104</v>
      </c>
      <c r="D469" s="41" t="s">
        <v>8</v>
      </c>
      <c r="E469" s="42">
        <v>6718.8</v>
      </c>
      <c r="F469" s="128">
        <v>0</v>
      </c>
      <c r="G469" s="42">
        <f>E469+F469</f>
        <v>6718.8</v>
      </c>
      <c r="H469" s="42">
        <v>5436.3</v>
      </c>
      <c r="I469" s="42">
        <v>5436.3</v>
      </c>
      <c r="J469" s="25"/>
      <c r="K469" s="25"/>
      <c r="L469" s="25"/>
      <c r="M469" s="25"/>
      <c r="N469" s="25"/>
      <c r="O469" s="25"/>
    </row>
    <row r="470" spans="1:15" ht="15.75">
      <c r="A470" s="44" t="s">
        <v>26</v>
      </c>
      <c r="B470" s="41" t="s">
        <v>73</v>
      </c>
      <c r="C470" s="41" t="s">
        <v>104</v>
      </c>
      <c r="D470" s="41" t="s">
        <v>16</v>
      </c>
      <c r="E470" s="102">
        <v>298</v>
      </c>
      <c r="F470" s="128">
        <v>0</v>
      </c>
      <c r="G470" s="42">
        <f>E470+F470</f>
        <v>298</v>
      </c>
      <c r="H470" s="42">
        <v>0</v>
      </c>
      <c r="I470" s="42">
        <v>0</v>
      </c>
      <c r="J470" s="25"/>
      <c r="K470" s="25"/>
      <c r="L470" s="25"/>
      <c r="M470" s="25"/>
      <c r="N470" s="25"/>
      <c r="O470" s="25"/>
    </row>
    <row r="471" spans="1:15" ht="15.75">
      <c r="A471" s="44" t="s">
        <v>9</v>
      </c>
      <c r="B471" s="41" t="s">
        <v>73</v>
      </c>
      <c r="C471" s="41" t="s">
        <v>104</v>
      </c>
      <c r="D471" s="41" t="s">
        <v>12</v>
      </c>
      <c r="E471" s="42">
        <v>562.5</v>
      </c>
      <c r="F471" s="128">
        <v>0.1</v>
      </c>
      <c r="G471" s="42">
        <f>E471+F471</f>
        <v>562.6</v>
      </c>
      <c r="H471" s="42">
        <v>548.1</v>
      </c>
      <c r="I471" s="42">
        <v>548.1</v>
      </c>
      <c r="J471" s="25"/>
      <c r="K471" s="25"/>
      <c r="L471" s="25"/>
      <c r="M471" s="25"/>
      <c r="N471" s="25"/>
      <c r="O471" s="25"/>
    </row>
    <row r="472" spans="1:15" ht="63">
      <c r="A472" s="44" t="s">
        <v>465</v>
      </c>
      <c r="B472" s="41" t="s">
        <v>73</v>
      </c>
      <c r="C472" s="41" t="s">
        <v>467</v>
      </c>
      <c r="D472" s="41"/>
      <c r="E472" s="42">
        <f>E473</f>
        <v>688.3</v>
      </c>
      <c r="F472" s="42">
        <f>F473</f>
        <v>0</v>
      </c>
      <c r="G472" s="42">
        <f>G473</f>
        <v>688.3</v>
      </c>
      <c r="H472" s="42">
        <f>H473</f>
        <v>0</v>
      </c>
      <c r="I472" s="42">
        <f>I473</f>
        <v>0</v>
      </c>
      <c r="J472" s="25"/>
      <c r="K472" s="25"/>
      <c r="L472" s="25"/>
      <c r="M472" s="25"/>
      <c r="N472" s="25"/>
      <c r="O472" s="25"/>
    </row>
    <row r="473" spans="1:15" ht="63">
      <c r="A473" s="44" t="s">
        <v>14</v>
      </c>
      <c r="B473" s="41" t="s">
        <v>73</v>
      </c>
      <c r="C473" s="41" t="s">
        <v>467</v>
      </c>
      <c r="D473" s="41" t="s">
        <v>15</v>
      </c>
      <c r="E473" s="42">
        <v>688.3</v>
      </c>
      <c r="F473" s="128">
        <v>0</v>
      </c>
      <c r="G473" s="42">
        <f>E473+F473</f>
        <v>688.3</v>
      </c>
      <c r="H473" s="42">
        <v>0</v>
      </c>
      <c r="I473" s="42">
        <v>0</v>
      </c>
      <c r="J473" s="25"/>
      <c r="K473" s="25"/>
      <c r="L473" s="25"/>
      <c r="M473" s="25"/>
      <c r="N473" s="25"/>
      <c r="O473" s="25"/>
    </row>
    <row r="474" spans="1:15" ht="78.75">
      <c r="A474" s="44" t="s">
        <v>212</v>
      </c>
      <c r="B474" s="41" t="s">
        <v>73</v>
      </c>
      <c r="C474" s="41" t="s">
        <v>259</v>
      </c>
      <c r="D474" s="41"/>
      <c r="E474" s="42">
        <f>E475+E476+E477</f>
        <v>9469.7</v>
      </c>
      <c r="F474" s="46">
        <f>F475+F476+F477</f>
        <v>0</v>
      </c>
      <c r="G474" s="42">
        <f>G475+G476+G477</f>
        <v>9469.7</v>
      </c>
      <c r="H474" s="42">
        <f>H475+H476+H477</f>
        <v>9383</v>
      </c>
      <c r="I474" s="42">
        <f>I475+I476+I477</f>
        <v>9383</v>
      </c>
      <c r="J474" s="25"/>
      <c r="K474" s="25"/>
      <c r="L474" s="25"/>
      <c r="M474" s="25"/>
      <c r="N474" s="25"/>
      <c r="O474" s="25"/>
    </row>
    <row r="475" spans="1:15" ht="63">
      <c r="A475" s="39" t="s">
        <v>14</v>
      </c>
      <c r="B475" s="41" t="s">
        <v>73</v>
      </c>
      <c r="C475" s="41" t="s">
        <v>259</v>
      </c>
      <c r="D475" s="41" t="s">
        <v>15</v>
      </c>
      <c r="E475" s="42">
        <v>7748.7</v>
      </c>
      <c r="F475" s="112">
        <v>0</v>
      </c>
      <c r="G475" s="42">
        <f>E475+F475</f>
        <v>7748.7</v>
      </c>
      <c r="H475" s="42">
        <v>7702.9</v>
      </c>
      <c r="I475" s="42">
        <v>7702.9</v>
      </c>
      <c r="J475" s="25"/>
      <c r="K475" s="25"/>
      <c r="L475" s="25"/>
      <c r="M475" s="25"/>
      <c r="N475" s="25"/>
      <c r="O475" s="25"/>
    </row>
    <row r="476" spans="1:15" ht="47.25">
      <c r="A476" s="44" t="s">
        <v>307</v>
      </c>
      <c r="B476" s="41" t="s">
        <v>73</v>
      </c>
      <c r="C476" s="41" t="s">
        <v>259</v>
      </c>
      <c r="D476" s="41" t="s">
        <v>8</v>
      </c>
      <c r="E476" s="42">
        <v>1700.9</v>
      </c>
      <c r="F476" s="128">
        <v>0</v>
      </c>
      <c r="G476" s="42">
        <f>E476+F476</f>
        <v>1700.9</v>
      </c>
      <c r="H476" s="42">
        <v>1660</v>
      </c>
      <c r="I476" s="42">
        <v>1660</v>
      </c>
      <c r="J476" s="25"/>
      <c r="K476" s="25"/>
      <c r="L476" s="25"/>
      <c r="M476" s="25"/>
      <c r="N476" s="25"/>
      <c r="O476" s="25"/>
    </row>
    <row r="477" spans="1:15" ht="15.75">
      <c r="A477" s="39" t="s">
        <v>26</v>
      </c>
      <c r="B477" s="41" t="s">
        <v>73</v>
      </c>
      <c r="C477" s="41" t="s">
        <v>259</v>
      </c>
      <c r="D477" s="41" t="s">
        <v>16</v>
      </c>
      <c r="E477" s="42">
        <v>20.1</v>
      </c>
      <c r="F477" s="112">
        <v>0</v>
      </c>
      <c r="G477" s="42">
        <f>E477+F477</f>
        <v>20.1</v>
      </c>
      <c r="H477" s="42">
        <v>20.1</v>
      </c>
      <c r="I477" s="42">
        <v>20.1</v>
      </c>
      <c r="J477" s="25"/>
      <c r="K477" s="25"/>
      <c r="L477" s="25"/>
      <c r="M477" s="25"/>
      <c r="N477" s="25"/>
      <c r="O477" s="25"/>
    </row>
    <row r="478" spans="1:15" ht="31.5">
      <c r="A478" s="39" t="s">
        <v>48</v>
      </c>
      <c r="B478" s="41" t="s">
        <v>73</v>
      </c>
      <c r="C478" s="41" t="s">
        <v>111</v>
      </c>
      <c r="D478" s="41"/>
      <c r="E478" s="42">
        <f>E479+E480+E481</f>
        <v>38565.99999999999</v>
      </c>
      <c r="F478" s="42">
        <f>F479+F480+F481</f>
        <v>0</v>
      </c>
      <c r="G478" s="42">
        <f>G479+G480+G481</f>
        <v>38565.99999999999</v>
      </c>
      <c r="H478" s="42">
        <f>H479+H480+H481</f>
        <v>27557</v>
      </c>
      <c r="I478" s="42">
        <f>I479+I480+I481</f>
        <v>27557</v>
      </c>
      <c r="J478" s="25"/>
      <c r="K478" s="25"/>
      <c r="L478" s="25"/>
      <c r="M478" s="25"/>
      <c r="N478" s="25"/>
      <c r="O478" s="25"/>
    </row>
    <row r="479" spans="1:15" ht="63">
      <c r="A479" s="39" t="s">
        <v>14</v>
      </c>
      <c r="B479" s="41" t="s">
        <v>73</v>
      </c>
      <c r="C479" s="41" t="s">
        <v>105</v>
      </c>
      <c r="D479" s="41" t="s">
        <v>15</v>
      </c>
      <c r="E479" s="42">
        <v>36604.299999999996</v>
      </c>
      <c r="F479" s="128">
        <v>0</v>
      </c>
      <c r="G479" s="42">
        <f>E479+F479</f>
        <v>36604.299999999996</v>
      </c>
      <c r="H479" s="42">
        <f>31437.6-5658.1</f>
        <v>25779.5</v>
      </c>
      <c r="I479" s="42">
        <f>31437.6-5658.1</f>
        <v>25779.5</v>
      </c>
      <c r="J479" s="25"/>
      <c r="K479" s="25"/>
      <c r="L479" s="25"/>
      <c r="M479" s="25"/>
      <c r="N479" s="25"/>
      <c r="O479" s="25"/>
    </row>
    <row r="480" spans="1:15" ht="47.25">
      <c r="A480" s="44" t="s">
        <v>307</v>
      </c>
      <c r="B480" s="41" t="s">
        <v>73</v>
      </c>
      <c r="C480" s="41" t="s">
        <v>105</v>
      </c>
      <c r="D480" s="41" t="s">
        <v>8</v>
      </c>
      <c r="E480" s="42">
        <v>1780.2</v>
      </c>
      <c r="F480" s="112">
        <v>0</v>
      </c>
      <c r="G480" s="42">
        <f>E480+F480</f>
        <v>1780.2</v>
      </c>
      <c r="H480" s="42">
        <v>1777.5</v>
      </c>
      <c r="I480" s="42">
        <v>1777.5</v>
      </c>
      <c r="J480" s="25"/>
      <c r="K480" s="25"/>
      <c r="L480" s="25"/>
      <c r="M480" s="25"/>
      <c r="N480" s="25"/>
      <c r="O480" s="25"/>
    </row>
    <row r="481" spans="1:15" ht="15.75">
      <c r="A481" s="44" t="s">
        <v>26</v>
      </c>
      <c r="B481" s="41" t="s">
        <v>73</v>
      </c>
      <c r="C481" s="41" t="s">
        <v>105</v>
      </c>
      <c r="D481" s="41" t="s">
        <v>16</v>
      </c>
      <c r="E481" s="42">
        <v>181.5</v>
      </c>
      <c r="F481" s="112">
        <v>0</v>
      </c>
      <c r="G481" s="42">
        <f>E481+F481</f>
        <v>181.5</v>
      </c>
      <c r="H481" s="42">
        <v>0</v>
      </c>
      <c r="I481" s="42">
        <v>0</v>
      </c>
      <c r="J481" s="25"/>
      <c r="K481" s="25"/>
      <c r="L481" s="25"/>
      <c r="M481" s="25"/>
      <c r="N481" s="25"/>
      <c r="O481" s="25"/>
    </row>
    <row r="482" spans="1:15" ht="15.75">
      <c r="A482" s="138" t="s">
        <v>252</v>
      </c>
      <c r="B482" s="65" t="s">
        <v>73</v>
      </c>
      <c r="C482" s="65" t="s">
        <v>146</v>
      </c>
      <c r="D482" s="65" t="s">
        <v>0</v>
      </c>
      <c r="E482" s="157">
        <f aca="true" t="shared" si="14" ref="E482:H484">E483</f>
        <v>1324.3</v>
      </c>
      <c r="F482" s="127">
        <f t="shared" si="14"/>
        <v>0</v>
      </c>
      <c r="G482" s="157">
        <f t="shared" si="14"/>
        <v>1324.3</v>
      </c>
      <c r="H482" s="157">
        <f t="shared" si="14"/>
        <v>1186.3</v>
      </c>
      <c r="I482" s="157">
        <f>I483</f>
        <v>1186.3</v>
      </c>
      <c r="J482" s="25"/>
      <c r="K482" s="25"/>
      <c r="L482" s="25"/>
      <c r="M482" s="25"/>
      <c r="N482" s="25"/>
      <c r="O482" s="25"/>
    </row>
    <row r="483" spans="1:15" ht="31.5">
      <c r="A483" s="13" t="s">
        <v>254</v>
      </c>
      <c r="B483" s="68" t="s">
        <v>73</v>
      </c>
      <c r="C483" s="139" t="s">
        <v>113</v>
      </c>
      <c r="D483" s="139" t="s">
        <v>0</v>
      </c>
      <c r="E483" s="108">
        <f t="shared" si="14"/>
        <v>1324.3</v>
      </c>
      <c r="F483" s="126">
        <f t="shared" si="14"/>
        <v>0</v>
      </c>
      <c r="G483" s="108">
        <f t="shared" si="14"/>
        <v>1324.3</v>
      </c>
      <c r="H483" s="108">
        <f t="shared" si="14"/>
        <v>1186.3</v>
      </c>
      <c r="I483" s="108">
        <f>I484</f>
        <v>1186.3</v>
      </c>
      <c r="J483" s="25"/>
      <c r="K483" s="25"/>
      <c r="L483" s="25"/>
      <c r="M483" s="25"/>
      <c r="N483" s="25"/>
      <c r="O483" s="25"/>
    </row>
    <row r="484" spans="1:15" ht="78.75">
      <c r="A484" s="40" t="s">
        <v>74</v>
      </c>
      <c r="B484" s="26" t="s">
        <v>73</v>
      </c>
      <c r="C484" s="26" t="s">
        <v>148</v>
      </c>
      <c r="D484" s="26"/>
      <c r="E484" s="56">
        <f t="shared" si="14"/>
        <v>1324.3</v>
      </c>
      <c r="F484" s="56">
        <f t="shared" si="14"/>
        <v>0</v>
      </c>
      <c r="G484" s="56">
        <f t="shared" si="14"/>
        <v>1324.3</v>
      </c>
      <c r="H484" s="56">
        <f t="shared" si="14"/>
        <v>1186.3</v>
      </c>
      <c r="I484" s="56">
        <f>I485</f>
        <v>1186.3</v>
      </c>
      <c r="J484" s="25"/>
      <c r="K484" s="25"/>
      <c r="L484" s="25"/>
      <c r="M484" s="25"/>
      <c r="N484" s="25"/>
      <c r="O484" s="25"/>
    </row>
    <row r="485" spans="1:15" ht="15.75">
      <c r="A485" s="40" t="s">
        <v>26</v>
      </c>
      <c r="B485" s="26" t="s">
        <v>73</v>
      </c>
      <c r="C485" s="26" t="s">
        <v>148</v>
      </c>
      <c r="D485" s="26" t="s">
        <v>16</v>
      </c>
      <c r="E485" s="56">
        <v>1324.3</v>
      </c>
      <c r="F485" s="128">
        <v>0</v>
      </c>
      <c r="G485" s="56">
        <f>E485+F485</f>
        <v>1324.3</v>
      </c>
      <c r="H485" s="56">
        <v>1186.3</v>
      </c>
      <c r="I485" s="56">
        <v>1186.3</v>
      </c>
      <c r="J485" s="25"/>
      <c r="K485" s="25"/>
      <c r="L485" s="25"/>
      <c r="M485" s="25"/>
      <c r="N485" s="25"/>
      <c r="O485" s="25"/>
    </row>
    <row r="486" spans="1:15" ht="15.75">
      <c r="A486" s="31" t="s">
        <v>75</v>
      </c>
      <c r="B486" s="32" t="s">
        <v>76</v>
      </c>
      <c r="C486" s="67"/>
      <c r="D486" s="67"/>
      <c r="E486" s="33">
        <f>E491+E499+E487</f>
        <v>69374.7</v>
      </c>
      <c r="F486" s="33">
        <f>F491+F499+F487</f>
        <v>602.4</v>
      </c>
      <c r="G486" s="33">
        <f>G491+G499+G487</f>
        <v>69977.09999999999</v>
      </c>
      <c r="H486" s="33">
        <f>H491+H499+H487</f>
        <v>95416.2</v>
      </c>
      <c r="I486" s="33">
        <f>I491+I499+I487</f>
        <v>117689.5</v>
      </c>
      <c r="J486" s="25"/>
      <c r="K486" s="25"/>
      <c r="L486" s="25"/>
      <c r="M486" s="25"/>
      <c r="N486" s="25"/>
      <c r="O486" s="25"/>
    </row>
    <row r="487" spans="1:15" ht="36.75" customHeight="1">
      <c r="A487" s="138" t="s">
        <v>237</v>
      </c>
      <c r="B487" s="65" t="s">
        <v>76</v>
      </c>
      <c r="C487" s="65" t="s">
        <v>151</v>
      </c>
      <c r="D487" s="65"/>
      <c r="E487" s="66">
        <f aca="true" t="shared" si="15" ref="E487:I489">E488</f>
        <v>81.9</v>
      </c>
      <c r="F487" s="116">
        <f t="shared" si="15"/>
        <v>0</v>
      </c>
      <c r="G487" s="66">
        <f t="shared" si="15"/>
        <v>81.9</v>
      </c>
      <c r="H487" s="66">
        <f t="shared" si="15"/>
        <v>0</v>
      </c>
      <c r="I487" s="66">
        <f t="shared" si="15"/>
        <v>0</v>
      </c>
      <c r="J487" s="25"/>
      <c r="K487" s="25"/>
      <c r="L487" s="25"/>
      <c r="M487" s="25"/>
      <c r="N487" s="25"/>
      <c r="O487" s="25"/>
    </row>
    <row r="488" spans="1:15" ht="29.25" customHeight="1">
      <c r="A488" s="13" t="s">
        <v>238</v>
      </c>
      <c r="B488" s="68" t="s">
        <v>76</v>
      </c>
      <c r="C488" s="139" t="s">
        <v>152</v>
      </c>
      <c r="D488" s="139"/>
      <c r="E488" s="108">
        <f t="shared" si="15"/>
        <v>81.9</v>
      </c>
      <c r="F488" s="126">
        <f t="shared" si="15"/>
        <v>0</v>
      </c>
      <c r="G488" s="108">
        <f t="shared" si="15"/>
        <v>81.9</v>
      </c>
      <c r="H488" s="108">
        <f t="shared" si="15"/>
        <v>0</v>
      </c>
      <c r="I488" s="108">
        <f t="shared" si="15"/>
        <v>0</v>
      </c>
      <c r="J488" s="25"/>
      <c r="K488" s="25"/>
      <c r="L488" s="25"/>
      <c r="M488" s="25"/>
      <c r="N488" s="25"/>
      <c r="O488" s="25"/>
    </row>
    <row r="489" spans="1:15" ht="47.25">
      <c r="A489" s="51" t="s">
        <v>457</v>
      </c>
      <c r="B489" s="41" t="s">
        <v>76</v>
      </c>
      <c r="C489" s="15" t="s">
        <v>458</v>
      </c>
      <c r="D489" s="41"/>
      <c r="E489" s="42">
        <f t="shared" si="15"/>
        <v>81.9</v>
      </c>
      <c r="F489" s="46">
        <f t="shared" si="15"/>
        <v>0</v>
      </c>
      <c r="G489" s="42">
        <f t="shared" si="15"/>
        <v>81.9</v>
      </c>
      <c r="H489" s="42">
        <f t="shared" si="15"/>
        <v>0</v>
      </c>
      <c r="I489" s="42">
        <f t="shared" si="15"/>
        <v>0</v>
      </c>
      <c r="J489" s="25"/>
      <c r="K489" s="25"/>
      <c r="L489" s="25"/>
      <c r="M489" s="25"/>
      <c r="N489" s="25"/>
      <c r="O489" s="25"/>
    </row>
    <row r="490" spans="1:15" ht="47.25">
      <c r="A490" s="50" t="s">
        <v>307</v>
      </c>
      <c r="B490" s="41" t="s">
        <v>76</v>
      </c>
      <c r="C490" s="15" t="s">
        <v>458</v>
      </c>
      <c r="D490" s="41" t="s">
        <v>8</v>
      </c>
      <c r="E490" s="42">
        <v>81.9</v>
      </c>
      <c r="F490" s="112">
        <v>0</v>
      </c>
      <c r="G490" s="42">
        <f>E490+F490</f>
        <v>81.9</v>
      </c>
      <c r="H490" s="42">
        <v>0</v>
      </c>
      <c r="I490" s="42">
        <v>0</v>
      </c>
      <c r="J490" s="25"/>
      <c r="K490" s="25"/>
      <c r="L490" s="25"/>
      <c r="M490" s="25"/>
      <c r="N490" s="25"/>
      <c r="O490" s="25"/>
    </row>
    <row r="491" spans="1:15" ht="31.5">
      <c r="A491" s="138" t="s">
        <v>246</v>
      </c>
      <c r="B491" s="65" t="s">
        <v>76</v>
      </c>
      <c r="C491" s="65" t="s">
        <v>125</v>
      </c>
      <c r="D491" s="65" t="s">
        <v>0</v>
      </c>
      <c r="E491" s="66">
        <f aca="true" t="shared" si="16" ref="E491:I492">E492</f>
        <v>26356.7</v>
      </c>
      <c r="F491" s="116">
        <f t="shared" si="16"/>
        <v>-304.1</v>
      </c>
      <c r="G491" s="66">
        <f t="shared" si="16"/>
        <v>26052.600000000002</v>
      </c>
      <c r="H491" s="66">
        <f t="shared" si="16"/>
        <v>19167.699999999997</v>
      </c>
      <c r="I491" s="66">
        <f t="shared" si="16"/>
        <v>18660.899999999998</v>
      </c>
      <c r="J491" s="25"/>
      <c r="K491" s="25"/>
      <c r="L491" s="25"/>
      <c r="M491" s="25"/>
      <c r="N491" s="25"/>
      <c r="O491" s="25"/>
    </row>
    <row r="492" spans="1:15" ht="31.5">
      <c r="A492" s="13" t="s">
        <v>247</v>
      </c>
      <c r="B492" s="68" t="s">
        <v>76</v>
      </c>
      <c r="C492" s="139" t="s">
        <v>126</v>
      </c>
      <c r="D492" s="139" t="s">
        <v>0</v>
      </c>
      <c r="E492" s="126">
        <f>E493+E497</f>
        <v>26356.7</v>
      </c>
      <c r="F492" s="126">
        <f>F493+F497</f>
        <v>-304.1</v>
      </c>
      <c r="G492" s="126">
        <f>G493+G497</f>
        <v>26052.600000000002</v>
      </c>
      <c r="H492" s="108">
        <f t="shared" si="16"/>
        <v>19167.699999999997</v>
      </c>
      <c r="I492" s="108">
        <f t="shared" si="16"/>
        <v>18660.899999999998</v>
      </c>
      <c r="J492" s="25"/>
      <c r="K492" s="25"/>
      <c r="L492" s="25"/>
      <c r="M492" s="25"/>
      <c r="N492" s="25"/>
      <c r="O492" s="25"/>
    </row>
    <row r="493" spans="1:15" ht="31.5">
      <c r="A493" s="51" t="s">
        <v>13</v>
      </c>
      <c r="B493" s="41" t="s">
        <v>76</v>
      </c>
      <c r="C493" s="15" t="s">
        <v>127</v>
      </c>
      <c r="D493" s="41"/>
      <c r="E493" s="42">
        <f>SUM(E494:E496)</f>
        <v>26213.3</v>
      </c>
      <c r="F493" s="46">
        <f>SUM(F494:F496)</f>
        <v>-304.1</v>
      </c>
      <c r="G493" s="42">
        <f>SUM(G494:G496)</f>
        <v>25909.2</v>
      </c>
      <c r="H493" s="42">
        <f>SUM(H494:H496)</f>
        <v>19167.699999999997</v>
      </c>
      <c r="I493" s="42">
        <f>SUM(I494:I496)</f>
        <v>18660.899999999998</v>
      </c>
      <c r="J493" s="25"/>
      <c r="K493" s="25"/>
      <c r="L493" s="25"/>
      <c r="M493" s="25"/>
      <c r="N493" s="25"/>
      <c r="O493" s="25"/>
    </row>
    <row r="494" spans="1:15" ht="63">
      <c r="A494" s="50" t="s">
        <v>14</v>
      </c>
      <c r="B494" s="41" t="s">
        <v>76</v>
      </c>
      <c r="C494" s="15" t="s">
        <v>127</v>
      </c>
      <c r="D494" s="41" t="s">
        <v>15</v>
      </c>
      <c r="E494" s="42">
        <v>24946.6</v>
      </c>
      <c r="F494" s="112">
        <v>3.7</v>
      </c>
      <c r="G494" s="42">
        <f>E494+F494</f>
        <v>24950.3</v>
      </c>
      <c r="H494" s="42">
        <v>17966.5</v>
      </c>
      <c r="I494" s="42">
        <v>17452.1</v>
      </c>
      <c r="J494" s="25"/>
      <c r="K494" s="25"/>
      <c r="L494" s="25"/>
      <c r="M494" s="25"/>
      <c r="N494" s="25"/>
      <c r="O494" s="25"/>
    </row>
    <row r="495" spans="1:15" ht="31.5">
      <c r="A495" s="44" t="s">
        <v>308</v>
      </c>
      <c r="B495" s="41" t="s">
        <v>76</v>
      </c>
      <c r="C495" s="15" t="s">
        <v>127</v>
      </c>
      <c r="D495" s="41" t="s">
        <v>8</v>
      </c>
      <c r="E495" s="42">
        <v>1244.8</v>
      </c>
      <c r="F495" s="112">
        <f>-85.8-221.8</f>
        <v>-307.6</v>
      </c>
      <c r="G495" s="42">
        <f>E495+F495</f>
        <v>937.1999999999999</v>
      </c>
      <c r="H495" s="42">
        <v>1179.6</v>
      </c>
      <c r="I495" s="42">
        <v>1187.6</v>
      </c>
      <c r="J495" s="25"/>
      <c r="K495" s="25"/>
      <c r="L495" s="25"/>
      <c r="M495" s="25"/>
      <c r="N495" s="25"/>
      <c r="O495" s="25"/>
    </row>
    <row r="496" spans="1:15" ht="15.75">
      <c r="A496" s="44" t="s">
        <v>9</v>
      </c>
      <c r="B496" s="41" t="s">
        <v>76</v>
      </c>
      <c r="C496" s="15" t="s">
        <v>127</v>
      </c>
      <c r="D496" s="41" t="s">
        <v>12</v>
      </c>
      <c r="E496" s="42">
        <v>21.9</v>
      </c>
      <c r="F496" s="112">
        <f>-0.2</f>
        <v>-0.2</v>
      </c>
      <c r="G496" s="42">
        <f>E496+F496</f>
        <v>21.7</v>
      </c>
      <c r="H496" s="42">
        <v>21.6</v>
      </c>
      <c r="I496" s="42">
        <v>21.2</v>
      </c>
      <c r="J496" s="25"/>
      <c r="K496" s="25"/>
      <c r="L496" s="25"/>
      <c r="M496" s="25"/>
      <c r="N496" s="25"/>
      <c r="O496" s="25"/>
    </row>
    <row r="497" spans="1:15" ht="63">
      <c r="A497" s="44" t="s">
        <v>465</v>
      </c>
      <c r="B497" s="41" t="s">
        <v>76</v>
      </c>
      <c r="C497" s="41" t="s">
        <v>476</v>
      </c>
      <c r="D497" s="41"/>
      <c r="E497" s="42">
        <f>E498</f>
        <v>143.4</v>
      </c>
      <c r="F497" s="112">
        <f>F498</f>
        <v>0</v>
      </c>
      <c r="G497" s="42">
        <f>E497+F497</f>
        <v>143.4</v>
      </c>
      <c r="H497" s="42">
        <f>H498</f>
        <v>0</v>
      </c>
      <c r="I497" s="42">
        <f>I498</f>
        <v>0</v>
      </c>
      <c r="J497" s="25"/>
      <c r="K497" s="25"/>
      <c r="L497" s="25"/>
      <c r="M497" s="25"/>
      <c r="N497" s="25"/>
      <c r="O497" s="25"/>
    </row>
    <row r="498" spans="1:15" ht="63">
      <c r="A498" s="50" t="s">
        <v>14</v>
      </c>
      <c r="B498" s="41" t="s">
        <v>76</v>
      </c>
      <c r="C498" s="41" t="s">
        <v>476</v>
      </c>
      <c r="D498" s="41" t="s">
        <v>15</v>
      </c>
      <c r="E498" s="42">
        <v>143.4</v>
      </c>
      <c r="F498" s="112">
        <v>0</v>
      </c>
      <c r="G498" s="42">
        <f>E498+F498</f>
        <v>143.4</v>
      </c>
      <c r="H498" s="42">
        <v>0</v>
      </c>
      <c r="I498" s="42">
        <v>0</v>
      </c>
      <c r="J498" s="25"/>
      <c r="K498" s="25"/>
      <c r="L498" s="25"/>
      <c r="M498" s="25"/>
      <c r="N498" s="25"/>
      <c r="O498" s="25"/>
    </row>
    <row r="499" spans="1:15" ht="15.75">
      <c r="A499" s="64" t="s">
        <v>28</v>
      </c>
      <c r="B499" s="65" t="s">
        <v>76</v>
      </c>
      <c r="C499" s="65" t="s">
        <v>84</v>
      </c>
      <c r="D499" s="65" t="s">
        <v>0</v>
      </c>
      <c r="E499" s="116">
        <f>E507+E509+E511+E513+E500+E521+E515+E517+E519+E503+E505</f>
        <v>42936.1</v>
      </c>
      <c r="F499" s="116">
        <f>F507+F509+F511+F513+F500+F521+F515+F517+F519+F503+F505</f>
        <v>906.5</v>
      </c>
      <c r="G499" s="116">
        <f>G507+G509+G511+G513+G500+G521+G515+G517+G519+G503+G505</f>
        <v>43842.6</v>
      </c>
      <c r="H499" s="116">
        <f>H507+H509+H511+H513+H500+H521+H515+H517+H519+H503+H505</f>
        <v>76248.5</v>
      </c>
      <c r="I499" s="116">
        <f>I507+I509+I511+I513+I500+I521+I515+I517+I519+I503+I505</f>
        <v>99028.6</v>
      </c>
      <c r="J499" s="25"/>
      <c r="K499" s="25"/>
      <c r="L499" s="25"/>
      <c r="M499" s="25"/>
      <c r="N499" s="25"/>
      <c r="O499" s="25"/>
    </row>
    <row r="500" spans="1:15" ht="31.5">
      <c r="A500" s="22" t="s">
        <v>54</v>
      </c>
      <c r="B500" s="26" t="s">
        <v>76</v>
      </c>
      <c r="C500" s="41" t="s">
        <v>89</v>
      </c>
      <c r="D500" s="57"/>
      <c r="E500" s="42">
        <f>E502+E501</f>
        <v>6970.9</v>
      </c>
      <c r="F500" s="46">
        <f>F502+F501</f>
        <v>906.5</v>
      </c>
      <c r="G500" s="42">
        <f>G502+G501</f>
        <v>7877.4</v>
      </c>
      <c r="H500" s="42">
        <f>H502+H501</f>
        <v>15479.1</v>
      </c>
      <c r="I500" s="42">
        <f>I502+I501</f>
        <v>15479.1</v>
      </c>
      <c r="J500" s="25"/>
      <c r="K500" s="25"/>
      <c r="L500" s="25"/>
      <c r="M500" s="25"/>
      <c r="N500" s="25"/>
      <c r="O500" s="25"/>
    </row>
    <row r="501" spans="1:15" ht="31.5">
      <c r="A501" s="44" t="s">
        <v>308</v>
      </c>
      <c r="B501" s="26" t="s">
        <v>76</v>
      </c>
      <c r="C501" s="41" t="s">
        <v>89</v>
      </c>
      <c r="D501" s="41" t="s">
        <v>8</v>
      </c>
      <c r="E501" s="42">
        <v>0.5</v>
      </c>
      <c r="F501" s="112">
        <f>497.7</f>
        <v>497.7</v>
      </c>
      <c r="G501" s="42">
        <f aca="true" t="shared" si="17" ref="G501:G521">E501+F501</f>
        <v>498.2</v>
      </c>
      <c r="H501" s="42">
        <v>9180.6</v>
      </c>
      <c r="I501" s="42">
        <v>9180.6</v>
      </c>
      <c r="J501" s="25"/>
      <c r="K501" s="25"/>
      <c r="L501" s="25"/>
      <c r="M501" s="25"/>
      <c r="N501" s="25"/>
      <c r="O501" s="25"/>
    </row>
    <row r="502" spans="1:15" ht="15.75">
      <c r="A502" s="22" t="s">
        <v>9</v>
      </c>
      <c r="B502" s="41" t="s">
        <v>76</v>
      </c>
      <c r="C502" s="41" t="s">
        <v>89</v>
      </c>
      <c r="D502" s="41" t="s">
        <v>12</v>
      </c>
      <c r="E502" s="42">
        <v>6970.4</v>
      </c>
      <c r="F502" s="112">
        <v>408.8</v>
      </c>
      <c r="G502" s="42">
        <f t="shared" si="17"/>
        <v>7379.2</v>
      </c>
      <c r="H502" s="42">
        <v>6298.5</v>
      </c>
      <c r="I502" s="42">
        <v>6298.5</v>
      </c>
      <c r="J502" s="25"/>
      <c r="K502" s="25"/>
      <c r="L502" s="25"/>
      <c r="M502" s="25"/>
      <c r="N502" s="25"/>
      <c r="O502" s="25"/>
    </row>
    <row r="503" spans="1:15" ht="63">
      <c r="A503" s="22" t="s">
        <v>380</v>
      </c>
      <c r="B503" s="41" t="s">
        <v>76</v>
      </c>
      <c r="C503" s="41" t="s">
        <v>381</v>
      </c>
      <c r="D503" s="41"/>
      <c r="E503" s="42">
        <f>E504</f>
        <v>34.6</v>
      </c>
      <c r="F503" s="42">
        <f>F504</f>
        <v>0</v>
      </c>
      <c r="G503" s="42">
        <f t="shared" si="17"/>
        <v>34.6</v>
      </c>
      <c r="H503" s="42">
        <f>H504</f>
        <v>0</v>
      </c>
      <c r="I503" s="42">
        <f>I504</f>
        <v>0</v>
      </c>
      <c r="J503" s="25"/>
      <c r="K503" s="25"/>
      <c r="L503" s="25"/>
      <c r="M503" s="25"/>
      <c r="N503" s="25"/>
      <c r="O503" s="25"/>
    </row>
    <row r="504" spans="1:15" ht="47.25">
      <c r="A504" s="44" t="s">
        <v>307</v>
      </c>
      <c r="B504" s="41" t="s">
        <v>76</v>
      </c>
      <c r="C504" s="41" t="s">
        <v>381</v>
      </c>
      <c r="D504" s="41" t="s">
        <v>8</v>
      </c>
      <c r="E504" s="42">
        <v>34.6</v>
      </c>
      <c r="F504" s="42">
        <v>0</v>
      </c>
      <c r="G504" s="42">
        <f t="shared" si="17"/>
        <v>34.6</v>
      </c>
      <c r="H504" s="42">
        <v>0</v>
      </c>
      <c r="I504" s="42">
        <v>0</v>
      </c>
      <c r="J504" s="25"/>
      <c r="K504" s="25"/>
      <c r="L504" s="25"/>
      <c r="M504" s="25"/>
      <c r="N504" s="25"/>
      <c r="O504" s="25"/>
    </row>
    <row r="505" spans="1:15" ht="63">
      <c r="A505" s="44" t="s">
        <v>435</v>
      </c>
      <c r="B505" s="41" t="s">
        <v>76</v>
      </c>
      <c r="C505" s="41" t="s">
        <v>434</v>
      </c>
      <c r="D505" s="41"/>
      <c r="E505" s="42">
        <f>E506</f>
        <v>912.7</v>
      </c>
      <c r="F505" s="42">
        <f>F506</f>
        <v>0</v>
      </c>
      <c r="G505" s="42">
        <f>G506</f>
        <v>912.7</v>
      </c>
      <c r="H505" s="42">
        <f>H506</f>
        <v>0</v>
      </c>
      <c r="I505" s="42">
        <f>I506</f>
        <v>0</v>
      </c>
      <c r="J505" s="25"/>
      <c r="K505" s="25"/>
      <c r="L505" s="25"/>
      <c r="M505" s="25"/>
      <c r="N505" s="25"/>
      <c r="O505" s="25"/>
    </row>
    <row r="506" spans="1:15" ht="15.75">
      <c r="A506" s="22" t="s">
        <v>38</v>
      </c>
      <c r="B506" s="41" t="s">
        <v>76</v>
      </c>
      <c r="C506" s="41" t="s">
        <v>434</v>
      </c>
      <c r="D506" s="41" t="s">
        <v>39</v>
      </c>
      <c r="E506" s="42">
        <v>912.7</v>
      </c>
      <c r="F506" s="42">
        <v>0</v>
      </c>
      <c r="G506" s="42">
        <f>F506+E506</f>
        <v>912.7</v>
      </c>
      <c r="H506" s="42">
        <v>0</v>
      </c>
      <c r="I506" s="42">
        <v>0</v>
      </c>
      <c r="J506" s="25"/>
      <c r="K506" s="25"/>
      <c r="L506" s="25"/>
      <c r="M506" s="25"/>
      <c r="N506" s="25"/>
      <c r="O506" s="25"/>
    </row>
    <row r="507" spans="1:15" ht="31.5">
      <c r="A507" s="22" t="s">
        <v>40</v>
      </c>
      <c r="B507" s="41" t="s">
        <v>76</v>
      </c>
      <c r="C507" s="100" t="s">
        <v>86</v>
      </c>
      <c r="D507" s="47"/>
      <c r="E507" s="46">
        <f>E508</f>
        <v>1276.3</v>
      </c>
      <c r="F507" s="46">
        <f>F508</f>
        <v>0</v>
      </c>
      <c r="G507" s="42">
        <f t="shared" si="17"/>
        <v>1276.3</v>
      </c>
      <c r="H507" s="46">
        <f>H508</f>
        <v>1254.8</v>
      </c>
      <c r="I507" s="46">
        <f>I508</f>
        <v>1232.7</v>
      </c>
      <c r="J507" s="25"/>
      <c r="K507" s="25"/>
      <c r="L507" s="25"/>
      <c r="M507" s="25"/>
      <c r="N507" s="25"/>
      <c r="O507" s="25"/>
    </row>
    <row r="508" spans="1:15" ht="15.75">
      <c r="A508" s="22" t="s">
        <v>38</v>
      </c>
      <c r="B508" s="41" t="s">
        <v>76</v>
      </c>
      <c r="C508" s="100" t="s">
        <v>86</v>
      </c>
      <c r="D508" s="41" t="s">
        <v>39</v>
      </c>
      <c r="E508" s="46">
        <v>1276.3</v>
      </c>
      <c r="F508" s="112">
        <v>0</v>
      </c>
      <c r="G508" s="42">
        <f t="shared" si="17"/>
        <v>1276.3</v>
      </c>
      <c r="H508" s="46">
        <v>1254.8</v>
      </c>
      <c r="I508" s="46">
        <v>1232.7</v>
      </c>
      <c r="J508" s="25"/>
      <c r="K508" s="25"/>
      <c r="L508" s="25"/>
      <c r="M508" s="25"/>
      <c r="N508" s="25"/>
      <c r="O508" s="25"/>
    </row>
    <row r="509" spans="1:15" ht="78.75">
      <c r="A509" s="52" t="s">
        <v>207</v>
      </c>
      <c r="B509" s="41" t="s">
        <v>76</v>
      </c>
      <c r="C509" s="100" t="s">
        <v>87</v>
      </c>
      <c r="D509" s="48"/>
      <c r="E509" s="46">
        <f>E510</f>
        <v>160.2</v>
      </c>
      <c r="F509" s="46">
        <f>F510</f>
        <v>0</v>
      </c>
      <c r="G509" s="42">
        <f t="shared" si="17"/>
        <v>160.2</v>
      </c>
      <c r="H509" s="46">
        <f>H510</f>
        <v>159.10000000000002</v>
      </c>
      <c r="I509" s="46">
        <f>I510</f>
        <v>159.10000000000002</v>
      </c>
      <c r="J509" s="25"/>
      <c r="K509" s="25"/>
      <c r="L509" s="25"/>
      <c r="M509" s="25"/>
      <c r="N509" s="25"/>
      <c r="O509" s="25"/>
    </row>
    <row r="510" spans="1:15" ht="15.75">
      <c r="A510" s="22" t="s">
        <v>38</v>
      </c>
      <c r="B510" s="41" t="s">
        <v>76</v>
      </c>
      <c r="C510" s="100" t="s">
        <v>87</v>
      </c>
      <c r="D510" s="41" t="s">
        <v>39</v>
      </c>
      <c r="E510" s="46">
        <v>160.2</v>
      </c>
      <c r="F510" s="112">
        <v>0</v>
      </c>
      <c r="G510" s="42">
        <f t="shared" si="17"/>
        <v>160.2</v>
      </c>
      <c r="H510" s="46">
        <f>11.8+147.3</f>
        <v>159.10000000000002</v>
      </c>
      <c r="I510" s="46">
        <f>11.8+147.3</f>
        <v>159.10000000000002</v>
      </c>
      <c r="J510" s="25"/>
      <c r="K510" s="25"/>
      <c r="L510" s="25"/>
      <c r="M510" s="25"/>
      <c r="N510" s="25"/>
      <c r="O510" s="25"/>
    </row>
    <row r="511" spans="1:15" ht="105">
      <c r="A511" s="158" t="s">
        <v>188</v>
      </c>
      <c r="B511" s="41" t="s">
        <v>76</v>
      </c>
      <c r="C511" s="100" t="s">
        <v>88</v>
      </c>
      <c r="D511" s="48"/>
      <c r="E511" s="46">
        <f>E512</f>
        <v>7</v>
      </c>
      <c r="F511" s="46">
        <f>F512</f>
        <v>0</v>
      </c>
      <c r="G511" s="42">
        <f t="shared" si="17"/>
        <v>7</v>
      </c>
      <c r="H511" s="46">
        <f>H512</f>
        <v>7</v>
      </c>
      <c r="I511" s="46">
        <f>I512</f>
        <v>7</v>
      </c>
      <c r="J511" s="25"/>
      <c r="K511" s="25"/>
      <c r="L511" s="25"/>
      <c r="M511" s="25"/>
      <c r="N511" s="25"/>
      <c r="O511" s="25"/>
    </row>
    <row r="512" spans="1:15" ht="47.25">
      <c r="A512" s="44" t="s">
        <v>307</v>
      </c>
      <c r="B512" s="41" t="s">
        <v>76</v>
      </c>
      <c r="C512" s="100" t="s">
        <v>88</v>
      </c>
      <c r="D512" s="41" t="s">
        <v>8</v>
      </c>
      <c r="E512" s="46">
        <v>7</v>
      </c>
      <c r="F512" s="112">
        <v>0</v>
      </c>
      <c r="G512" s="42">
        <f t="shared" si="17"/>
        <v>7</v>
      </c>
      <c r="H512" s="46">
        <v>7</v>
      </c>
      <c r="I512" s="46">
        <v>7</v>
      </c>
      <c r="J512" s="25"/>
      <c r="K512" s="25"/>
      <c r="L512" s="25"/>
      <c r="M512" s="25"/>
      <c r="N512" s="25"/>
      <c r="O512" s="25"/>
    </row>
    <row r="513" spans="1:15" ht="31.5">
      <c r="A513" s="22" t="s">
        <v>77</v>
      </c>
      <c r="B513" s="41" t="s">
        <v>76</v>
      </c>
      <c r="C513" s="41" t="s">
        <v>85</v>
      </c>
      <c r="D513" s="41" t="s">
        <v>0</v>
      </c>
      <c r="E513" s="46">
        <f>E514</f>
        <v>3000</v>
      </c>
      <c r="F513" s="46">
        <f>F514</f>
        <v>0</v>
      </c>
      <c r="G513" s="42">
        <f t="shared" si="17"/>
        <v>3000</v>
      </c>
      <c r="H513" s="46">
        <f>H514</f>
        <v>3000</v>
      </c>
      <c r="I513" s="46">
        <f>I514</f>
        <v>3000</v>
      </c>
      <c r="J513" s="25"/>
      <c r="K513" s="25"/>
      <c r="L513" s="25"/>
      <c r="M513" s="25"/>
      <c r="N513" s="25"/>
      <c r="O513" s="25"/>
    </row>
    <row r="514" spans="1:15" ht="15.75">
      <c r="A514" s="22" t="s">
        <v>38</v>
      </c>
      <c r="B514" s="41" t="s">
        <v>76</v>
      </c>
      <c r="C514" s="41" t="s">
        <v>85</v>
      </c>
      <c r="D514" s="41" t="s">
        <v>39</v>
      </c>
      <c r="E514" s="46">
        <v>3000</v>
      </c>
      <c r="F514" s="112">
        <v>0</v>
      </c>
      <c r="G514" s="42">
        <f t="shared" si="17"/>
        <v>3000</v>
      </c>
      <c r="H514" s="46">
        <v>3000</v>
      </c>
      <c r="I514" s="46">
        <v>3000</v>
      </c>
      <c r="J514" s="25"/>
      <c r="K514" s="25"/>
      <c r="L514" s="25"/>
      <c r="M514" s="25"/>
      <c r="N514" s="25"/>
      <c r="O514" s="25"/>
    </row>
    <row r="515" spans="1:15" ht="47.25">
      <c r="A515" s="22" t="s">
        <v>294</v>
      </c>
      <c r="B515" s="41" t="s">
        <v>76</v>
      </c>
      <c r="C515" s="41" t="s">
        <v>260</v>
      </c>
      <c r="D515" s="41"/>
      <c r="E515" s="46">
        <f>E516</f>
        <v>1454.9</v>
      </c>
      <c r="F515" s="46">
        <f>F516</f>
        <v>0</v>
      </c>
      <c r="G515" s="42">
        <f t="shared" si="17"/>
        <v>1454.9</v>
      </c>
      <c r="H515" s="46">
        <f>H516</f>
        <v>1513.1</v>
      </c>
      <c r="I515" s="46">
        <f>I516</f>
        <v>1573.6</v>
      </c>
      <c r="J515" s="25"/>
      <c r="K515" s="25"/>
      <c r="L515" s="25"/>
      <c r="M515" s="25"/>
      <c r="N515" s="25"/>
      <c r="O515" s="25"/>
    </row>
    <row r="516" spans="1:15" ht="15.75">
      <c r="A516" s="22" t="s">
        <v>38</v>
      </c>
      <c r="B516" s="41" t="s">
        <v>76</v>
      </c>
      <c r="C516" s="41" t="s">
        <v>260</v>
      </c>
      <c r="D516" s="41" t="s">
        <v>39</v>
      </c>
      <c r="E516" s="46">
        <v>1454.9</v>
      </c>
      <c r="F516" s="112">
        <v>0</v>
      </c>
      <c r="G516" s="42">
        <f t="shared" si="17"/>
        <v>1454.9</v>
      </c>
      <c r="H516" s="46">
        <v>1513.1</v>
      </c>
      <c r="I516" s="46">
        <v>1573.6</v>
      </c>
      <c r="J516" s="25"/>
      <c r="K516" s="25"/>
      <c r="L516" s="25"/>
      <c r="M516" s="25"/>
      <c r="N516" s="25"/>
      <c r="O516" s="25"/>
    </row>
    <row r="517" spans="1:15" ht="55.5" customHeight="1">
      <c r="A517" s="22" t="s">
        <v>295</v>
      </c>
      <c r="B517" s="41" t="s">
        <v>76</v>
      </c>
      <c r="C517" s="41" t="s">
        <v>261</v>
      </c>
      <c r="D517" s="41"/>
      <c r="E517" s="46">
        <f>E518</f>
        <v>2744.7</v>
      </c>
      <c r="F517" s="46">
        <f>F518</f>
        <v>0</v>
      </c>
      <c r="G517" s="42">
        <f t="shared" si="17"/>
        <v>2744.7</v>
      </c>
      <c r="H517" s="46">
        <f>H518</f>
        <v>2854.5</v>
      </c>
      <c r="I517" s="46">
        <f>I518</f>
        <v>2968.7</v>
      </c>
      <c r="J517" s="25"/>
      <c r="K517" s="25"/>
      <c r="L517" s="25"/>
      <c r="M517" s="25"/>
      <c r="N517" s="25"/>
      <c r="O517" s="25"/>
    </row>
    <row r="518" spans="1:15" ht="15.75">
      <c r="A518" s="22" t="s">
        <v>38</v>
      </c>
      <c r="B518" s="41" t="s">
        <v>76</v>
      </c>
      <c r="C518" s="41" t="s">
        <v>261</v>
      </c>
      <c r="D518" s="41" t="s">
        <v>39</v>
      </c>
      <c r="E518" s="46">
        <v>2744.7</v>
      </c>
      <c r="F518" s="112">
        <v>0</v>
      </c>
      <c r="G518" s="42">
        <f t="shared" si="17"/>
        <v>2744.7</v>
      </c>
      <c r="H518" s="46">
        <v>2854.5</v>
      </c>
      <c r="I518" s="46">
        <v>2968.7</v>
      </c>
      <c r="J518" s="25"/>
      <c r="K518" s="25"/>
      <c r="L518" s="25"/>
      <c r="M518" s="25"/>
      <c r="N518" s="25"/>
      <c r="O518" s="25"/>
    </row>
    <row r="519" spans="1:15" ht="47.25">
      <c r="A519" s="22" t="s">
        <v>305</v>
      </c>
      <c r="B519" s="41" t="s">
        <v>76</v>
      </c>
      <c r="C519" s="41" t="s">
        <v>304</v>
      </c>
      <c r="D519" s="41"/>
      <c r="E519" s="46">
        <f>E520</f>
        <v>26374.8</v>
      </c>
      <c r="F519" s="46">
        <f>F520</f>
        <v>0</v>
      </c>
      <c r="G519" s="42">
        <f t="shared" si="17"/>
        <v>26374.8</v>
      </c>
      <c r="H519" s="46">
        <f>H520</f>
        <v>17008.7</v>
      </c>
      <c r="I519" s="46">
        <f>I520</f>
        <v>17042</v>
      </c>
      <c r="J519" s="25"/>
      <c r="K519" s="25"/>
      <c r="L519" s="25"/>
      <c r="M519" s="25"/>
      <c r="N519" s="25"/>
      <c r="O519" s="25"/>
    </row>
    <row r="520" spans="1:15" ht="15.75">
      <c r="A520" s="22" t="s">
        <v>38</v>
      </c>
      <c r="B520" s="41" t="s">
        <v>76</v>
      </c>
      <c r="C520" s="41" t="s">
        <v>304</v>
      </c>
      <c r="D520" s="41" t="s">
        <v>39</v>
      </c>
      <c r="E520" s="46">
        <v>26374.8</v>
      </c>
      <c r="F520" s="112">
        <v>0</v>
      </c>
      <c r="G520" s="42">
        <f t="shared" si="17"/>
        <v>26374.8</v>
      </c>
      <c r="H520" s="46">
        <v>17008.7</v>
      </c>
      <c r="I520" s="46">
        <v>17042</v>
      </c>
      <c r="J520" s="25"/>
      <c r="K520" s="25"/>
      <c r="L520" s="25"/>
      <c r="M520" s="25"/>
      <c r="N520" s="25"/>
      <c r="O520" s="25"/>
    </row>
    <row r="521" spans="1:15" ht="15.75">
      <c r="A521" s="81" t="s">
        <v>199</v>
      </c>
      <c r="B521" s="41" t="s">
        <v>76</v>
      </c>
      <c r="C521" s="15" t="s">
        <v>200</v>
      </c>
      <c r="D521" s="82"/>
      <c r="E521" s="46">
        <v>0</v>
      </c>
      <c r="F521" s="46">
        <v>0</v>
      </c>
      <c r="G521" s="42">
        <f t="shared" si="17"/>
        <v>0</v>
      </c>
      <c r="H521" s="46">
        <f>35292.6-320.6+0.2</f>
        <v>34972.2</v>
      </c>
      <c r="I521" s="46">
        <f>57740.9-174.4-0.1</f>
        <v>57566.4</v>
      </c>
      <c r="J521" s="25"/>
      <c r="K521" s="25"/>
      <c r="L521" s="25"/>
      <c r="M521" s="25"/>
      <c r="N521" s="25"/>
      <c r="O521" s="25"/>
    </row>
    <row r="522" spans="5:9" ht="12.75">
      <c r="E522" s="25"/>
      <c r="F522" s="25"/>
      <c r="G522" s="25"/>
      <c r="H522" s="25"/>
      <c r="I522" s="25"/>
    </row>
    <row r="524" spans="7:9" ht="12.75">
      <c r="G524" s="25"/>
      <c r="H524" s="25"/>
      <c r="I524" s="25"/>
    </row>
    <row r="525" spans="5:9" ht="12.75">
      <c r="E525" s="25"/>
      <c r="F525" s="25"/>
      <c r="G525" s="25"/>
      <c r="H525" s="25"/>
      <c r="I525" s="25"/>
    </row>
    <row r="526" spans="7:9" ht="20.25" customHeight="1">
      <c r="G526" s="25"/>
      <c r="H526" s="25"/>
      <c r="I526" s="25"/>
    </row>
    <row r="527" spans="5:9" ht="20.25" customHeight="1">
      <c r="E527" s="25">
        <f>E520+E518+E516+E514+E510+E508+E506+E270</f>
        <v>35983.6</v>
      </c>
      <c r="F527" s="25">
        <f>F520+F518+F516+F514+F510+F508+F506+F270</f>
        <v>0</v>
      </c>
      <c r="G527" s="25">
        <f>G520+G518+G516+G514+G510+G508+G506+G270</f>
        <v>35983.6</v>
      </c>
      <c r="H527" s="25">
        <f>H520+H518+H516+H514+H510+H508+H506+H270</f>
        <v>25790.199999999997</v>
      </c>
      <c r="I527" s="25">
        <f>I520+I518+I516+I514+I510+I508+I506+I270</f>
        <v>25976.1</v>
      </c>
    </row>
    <row r="528" spans="7:9" ht="19.5" customHeight="1">
      <c r="G528" s="25"/>
      <c r="H528" s="25"/>
      <c r="I528" s="25"/>
    </row>
    <row r="530" spans="7:9" ht="12.75">
      <c r="G530" s="25"/>
      <c r="H530" s="25"/>
      <c r="I530" s="25"/>
    </row>
    <row r="532" spans="7:9" ht="12.75">
      <c r="G532" s="25"/>
      <c r="H532" s="25"/>
      <c r="I532" s="25"/>
    </row>
    <row r="534" spans="7:9" ht="12.75">
      <c r="G534" s="25"/>
      <c r="H534" s="25"/>
      <c r="I534" s="25"/>
    </row>
  </sheetData>
  <sheetProtection/>
  <autoFilter ref="A15:P522"/>
  <mergeCells count="15">
    <mergeCell ref="G4:I4"/>
    <mergeCell ref="G9:I9"/>
    <mergeCell ref="H7:I7"/>
    <mergeCell ref="B8:I8"/>
    <mergeCell ref="G14:I14"/>
    <mergeCell ref="H1:I1"/>
    <mergeCell ref="G2:I2"/>
    <mergeCell ref="G3:I3"/>
    <mergeCell ref="A14:A15"/>
    <mergeCell ref="A12:I12"/>
    <mergeCell ref="B14:B15"/>
    <mergeCell ref="C14:C15"/>
    <mergeCell ref="D14:D15"/>
    <mergeCell ref="E14:E15"/>
    <mergeCell ref="F14:F15"/>
  </mergeCells>
  <printOptions/>
  <pageMargins left="0.5905511811023623" right="0" top="0.15748031496062992" bottom="0.15748031496062992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2022-12-27T07:41:10Z</cp:lastPrinted>
  <dcterms:created xsi:type="dcterms:W3CDTF">2013-10-14T07:03:00Z</dcterms:created>
  <dcterms:modified xsi:type="dcterms:W3CDTF">2023-07-03T14:00:45Z</dcterms:modified>
  <cp:category/>
  <cp:version/>
  <cp:contentType/>
  <cp:contentStatus/>
</cp:coreProperties>
</file>