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9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27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10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2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5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0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3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-225" windowWidth="28800" windowHeight="13050"/>
  </bookViews>
  <sheets>
    <sheet name="2021-2023 год" sheetId="1" r:id="rId1"/>
  </sheets>
  <definedNames>
    <definedName name="_xlnm._FilterDatabase" localSheetId="0" hidden="1">'2021-2023 год'!$A$13:$F$289</definedName>
    <definedName name="Z_03D0DDB9_3E2B_445E_B26D_09285D63C497_.wvu.FilterData" localSheetId="0" hidden="1">'2021-2023 год'!$A$13:$F$194</definedName>
    <definedName name="Z_0C05F25E_D6C8_460E_B21F_18CDF652E72B_.wvu.FilterData" localSheetId="0" hidden="1">'2021-2023 год'!$A$13:$F$206</definedName>
    <definedName name="Z_136A7CB4_B73A_487D_8A9F_6650DBF728F6_.wvu.FilterData" localSheetId="0" hidden="1">'2021-2023 год'!$A$13:$F$206</definedName>
    <definedName name="Z_15A2C592_34B0_4F20_BD5A_8DDC1F2A5659_.wvu.FilterData" localSheetId="0" hidden="1">'2021-2023 год'!$A$13:$F$212</definedName>
    <definedName name="Z_184D3176_FFF6_4E91_A7DC_D63418B7D0F5_.wvu.FilterData" localSheetId="0" hidden="1">'2021-2023 год'!$A$13:$F$194</definedName>
    <definedName name="Z_20900463_01EE_4499_A830_2048CE8173F7_.wvu.FilterData" localSheetId="0" hidden="1">'2021-2023 год'!$A$13:$F$212</definedName>
    <definedName name="Z_2547B61A_57D8_45C6_87E4_2B595BD241A2_.wvu.FilterData" localSheetId="0" hidden="1">'2021-2023 год'!$A$13:$F$194</definedName>
    <definedName name="Z_2547B61A_57D8_45C6_87E4_2B595BD241A2_.wvu.PrintArea" localSheetId="0" hidden="1">'2021-2023 год'!$A$7:$G$194</definedName>
    <definedName name="Z_2547B61A_57D8_45C6_87E4_2B595BD241A2_.wvu.PrintTitles" localSheetId="0" hidden="1">'2021-2023 год'!$15:$16</definedName>
    <definedName name="Z_265E4B74_F87F_4C11_8F36_BD3184BC15DF_.wvu.FilterData" localSheetId="0" hidden="1">'2021-2023 год'!$A$13:$F$212</definedName>
    <definedName name="Z_265E4B74_F87F_4C11_8F36_BD3184BC15DF_.wvu.PrintArea" localSheetId="0" hidden="1">'2021-2023 год'!$A$5:$G$206</definedName>
    <definedName name="Z_2CBFA120_4352_4C39_9099_3E3743A1946B_.wvu.FilterData" localSheetId="0" hidden="1">'2021-2023 год'!$A$13:$F$206</definedName>
    <definedName name="Z_2CC5DC23_D108_4C62_8D9C_2D339D918FB9_.wvu.FilterData" localSheetId="0" hidden="1">'2021-2023 год'!$A$13:$F$194</definedName>
    <definedName name="Z_2E862F6B_6B0A_40BB_944E_0C7992DC3BBB_.wvu.FilterData" localSheetId="0" hidden="1">'2021-2023 год'!$A$13:$F$194</definedName>
    <definedName name="Z_2FF96413_1F0E_42A6_B647_AF4DC456B835_.wvu.FilterData" localSheetId="0" hidden="1">'2021-2023 год'!$A$13:$F$208</definedName>
    <definedName name="Z_40BF23F9_5DEF_4527_A083_40EFCC3C4569_.wvu.FilterData" localSheetId="0" hidden="1">'2021-2023 год'!$A$13:$F$281</definedName>
    <definedName name="Z_428C4879_5105_4D8B_A2F2_FB13B3A9E1E2_.wvu.FilterData" localSheetId="0" hidden="1">'2021-2023 год'!$A$13:$F$212</definedName>
    <definedName name="Z_456FAF35_0ED7_4429_80D9_B602421A25A1_.wvu.FilterData" localSheetId="0" hidden="1">'2021-2023 год'!$A$13:$F$212</definedName>
    <definedName name="Z_47BDD684_F79C_4255_92CF_330F2AA1FD8D_.wvu.FilterData" localSheetId="0" hidden="1">'2021-2023 год'!$A$13:$F$281</definedName>
    <definedName name="Z_4CB2AD8A_1395_4EEB_B6E5_ACA1429CF0DB_.wvu.Cols" localSheetId="0" hidden="1">'2021-2023 год'!$G:$H</definedName>
    <definedName name="Z_4CB2AD8A_1395_4EEB_B6E5_ACA1429CF0DB_.wvu.FilterData" localSheetId="0" hidden="1">'2021-2023 год'!$A$13:$F$289</definedName>
    <definedName name="Z_4CB2AD8A_1395_4EEB_B6E5_ACA1429CF0DB_.wvu.PrintArea" localSheetId="0" hidden="1">'2021-2023 год'!$A$1:$K$289</definedName>
    <definedName name="Z_4CB2AD8A_1395_4EEB_B6E5_ACA1429CF0DB_.wvu.PrintTitles" localSheetId="0" hidden="1">'2021-2023 год'!$12:$13</definedName>
    <definedName name="Z_4DCFC8D2_CFB0_4FE4_8B3E_32DB381AAC5C_.wvu.FilterData" localSheetId="0" hidden="1">'2021-2023 год'!$A$13:$F$212</definedName>
    <definedName name="Z_52080DA5_BFF1_49FC_B2E6_D15443E59FD0_.wvu.FilterData" localSheetId="0" hidden="1">'2021-2023 год'!$A$13:$F$212</definedName>
    <definedName name="Z_5271CAE7_4D6C_40AB_9A03_5EFB6EFB80FA_.wvu.Cols" localSheetId="0" hidden="1">'2021-2023 год'!#REF!</definedName>
    <definedName name="Z_5271CAE7_4D6C_40AB_9A03_5EFB6EFB80FA_.wvu.FilterData" localSheetId="0" hidden="1">'2021-2023 год'!$A$13:$F$194</definedName>
    <definedName name="Z_5271CAE7_4D6C_40AB_9A03_5EFB6EFB80FA_.wvu.PrintArea" localSheetId="0" hidden="1">'2021-2023 год'!$A$6:$G$194</definedName>
    <definedName name="Z_58AA27DC_B6C6_486F_BBC3_7C0EC56685DB_.wvu.FilterData" localSheetId="0" hidden="1">'2021-2023 год'!$A$13:$F$212</definedName>
    <definedName name="Z_599A55F8_3816_4A95_B2A0_7EE8B30830DF_.wvu.FilterData" localSheetId="0" hidden="1">'2021-2023 год'!$A$13:$F$194</definedName>
    <definedName name="Z_599A55F8_3816_4A95_B2A0_7EE8B30830DF_.wvu.PrintArea" localSheetId="0" hidden="1">'2021-2023 год'!$A$7:$G$194</definedName>
    <definedName name="Z_5D1DF937_0603_42B5_85E6_384607F02674_.wvu.FilterData" localSheetId="0" hidden="1">'2021-2023 год'!$A$13:$F$281</definedName>
    <definedName name="Z_5F3C553F_2E74_4486_B0C3_725902718DFB_.wvu.FilterData" localSheetId="0" hidden="1">'2021-2023 год'!$A$13:$F$281</definedName>
    <definedName name="Z_62BA1D30_83D4_405C_B38E_4A6036DCDF7D_.wvu.Cols" localSheetId="0" hidden="1">'2021-2023 год'!#REF!</definedName>
    <definedName name="Z_62BA1D30_83D4_405C_B38E_4A6036DCDF7D_.wvu.FilterData" localSheetId="0" hidden="1">'2021-2023 год'!$A$13:$F$194</definedName>
    <definedName name="Z_62BA1D30_83D4_405C_B38E_4A6036DCDF7D_.wvu.PrintArea" localSheetId="0" hidden="1">'2021-2023 год'!$A$6:$G$194</definedName>
    <definedName name="Z_767FDCEE_F2BD_40C7_9D47_D094F96D7B17_.wvu.FilterData" localSheetId="0" hidden="1">'2021-2023 год'!$A$13:$F$289</definedName>
    <definedName name="Z_79F59BD1_17D2_45CE_ABAE_358CD088226E_.wvu.FilterData" localSheetId="0" hidden="1">'2021-2023 год'!$A$13:$F$206</definedName>
    <definedName name="Z_7C0ABF66_8B0F_48ED_A269_F91E2B0FF96C_.wvu.FilterData" localSheetId="0" hidden="1">'2021-2023 год'!$A$13:$F$194</definedName>
    <definedName name="Z_8A4D0045_C517_4374_8A07_4E827A562FC4_.wvu.FilterData" localSheetId="0" hidden="1">'2021-2023 год'!$A$13:$F$212</definedName>
    <definedName name="Z_8AA41EB0_2CC0_4F86_8798_B03A7CC4D0C2_.wvu.FilterData" localSheetId="0" hidden="1">'2021-2023 год'!$A$13:$F$212</definedName>
    <definedName name="Z_8DF1C0DA_CA12_4073_8355_1171FE094629_.wvu.FilterData" localSheetId="0" hidden="1">'2021-2023 год'!$A$13:$F$281</definedName>
    <definedName name="Z_8E0CAC60_CC3F_47CB_9EF3_039342AC9535_.wvu.FilterData" localSheetId="0" hidden="1">'2021-2023 год'!$A$13:$F$212</definedName>
    <definedName name="Z_8E0CAC60_CC3F_47CB_9EF3_039342AC9535_.wvu.PrintTitles" localSheetId="0" hidden="1">'2021-2023 год'!$15:$16</definedName>
    <definedName name="Z_949DCF8A_4B6C_48DC_A0AF_1508759F4E2C_.wvu.FilterData" localSheetId="0" hidden="1">'2021-2023 год'!$A$13:$F$194</definedName>
    <definedName name="Z_9AE4E90B_95AD_4E92_80AE_724EF4B3642C_.wvu.FilterData" localSheetId="0" hidden="1">'2021-2023 год'!$A$13:$F$212</definedName>
    <definedName name="Z_9AE4E90B_95AD_4E92_80AE_724EF4B3642C_.wvu.PrintArea" localSheetId="0" hidden="1">'2021-2023 год'!$A$5:$G$212</definedName>
    <definedName name="Z_9AE4E90B_95AD_4E92_80AE_724EF4B3642C_.wvu.PrintTitles" localSheetId="0" hidden="1">'2021-2023 год'!$15:$16</definedName>
    <definedName name="Z_9AE4E90B_95AD_4E92_80AE_724EF4B3642C_.wvu.Rows" localSheetId="0" hidden="1">'2021-2023 год'!#REF!,'2021-2023 год'!#REF!</definedName>
    <definedName name="Z_A24E161A_D544_48C2_9D1F_4A462EC54334_.wvu.FilterData" localSheetId="0" hidden="1">'2021-2023 год'!$A$13:$F$206</definedName>
    <definedName name="Z_A2DDF725_A43F_4376_AC13_C92B1FC53799_.wvu.FilterData" localSheetId="0" hidden="1">'2021-2023 год'!$A$13:$F$281</definedName>
    <definedName name="Z_A79CDC70_8466_49CB_8C49_C52C08F5C2C3_.wvu.FilterData" localSheetId="0" hidden="1">'2021-2023 год'!$A$13:$F$194</definedName>
    <definedName name="Z_A79CDC70_8466_49CB_8C49_C52C08F5C2C3_.wvu.PrintArea" localSheetId="0" hidden="1">'2021-2023 год'!$A$7:$G$194</definedName>
    <definedName name="Z_A79CDC70_8466_49CB_8C49_C52C08F5C2C3_.wvu.PrintTitles" localSheetId="0" hidden="1">'2021-2023 год'!$15:$16</definedName>
    <definedName name="Z_A7B626E9_A7AF_40B4_84EF_DECB7C4998DD_.wvu.FilterData" localSheetId="0" hidden="1">'2021-2023 год'!$A$13:$F$277</definedName>
    <definedName name="Z_A94679FB_885C_492A_AB5B_955A17EA11D4_.wvu.FilterData" localSheetId="0" hidden="1">'2021-2023 год'!$A$13:$F$281</definedName>
    <definedName name="Z_B20D6023_2FFF_457F_8563_041DBF7DE629_.wvu.FilterData" localSheetId="0" hidden="1">'2021-2023 год'!$A$13:$F$281</definedName>
    <definedName name="Z_B2AEA316_3CC7_4A5F_84DC_5C75A986883C_.wvu.FilterData" localSheetId="0" hidden="1">'2021-2023 год'!$A$13:$F$206</definedName>
    <definedName name="Z_B3397BCA_1277_4868_806F_2E68EFD73FCF_.wvu.Cols" localSheetId="0" hidden="1">'2021-2023 год'!#REF!</definedName>
    <definedName name="Z_B3397BCA_1277_4868_806F_2E68EFD73FCF_.wvu.FilterData" localSheetId="0" hidden="1">'2021-2023 год'!$A$13:$F$194</definedName>
    <definedName name="Z_B3397BCA_1277_4868_806F_2E68EFD73FCF_.wvu.PrintArea" localSheetId="0" hidden="1">'2021-2023 год'!$A$10:$F$194</definedName>
    <definedName name="Z_B3397BCA_1277_4868_806F_2E68EFD73FCF_.wvu.PrintTitles" localSheetId="0" hidden="1">'2021-2023 год'!$15:$16</definedName>
    <definedName name="Z_B3463B94_A148_4CED_9456_BF3639DD779F_.wvu.FilterData" localSheetId="0" hidden="1">'2021-2023 год'!$A$13:$F$212</definedName>
    <definedName name="Z_B3ADB1FC_7237_4F79_A98A_9A3A728E8FB8_.wvu.FilterData" localSheetId="0" hidden="1">'2021-2023 год'!$A$13:$F$194</definedName>
    <definedName name="Z_BE8286D2_FA45_4673_A1FC_0E5782EB1F9A_.wvu.FilterData" localSheetId="0" hidden="1">'2021-2023 год'!$A$13:$F$281</definedName>
    <definedName name="Z_C0DCEFD6_4378_4196_8A52_BBAE8937CBA3_.wvu.FilterData" localSheetId="0" hidden="1">'2021-2023 год'!$A$13:$F$289</definedName>
    <definedName name="Z_C0DCEFD6_4378_4196_8A52_BBAE8937CBA3_.wvu.PrintArea" localSheetId="0" hidden="1">'2021-2023 год'!$A$1:$K$289</definedName>
    <definedName name="Z_C0DCEFD6_4378_4196_8A52_BBAE8937CBA3_.wvu.PrintTitles" localSheetId="0" hidden="1">'2021-2023 год'!$12:$13</definedName>
    <definedName name="Z_CA6221F1_111B_4FCB_9F05_0C1B99099967_.wvu.FilterData" localSheetId="0" hidden="1">'2021-2023 год'!$A$13:$F$281</definedName>
    <definedName name="Z_CBBD36BD_B8D3_405D_A6D4_79D054A9E80B_.wvu.FilterData" localSheetId="0" hidden="1">'2021-2023 год'!$A$13:$F$206</definedName>
    <definedName name="Z_CFCD11A5_5DDB_474D_9D2B_79AC7ABEC29D_.wvu.FilterData" localSheetId="0" hidden="1">'2021-2023 год'!$A$13:$F$206</definedName>
    <definedName name="Z_D5451C69_6188_4AB8_99E1_04D2A5F2965F_.wvu.FilterData" localSheetId="0" hidden="1">'2021-2023 год'!$A$13:$F$212</definedName>
    <definedName name="Z_D5451C69_6188_4AB8_99E1_04D2A5F2965F_.wvu.PrintArea" localSheetId="0" hidden="1">'2021-2023 год'!$A$5:$G$212</definedName>
    <definedName name="Z_D6B369C7_5C5A_4656_8846_64036478A0EF_.wvu.FilterData" localSheetId="0" hidden="1">'2021-2023 год'!$A$13:$F$281</definedName>
    <definedName name="Z_DCD62DCA_C2E6_4944_BF05_06393683843D_.wvu.FilterData" localSheetId="0" hidden="1">'2021-2023 год'!$A$13:$F$208</definedName>
    <definedName name="Z_E021FB0C_A711_4509_BC26_BEE4D6D0121D_.wvu.FilterData" localSheetId="0" hidden="1">'2021-2023 год'!$A$13:$F$208</definedName>
    <definedName name="Z_E021FB0C_A711_4509_BC26_BEE4D6D0121D_.wvu.PrintArea" localSheetId="0" hidden="1">'2021-2023 год'!$A$6:$G$208</definedName>
    <definedName name="Z_E416FCE8_F878_4385_8913_B15206A31FD4_.wvu.FilterData" localSheetId="0" hidden="1">'2021-2023 год'!$A$13:$F$281</definedName>
    <definedName name="Z_E73FB2C8_8889_4BC1_B42C_BB4285892FAC_.wvu.Cols" localSheetId="0" hidden="1">'2021-2023 год'!#REF!</definedName>
    <definedName name="Z_E73FB2C8_8889_4BC1_B42C_BB4285892FAC_.wvu.FilterData" localSheetId="0" hidden="1">'2021-2023 год'!$A$13:$F$194</definedName>
    <definedName name="Z_E73FB2C8_8889_4BC1_B42C_BB4285892FAC_.wvu.PrintArea" localSheetId="0" hidden="1">'2021-2023 год'!$A$10:$F$194</definedName>
    <definedName name="Z_E73FB2C8_8889_4BC1_B42C_BB4285892FAC_.wvu.PrintTitles" localSheetId="0" hidden="1">'2021-2023 год'!$15:$16</definedName>
    <definedName name="Z_E7A61A23_F5BB_4765_9BEB_425D1A63ECC6_.wvu.FilterData" localSheetId="0" hidden="1">'2021-2023 год'!$A$13:$F$206</definedName>
    <definedName name="Z_E942A1EB_DA9A_49D4_890A_1E490C17C671_.wvu.FilterData" localSheetId="0" hidden="1">'2021-2023 год'!$A$13:$F$206</definedName>
    <definedName name="Z_EFE49B85_9879_4286_B05C_7193511463E5_.wvu.FilterData" localSheetId="0" hidden="1">'2021-2023 год'!$A$13:$F$281</definedName>
    <definedName name="Z_F0654BDF_4068_4EF6_85C0_9A711782EA10_.wvu.FilterData" localSheetId="0" hidden="1">'2021-2023 год'!$A$13:$F$212</definedName>
    <definedName name="Z_F1DAF4AE_7634_457C_BE15_C49F351AAE71_.wvu.FilterData" localSheetId="0" hidden="1">'2021-2023 год'!$A$13:$F$281</definedName>
    <definedName name="Z_F30358E0_6540_4232_9B00_91022CE5977B_.wvu.FilterData" localSheetId="0" hidden="1">'2021-2023 год'!$A$13:$F$277</definedName>
    <definedName name="Z_F883476E_04A9_4D11_A9FF_4F72BAC798EA_.wvu.FilterData" localSheetId="0" hidden="1">'2021-2023 год'!$A$13:$F$206</definedName>
    <definedName name="_xlnm.Print_Titles" localSheetId="0">'2021-2023 год'!$12:$13</definedName>
    <definedName name="_xlnm.Print_Area" localSheetId="0">'2021-2023 год'!$A$1:$K$289</definedName>
  </definedNames>
  <calcPr calcId="125725"/>
  <customWorkbookViews>
    <customWorkbookView name="Zinovkina - Личное представление" guid="{4CB2AD8A-1395-4EEB-B6E5-ACA1429CF0DB}" mergeInterval="0" personalView="1" maximized="1" xWindow="1" yWindow="1" windowWidth="1916" windowHeight="822" activeSheetId="1"/>
    <customWorkbookView name="й1 - Личное представление" guid="{265E4B74-F87F-4C11-8F36-BD3184BC15DF}" mergeInterval="0" personalView="1" maximized="1" xWindow="1" yWindow="1" windowWidth="1020" windowHeight="505" activeSheetId="2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1 - Личное представление" guid="{D5451C69-6188-4AB8-99E1-04D2A5F2965F}" mergeInterval="0" personalView="1" maximized="1" windowWidth="1276" windowHeight="809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Pechora - Личное представление" guid="{184D3176-FFF6-4E91-A7DC-D63418B7D0F5}" mergeInterval="0" personalView="1" maximized="1" windowWidth="1148" windowHeight="701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Администратор - Личное представление" guid="{C0DCEFD6-4378-4196-8A52-BBAE8937CBA3}" mergeInterval="0" personalView="1" maximized="1" windowWidth="1916" windowHeight="795" activeSheetId="1"/>
  </customWorkbookViews>
</workbook>
</file>

<file path=xl/calcChain.xml><?xml version="1.0" encoding="utf-8"?>
<calcChain xmlns="http://schemas.openxmlformats.org/spreadsheetml/2006/main">
  <c r="H186" i="1"/>
  <c r="H185" s="1"/>
  <c r="H184" s="1"/>
  <c r="H183" s="1"/>
  <c r="H177" s="1"/>
  <c r="H180"/>
  <c r="H179" s="1"/>
  <c r="H178" s="1"/>
  <c r="H181"/>
  <c r="I187"/>
  <c r="K186"/>
  <c r="K185" s="1"/>
  <c r="K184" s="1"/>
  <c r="K183" s="1"/>
  <c r="J186"/>
  <c r="J185" s="1"/>
  <c r="J184" s="1"/>
  <c r="J183" s="1"/>
  <c r="I186"/>
  <c r="I185" s="1"/>
  <c r="I184" s="1"/>
  <c r="I183" s="1"/>
  <c r="G186"/>
  <c r="G185"/>
  <c r="G184" s="1"/>
  <c r="G183" s="1"/>
  <c r="I182"/>
  <c r="I181" s="1"/>
  <c r="I180" s="1"/>
  <c r="I179" s="1"/>
  <c r="I178" s="1"/>
  <c r="I177" s="1"/>
  <c r="K181"/>
  <c r="K180" s="1"/>
  <c r="K179" s="1"/>
  <c r="K178" s="1"/>
  <c r="K177" s="1"/>
  <c r="J181"/>
  <c r="J180" s="1"/>
  <c r="J179" s="1"/>
  <c r="J178" s="1"/>
  <c r="J177" s="1"/>
  <c r="G181"/>
  <c r="G180"/>
  <c r="G179" s="1"/>
  <c r="G178" s="1"/>
  <c r="G177" s="1"/>
  <c r="H154" l="1"/>
  <c r="H38" l="1"/>
  <c r="I285" l="1"/>
  <c r="I283" s="1"/>
  <c r="I282" s="1"/>
  <c r="K284"/>
  <c r="J284"/>
  <c r="H284"/>
  <c r="G284"/>
  <c r="K283"/>
  <c r="J283"/>
  <c r="J282" s="1"/>
  <c r="H283"/>
  <c r="H282" s="1"/>
  <c r="G283"/>
  <c r="G282" s="1"/>
  <c r="K282"/>
  <c r="H267"/>
  <c r="H263"/>
  <c r="H262" s="1"/>
  <c r="I263"/>
  <c r="I262" s="1"/>
  <c r="K262"/>
  <c r="J262"/>
  <c r="G262"/>
  <c r="K261"/>
  <c r="K260" s="1"/>
  <c r="J261"/>
  <c r="J260" s="1"/>
  <c r="G261"/>
  <c r="G260" s="1"/>
  <c r="H172"/>
  <c r="H170" s="1"/>
  <c r="H167"/>
  <c r="H158"/>
  <c r="G170"/>
  <c r="I171"/>
  <c r="I284" l="1"/>
  <c r="H261"/>
  <c r="H260" s="1"/>
  <c r="I261"/>
  <c r="I260" s="1"/>
  <c r="I163"/>
  <c r="I162" s="1"/>
  <c r="I161" s="1"/>
  <c r="K162"/>
  <c r="K161" s="1"/>
  <c r="J162"/>
  <c r="J161" s="1"/>
  <c r="H162"/>
  <c r="H161" s="1"/>
  <c r="G162"/>
  <c r="G161" s="1"/>
  <c r="K160"/>
  <c r="J160"/>
  <c r="H160"/>
  <c r="G160"/>
  <c r="I193"/>
  <c r="I192" s="1"/>
  <c r="I191" s="1"/>
  <c r="I190" s="1"/>
  <c r="I189" s="1"/>
  <c r="I188" s="1"/>
  <c r="K192"/>
  <c r="J192"/>
  <c r="J191" s="1"/>
  <c r="J190" s="1"/>
  <c r="J189" s="1"/>
  <c r="J188" s="1"/>
  <c r="H192"/>
  <c r="H191" s="1"/>
  <c r="H190" s="1"/>
  <c r="H189" s="1"/>
  <c r="H188" s="1"/>
  <c r="G192"/>
  <c r="G191" s="1"/>
  <c r="G190" s="1"/>
  <c r="G189" s="1"/>
  <c r="G188" s="1"/>
  <c r="K191"/>
  <c r="K190" s="1"/>
  <c r="K189" s="1"/>
  <c r="K188" s="1"/>
  <c r="I160" l="1"/>
  <c r="J132" l="1"/>
  <c r="J131" s="1"/>
  <c r="J130" s="1"/>
  <c r="K132"/>
  <c r="K131" s="1"/>
  <c r="K130" s="1"/>
  <c r="I133"/>
  <c r="I132" s="1"/>
  <c r="I131" s="1"/>
  <c r="I130" s="1"/>
  <c r="H132"/>
  <c r="H131" s="1"/>
  <c r="H130" s="1"/>
  <c r="G132"/>
  <c r="G131" s="1"/>
  <c r="G130" s="1"/>
  <c r="H140" l="1"/>
  <c r="J140"/>
  <c r="K140"/>
  <c r="G140"/>
  <c r="I273" l="1"/>
  <c r="I272" s="1"/>
  <c r="I271" s="1"/>
  <c r="I270" s="1"/>
  <c r="K272"/>
  <c r="K271" s="1"/>
  <c r="K270" s="1"/>
  <c r="J272"/>
  <c r="J271" s="1"/>
  <c r="J270" s="1"/>
  <c r="H272"/>
  <c r="H271" s="1"/>
  <c r="H270" s="1"/>
  <c r="G272"/>
  <c r="G271" s="1"/>
  <c r="G270" s="1"/>
  <c r="I176" l="1"/>
  <c r="I175" s="1"/>
  <c r="I174" s="1"/>
  <c r="H175"/>
  <c r="H174" s="1"/>
  <c r="J175"/>
  <c r="J174" s="1"/>
  <c r="K175"/>
  <c r="K174" s="1"/>
  <c r="G175"/>
  <c r="G174" s="1"/>
  <c r="H121" l="1"/>
  <c r="I289" l="1"/>
  <c r="I288" s="1"/>
  <c r="K288"/>
  <c r="J288"/>
  <c r="H288"/>
  <c r="G288"/>
  <c r="K287"/>
  <c r="K286" s="1"/>
  <c r="J287"/>
  <c r="J286" s="1"/>
  <c r="H287"/>
  <c r="H286" s="1"/>
  <c r="G287"/>
  <c r="G286" s="1"/>
  <c r="I287" l="1"/>
  <c r="I286" s="1"/>
  <c r="I141" l="1"/>
  <c r="I140" s="1"/>
  <c r="G157"/>
  <c r="H32" l="1"/>
  <c r="H31" s="1"/>
  <c r="H30" s="1"/>
  <c r="J32"/>
  <c r="J31" s="1"/>
  <c r="J30" s="1"/>
  <c r="K32"/>
  <c r="K31" s="1"/>
  <c r="K30" s="1"/>
  <c r="G32"/>
  <c r="G31" s="1"/>
  <c r="G30" s="1"/>
  <c r="I33"/>
  <c r="I32" s="1"/>
  <c r="I31" s="1"/>
  <c r="I30" s="1"/>
  <c r="G41"/>
  <c r="G40" s="1"/>
  <c r="G39" s="1"/>
  <c r="H22"/>
  <c r="H21" s="1"/>
  <c r="H27"/>
  <c r="H26" s="1"/>
  <c r="H37"/>
  <c r="H36" s="1"/>
  <c r="H35" s="1"/>
  <c r="H41"/>
  <c r="H40" s="1"/>
  <c r="H39" s="1"/>
  <c r="H48"/>
  <c r="H47" s="1"/>
  <c r="H46" s="1"/>
  <c r="H52"/>
  <c r="H51" s="1"/>
  <c r="H50" s="1"/>
  <c r="H60"/>
  <c r="H59" s="1"/>
  <c r="H58" s="1"/>
  <c r="H57" s="1"/>
  <c r="H56" s="1"/>
  <c r="H55" s="1"/>
  <c r="H67"/>
  <c r="H66" s="1"/>
  <c r="H65" s="1"/>
  <c r="H71"/>
  <c r="H70" s="1"/>
  <c r="H69" s="1"/>
  <c r="H75"/>
  <c r="H74" s="1"/>
  <c r="H73" s="1"/>
  <c r="H82"/>
  <c r="H81" s="1"/>
  <c r="H80" s="1"/>
  <c r="H86"/>
  <c r="H85" s="1"/>
  <c r="H84" s="1"/>
  <c r="H90"/>
  <c r="H89" s="1"/>
  <c r="H88" s="1"/>
  <c r="H94"/>
  <c r="H93" s="1"/>
  <c r="H92" s="1"/>
  <c r="H98"/>
  <c r="H97" s="1"/>
  <c r="H96" s="1"/>
  <c r="H103"/>
  <c r="H102" s="1"/>
  <c r="H101" s="1"/>
  <c r="H100" s="1"/>
  <c r="H110"/>
  <c r="H109" s="1"/>
  <c r="H113"/>
  <c r="H112" s="1"/>
  <c r="H120"/>
  <c r="H119" s="1"/>
  <c r="H126"/>
  <c r="H125" s="1"/>
  <c r="H124" s="1"/>
  <c r="H123" s="1"/>
  <c r="H122" s="1"/>
  <c r="H136"/>
  <c r="H135" s="1"/>
  <c r="H134" s="1"/>
  <c r="H139"/>
  <c r="H138" s="1"/>
  <c r="H144"/>
  <c r="H143" s="1"/>
  <c r="H142" s="1"/>
  <c r="H149"/>
  <c r="H148" s="1"/>
  <c r="H147" s="1"/>
  <c r="H153"/>
  <c r="H152" s="1"/>
  <c r="H151" s="1"/>
  <c r="H157"/>
  <c r="H156" s="1"/>
  <c r="H155" s="1"/>
  <c r="H164"/>
  <c r="H166"/>
  <c r="H165" s="1"/>
  <c r="H169"/>
  <c r="H168" s="1"/>
  <c r="H199"/>
  <c r="H198" s="1"/>
  <c r="H197" s="1"/>
  <c r="H196" s="1"/>
  <c r="H195" s="1"/>
  <c r="H205"/>
  <c r="H204" s="1"/>
  <c r="H203" s="1"/>
  <c r="H209"/>
  <c r="H208" s="1"/>
  <c r="H207" s="1"/>
  <c r="H214"/>
  <c r="H213" s="1"/>
  <c r="H212" s="1"/>
  <c r="H218"/>
  <c r="H217" s="1"/>
  <c r="H216" s="1"/>
  <c r="H222"/>
  <c r="H221" s="1"/>
  <c r="H220" s="1"/>
  <c r="G23"/>
  <c r="G22" s="1"/>
  <c r="G21" s="1"/>
  <c r="G27"/>
  <c r="G26" s="1"/>
  <c r="G37"/>
  <c r="G36" s="1"/>
  <c r="G35" s="1"/>
  <c r="G48"/>
  <c r="G47" s="1"/>
  <c r="G46" s="1"/>
  <c r="G52"/>
  <c r="G51" s="1"/>
  <c r="G50" s="1"/>
  <c r="G60"/>
  <c r="G59" s="1"/>
  <c r="G58" s="1"/>
  <c r="G57" s="1"/>
  <c r="G56" s="1"/>
  <c r="G55" s="1"/>
  <c r="G68"/>
  <c r="G67" s="1"/>
  <c r="G66" s="1"/>
  <c r="G65" s="1"/>
  <c r="G72"/>
  <c r="G71" s="1"/>
  <c r="G70" s="1"/>
  <c r="G69" s="1"/>
  <c r="G75"/>
  <c r="G74" s="1"/>
  <c r="G73" s="1"/>
  <c r="G82"/>
  <c r="G81" s="1"/>
  <c r="G80" s="1"/>
  <c r="G87"/>
  <c r="G86" s="1"/>
  <c r="G85" s="1"/>
  <c r="G84" s="1"/>
  <c r="G90"/>
  <c r="G89" s="1"/>
  <c r="G88" s="1"/>
  <c r="G94"/>
  <c r="G93" s="1"/>
  <c r="G92" s="1"/>
  <c r="G98"/>
  <c r="G97" s="1"/>
  <c r="G96" s="1"/>
  <c r="G103"/>
  <c r="G102" s="1"/>
  <c r="G101" s="1"/>
  <c r="G100" s="1"/>
  <c r="G110"/>
  <c r="G109" s="1"/>
  <c r="G113"/>
  <c r="G112" s="1"/>
  <c r="G120"/>
  <c r="G119" s="1"/>
  <c r="G126"/>
  <c r="G125" s="1"/>
  <c r="G124" s="1"/>
  <c r="G123" s="1"/>
  <c r="G122" s="1"/>
  <c r="G136"/>
  <c r="G135" s="1"/>
  <c r="G134" s="1"/>
  <c r="G139"/>
  <c r="G138" s="1"/>
  <c r="G145"/>
  <c r="G144" s="1"/>
  <c r="G143" s="1"/>
  <c r="G142" s="1"/>
  <c r="G150"/>
  <c r="G149" s="1"/>
  <c r="G148" s="1"/>
  <c r="G147" s="1"/>
  <c r="G153"/>
  <c r="G152" s="1"/>
  <c r="G151" s="1"/>
  <c r="G156"/>
  <c r="G155" s="1"/>
  <c r="G167"/>
  <c r="G164" s="1"/>
  <c r="G169"/>
  <c r="G168" s="1"/>
  <c r="G199"/>
  <c r="G198" s="1"/>
  <c r="G197" s="1"/>
  <c r="G196" s="1"/>
  <c r="G195" s="1"/>
  <c r="G205"/>
  <c r="G204" s="1"/>
  <c r="G203" s="1"/>
  <c r="G209"/>
  <c r="G208" s="1"/>
  <c r="G207" s="1"/>
  <c r="G214"/>
  <c r="G213" s="1"/>
  <c r="G212" s="1"/>
  <c r="G218"/>
  <c r="G217" s="1"/>
  <c r="G216" s="1"/>
  <c r="G222"/>
  <c r="G221" s="1"/>
  <c r="G220" s="1"/>
  <c r="I95"/>
  <c r="I94" s="1"/>
  <c r="I93" s="1"/>
  <c r="I92" s="1"/>
  <c r="I206"/>
  <c r="I205" s="1"/>
  <c r="I204" s="1"/>
  <c r="I203" s="1"/>
  <c r="I121"/>
  <c r="I120" s="1"/>
  <c r="I119" s="1"/>
  <c r="I111"/>
  <c r="I110" s="1"/>
  <c r="I109" s="1"/>
  <c r="I99"/>
  <c r="I98" s="1"/>
  <c r="I97" s="1"/>
  <c r="I96" s="1"/>
  <c r="I91"/>
  <c r="I90" s="1"/>
  <c r="I89" s="1"/>
  <c r="I88" s="1"/>
  <c r="I83"/>
  <c r="I82" s="1"/>
  <c r="I81" s="1"/>
  <c r="I80" s="1"/>
  <c r="I61"/>
  <c r="I60" s="1"/>
  <c r="I59" s="1"/>
  <c r="I58" s="1"/>
  <c r="I57" s="1"/>
  <c r="I56" s="1"/>
  <c r="I55" s="1"/>
  <c r="I38"/>
  <c r="I37" s="1"/>
  <c r="I36" s="1"/>
  <c r="I35" s="1"/>
  <c r="I158"/>
  <c r="G146" l="1"/>
  <c r="H146"/>
  <c r="H129"/>
  <c r="G129"/>
  <c r="G128" s="1"/>
  <c r="H116"/>
  <c r="H118"/>
  <c r="H117" s="1"/>
  <c r="I116"/>
  <c r="I118"/>
  <c r="I117" s="1"/>
  <c r="G116"/>
  <c r="G118"/>
  <c r="G117" s="1"/>
  <c r="H128"/>
  <c r="G202"/>
  <c r="I167"/>
  <c r="I166" s="1"/>
  <c r="I165" s="1"/>
  <c r="G166"/>
  <c r="G165" s="1"/>
  <c r="I76"/>
  <c r="I75" s="1"/>
  <c r="I74" s="1"/>
  <c r="I73" s="1"/>
  <c r="G108"/>
  <c r="G107" s="1"/>
  <c r="G106" s="1"/>
  <c r="H211"/>
  <c r="G34"/>
  <c r="G29" s="1"/>
  <c r="I87"/>
  <c r="I86" s="1"/>
  <c r="I85" s="1"/>
  <c r="I84" s="1"/>
  <c r="I79" s="1"/>
  <c r="I78" s="1"/>
  <c r="G45"/>
  <c r="G44" s="1"/>
  <c r="G43" s="1"/>
  <c r="H202"/>
  <c r="H201" s="1"/>
  <c r="H194" s="1"/>
  <c r="I157"/>
  <c r="I156" s="1"/>
  <c r="I155" s="1"/>
  <c r="H20"/>
  <c r="H19" s="1"/>
  <c r="H18"/>
  <c r="H79"/>
  <c r="H78" s="1"/>
  <c r="H77" s="1"/>
  <c r="H108"/>
  <c r="H107" s="1"/>
  <c r="H106" s="1"/>
  <c r="H64"/>
  <c r="H63" s="1"/>
  <c r="H62" s="1"/>
  <c r="H45"/>
  <c r="H44" s="1"/>
  <c r="H43" s="1"/>
  <c r="H34"/>
  <c r="H29" s="1"/>
  <c r="H25"/>
  <c r="H24"/>
  <c r="G211"/>
  <c r="G79"/>
  <c r="G78" s="1"/>
  <c r="G77" s="1"/>
  <c r="G20"/>
  <c r="G19" s="1"/>
  <c r="G18"/>
  <c r="G64"/>
  <c r="G63" s="1"/>
  <c r="G62" s="1"/>
  <c r="G24"/>
  <c r="G25"/>
  <c r="I223"/>
  <c r="I222" s="1"/>
  <c r="I221" s="1"/>
  <c r="I220" s="1"/>
  <c r="I215"/>
  <c r="I214" s="1"/>
  <c r="I213" s="1"/>
  <c r="I212" s="1"/>
  <c r="I219"/>
  <c r="I218" s="1"/>
  <c r="I217" s="1"/>
  <c r="I216" s="1"/>
  <c r="I72"/>
  <c r="I71" s="1"/>
  <c r="I70" s="1"/>
  <c r="I69" s="1"/>
  <c r="I68"/>
  <c r="I67" s="1"/>
  <c r="I66" s="1"/>
  <c r="I65" s="1"/>
  <c r="I150"/>
  <c r="I149" s="1"/>
  <c r="I148" s="1"/>
  <c r="I147" s="1"/>
  <c r="I154"/>
  <c r="I153" s="1"/>
  <c r="I152" s="1"/>
  <c r="I151" s="1"/>
  <c r="I49"/>
  <c r="I48" s="1"/>
  <c r="I47" s="1"/>
  <c r="I46" s="1"/>
  <c r="I42"/>
  <c r="I41" s="1"/>
  <c r="I40" s="1"/>
  <c r="I39" s="1"/>
  <c r="I34" s="1"/>
  <c r="I29" s="1"/>
  <c r="I173"/>
  <c r="I200"/>
  <c r="I199" s="1"/>
  <c r="I198" s="1"/>
  <c r="I197" s="1"/>
  <c r="I196" s="1"/>
  <c r="I195" s="1"/>
  <c r="I210"/>
  <c r="I209" s="1"/>
  <c r="I208" s="1"/>
  <c r="I207" s="1"/>
  <c r="I202" s="1"/>
  <c r="I28"/>
  <c r="I27" s="1"/>
  <c r="I26" s="1"/>
  <c r="I25" s="1"/>
  <c r="I137"/>
  <c r="I136" s="1"/>
  <c r="I135" s="1"/>
  <c r="I134" s="1"/>
  <c r="I127"/>
  <c r="I126" s="1"/>
  <c r="I125" s="1"/>
  <c r="I124" s="1"/>
  <c r="I123" s="1"/>
  <c r="I122" s="1"/>
  <c r="I23"/>
  <c r="I22" s="1"/>
  <c r="I21" s="1"/>
  <c r="I18" s="1"/>
  <c r="I53"/>
  <c r="I52" s="1"/>
  <c r="I51" s="1"/>
  <c r="I50" s="1"/>
  <c r="I172"/>
  <c r="I170" s="1"/>
  <c r="G17" l="1"/>
  <c r="H17"/>
  <c r="G201"/>
  <c r="G194" s="1"/>
  <c r="H115"/>
  <c r="H105" s="1"/>
  <c r="G115"/>
  <c r="G105" s="1"/>
  <c r="I164"/>
  <c r="I139"/>
  <c r="I138" s="1"/>
  <c r="H54"/>
  <c r="G54"/>
  <c r="I20"/>
  <c r="I19" s="1"/>
  <c r="I64"/>
  <c r="I63" s="1"/>
  <c r="I62" s="1"/>
  <c r="I211"/>
  <c r="I201" s="1"/>
  <c r="I194" s="1"/>
  <c r="I45"/>
  <c r="I44" s="1"/>
  <c r="I43" s="1"/>
  <c r="I169"/>
  <c r="I24"/>
  <c r="I17" s="1"/>
  <c r="I145"/>
  <c r="I144" s="1"/>
  <c r="I143" s="1"/>
  <c r="I142" s="1"/>
  <c r="L142" s="1"/>
  <c r="H16" l="1"/>
  <c r="G16"/>
  <c r="I129"/>
  <c r="I128" s="1"/>
  <c r="I168"/>
  <c r="I146" s="1"/>
  <c r="I114"/>
  <c r="I113" s="1"/>
  <c r="I112" s="1"/>
  <c r="I108" s="1"/>
  <c r="I107" s="1"/>
  <c r="I106" s="1"/>
  <c r="I104"/>
  <c r="I103" s="1"/>
  <c r="I102" s="1"/>
  <c r="I101" s="1"/>
  <c r="I100" s="1"/>
  <c r="I77" s="1"/>
  <c r="I54" s="1"/>
  <c r="I115" l="1"/>
  <c r="I105" s="1"/>
  <c r="I16" s="1"/>
  <c r="I243"/>
  <c r="I242" s="1"/>
  <c r="I241" s="1"/>
  <c r="I240" s="1"/>
  <c r="K242"/>
  <c r="K241" s="1"/>
  <c r="K240" s="1"/>
  <c r="J242"/>
  <c r="J241" s="1"/>
  <c r="J240" s="1"/>
  <c r="H242"/>
  <c r="H241" s="1"/>
  <c r="H240" s="1"/>
  <c r="G242"/>
  <c r="G241" s="1"/>
  <c r="G240" s="1"/>
  <c r="I267" l="1"/>
  <c r="I266" s="1"/>
  <c r="K266"/>
  <c r="J266"/>
  <c r="H266"/>
  <c r="G266"/>
  <c r="K265"/>
  <c r="K264" s="1"/>
  <c r="J265"/>
  <c r="J264" s="1"/>
  <c r="H265"/>
  <c r="H264" s="1"/>
  <c r="G265"/>
  <c r="G264" s="1"/>
  <c r="I265" l="1"/>
  <c r="I264" s="1"/>
  <c r="I239" l="1"/>
  <c r="I238" s="1"/>
  <c r="I237" s="1"/>
  <c r="I236" s="1"/>
  <c r="K238"/>
  <c r="K237" s="1"/>
  <c r="K236" s="1"/>
  <c r="J238"/>
  <c r="J237" s="1"/>
  <c r="J236" s="1"/>
  <c r="H238"/>
  <c r="H237" s="1"/>
  <c r="H236" s="1"/>
  <c r="G238"/>
  <c r="G237" s="1"/>
  <c r="G236" s="1"/>
  <c r="H250"/>
  <c r="H249" s="1"/>
  <c r="H248" s="1"/>
  <c r="K250"/>
  <c r="K249" s="1"/>
  <c r="K248" s="1"/>
  <c r="J250"/>
  <c r="J249" s="1"/>
  <c r="J248" s="1"/>
  <c r="G250"/>
  <c r="G249" s="1"/>
  <c r="G248" s="1"/>
  <c r="I251" l="1"/>
  <c r="I250" s="1"/>
  <c r="I249" s="1"/>
  <c r="I248" s="1"/>
  <c r="K136" l="1"/>
  <c r="K135" s="1"/>
  <c r="K134" s="1"/>
  <c r="J136"/>
  <c r="J135" s="1"/>
  <c r="J134" s="1"/>
  <c r="K41"/>
  <c r="K40" s="1"/>
  <c r="K39" s="1"/>
  <c r="J41"/>
  <c r="J40" s="1"/>
  <c r="J39" s="1"/>
  <c r="J158"/>
  <c r="J157" s="1"/>
  <c r="K158"/>
  <c r="K157" s="1"/>
  <c r="K172"/>
  <c r="K170" s="1"/>
  <c r="J172"/>
  <c r="J170" s="1"/>
  <c r="I281" l="1"/>
  <c r="I279" s="1"/>
  <c r="I278" s="1"/>
  <c r="H279"/>
  <c r="H278" s="1"/>
  <c r="H280"/>
  <c r="I277"/>
  <c r="I276" s="1"/>
  <c r="I274" s="1"/>
  <c r="H276"/>
  <c r="H274" s="1"/>
  <c r="I259"/>
  <c r="I257" s="1"/>
  <c r="I256" s="1"/>
  <c r="H257"/>
  <c r="H256" s="1"/>
  <c r="H258"/>
  <c r="I255"/>
  <c r="I254" s="1"/>
  <c r="I253" s="1"/>
  <c r="I252" s="1"/>
  <c r="H254"/>
  <c r="H253" s="1"/>
  <c r="H252" s="1"/>
  <c r="I247"/>
  <c r="I246" s="1"/>
  <c r="I245" s="1"/>
  <c r="I244" s="1"/>
  <c r="H246"/>
  <c r="H245" s="1"/>
  <c r="H244" s="1"/>
  <c r="I235"/>
  <c r="I233" s="1"/>
  <c r="I232" s="1"/>
  <c r="H233"/>
  <c r="H232" s="1"/>
  <c r="H234"/>
  <c r="I231"/>
  <c r="I229" s="1"/>
  <c r="I228" s="1"/>
  <c r="H229"/>
  <c r="H228" s="1"/>
  <c r="H230"/>
  <c r="I269" l="1"/>
  <c r="I268" s="1"/>
  <c r="I227"/>
  <c r="H227"/>
  <c r="H226" s="1"/>
  <c r="H269"/>
  <c r="H268" s="1"/>
  <c r="I226"/>
  <c r="I234"/>
  <c r="I280"/>
  <c r="I258"/>
  <c r="I230"/>
  <c r="I275"/>
  <c r="H275"/>
  <c r="I225" l="1"/>
  <c r="I224" s="1"/>
  <c r="H225"/>
  <c r="H224" s="1"/>
  <c r="H15" s="1"/>
  <c r="J103" l="1"/>
  <c r="J102" s="1"/>
  <c r="J101" s="1"/>
  <c r="J100" s="1"/>
  <c r="K103"/>
  <c r="K102" s="1"/>
  <c r="K101" s="1"/>
  <c r="K100" s="1"/>
  <c r="K23" l="1"/>
  <c r="J23"/>
  <c r="K154" l="1"/>
  <c r="J154" l="1"/>
  <c r="K68" l="1"/>
  <c r="J68"/>
  <c r="K72" l="1"/>
  <c r="J72"/>
  <c r="K214"/>
  <c r="J214"/>
  <c r="J145"/>
  <c r="I15" l="1"/>
  <c r="K120"/>
  <c r="J120"/>
  <c r="J98"/>
  <c r="J97" s="1"/>
  <c r="J96" s="1"/>
  <c r="K98"/>
  <c r="K97" s="1"/>
  <c r="K96" s="1"/>
  <c r="J94"/>
  <c r="J93" s="1"/>
  <c r="J92" s="1"/>
  <c r="K94"/>
  <c r="K93" s="1"/>
  <c r="K92" s="1"/>
  <c r="J86"/>
  <c r="J85" s="1"/>
  <c r="J84" s="1"/>
  <c r="K86"/>
  <c r="K85" s="1"/>
  <c r="K84" s="1"/>
  <c r="J90"/>
  <c r="J89" s="1"/>
  <c r="J88" s="1"/>
  <c r="K90"/>
  <c r="K89" s="1"/>
  <c r="K88" s="1"/>
  <c r="J82"/>
  <c r="K82"/>
  <c r="K67"/>
  <c r="K66" s="1"/>
  <c r="K65" s="1"/>
  <c r="J67"/>
  <c r="J66" s="1"/>
  <c r="J65" s="1"/>
  <c r="K52"/>
  <c r="K51" s="1"/>
  <c r="K50" s="1"/>
  <c r="J52"/>
  <c r="J51" s="1"/>
  <c r="J50" s="1"/>
  <c r="K27"/>
  <c r="K26" s="1"/>
  <c r="K24" s="1"/>
  <c r="J27"/>
  <c r="J26" s="1"/>
  <c r="J24" s="1"/>
  <c r="J144" l="1"/>
  <c r="J143" s="1"/>
  <c r="J142" s="1"/>
  <c r="K144"/>
  <c r="K143" s="1"/>
  <c r="K142" s="1"/>
  <c r="J139"/>
  <c r="J138" s="1"/>
  <c r="K139"/>
  <c r="K138" s="1"/>
  <c r="J129" l="1"/>
  <c r="K129"/>
  <c r="K246"/>
  <c r="K245" s="1"/>
  <c r="K244" s="1"/>
  <c r="J246"/>
  <c r="J245" s="1"/>
  <c r="J244" s="1"/>
  <c r="G246"/>
  <c r="G245" s="1"/>
  <c r="G244" s="1"/>
  <c r="J128" l="1"/>
  <c r="K128" l="1"/>
  <c r="K37" l="1"/>
  <c r="K36" s="1"/>
  <c r="K35" s="1"/>
  <c r="K34" s="1"/>
  <c r="K29" s="1"/>
  <c r="J37"/>
  <c r="J36" s="1"/>
  <c r="J35" s="1"/>
  <c r="J34" s="1"/>
  <c r="J29" s="1"/>
  <c r="K280"/>
  <c r="J280"/>
  <c r="G280"/>
  <c r="K279"/>
  <c r="K278" s="1"/>
  <c r="G279"/>
  <c r="G278" s="1"/>
  <c r="K258"/>
  <c r="J258"/>
  <c r="G257"/>
  <c r="G256" s="1"/>
  <c r="K234"/>
  <c r="J234"/>
  <c r="G233"/>
  <c r="G232" l="1"/>
  <c r="J279"/>
  <c r="J278" s="1"/>
  <c r="G258"/>
  <c r="K257"/>
  <c r="K256" s="1"/>
  <c r="G234"/>
  <c r="J233"/>
  <c r="J232" s="1"/>
  <c r="K233"/>
  <c r="K232" s="1"/>
  <c r="J257"/>
  <c r="J256" s="1"/>
  <c r="J149" l="1"/>
  <c r="J148" s="1"/>
  <c r="J147" s="1"/>
  <c r="K149"/>
  <c r="K148" s="1"/>
  <c r="K147" s="1"/>
  <c r="J81" l="1"/>
  <c r="J80" s="1"/>
  <c r="J79" s="1"/>
  <c r="K81"/>
  <c r="K80" s="1"/>
  <c r="K79" s="1"/>
  <c r="K276" l="1"/>
  <c r="K274" s="1"/>
  <c r="K269" s="1"/>
  <c r="J276"/>
  <c r="J274" s="1"/>
  <c r="J269" s="1"/>
  <c r="G276"/>
  <c r="G275" s="1"/>
  <c r="K254"/>
  <c r="J254"/>
  <c r="G254"/>
  <c r="K230"/>
  <c r="J230"/>
  <c r="G230"/>
  <c r="K229"/>
  <c r="K228" s="1"/>
  <c r="J229"/>
  <c r="J228" s="1"/>
  <c r="G229"/>
  <c r="G228" s="1"/>
  <c r="K268" l="1"/>
  <c r="J268"/>
  <c r="K253"/>
  <c r="K252" s="1"/>
  <c r="K227" s="1"/>
  <c r="J253"/>
  <c r="J252" s="1"/>
  <c r="J227" s="1"/>
  <c r="G253"/>
  <c r="G252" s="1"/>
  <c r="G227" s="1"/>
  <c r="J275"/>
  <c r="G274"/>
  <c r="G269" s="1"/>
  <c r="K275"/>
  <c r="G268" l="1"/>
  <c r="K222"/>
  <c r="K221" s="1"/>
  <c r="K220" s="1"/>
  <c r="J222"/>
  <c r="J221" s="1"/>
  <c r="J220" s="1"/>
  <c r="K218"/>
  <c r="K217" s="1"/>
  <c r="K216" s="1"/>
  <c r="J218"/>
  <c r="J217" s="1"/>
  <c r="J216" s="1"/>
  <c r="K213"/>
  <c r="K212" s="1"/>
  <c r="J213"/>
  <c r="J212" s="1"/>
  <c r="K209"/>
  <c r="K208" s="1"/>
  <c r="K207" s="1"/>
  <c r="J209"/>
  <c r="J208" s="1"/>
  <c r="J207" s="1"/>
  <c r="K205"/>
  <c r="K204" s="1"/>
  <c r="K203" s="1"/>
  <c r="J205"/>
  <c r="J204" s="1"/>
  <c r="J203" s="1"/>
  <c r="K199"/>
  <c r="K198" s="1"/>
  <c r="K197" s="1"/>
  <c r="K196" s="1"/>
  <c r="K195" s="1"/>
  <c r="J199"/>
  <c r="J198" s="1"/>
  <c r="J197" s="1"/>
  <c r="J196" s="1"/>
  <c r="J195" s="1"/>
  <c r="K169"/>
  <c r="K168" s="1"/>
  <c r="J169"/>
  <c r="J168" s="1"/>
  <c r="K166"/>
  <c r="K165" s="1"/>
  <c r="J166"/>
  <c r="J165" s="1"/>
  <c r="K164"/>
  <c r="J164"/>
  <c r="K156"/>
  <c r="K155" s="1"/>
  <c r="J156"/>
  <c r="J155" s="1"/>
  <c r="K153"/>
  <c r="K152" s="1"/>
  <c r="K151" s="1"/>
  <c r="J153"/>
  <c r="J152" s="1"/>
  <c r="J151" s="1"/>
  <c r="K126"/>
  <c r="K125" s="1"/>
  <c r="K124" s="1"/>
  <c r="J126"/>
  <c r="J125" s="1"/>
  <c r="J124" s="1"/>
  <c r="K119"/>
  <c r="J119"/>
  <c r="K113"/>
  <c r="K112" s="1"/>
  <c r="J113"/>
  <c r="J112" s="1"/>
  <c r="K110"/>
  <c r="K109" s="1"/>
  <c r="J110"/>
  <c r="J109" s="1"/>
  <c r="K75"/>
  <c r="K74" s="1"/>
  <c r="K73" s="1"/>
  <c r="J75"/>
  <c r="J74" s="1"/>
  <c r="J73" s="1"/>
  <c r="K71"/>
  <c r="K70" s="1"/>
  <c r="K69" s="1"/>
  <c r="J71"/>
  <c r="J70" s="1"/>
  <c r="J69" s="1"/>
  <c r="K60"/>
  <c r="K59" s="1"/>
  <c r="K58" s="1"/>
  <c r="K57" s="1"/>
  <c r="J60"/>
  <c r="J59" s="1"/>
  <c r="J58" s="1"/>
  <c r="J57" s="1"/>
  <c r="K48"/>
  <c r="K47" s="1"/>
  <c r="K46" s="1"/>
  <c r="K45" s="1"/>
  <c r="K44" s="1"/>
  <c r="K43" s="1"/>
  <c r="J48"/>
  <c r="J47" s="1"/>
  <c r="J46" s="1"/>
  <c r="J45" s="1"/>
  <c r="J44" s="1"/>
  <c r="J43" s="1"/>
  <c r="K226"/>
  <c r="J226"/>
  <c r="G226"/>
  <c r="K22"/>
  <c r="K21" s="1"/>
  <c r="K18" s="1"/>
  <c r="K17" s="1"/>
  <c r="J22"/>
  <c r="J21" s="1"/>
  <c r="J18" s="1"/>
  <c r="J17" s="1"/>
  <c r="K146" l="1"/>
  <c r="J146"/>
  <c r="J116"/>
  <c r="J118"/>
  <c r="J117" s="1"/>
  <c r="K116"/>
  <c r="K118"/>
  <c r="K117" s="1"/>
  <c r="K123"/>
  <c r="K122" s="1"/>
  <c r="J123"/>
  <c r="J122" s="1"/>
  <c r="K64"/>
  <c r="K63" s="1"/>
  <c r="K62" s="1"/>
  <c r="J64"/>
  <c r="J63" s="1"/>
  <c r="J62" s="1"/>
  <c r="K20"/>
  <c r="K19" s="1"/>
  <c r="J20"/>
  <c r="J19" s="1"/>
  <c r="K56"/>
  <c r="K55" s="1"/>
  <c r="J56"/>
  <c r="J55" s="1"/>
  <c r="K225"/>
  <c r="K224" s="1"/>
  <c r="J225"/>
  <c r="J224" s="1"/>
  <c r="G225"/>
  <c r="K78"/>
  <c r="K77" s="1"/>
  <c r="J108"/>
  <c r="J107" s="1"/>
  <c r="J106" s="1"/>
  <c r="K211"/>
  <c r="J211"/>
  <c r="K202"/>
  <c r="J202"/>
  <c r="K108"/>
  <c r="K107" s="1"/>
  <c r="K106" s="1"/>
  <c r="J78"/>
  <c r="J77" s="1"/>
  <c r="J54" l="1"/>
  <c r="K201"/>
  <c r="K194" s="1"/>
  <c r="K54"/>
  <c r="J201"/>
  <c r="J194" s="1"/>
  <c r="G224"/>
  <c r="G15" s="1"/>
  <c r="O15" s="1"/>
  <c r="K115"/>
  <c r="K105" s="1"/>
  <c r="J115"/>
  <c r="J105" s="1"/>
  <c r="K16" l="1"/>
  <c r="K15" s="1"/>
  <c r="J16"/>
  <c r="J15" s="1"/>
</calcChain>
</file>

<file path=xl/sharedStrings.xml><?xml version="1.0" encoding="utf-8"?>
<sst xmlns="http://schemas.openxmlformats.org/spreadsheetml/2006/main" count="1308" uniqueCount="229">
  <si>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</si>
  <si>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</si>
  <si>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</si>
  <si>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</si>
  <si>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</si>
  <si>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</si>
  <si>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</si>
  <si>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</si>
  <si>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</si>
  <si>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</si>
  <si>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</si>
  <si>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</si>
  <si>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</si>
  <si>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</si>
  <si>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</si>
  <si>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</si>
  <si>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</si>
  <si>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</si>
  <si>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</si>
  <si>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</si>
  <si>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</si>
  <si>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</si>
  <si>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</si>
  <si>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</si>
  <si>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</si>
  <si>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</si>
  <si>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Пенсионное обеспечение</t>
  </si>
  <si>
    <t>Другие общегосударственные вопросы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</si>
  <si>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</si>
  <si>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</si>
  <si>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</si>
  <si>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</si>
  <si>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</si>
  <si>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</si>
  <si>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</si>
  <si>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</si>
  <si>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</si>
  <si>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</si>
  <si>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</si>
  <si>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</si>
  <si>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</si>
  <si>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</si>
  <si>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</si>
  <si>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</si>
  <si>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</si>
  <si>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</si>
  <si>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</si>
  <si>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</si>
  <si>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</si>
  <si>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</si>
  <si>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</si>
  <si>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</si>
  <si>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</si>
  <si>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</si>
  <si>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</si>
  <si>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</si>
  <si>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</si>
  <si>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</si>
  <si>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</si>
  <si>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</si>
  <si>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</si>
  <si>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</si>
  <si>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</si>
  <si>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</si>
  <si>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</si>
  <si>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</si>
  <si>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</si>
  <si>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</si>
  <si>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</si>
  <si>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</si>
  <si>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</si>
  <si>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</si>
  <si>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</si>
  <si>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</si>
  <si>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</si>
  <si>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</si>
  <si>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</si>
  <si>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</si>
  <si>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</si>
  <si>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</si>
  <si>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</si>
  <si>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</si>
  <si>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</si>
  <si>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</si>
  <si>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</si>
  <si>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</si>
  <si>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</si>
  <si>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853</t>
  </si>
  <si>
    <t>Уплата иных платежей</t>
  </si>
  <si>
    <t>99 0 00 00000</t>
  </si>
  <si>
    <t>99 0 00 02030</t>
  </si>
  <si>
    <t>99 0 00 15310</t>
  </si>
  <si>
    <t>03 0 00 00000</t>
  </si>
  <si>
    <t>03 3 00 00000</t>
  </si>
  <si>
    <t>99 0 00 25400</t>
  </si>
  <si>
    <t>99 0 00 25500</t>
  </si>
  <si>
    <t>99 0 00 25510</t>
  </si>
  <si>
    <t>99 0 00 25530</t>
  </si>
  <si>
    <t>99 0 00 25540</t>
  </si>
  <si>
    <t>99 0 00 63110</t>
  </si>
  <si>
    <t>99 0 00 63140</t>
  </si>
  <si>
    <t>99 0 00 63150</t>
  </si>
  <si>
    <t>05 0 00 00000</t>
  </si>
  <si>
    <t>05 0 11 00000</t>
  </si>
  <si>
    <t>05 0 21 00000</t>
  </si>
  <si>
    <t>08 0 00 00000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</si>
  <si>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</si>
  <si>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</si>
  <si>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</si>
  <si>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</si>
  <si>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811</t>
  </si>
  <si>
    <t>Закупка товаров, работ и услуг для обеспечения государственных (муниципальных) нужд</t>
  </si>
  <si>
    <t>Другие вопросы в области национальной экономики</t>
  </si>
  <si>
    <t>12</t>
  </si>
  <si>
    <t>03 2 00 00000</t>
  </si>
  <si>
    <t>УСЛОВНО УТВЕРЖДАЕМЫЕ (УТВЕРЖДЕННЫЕ) РАСХОДЫ</t>
  </si>
  <si>
    <t>Условно утверждаемые (утвержденные) расходы</t>
  </si>
  <si>
    <t>99 0 00 99990</t>
  </si>
  <si>
    <t>08</t>
  </si>
  <si>
    <t>Мероприятия в области пассажирского транспорта</t>
  </si>
  <si>
    <t>Транспорт</t>
  </si>
  <si>
    <t>Прочая закупка товаров, работ и услуг</t>
  </si>
  <si>
    <t>03 3 14 00000</t>
  </si>
  <si>
    <t>Подпрограмма  «Благоустройство дворовых и общественных территорий городского поселения «Печора»</t>
  </si>
  <si>
    <t>2021 год</t>
  </si>
  <si>
    <t>Поддержка муниципальных программ формирования современной городской среды</t>
  </si>
  <si>
    <t>Кадастровый учет земель, земельных участков для индивидуального жилищного строительства</t>
  </si>
  <si>
    <t>Приложение 3</t>
  </si>
  <si>
    <t xml:space="preserve">  к решению Совета городского поселения "Печора" </t>
  </si>
  <si>
    <t>2022 год</t>
  </si>
  <si>
    <t>Разработка проекта планировки и проекта межевания территории</t>
  </si>
  <si>
    <t>03 6 11 00000</t>
  </si>
  <si>
    <t>99 0 00 25010</t>
  </si>
  <si>
    <t>Оказание муниципальных услуг (выполнение работ) производственно-техническим комплексом</t>
  </si>
  <si>
    <t xml:space="preserve">Руководство и управление в сфере установленных функций органов местного самоуправления </t>
  </si>
  <si>
    <t>99 0 00 02040</t>
  </si>
  <si>
    <t xml:space="preserve">Муниципальная программа "Адресная социальная помощь населению городского поселения "Печора" </t>
  </si>
  <si>
    <t>Подпргорамма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</si>
  <si>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Муниципальная программа "Жилье, жилищно-коммунальное хозяйство и территориальное развитие"</t>
  </si>
  <si>
    <t>Муниципальная программа "Безопасность жизнедеятельности населения"</t>
  </si>
  <si>
    <t>Муниципальная программа "Развитие культуры и туризма на территории"</t>
  </si>
  <si>
    <t>03 3 12 S2220</t>
  </si>
  <si>
    <t>03 3 13 00000</t>
  </si>
  <si>
    <t>03 2 21 00000</t>
  </si>
  <si>
    <t>12 0 00 00000</t>
  </si>
  <si>
    <t>12 1 00 00000</t>
  </si>
  <si>
    <t>12 1 F2 55550</t>
  </si>
  <si>
    <t>11 0 00 00000</t>
  </si>
  <si>
    <t>11 0 01 00000</t>
  </si>
  <si>
    <t>11 0 02 00000</t>
  </si>
  <si>
    <t>Иные закупки товаров, работ,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</si>
  <si>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</si>
  <si>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</si>
  <si>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2023 год</t>
  </si>
  <si>
    <t>Ведомственная структура расходов бюджета  муниципального образования городского поселения "Печора" на 2021 год и плановый период 2022 и 2023 годов</t>
  </si>
  <si>
    <t>05 0 11 S2690</t>
  </si>
  <si>
    <t>05 0 21 S2690</t>
  </si>
  <si>
    <t>Реализация народных проектов в сфере культуры, прошедших отбор в рамках проекта "Народный бюджет"</t>
  </si>
  <si>
    <t>Субсидии бюджетным учреждениям на иные цели</t>
  </si>
  <si>
    <t>612</t>
  </si>
  <si>
    <t>Укрепление материально-технической базы муниципальных учреждений сферы культуры</t>
  </si>
  <si>
    <t>05 0 13 S2150</t>
  </si>
  <si>
    <t>Реализация мероприятий по благоустройству территорий</t>
  </si>
  <si>
    <t>12 1 F2 S2250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</si>
  <si>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</si>
  <si>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2 22 S2410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</si>
  <si>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</si>
  <si>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99 0 00 02090</t>
  </si>
  <si>
    <t>07</t>
  </si>
  <si>
    <t>880</t>
  </si>
  <si>
    <t>Специальные расходы</t>
  </si>
  <si>
    <t>Проведение выборов и референдумов</t>
  </si>
  <si>
    <t>Обеспечение проведения выборов и референдумов</t>
  </si>
  <si>
    <t>99 0 00 17110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</si>
  <si>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</si>
  <si>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03 3 12 00000</t>
  </si>
  <si>
    <t>Реконструкция, капитальный ремонт и ремонт автомобильных дорог общего пользования местного значения</t>
  </si>
  <si>
    <t>03 2 23 00000</t>
  </si>
  <si>
    <t>Проведение кадастровых работ в отношении земельных участков находящихся в муниципальной собственности</t>
  </si>
  <si>
    <t xml:space="preserve">Снятие с кадастрового учета объектов недвижимости </t>
  </si>
  <si>
    <t>03 2 24 00000</t>
  </si>
  <si>
    <t>03 2 25 00000</t>
  </si>
  <si>
    <t>Муниципальная программа «Формирование комфортной городской среды муниципального образования городского поселения «Печора» на 2018-2024 годы</t>
  </si>
  <si>
    <t>Реализация народных проектов в сфере благоустройства, прошедших отбор в рамках проекта "Народный бюджет"</t>
  </si>
  <si>
    <t>Защита населения и территории от чрезвычайных ситуаций природного и техногенного характера, пожарная безопасность</t>
  </si>
  <si>
    <t>99 0 00 24100</t>
  </si>
  <si>
    <t>Обеспечение мероприятий по землеустройству и землепользованию</t>
  </si>
  <si>
    <t>Изменения</t>
  </si>
  <si>
    <t>247</t>
  </si>
  <si>
    <t>99 0 0025540</t>
  </si>
  <si>
    <t>Закупка энергетических ресурсов</t>
  </si>
  <si>
    <t>99 0 00 02110</t>
  </si>
  <si>
    <t xml:space="preserve"> </t>
  </si>
  <si>
    <t>Реализация государственных функций, связанных с общегосударственным управлением</t>
  </si>
  <si>
    <t>12 1 22 S2300</t>
  </si>
  <si>
    <t>05 0 13 S2500</t>
  </si>
  <si>
    <t>Укрепление материально-технической базы муниципальных учреждений</t>
  </si>
  <si>
    <t>05 0 12 00000</t>
  </si>
  <si>
    <t>05 0 24 00000</t>
  </si>
  <si>
    <t>Поездки творческих коллективов и солистов в целях реализации гастрольно-концертной деятельности, участие в конкурсах различных уровней</t>
  </si>
  <si>
    <t>05 0 13 00000</t>
  </si>
  <si>
    <t>от 25  декабря 2020 года № 4-27/136</t>
  </si>
  <si>
    <t>Обеспечение мероприятий, направленных на энергосбережение жилищно-коммунальных услуг</t>
  </si>
  <si>
    <t>03 5 11 00000</t>
  </si>
  <si>
    <t>Иные выплаты населению</t>
  </si>
  <si>
    <t>360</t>
  </si>
  <si>
    <t>03 6 00 00000</t>
  </si>
  <si>
    <t>Подпрограмма "Улучшение состояния территорий МО МР "Печора"</t>
  </si>
  <si>
    <t>Организация проведения мероприятий по отлову и содержанию безнадзорных животных</t>
  </si>
  <si>
    <t>Приложение 1</t>
  </si>
  <si>
    <t>622</t>
  </si>
  <si>
    <t>Субсидии автономным учреждениям на иные цели</t>
  </si>
  <si>
    <t>Иные межбюджетные трансферты, предоставляемые на реализацию мероприятий по решению вопросов местного значения муниципального района</t>
  </si>
  <si>
    <t>99 0 00 92060</t>
  </si>
  <si>
    <t>Межбюджетные трансферты</t>
  </si>
  <si>
    <t>Иные межбюджетные трансферты</t>
  </si>
  <si>
    <t>500</t>
  </si>
  <si>
    <t>540</t>
  </si>
  <si>
    <t>12 1 14 00000</t>
  </si>
  <si>
    <t xml:space="preserve">Реализация мероприятий по благоустройству  улично-дорожной сети </t>
  </si>
  <si>
    <t>99 0 00 25520</t>
  </si>
  <si>
    <t>Озеленение</t>
  </si>
  <si>
    <t>05 0 23 00000</t>
  </si>
  <si>
    <t>Создание условий для массового отдыха жителей МО МР «Пе-чора»</t>
  </si>
  <si>
    <t>,</t>
  </si>
  <si>
    <t xml:space="preserve">от 10 сентября 2021 № </t>
  </si>
  <si>
    <t>ОБРАЗОВАНИЕ</t>
  </si>
  <si>
    <t>Дошкольное образование</t>
  </si>
  <si>
    <t>Общее образование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</si>
</sst>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\ 00\ 00"/>
    <numFmt numFmtId="167" formatCode="#,##0.0"/>
    <numFmt numFmtId="168" formatCode="0.0"/>
  </numFmts>
  <fonts count="10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27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167" fontId="3" fillId="0" borderId="0" xfId="0" applyNumberFormat="1" applyFont="1"/>
    <xf numFmtId="0" fontId="5" fillId="0" borderId="0" xfId="0" applyFont="1"/>
    <xf numFmtId="0" fontId="3" fillId="3" borderId="0" xfId="0" applyFont="1" applyFill="1"/>
    <xf numFmtId="167" fontId="6" fillId="0" borderId="1" xfId="0" applyNumberFormat="1" applyFont="1" applyBorder="1" applyAlignment="1">
      <alignment horizontal="right" vertical="center"/>
    </xf>
    <xf numFmtId="167" fontId="6" fillId="5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167" fontId="7" fillId="6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7" fillId="3" borderId="1" xfId="0" applyNumberFormat="1" applyFont="1" applyFill="1" applyBorder="1" applyAlignment="1">
      <alignment horizontal="right" vertical="center"/>
    </xf>
    <xf numFmtId="167" fontId="7" fillId="9" borderId="1" xfId="0" applyNumberFormat="1" applyFont="1" applyFill="1" applyBorder="1" applyAlignment="1">
      <alignment horizontal="right" vertical="center"/>
    </xf>
    <xf numFmtId="167" fontId="7" fillId="4" borderId="1" xfId="0" applyNumberFormat="1" applyFont="1" applyFill="1" applyBorder="1" applyAlignment="1">
      <alignment horizontal="right" vertical="center"/>
    </xf>
    <xf numFmtId="167" fontId="6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justify" vertical="top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justify" vertical="top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167" fontId="7" fillId="8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67" fontId="7" fillId="6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horizontal="justify" vertical="top" wrapText="1"/>
    </xf>
    <xf numFmtId="49" fontId="7" fillId="9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justify" vertical="top" wrapText="1"/>
    </xf>
    <xf numFmtId="49" fontId="7" fillId="10" borderId="1" xfId="0" applyNumberFormat="1" applyFont="1" applyFill="1" applyBorder="1" applyAlignment="1">
      <alignment horizontal="center" vertical="center"/>
    </xf>
    <xf numFmtId="167" fontId="7" fillId="10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Fill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righ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left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167" fontId="9" fillId="6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/>
    <xf numFmtId="49" fontId="8" fillId="6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7" fillId="3" borderId="1" xfId="0" applyFont="1" applyFill="1" applyBorder="1" applyAlignment="1">
      <alignment horizontal="justify" vertical="top" wrapText="1"/>
    </xf>
    <xf numFmtId="164" fontId="7" fillId="9" borderId="1" xfId="0" applyNumberFormat="1" applyFont="1" applyFill="1" applyBorder="1" applyAlignment="1">
      <alignment horizontal="center" vertical="center" wrapText="1"/>
    </xf>
    <xf numFmtId="49" fontId="7" fillId="9" borderId="1" xfId="0" applyNumberFormat="1" applyFont="1" applyFill="1" applyBorder="1" applyAlignment="1">
      <alignment horizontal="center" vertical="center" wrapText="1"/>
    </xf>
    <xf numFmtId="0" fontId="7" fillId="0" borderId="0" xfId="0" quotePrefix="1" applyFont="1"/>
    <xf numFmtId="168" fontId="3" fillId="0" borderId="0" xfId="0" applyNumberFormat="1" applyFont="1"/>
    <xf numFmtId="0" fontId="7" fillId="0" borderId="1" xfId="0" applyFont="1" applyBorder="1" applyAlignment="1">
      <alignment vertical="top" wrapText="1"/>
    </xf>
    <xf numFmtId="0" fontId="7" fillId="9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right" wrapText="1"/>
    </xf>
    <xf numFmtId="167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5" Type="http://schemas.openxmlformats.org/officeDocument/2006/relationships/revisionLog" Target="revisionLog14.xml"/><Relationship Id="rId80" Type="http://schemas.openxmlformats.org/officeDocument/2006/relationships/revisionLog" Target="revisionLog9.xml"/><Relationship Id="rId93" Type="http://schemas.openxmlformats.org/officeDocument/2006/relationships/revisionLog" Target="revisionLog2.xml"/><Relationship Id="rId98" Type="http://schemas.openxmlformats.org/officeDocument/2006/relationships/revisionLog" Target="revisionLog22.xml"/><Relationship Id="rId109" Type="http://schemas.openxmlformats.org/officeDocument/2006/relationships/revisionLog" Target="revisionLog33.xml"/><Relationship Id="rId76" Type="http://schemas.openxmlformats.org/officeDocument/2006/relationships/revisionLog" Target="revisionLog5.xml"/><Relationship Id="rId84" Type="http://schemas.openxmlformats.org/officeDocument/2006/relationships/revisionLog" Target="revisionLog13.xml"/><Relationship Id="rId89" Type="http://schemas.openxmlformats.org/officeDocument/2006/relationships/revisionLog" Target="revisionLog18.xml"/><Relationship Id="rId97" Type="http://schemas.openxmlformats.org/officeDocument/2006/relationships/revisionLog" Target="revisionLog21.xml"/><Relationship Id="rId104" Type="http://schemas.openxmlformats.org/officeDocument/2006/relationships/revisionLog" Target="revisionLog28.xml"/><Relationship Id="rId112" Type="http://schemas.openxmlformats.org/officeDocument/2006/relationships/revisionLog" Target="revisionLog11.xml"/><Relationship Id="rId92" Type="http://schemas.openxmlformats.org/officeDocument/2006/relationships/revisionLog" Target="revisionLog111.xml"/><Relationship Id="rId103" Type="http://schemas.openxmlformats.org/officeDocument/2006/relationships/revisionLog" Target="revisionLog27.xml"/><Relationship Id="rId108" Type="http://schemas.openxmlformats.org/officeDocument/2006/relationships/revisionLog" Target="revisionLog32.xml"/><Relationship Id="rId91" Type="http://schemas.openxmlformats.org/officeDocument/2006/relationships/revisionLog" Target="revisionLog1111.xml"/><Relationship Id="rId83" Type="http://schemas.openxmlformats.org/officeDocument/2006/relationships/revisionLog" Target="revisionLog12.xml"/><Relationship Id="rId88" Type="http://schemas.openxmlformats.org/officeDocument/2006/relationships/revisionLog" Target="revisionLog17.xml"/><Relationship Id="rId96" Type="http://schemas.openxmlformats.org/officeDocument/2006/relationships/revisionLog" Target="revisionLog20.xml"/><Relationship Id="rId107" Type="http://schemas.openxmlformats.org/officeDocument/2006/relationships/revisionLog" Target="revisionLog31.xml"/><Relationship Id="rId111" Type="http://schemas.openxmlformats.org/officeDocument/2006/relationships/revisionLog" Target="revisionLog15.xml"/><Relationship Id="rId87" Type="http://schemas.openxmlformats.org/officeDocument/2006/relationships/revisionLog" Target="revisionLog16.xml"/><Relationship Id="rId79" Type="http://schemas.openxmlformats.org/officeDocument/2006/relationships/revisionLog" Target="revisionLog8.xml"/><Relationship Id="rId102" Type="http://schemas.openxmlformats.org/officeDocument/2006/relationships/revisionLog" Target="revisionLog26.xml"/><Relationship Id="rId110" Type="http://schemas.openxmlformats.org/officeDocument/2006/relationships/revisionLog" Target="revisionLog151.xml"/><Relationship Id="rId82" Type="http://schemas.openxmlformats.org/officeDocument/2006/relationships/revisionLog" Target="revisionLog11111.xml"/><Relationship Id="rId90" Type="http://schemas.openxmlformats.org/officeDocument/2006/relationships/revisionLog" Target="revisionLog19.xml"/><Relationship Id="rId95" Type="http://schemas.openxmlformats.org/officeDocument/2006/relationships/revisionLog" Target="revisionLog4.xml"/><Relationship Id="rId106" Type="http://schemas.openxmlformats.org/officeDocument/2006/relationships/revisionLog" Target="revisionLog30.xml"/><Relationship Id="rId114" Type="http://schemas.openxmlformats.org/officeDocument/2006/relationships/revisionLog" Target="revisionLog1.xml"/><Relationship Id="rId86" Type="http://schemas.openxmlformats.org/officeDocument/2006/relationships/revisionLog" Target="revisionLog1511.xml"/><Relationship Id="rId78" Type="http://schemas.openxmlformats.org/officeDocument/2006/relationships/revisionLog" Target="revisionLog7.xml"/><Relationship Id="rId81" Type="http://schemas.openxmlformats.org/officeDocument/2006/relationships/revisionLog" Target="revisionLog10.xml"/><Relationship Id="rId94" Type="http://schemas.openxmlformats.org/officeDocument/2006/relationships/revisionLog" Target="revisionLog3.xml"/><Relationship Id="rId99" Type="http://schemas.openxmlformats.org/officeDocument/2006/relationships/revisionLog" Target="revisionLog23.xml"/><Relationship Id="rId101" Type="http://schemas.openxmlformats.org/officeDocument/2006/relationships/revisionLog" Target="revisionLog25.xml"/><Relationship Id="rId77" Type="http://schemas.openxmlformats.org/officeDocument/2006/relationships/revisionLog" Target="revisionLog6.xml"/><Relationship Id="rId100" Type="http://schemas.openxmlformats.org/officeDocument/2006/relationships/revisionLog" Target="revisionLog24.xml"/><Relationship Id="rId105" Type="http://schemas.openxmlformats.org/officeDocument/2006/relationships/revisionLog" Target="revisionLog29.xml"/><Relationship Id="rId113" Type="http://schemas.openxmlformats.org/officeDocument/2006/relationships/revisionLog" Target="revisionLog110.xml"/></Relationships>
</file>

<file path=xl/revisions/revisionHeaders.xml><?xml version="1.0" encoding="utf-8"?>
<headers xmlns="http://schemas.openxmlformats.org/spreadsheetml/2006/main" xmlns:r="http://schemas.openxmlformats.org/officeDocument/2006/relationships" guid="{B7200BAF-33BC-44C8-B952-F6738360BAEA}" diskRevisions="1" revisionId="1499" version="114">
  <header guid="{A746FA3D-7622-47A9-A15D-B9E5B97F3389}" dateTime="2021-05-28T14:38:25" maxSheetId="2" userName="Администратор" r:id="rId76" minRId="727">
    <sheetIdMap count="1">
      <sheetId val="1"/>
    </sheetIdMap>
  </header>
  <header guid="{DB083B3E-621B-4F89-BB85-5D63E397802F}" dateTime="2021-05-28T15:19:09" maxSheetId="2" userName="Администратор" r:id="rId77">
    <sheetIdMap count="1">
      <sheetId val="1"/>
    </sheetIdMap>
  </header>
  <header guid="{43B9EEC3-BE79-4839-A4A9-40673C546D32}" dateTime="2021-05-28T16:45:27" maxSheetId="2" userName="Администратор" r:id="rId78" minRId="728" maxRId="729">
    <sheetIdMap count="1">
      <sheetId val="1"/>
    </sheetIdMap>
  </header>
  <header guid="{20F93CE3-1D03-44CA-B421-8AF93D39D7F9}" dateTime="2021-05-31T13:53:50" maxSheetId="2" userName="Администратор" r:id="rId79" minRId="730" maxRId="778">
    <sheetIdMap count="1">
      <sheetId val="1"/>
    </sheetIdMap>
  </header>
  <header guid="{00C4AC95-633F-4FFB-8753-C9838C32235C}" dateTime="2021-06-15T09:39:55" maxSheetId="2" userName="Администратор" r:id="rId80" minRId="782" maxRId="783">
    <sheetIdMap count="1">
      <sheetId val="1"/>
    </sheetIdMap>
  </header>
  <header guid="{27F63B8F-0057-4880-9258-1A8E955326E0}" dateTime="2021-06-15T10:06:51" maxSheetId="2" userName="Администратор" r:id="rId81">
    <sheetIdMap count="1">
      <sheetId val="1"/>
    </sheetIdMap>
  </header>
  <header guid="{E210557E-52D9-4E37-92A0-5649006A0CDE}" dateTime="2021-06-15T11:57:02" maxSheetId="2" userName="Администратор" r:id="rId82" minRId="787" maxRId="788">
    <sheetIdMap count="1">
      <sheetId val="1"/>
    </sheetIdMap>
  </header>
  <header guid="{816444B3-7616-4F4E-B85F-ECE92A4AFC8A}" dateTime="2021-06-15T12:25:40" maxSheetId="2" userName="Администратор" r:id="rId83">
    <sheetIdMap count="1">
      <sheetId val="1"/>
    </sheetIdMap>
  </header>
  <header guid="{A45FCE95-E358-465D-891A-D3A50D2D6CD1}" dateTime="2021-06-16T11:48:35" maxSheetId="2" userName="Администратор" r:id="rId84" minRId="795" maxRId="796">
    <sheetIdMap count="1">
      <sheetId val="1"/>
    </sheetIdMap>
  </header>
  <header guid="{51D849F4-A557-4752-B1E4-61A1BBC93F22}" dateTime="2021-06-16T11:48:48" maxSheetId="2" userName="Администратор" r:id="rId85" minRId="800" maxRId="801">
    <sheetIdMap count="1">
      <sheetId val="1"/>
    </sheetIdMap>
  </header>
  <header guid="{309CA769-B27E-4879-9C62-1FC133AB3DB4}" dateTime="2021-06-16T11:49:10" maxSheetId="2" userName="Администратор" r:id="rId86" minRId="802" maxRId="804">
    <sheetIdMap count="1">
      <sheetId val="1"/>
    </sheetIdMap>
  </header>
  <header guid="{CECE42E0-11AC-474D-BDF2-0B313752D27E}" dateTime="2021-06-16T11:49:46" maxSheetId="2" userName="Администратор" r:id="rId87" minRId="809">
    <sheetIdMap count="1">
      <sheetId val="1"/>
    </sheetIdMap>
  </header>
  <header guid="{4A1A7105-9C04-4802-A4E5-2F4C1E2C5FFD}" dateTime="2021-06-16T11:49:54" maxSheetId="2" userName="Администратор" r:id="rId88" minRId="814" maxRId="815">
    <sheetIdMap count="1">
      <sheetId val="1"/>
    </sheetIdMap>
  </header>
  <header guid="{9BB818A7-3074-4F95-B5EF-00AFDB09980F}" dateTime="2021-06-16T11:50:02" maxSheetId="2" userName="Администратор" r:id="rId89" minRId="816" maxRId="817">
    <sheetIdMap count="1">
      <sheetId val="1"/>
    </sheetIdMap>
  </header>
  <header guid="{C268C4AA-87A7-4781-B617-BDF5728BC01A}" dateTime="2021-06-16T12:52:14" maxSheetId="2" userName="Администратор" r:id="rId90">
    <sheetIdMap count="1">
      <sheetId val="1"/>
    </sheetIdMap>
  </header>
  <header guid="{B30C1B40-6462-400D-91CD-8C2B099ABB57}" dateTime="2021-06-22T13:55:49" maxSheetId="2" userName="Администратор" r:id="rId91" minRId="822" maxRId="862">
    <sheetIdMap count="1">
      <sheetId val="1"/>
    </sheetIdMap>
  </header>
  <header guid="{FDC3F06A-2DB5-40BF-B7D2-4778941A9837}" dateTime="2021-06-22T13:58:26" maxSheetId="2" userName="Zinovkina" r:id="rId92" minRId="867" maxRId="914">
    <sheetIdMap count="1">
      <sheetId val="1"/>
    </sheetIdMap>
  </header>
  <header guid="{29C6762C-8AA7-4FC0-BBFB-3D4DF068112E}" dateTime="2021-06-24T16:55:03" maxSheetId="2" userName="Администратор" r:id="rId93" minRId="920" maxRId="947">
    <sheetIdMap count="1">
      <sheetId val="1"/>
    </sheetIdMap>
  </header>
  <header guid="{B726597D-B27D-4904-85EF-01E479185748}" dateTime="2021-06-28T11:45:29" maxSheetId="2" userName="Администратор" r:id="rId94" minRId="951" maxRId="1159">
    <sheetIdMap count="1">
      <sheetId val="1"/>
    </sheetIdMap>
  </header>
  <header guid="{665C5698-3042-449E-B127-81F0D1700DB4}" dateTime="2021-06-28T11:49:57" maxSheetId="2" userName="Администратор" r:id="rId95" minRId="1160" maxRId="1172">
    <sheetIdMap count="1">
      <sheetId val="1"/>
    </sheetIdMap>
  </header>
  <header guid="{0922D729-7A85-457C-BF4C-818D50A09B01}" dateTime="2021-06-28T14:20:02" maxSheetId="2" userName="Администратор" r:id="rId96">
    <sheetIdMap count="1">
      <sheetId val="1"/>
    </sheetIdMap>
  </header>
  <header guid="{DD502EA1-0A4E-4FDD-A8B6-7D99AA8A669C}" dateTime="2021-06-29T11:42:09" maxSheetId="2" userName="Администратор" r:id="rId97" minRId="1176" maxRId="1178">
    <sheetIdMap count="1">
      <sheetId val="1"/>
    </sheetIdMap>
  </header>
  <header guid="{7F8F9944-866F-4A89-8595-49F7141FD0D9}" dateTime="2021-06-29T11:42:18" maxSheetId="2" userName="Администратор" r:id="rId98">
    <sheetIdMap count="1">
      <sheetId val="1"/>
    </sheetIdMap>
  </header>
  <header guid="{ECFDEC89-B932-4415-B924-F1E435AF6232}" dateTime="2021-06-29T16:54:08" maxSheetId="2" userName="Администратор" r:id="rId99" minRId="1183">
    <sheetIdMap count="1">
      <sheetId val="1"/>
    </sheetIdMap>
  </header>
  <header guid="{18869EB5-B886-4870-B2DE-7576BF684840}" dateTime="2021-07-21T09:32:27" maxSheetId="2" userName="Администратор" r:id="rId100" minRId="1184">
    <sheetIdMap count="1">
      <sheetId val="1"/>
    </sheetIdMap>
  </header>
  <header guid="{134F4857-F66E-4450-97B7-6BD43EFE2FC5}" dateTime="2021-09-01T13:04:27" maxSheetId="2" userName="Администратор" r:id="rId101">
    <sheetIdMap count="1">
      <sheetId val="1"/>
    </sheetIdMap>
  </header>
  <header guid="{BDFC0BD4-82DF-4ECA-9943-F5ACDA6E9555}" dateTime="2021-09-01T13:07:53" maxSheetId="2" userName="Администратор" r:id="rId102" minRId="1193" maxRId="1223">
    <sheetIdMap count="1">
      <sheetId val="1"/>
    </sheetIdMap>
  </header>
  <header guid="{6E311591-A9DB-4E75-82BD-7302BAF8DE09}" dateTime="2021-09-01T13:17:42" maxSheetId="2" userName="Администратор" r:id="rId103" minRId="1228" maxRId="1242">
    <sheetIdMap count="1">
      <sheetId val="1"/>
    </sheetIdMap>
  </header>
  <header guid="{3AFD43E1-D3FA-4566-BFBB-B922367F1A00}" dateTime="2021-09-01T13:19:51" maxSheetId="2" userName="Администратор" r:id="rId104" minRId="1246" maxRId="1255">
    <sheetIdMap count="1">
      <sheetId val="1"/>
    </sheetIdMap>
  </header>
  <header guid="{7B4575A3-0722-44B7-831A-ECFAC3B796FD}" dateTime="2021-09-01T13:39:49" maxSheetId="2" userName="Администратор" r:id="rId105" minRId="1256" maxRId="1359">
    <sheetIdMap count="1">
      <sheetId val="1"/>
    </sheetIdMap>
  </header>
  <header guid="{CCFFA41E-DDB4-4588-9ACF-4417609290A8}" dateTime="2021-09-01T14:41:47" maxSheetId="2" userName="Администратор" r:id="rId106" minRId="1363">
    <sheetIdMap count="1">
      <sheetId val="1"/>
    </sheetIdMap>
  </header>
  <header guid="{D5BF276D-3FCC-49E5-904D-6FCDFE78DD3C}" dateTime="2021-09-03T09:17:37" maxSheetId="2" userName="Администратор" r:id="rId107" minRId="1364" maxRId="1365">
    <sheetIdMap count="1">
      <sheetId val="1"/>
    </sheetIdMap>
  </header>
  <header guid="{F254BDFE-C90E-4C26-B733-2826725DAB81}" dateTime="2021-09-03T10:41:06" maxSheetId="2" userName="Администратор" r:id="rId108" minRId="1366">
    <sheetIdMap count="1">
      <sheetId val="1"/>
    </sheetIdMap>
  </header>
  <header guid="{DE594BA9-C529-453D-A707-A2DBCAF3C563}" dateTime="2021-09-10T10:35:27" maxSheetId="2" userName="Администратор" r:id="rId109">
    <sheetIdMap count="1">
      <sheetId val="1"/>
    </sheetIdMap>
  </header>
  <header guid="{89D575EB-0B9F-4632-B020-9BEE9F5C9189}" dateTime="2021-09-13T09:16:03" maxSheetId="2" userName="Zinovkina" r:id="rId110" minRId="1370" maxRId="1477">
    <sheetIdMap count="1">
      <sheetId val="1"/>
    </sheetIdMap>
  </header>
  <header guid="{79DA4D46-A9A8-4045-BCD0-61216C843ED9}" dateTime="2021-09-13T09:17:34" maxSheetId="2" userName="Zinovkina" r:id="rId111" minRId="1478" maxRId="1482">
    <sheetIdMap count="1">
      <sheetId val="1"/>
    </sheetIdMap>
  </header>
  <header guid="{F03FDBA5-6095-481E-AE17-2299D9139464}" dateTime="2021-09-13T09:18:36" maxSheetId="2" userName="Zinovkina" r:id="rId112" minRId="1483" maxRId="1492">
    <sheetIdMap count="1">
      <sheetId val="1"/>
    </sheetIdMap>
  </header>
  <header guid="{074677FC-285C-42CC-A75F-1F7C97C6395F}" dateTime="2021-09-14T15:32:11" maxSheetId="2" userName="Zinovkina" r:id="rId113">
    <sheetIdMap count="1">
      <sheetId val="1"/>
    </sheetIdMap>
  </header>
  <header guid="{B7200BAF-33BC-44C8-B952-F6738360BAEA}" dateTime="2021-09-14T15:32:20" maxSheetId="2" userName="Zinovkina" r:id="rId11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год'!$A$1:$K$289</formula>
    <oldFormula>'2021-2023 год'!$A$1:$K$289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1483" sId="1">
    <oc r="H16">
      <f>H17+H43+H54+H105+H194+H220+H188</f>
    </oc>
    <nc r="H16">
      <f>H17+H43+H54+H105+H194+H220+H188+H177</f>
    </nc>
  </rcc>
  <rcc rId="1484" sId="1">
    <oc r="H177">
      <f>H178</f>
    </oc>
    <nc r="H177">
      <f>H178+H183</f>
    </nc>
  </rcc>
  <rcc rId="1485" sId="1">
    <oc r="H181">
      <f>H182</f>
    </oc>
    <nc r="H181">
      <f>H182</f>
    </nc>
  </rcc>
  <rcc rId="1486" sId="1">
    <oc r="H180">
      <f>H181</f>
    </oc>
    <nc r="H180">
      <f>H181</f>
    </nc>
  </rcc>
  <rcc rId="1487" sId="1">
    <oc r="H179">
      <f>H180</f>
    </oc>
    <nc r="H179">
      <f>H180</f>
    </nc>
  </rcc>
  <rcc rId="1488" sId="1">
    <oc r="H178">
      <f>H179</f>
    </oc>
    <nc r="H178">
      <f>H179</f>
    </nc>
  </rcc>
  <rcc rId="1489" sId="1">
    <oc r="H183">
      <f>H184</f>
    </oc>
    <nc r="H183">
      <f>H184</f>
    </nc>
  </rcc>
  <rcc rId="1490" sId="1">
    <oc r="H184">
      <f>H185</f>
    </oc>
    <nc r="H184">
      <f>H185</f>
    </nc>
  </rcc>
  <rcc rId="1491" sId="1">
    <oc r="H185">
      <f>H186</f>
    </oc>
    <nc r="H185">
      <f>H186</f>
    </nc>
  </rcc>
  <rcc rId="1492" sId="1">
    <oc r="H186">
      <f>H187</f>
    </oc>
    <nc r="H186">
      <f>H187</f>
    </nc>
  </rcc>
</revisions>
</file>

<file path=xl/revisions/revisionLog110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год'!$A$1:$K$289</formula>
    <oldFormula>'2021-2023 год'!$A$1:$K$281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год'!$A$13:$F$289</formula>
    <oldFormula>'2021-2023 год'!$A$13:$F$281</oldFormula>
  </rdn>
  <rcv guid="{4CB2AD8A-1395-4EEB-B6E5-ACA1429CF0DB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rc rId="867" sId="1" ref="A246:XFD249" action="insertRow">
    <undo index="0" exp="area" ref3D="1" dr="$G$1:$H$1048576" dn="Z_4CB2AD8A_1395_4EEB_B6E5_ACA1429CF0DB_.wvu.Cols" sId="1"/>
  </rrc>
  <rcc rId="868" sId="1" odxf="1" dxf="1">
    <nc r="A246" t="inlineStr">
      <is>
        <t>Укрепление материально-технической базы муниципальных учреждений</t>
      </is>
    </nc>
    <odxf>
      <fill>
        <patternFill patternType="none">
          <bgColor indexed="65"/>
        </patternFill>
      </fill>
      <alignment horizontal="left" readingOrder="0"/>
    </odxf>
    <ndxf>
      <fill>
        <patternFill patternType="solid">
          <bgColor theme="0"/>
        </patternFill>
      </fill>
      <alignment horizontal="justify" readingOrder="0"/>
    </ndxf>
  </rcc>
  <rcc rId="869" sId="1" odxf="1" dxf="1">
    <nc r="B246" t="inlineStr">
      <is>
        <t>956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0" sId="1" numFmtId="4">
    <nc r="C246">
      <v>8</v>
    </nc>
  </rcc>
  <rcc rId="871" sId="1">
    <nc r="E246" t="inlineStr">
      <is>
        <t>05 0 12 00000</t>
      </is>
    </nc>
  </rcc>
  <rcc rId="872" sId="1">
    <nc r="G246">
      <f>G247</f>
    </nc>
  </rcc>
  <rcc rId="873" sId="1">
    <nc r="H246">
      <f>H247</f>
    </nc>
  </rcc>
  <rcc rId="874" sId="1">
    <nc r="I246">
      <f>I247</f>
    </nc>
  </rcc>
  <rcc rId="875" sId="1">
    <nc r="J246">
      <f>J247</f>
    </nc>
  </rcc>
  <rcc rId="876" sId="1">
    <nc r="K246">
      <f>K247</f>
    </nc>
  </rcc>
  <rfmt sheetId="1" sqref="M246" start="0" length="0">
    <dxf>
      <numFmt numFmtId="168" formatCode="0.0"/>
    </dxf>
  </rfmt>
  <rfmt sheetId="1" sqref="N246" start="0" length="0">
    <dxf>
      <numFmt numFmtId="168" formatCode="0.0"/>
    </dxf>
  </rfmt>
  <rfmt sheetId="1" sqref="O246" start="0" length="0">
    <dxf>
      <numFmt numFmtId="168" formatCode="0.0"/>
    </dxf>
  </rfmt>
  <rfmt sheetId="1" sqref="P246" start="0" length="0">
    <dxf>
      <numFmt numFmtId="167" formatCode="#,##0.0"/>
    </dxf>
  </rfmt>
  <rfmt sheetId="1" sqref="Q246" start="0" length="0">
    <dxf>
      <numFmt numFmtId="167" formatCode="#,##0.0"/>
    </dxf>
  </rfmt>
  <rfmt sheetId="1" sqref="R246" start="0" length="0">
    <dxf>
      <numFmt numFmtId="167" formatCode="#,##0.0"/>
    </dxf>
  </rfmt>
  <rcc rId="877" sId="1" odxf="1" dxf="1">
    <nc r="A247" t="inlineStr">
      <is>
        <t>Предоставление субсидий бюджетным, автономным учреждениям и иным некоммерческим организациям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8" sId="1" odxf="1" dxf="1">
    <nc r="B247" t="inlineStr">
      <is>
        <t>956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9" sId="1" numFmtId="4">
    <nc r="C247">
      <v>8</v>
    </nc>
  </rcc>
  <rcc rId="880" sId="1">
    <nc r="E247" t="inlineStr">
      <is>
        <t>05 0 12 00000</t>
      </is>
    </nc>
  </rcc>
  <rcc rId="881" sId="1">
    <nc r="F247" t="inlineStr">
      <is>
        <t>600</t>
      </is>
    </nc>
  </rcc>
  <rcc rId="882" sId="1">
    <nc r="G247">
      <f>G248</f>
    </nc>
  </rcc>
  <rcc rId="883" sId="1">
    <nc r="H247">
      <f>H248</f>
    </nc>
  </rcc>
  <rcc rId="884" sId="1">
    <nc r="I247">
      <f>I248</f>
    </nc>
  </rcc>
  <rcc rId="885" sId="1">
    <nc r="J247">
      <f>J248</f>
    </nc>
  </rcc>
  <rcc rId="886" sId="1">
    <nc r="K247">
      <f>K248</f>
    </nc>
  </rcc>
  <rfmt sheetId="1" sqref="A248" start="0" length="0">
    <dxf>
      <fill>
        <patternFill patternType="solid">
          <bgColor theme="0"/>
        </patternFill>
      </fill>
    </dxf>
  </rfmt>
  <rcc rId="887" sId="1" odxf="1" dxf="1">
    <nc r="B248" t="inlineStr">
      <is>
        <t>956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88" sId="1" numFmtId="4">
    <nc r="C248">
      <v>8</v>
    </nc>
  </rcc>
  <rcc rId="889" sId="1">
    <nc r="E248" t="inlineStr">
      <is>
        <t>05 0 12 00000</t>
      </is>
    </nc>
  </rcc>
  <rcc rId="890" sId="1">
    <nc r="G248">
      <f>G249</f>
    </nc>
  </rcc>
  <rcc rId="891" sId="1">
    <nc r="H248">
      <f>H249</f>
    </nc>
  </rcc>
  <rcc rId="892" sId="1">
    <nc r="I248">
      <f>I249</f>
    </nc>
  </rcc>
  <rcc rId="893" sId="1">
    <nc r="J248">
      <f>J249</f>
    </nc>
  </rcc>
  <rcc rId="894" sId="1">
    <nc r="K248">
      <f>K249</f>
    </nc>
  </rcc>
  <rfmt sheetId="1" sqref="A249" start="0" length="0">
    <dxf>
      <fill>
        <patternFill patternType="solid">
          <bgColor theme="8" tint="0.79998168889431442"/>
        </patternFill>
      </fill>
    </dxf>
  </rfmt>
  <rcc rId="895" sId="1" odxf="1" dxf="1">
    <nc r="B249" t="inlineStr">
      <is>
        <t>956</t>
      </is>
    </nc>
    <odxf>
      <fill>
        <patternFill patternType="none">
          <bgColor indexed="65"/>
        </patternFill>
      </fill>
    </odxf>
    <ndxf>
      <fill>
        <patternFill patternType="solid">
          <bgColor theme="8" tint="0.79998168889431442"/>
        </patternFill>
      </fill>
    </ndxf>
  </rcc>
  <rcc rId="896" sId="1" odxf="1" dxf="1" numFmtId="4">
    <nc r="C249">
      <v>8</v>
    </nc>
    <odxf>
      <fill>
        <patternFill patternType="none">
          <bgColor indexed="65"/>
        </patternFill>
      </fill>
    </odxf>
    <ndxf>
      <fill>
        <patternFill patternType="solid">
          <bgColor theme="8" tint="0.79998168889431442"/>
        </patternFill>
      </fill>
    </ndxf>
  </rcc>
  <rfmt sheetId="1" sqref="D249" start="0" length="0">
    <dxf>
      <fill>
        <patternFill patternType="solid">
          <bgColor theme="8" tint="0.79998168889431442"/>
        </patternFill>
      </fill>
    </dxf>
  </rfmt>
  <rcc rId="897" sId="1" odxf="1" dxf="1">
    <nc r="E249" t="inlineStr">
      <is>
        <t>05 0 12 00000</t>
      </is>
    </nc>
    <odxf>
      <numFmt numFmtId="30" formatCode="@"/>
      <fill>
        <patternFill patternType="none">
          <bgColor indexed="65"/>
        </patternFill>
      </fill>
    </odxf>
    <ndxf>
      <numFmt numFmtId="164" formatCode="00"/>
      <fill>
        <patternFill patternType="solid">
          <bgColor theme="8" tint="0.79998168889431442"/>
        </patternFill>
      </fill>
    </ndxf>
  </rcc>
  <rfmt sheetId="1" sqref="F249" start="0" length="0">
    <dxf>
      <fill>
        <patternFill patternType="solid">
          <bgColor theme="8" tint="0.79998168889431442"/>
        </patternFill>
      </fill>
    </dxf>
  </rfmt>
  <rfmt sheetId="1" sqref="G249" start="0" length="0">
    <dxf>
      <fill>
        <patternFill patternType="solid">
          <bgColor theme="8" tint="0.79998168889431442"/>
        </patternFill>
      </fill>
      <alignment wrapText="1" readingOrder="0"/>
    </dxf>
  </rfmt>
  <rfmt sheetId="1" sqref="H249" start="0" length="0">
    <dxf>
      <fill>
        <patternFill patternType="solid">
          <bgColor theme="8" tint="0.79998168889431442"/>
        </patternFill>
      </fill>
      <alignment wrapText="1" readingOrder="0"/>
    </dxf>
  </rfmt>
  <rcc rId="898" sId="1" odxf="1" dxf="1">
    <nc r="I249">
      <f>H249+G249</f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8" tint="0.79998168889431442"/>
        </patternFill>
      </fill>
      <alignment wrapText="1" readingOrder="0"/>
    </ndxf>
  </rcc>
  <rcc rId="899" sId="1" odxf="1" dxf="1" numFmtId="4">
    <nc r="J249">
      <v>0</v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8" tint="0.79998168889431442"/>
        </patternFill>
      </fill>
      <alignment wrapText="1" readingOrder="0"/>
    </ndxf>
  </rcc>
  <rcc rId="900" sId="1" odxf="1" dxf="1" numFmtId="4">
    <nc r="K249">
      <v>0</v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8" tint="0.79998168889431442"/>
        </patternFill>
      </fill>
      <alignment wrapText="1" readingOrder="0"/>
    </ndxf>
  </rcc>
  <rcc rId="901" sId="1" numFmtId="4">
    <nc r="D246">
      <v>2</v>
    </nc>
  </rcc>
  <rcc rId="902" sId="1" numFmtId="4">
    <nc r="D247">
      <v>2</v>
    </nc>
  </rcc>
  <rcc rId="903" sId="1" numFmtId="4">
    <nc r="D248">
      <v>2</v>
    </nc>
  </rcc>
  <rcc rId="904" sId="1" numFmtId="4">
    <nc r="D249">
      <v>2</v>
    </nc>
  </rcc>
  <rcc rId="905" sId="1" numFmtId="4">
    <nc r="G249">
      <v>0</v>
    </nc>
  </rcc>
  <rcc rId="906" sId="1">
    <nc r="F248" t="inlineStr">
      <is>
        <t>620</t>
      </is>
    </nc>
  </rcc>
  <rcc rId="907" sId="1">
    <nc r="F249" t="inlineStr">
      <is>
        <t>622</t>
      </is>
    </nc>
  </rcc>
  <rcc rId="908" sId="1">
    <nc r="A248" t="inlineStr">
      <is>
        <t>Субсидии автономным учреждениям</t>
      </is>
    </nc>
  </rcc>
  <rcc rId="909" sId="1">
    <nc r="A249" t="inlineStr">
      <is>
        <t>Субсидии автономным учреждениям на иные цели</t>
      </is>
    </nc>
  </rcc>
  <rcc rId="910" sId="1" numFmtId="4">
    <nc r="H249">
      <v>500</v>
    </nc>
  </rcc>
  <rcc rId="911" sId="1">
    <oc r="H245">
      <f>H250+H254+H258</f>
    </oc>
    <nc r="H245">
      <f>H250+H254+H258+H246</f>
    </nc>
  </rcc>
  <rcc rId="912" sId="1">
    <oc r="I245">
      <f>I250+I254+I258</f>
    </oc>
    <nc r="I245">
      <f>I250+I254+I258+I246</f>
    </nc>
  </rcc>
  <rcc rId="913" sId="1">
    <oc r="J245">
      <f>J250+J254+J258</f>
    </oc>
    <nc r="J245">
      <f>J250+J254+J258+J246</f>
    </nc>
  </rcc>
  <rcc rId="914" sId="1">
    <oc r="K245">
      <f>K250+K254+K258</f>
    </oc>
    <nc r="K245">
      <f>K250+K254+K258+K246</f>
    </nc>
  </rcc>
  <rdn rId="0" localSheetId="1" customView="1" name="Z_4CB2AD8A_1395_4EEB_B6E5_ACA1429CF0DB_.wvu.Rows" hidden="1" oldHidden="1">
    <oldFormula>'2021-2023 год'!#REF!,'2021-2023 год'!#REF!</oldFormula>
  </rdn>
  <rdn rId="0" localSheetId="1" customView="1" name="Z_4CB2AD8A_1395_4EEB_B6E5_ACA1429CF0DB_.wvu.Cols" hidden="1" oldHidden="1">
    <oldFormula>'2021-2023 год'!$G:$H</oldFormula>
  </rdn>
  <rcv guid="{4CB2AD8A-1395-4EEB-B6E5-ACA1429CF0DB}" action="delete"/>
  <rdn rId="0" localSheetId="1" customView="1" name="Z_4CB2AD8A_1395_4EEB_B6E5_ACA1429CF0DB_.wvu.PrintArea" hidden="1" oldHidden="1">
    <formula>'2021-2023 год'!$A$1:$K$257</formula>
    <oldFormula>'2021-2023 год'!$A$1:$K$257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год'!$A$13:$F$257</formula>
    <oldFormula>'2021-2023 год'!$A$13:$F$257</oldFormula>
  </rdn>
  <rcv guid="{4CB2AD8A-1395-4EEB-B6E5-ACA1429CF0DB}" action="add"/>
</revisions>
</file>

<file path=xl/revisions/revisionLog1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22" sId="1" ref="A171:XFD171" action="insertRow">
    <undo index="0" exp="area" ref3D="1" dr="$G$1:$H$1048576" dn="Z_C0DCEFD6_4378_4196_8A52_BBAE8937CBA3_.wvu.Cols" sId="1"/>
    <undo index="0" exp="area" ref3D="1" dr="$G$1:$H$1048576" dn="Z_4CB2AD8A_1395_4EEB_B6E5_ACA1429CF0DB_.wvu.Cols" sId="1"/>
  </rrc>
  <rrc rId="823" sId="1" ref="A171:XFD171" action="insertRow">
    <undo index="0" exp="area" ref3D="1" dr="$G$1:$H$1048576" dn="Z_C0DCEFD6_4378_4196_8A52_BBAE8937CBA3_.wvu.Cols" sId="1"/>
    <undo index="0" exp="area" ref3D="1" dr="$G$1:$H$1048576" dn="Z_4CB2AD8A_1395_4EEB_B6E5_ACA1429CF0DB_.wvu.Cols" sId="1"/>
  </rrc>
  <rrc rId="824" sId="1" ref="A171:XFD171" action="insertRow">
    <undo index="0" exp="area" ref3D="1" dr="$G$1:$H$1048576" dn="Z_C0DCEFD6_4378_4196_8A52_BBAE8937CBA3_.wvu.Cols" sId="1"/>
    <undo index="0" exp="area" ref3D="1" dr="$G$1:$H$1048576" dn="Z_4CB2AD8A_1395_4EEB_B6E5_ACA1429CF0DB_.wvu.Cols" sId="1"/>
  </rrc>
  <rfmt sheetId="1" sqref="A171:K172">
    <dxf>
      <fill>
        <patternFill patternType="none">
          <bgColor auto="1"/>
        </patternFill>
      </fill>
    </dxf>
  </rfmt>
  <rcc rId="825" sId="1">
    <nc r="B171" t="inlineStr">
      <is>
        <t>920</t>
      </is>
    </nc>
  </rcc>
  <rcc rId="826" sId="1">
    <nc r="C171" t="inlineStr">
      <is>
        <t>05</t>
      </is>
    </nc>
  </rcc>
  <rcc rId="827" sId="1">
    <nc r="D171" t="inlineStr">
      <is>
        <t>03</t>
      </is>
    </nc>
  </rcc>
  <rcc rId="828" sId="1">
    <nc r="A171" t="inlineStr">
      <is>
        <t>Иные межбюджетные трансферты, предоставляемые на реализацию мероприятий по решению вопросов местного значения муниципального района</t>
      </is>
    </nc>
  </rcc>
  <rcc rId="829" sId="1">
    <nc r="E171" t="inlineStr">
      <is>
        <t>99 0 00 92060</t>
      </is>
    </nc>
  </rcc>
  <rcc rId="830" sId="1">
    <nc r="B172" t="inlineStr">
      <is>
        <t>920</t>
      </is>
    </nc>
  </rcc>
  <rcc rId="831" sId="1">
    <nc r="C172" t="inlineStr">
      <is>
        <t>05</t>
      </is>
    </nc>
  </rcc>
  <rcc rId="832" sId="1">
    <nc r="D172" t="inlineStr">
      <is>
        <t>03</t>
      </is>
    </nc>
  </rcc>
  <rcc rId="833" sId="1">
    <nc r="E172" t="inlineStr">
      <is>
        <t>99 0 00 92060</t>
      </is>
    </nc>
  </rcc>
  <rfmt sheetId="1" sqref="B173" start="0" length="0">
    <dxf>
      <fill>
        <patternFill patternType="none">
          <bgColor indexed="65"/>
        </patternFill>
      </fill>
    </dxf>
  </rfmt>
  <rfmt sheetId="1" sqref="C173" start="0" length="0">
    <dxf>
      <fill>
        <patternFill patternType="none">
          <bgColor indexed="65"/>
        </patternFill>
      </fill>
    </dxf>
  </rfmt>
  <rfmt sheetId="1" sqref="D173" start="0" length="0">
    <dxf>
      <fill>
        <patternFill patternType="none">
          <bgColor indexed="65"/>
        </patternFill>
      </fill>
    </dxf>
  </rfmt>
  <rfmt sheetId="1" sqref="E173" start="0" length="0">
    <dxf>
      <fill>
        <patternFill patternType="none">
          <bgColor indexed="65"/>
        </patternFill>
      </fill>
    </dxf>
  </rfmt>
  <rcc rId="834" sId="1" odxf="1" dxf="1">
    <nc r="B173" t="inlineStr">
      <is>
        <t>920</t>
      </is>
    </nc>
    <ndxf>
      <fill>
        <patternFill patternType="solid">
          <bgColor theme="8" tint="0.79998168889431442"/>
        </patternFill>
      </fill>
    </ndxf>
  </rcc>
  <rcc rId="835" sId="1" odxf="1" dxf="1">
    <nc r="C173" t="inlineStr">
      <is>
        <t>05</t>
      </is>
    </nc>
    <ndxf>
      <fill>
        <patternFill patternType="solid">
          <bgColor theme="8" tint="0.79998168889431442"/>
        </patternFill>
      </fill>
    </ndxf>
  </rcc>
  <rcc rId="836" sId="1" odxf="1" dxf="1">
    <nc r="D173" t="inlineStr">
      <is>
        <t>03</t>
      </is>
    </nc>
    <ndxf>
      <fill>
        <patternFill patternType="solid">
          <bgColor theme="8" tint="0.79998168889431442"/>
        </patternFill>
      </fill>
    </ndxf>
  </rcc>
  <rcc rId="837" sId="1" odxf="1" dxf="1">
    <nc r="E173" t="inlineStr">
      <is>
        <t>99 0 00 92060</t>
      </is>
    </nc>
    <ndxf>
      <fill>
        <patternFill patternType="solid">
          <bgColor theme="8" tint="0.79998168889431442"/>
        </patternFill>
      </fill>
    </ndxf>
  </rcc>
  <rcc rId="838" sId="1" odxf="1" dxf="1">
    <nc r="A172" t="inlineStr">
      <is>
        <t>Межбюджетные трансферты</t>
      </is>
    </nc>
    <odxf>
      <font>
        <sz val="11"/>
        <name val="Times New Roman"/>
        <scheme val="none"/>
      </font>
      <numFmt numFmtId="0" formatCode="General"/>
      <alignment vertical="top" readingOrder="0"/>
    </odxf>
    <ndxf>
      <font>
        <sz val="11"/>
        <color indexed="8"/>
        <name val="Times New Roman"/>
        <scheme val="none"/>
      </font>
      <numFmt numFmtId="30" formatCode="@"/>
      <alignment vertical="center" readingOrder="0"/>
    </ndxf>
  </rcc>
  <rfmt sheetId="1" sqref="A173" start="0" length="0">
    <dxf>
      <fill>
        <patternFill>
          <bgColor rgb="FFCCFFFF"/>
        </patternFill>
      </fill>
      <alignment horizontal="left" vertical="center" readingOrder="0"/>
    </dxf>
  </rfmt>
  <rcc rId="839" sId="1" odxf="1" dxf="1">
    <nc r="A173" t="inlineStr">
      <is>
        <t>Иные межбюджетные трансферты</t>
      </is>
    </nc>
    <ndxf>
      <fill>
        <patternFill>
          <bgColor theme="8" tint="0.79998168889431442"/>
        </patternFill>
      </fill>
      <alignment horizontal="justify" vertical="top" readingOrder="0"/>
    </ndxf>
  </rcc>
  <rcc rId="840" sId="1">
    <nc r="F172" t="inlineStr">
      <is>
        <t>500</t>
      </is>
    </nc>
  </rcc>
  <rcc rId="841" sId="1">
    <nc r="F173" t="inlineStr">
      <is>
        <t>540</t>
      </is>
    </nc>
  </rcc>
  <rcc rId="842" sId="1">
    <nc r="G171">
      <f>G172</f>
    </nc>
  </rcc>
  <rcc rId="843" sId="1">
    <nc r="G172">
      <f>G173</f>
    </nc>
  </rcc>
  <rcc rId="844" sId="1">
    <nc r="H171">
      <f>H172</f>
    </nc>
  </rcc>
  <rcc rId="845" sId="1">
    <nc r="I171">
      <f>I172</f>
    </nc>
  </rcc>
  <rcc rId="846" sId="1">
    <nc r="J171">
      <f>J172</f>
    </nc>
  </rcc>
  <rcc rId="847" sId="1">
    <nc r="K171">
      <f>K172</f>
    </nc>
  </rcc>
  <rcc rId="848" sId="1">
    <nc r="H172">
      <f>H173</f>
    </nc>
  </rcc>
  <rcc rId="849" sId="1">
    <nc r="I172">
      <f>I173</f>
    </nc>
  </rcc>
  <rcc rId="850" sId="1">
    <nc r="J172">
      <f>J173</f>
    </nc>
  </rcc>
  <rcc rId="851" sId="1">
    <nc r="K172">
      <f>K173</f>
    </nc>
  </rcc>
  <rcc rId="852" sId="1">
    <nc r="I173">
      <f>H173+G173</f>
    </nc>
  </rcc>
  <rcc rId="853" sId="1" numFmtId="4">
    <nc r="J173">
      <v>0</v>
    </nc>
  </rcc>
  <rcc rId="854" sId="1" numFmtId="4">
    <nc r="K173">
      <v>0</v>
    </nc>
  </rcc>
  <rcc rId="855" sId="1" numFmtId="4">
    <nc r="H173">
      <v>550.1</v>
    </nc>
  </rcc>
  <rcc rId="856" sId="1">
    <oc r="H169">
      <f>-1230-1505.7+1200+3500</f>
    </oc>
    <nc r="H169">
      <f>-1230-1505.7+1200+3500-550.1</f>
    </nc>
  </rcc>
  <rcc rId="857" sId="1">
    <oc r="G148">
      <f>G157+G162+G166+G153+G149</f>
    </oc>
    <nc r="G148">
      <f>G157+G162+G166+G153+G149+G171</f>
    </nc>
  </rcc>
  <rcc rId="858" sId="1">
    <oc r="H148">
      <f>H157+H162+H166+H153+H149</f>
    </oc>
    <nc r="H148">
      <f>H157+H162+H166+H153+H149+H171</f>
    </nc>
  </rcc>
  <rcc rId="859" sId="1">
    <oc r="I148">
      <f>I157+I162+I166+I153+I149</f>
    </oc>
    <nc r="I148">
      <f>I157+I162+I166+I153+I149+I171</f>
    </nc>
  </rcc>
  <rcc rId="860" sId="1">
    <oc r="J148">
      <f>J157+J162+J166+J153+J149</f>
    </oc>
    <nc r="J148">
      <f>J157+J162+J166+J153+J149+J171</f>
    </nc>
  </rcc>
  <rcc rId="861" sId="1">
    <oc r="K148">
      <f>K157+K162+K166+K153+K149</f>
    </oc>
    <nc r="K148">
      <f>K157+K162+K166+K153+K149+K171</f>
    </nc>
  </rcc>
  <rcc rId="862" sId="1" numFmtId="4">
    <oc r="H33">
      <v>0</v>
    </oc>
    <nc r="H33">
      <f>-500</f>
    </nc>
  </rcc>
  <rdn rId="0" localSheetId="1" customView="1" name="Z_C0DCEFD6_4378_4196_8A52_BBAE8937CBA3_.wvu.Cols" hidden="1" oldHidden="1">
    <oldFormula>'2021-2023 год'!$G:$H</oldFormula>
  </rdn>
  <rcv guid="{C0DCEFD6-4378-4196-8A52-BBAE8937CBA3}" action="delete"/>
  <rdn rId="0" localSheetId="1" customView="1" name="Z_C0DCEFD6_4378_4196_8A52_BBAE8937CBA3_.wvu.PrintArea" hidden="1" oldHidden="1">
    <formula>'2021-2023 год'!$A$1:$K$257</formula>
    <oldFormula>'2021-2023 год'!$A$1:$K$257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год'!$A$13:$F$253</formula>
    <oldFormula>'2021-2023 год'!$A$13:$F$253</oldFormula>
  </rdn>
  <rcv guid="{C0DCEFD6-4378-4196-8A52-BBAE8937CBA3}" action="add"/>
</revisions>
</file>

<file path=xl/revisions/revisionLog11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7" sId="1">
    <oc r="H169">
      <f>-1230-1505.7+1200</f>
    </oc>
    <nc r="H169">
      <f>-1230-1505.7+1200+3500</f>
    </nc>
  </rcc>
  <rcc rId="788" sId="1" numFmtId="4">
    <oc r="H81">
      <v>-150.5</v>
    </oc>
    <nc r="H81">
      <f>-150.5-3500</f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5" sId="1">
    <oc r="F254" t="inlineStr">
      <is>
        <t>612</t>
      </is>
    </oc>
    <nc r="F254" t="inlineStr">
      <is>
        <t>622</t>
      </is>
    </nc>
  </rcc>
  <rcc rId="796" sId="1">
    <oc r="A254" t="inlineStr">
      <is>
        <t>Субсидии бюджетным учреждениям на иные цели</t>
      </is>
    </oc>
    <nc r="A254" t="inlineStr">
      <is>
        <t>Субсидии автономным учреждениям на иные цели</t>
      </is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0" sId="1">
    <oc r="F253" t="inlineStr">
      <is>
        <t>610</t>
      </is>
    </oc>
    <nc r="F253" t="inlineStr">
      <is>
        <t>620</t>
      </is>
    </nc>
  </rcc>
  <rcc rId="801" sId="1" odxf="1" dxf="1">
    <oc r="A253" t="inlineStr">
      <is>
        <t>Субсидии бюджетным учреждениям</t>
      </is>
    </oc>
    <nc r="A253" t="inlineStr">
      <is>
        <t>Субсидии автономным учреждениям</t>
      </is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</revisions>
</file>

<file path=xl/revisions/revisionLog15.xml><?xml version="1.0" encoding="utf-8"?>
<revisions xmlns="http://schemas.openxmlformats.org/spreadsheetml/2006/main" xmlns:r="http://schemas.openxmlformats.org/officeDocument/2006/relationships">
  <rcc rId="1478" sId="1">
    <nc r="A177" t="inlineStr">
      <is>
        <t>ОБРАЗОВАНИЕ</t>
      </is>
    </nc>
  </rcc>
  <rcc rId="1479" sId="1">
    <nc r="A178" t="inlineStr">
      <is>
        <t>Дошкольное образование</t>
      </is>
    </nc>
  </rcc>
  <rcc rId="1480" sId="1">
    <nc r="A183" t="inlineStr">
      <is>
        <t>Общее образование</t>
      </is>
    </nc>
  </rcc>
  <rcc rId="1481" sId="1">
    <nc r="A179" t="inlineStr">
      <is>
        <t>Непрограммные направления деятельности</t>
      </is>
    </nc>
  </rcc>
  <rcc rId="1482" sId="1">
    <nc r="A184" t="inlineStr">
      <is>
        <t>Непрограммные направления деятельности</t>
      </is>
    </nc>
  </rcc>
</revisions>
</file>

<file path=xl/revisions/revisionLog151.xml><?xml version="1.0" encoding="utf-8"?>
<revisions xmlns="http://schemas.openxmlformats.org/spreadsheetml/2006/main" xmlns:r="http://schemas.openxmlformats.org/officeDocument/2006/relationships">
  <rrc rId="1370" sId="1" ref="A177:XFD182" action="insertRow"/>
  <rfmt sheetId="1" sqref="A177" start="0" length="0">
    <dxf>
      <font>
        <b/>
        <sz val="11"/>
        <name val="Times New Roman"/>
        <scheme val="none"/>
      </font>
      <fill>
        <patternFill>
          <bgColor theme="0"/>
        </patternFill>
      </fill>
      <alignment horizontal="left" vertical="center" readingOrder="0"/>
    </dxf>
  </rfmt>
  <rcc rId="1371" sId="1" odxf="1" dxf="1" numFmtId="4">
    <nc r="B177">
      <v>920</v>
    </nc>
    <odxf>
      <font>
        <b val="0"/>
        <sz val="11"/>
        <name val="Times New Roman"/>
        <scheme val="none"/>
      </font>
      <numFmt numFmtId="30" formatCode="@"/>
      <fill>
        <patternFill>
          <bgColor theme="8" tint="0.79998168889431442"/>
        </patternFill>
      </fill>
      <alignment wrapText="0" readingOrder="0"/>
    </odxf>
    <ndxf>
      <font>
        <b/>
        <sz val="11"/>
        <name val="Times New Roman"/>
        <scheme val="none"/>
      </font>
      <numFmt numFmtId="165" formatCode="000"/>
      <fill>
        <patternFill>
          <bgColor theme="0"/>
        </patternFill>
      </fill>
      <alignment wrapText="1" readingOrder="0"/>
    </ndxf>
  </rcc>
  <rfmt sheetId="1" sqref="C177" start="0" length="0">
    <dxf>
      <font>
        <b/>
        <sz val="11"/>
        <name val="Times New Roman"/>
        <scheme val="none"/>
      </font>
      <numFmt numFmtId="164" formatCode="00"/>
      <fill>
        <patternFill>
          <bgColor theme="0"/>
        </patternFill>
      </fill>
      <alignment wrapText="1" readingOrder="0"/>
    </dxf>
  </rfmt>
  <rcc rId="1372" sId="1" odxf="1" dxf="1">
    <nc r="D177" t="inlineStr">
      <is>
        <t>00</t>
      </is>
    </nc>
    <odxf>
      <font>
        <b val="0"/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b/>
        <sz val="11"/>
        <name val="Times New Roman"/>
        <scheme val="none"/>
      </font>
      <fill>
        <patternFill>
          <bgColor theme="0"/>
        </patternFill>
      </fill>
    </ndxf>
  </rcc>
  <rfmt sheetId="1" sqref="E177" start="0" length="0">
    <dxf>
      <fill>
        <patternFill patternType="none">
          <bgColor indexed="65"/>
        </patternFill>
      </fill>
    </dxf>
  </rfmt>
  <rfmt sheetId="1" sqref="F177" start="0" length="0">
    <dxf>
      <fill>
        <patternFill patternType="none">
          <bgColor indexed="65"/>
        </patternFill>
      </fill>
    </dxf>
  </rfmt>
  <rcc rId="1373" sId="1" odxf="1" dxf="1">
    <nc r="G177">
      <f>G178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74" sId="1" odxf="1" dxf="1">
    <nc r="H177">
      <f>H178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75" sId="1" odxf="1" dxf="1">
    <nc r="I177">
      <f>I178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76" sId="1" odxf="1" dxf="1">
    <nc r="J177">
      <f>J178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77" sId="1" odxf="1" dxf="1">
    <nc r="K177">
      <f>K178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A178" start="0" length="0">
    <dxf>
      <fill>
        <patternFill>
          <bgColor theme="0"/>
        </patternFill>
      </fill>
      <alignment horizontal="left" vertical="center" readingOrder="0"/>
    </dxf>
  </rfmt>
  <rcc rId="1378" sId="1" odxf="1" dxf="1" numFmtId="4">
    <nc r="B178">
      <v>920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5" formatCode="000"/>
      <fill>
        <patternFill>
          <bgColor theme="0"/>
        </patternFill>
      </fill>
      <alignment wrapText="1" readingOrder="0"/>
    </ndxf>
  </rcc>
  <rfmt sheetId="1" sqref="C178" start="0" length="0">
    <dxf>
      <numFmt numFmtId="164" formatCode="00"/>
      <fill>
        <patternFill>
          <bgColor theme="0"/>
        </patternFill>
      </fill>
      <alignment wrapText="1" readingOrder="0"/>
    </dxf>
  </rfmt>
  <rcc rId="1379" sId="1" odxf="1" dxf="1" numFmtId="4">
    <nc r="D178">
      <v>1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4" formatCode="00"/>
      <fill>
        <patternFill>
          <bgColor theme="0"/>
        </patternFill>
      </fill>
      <alignment wrapText="1" readingOrder="0"/>
    </ndxf>
  </rcc>
  <rfmt sheetId="1" sqref="E178" start="0" length="0">
    <dxf>
      <fill>
        <patternFill patternType="none">
          <bgColor indexed="65"/>
        </patternFill>
      </fill>
    </dxf>
  </rfmt>
  <rfmt sheetId="1" sqref="F178" start="0" length="0">
    <dxf>
      <fill>
        <patternFill patternType="none">
          <bgColor indexed="65"/>
        </patternFill>
      </fill>
    </dxf>
  </rfmt>
  <rcc rId="1380" sId="1" odxf="1" dxf="1">
    <nc r="G178">
      <f>G179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81" sId="1" odxf="1" dxf="1">
    <nc r="H178">
      <f>H179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82" sId="1" odxf="1" dxf="1">
    <nc r="I178">
      <f>I179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83" sId="1" odxf="1" dxf="1">
    <nc r="J178">
      <f>J179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84" sId="1" odxf="1" dxf="1">
    <nc r="K178">
      <f>K179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A179" start="0" length="0">
    <dxf>
      <numFmt numFmtId="30" formatCode="@"/>
      <fill>
        <patternFill patternType="none">
          <bgColor indexed="65"/>
        </patternFill>
      </fill>
      <alignment horizontal="left" vertical="center" readingOrder="0"/>
    </dxf>
  </rfmt>
  <rcc rId="1385" sId="1" odxf="1" dxf="1">
    <nc r="B179" t="inlineStr">
      <is>
        <t>920</t>
      </is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fmt sheetId="1" sqref="C179" start="0" length="0">
    <dxf>
      <numFmt numFmtId="164" formatCode="00"/>
      <fill>
        <patternFill patternType="none">
          <bgColor indexed="65"/>
        </patternFill>
      </fill>
      <alignment wrapText="1" readingOrder="0"/>
    </dxf>
  </rfmt>
  <rcc rId="1386" sId="1" odxf="1" dxf="1" numFmtId="4">
    <nc r="D179">
      <v>1</v>
    </nc>
    <odxf>
      <numFmt numFmtId="30" formatCode="@"/>
      <fill>
        <patternFill patternType="solid">
          <bgColor theme="8" tint="0.79998168889431442"/>
        </patternFill>
      </fill>
      <alignment wrapText="0" readingOrder="0"/>
    </odxf>
    <ndxf>
      <numFmt numFmtId="164" formatCode="00"/>
      <fill>
        <patternFill patternType="none">
          <bgColor indexed="65"/>
        </patternFill>
      </fill>
      <alignment wrapText="1" readingOrder="0"/>
    </ndxf>
  </rcc>
  <rcc rId="1387" sId="1" odxf="1" dxf="1">
    <nc r="E179" t="inlineStr">
      <is>
        <t>99 0 00 00000</t>
      </is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fmt sheetId="1" sqref="F179" start="0" length="0">
    <dxf>
      <fill>
        <patternFill patternType="none">
          <bgColor indexed="65"/>
        </patternFill>
      </fill>
      <alignment wrapText="1" readingOrder="0"/>
    </dxf>
  </rfmt>
  <rcc rId="1388" sId="1" odxf="1" dxf="1">
    <nc r="G179">
      <f>G180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89" sId="1" odxf="1" dxf="1">
    <nc r="H179">
      <f>H180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0" sId="1" odxf="1" dxf="1">
    <nc r="I179">
      <f>I180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1" sId="1" odxf="1" dxf="1">
    <nc r="J179">
      <f>J180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2" sId="1" odxf="1" dxf="1">
    <nc r="K179">
      <f>K180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3" sId="1" odxf="1" dxf="1">
    <nc r="A180" t="inlineStr">
      <is>
        <t>Иные межбюджетные трансферты, предоставляемые на реализацию мероприятий по решению вопросов местного значения муниципального района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94" sId="1" odxf="1" dxf="1">
    <nc r="B180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C180" start="0" length="0">
    <dxf>
      <fill>
        <patternFill patternType="none">
          <bgColor indexed="65"/>
        </patternFill>
      </fill>
    </dxf>
  </rfmt>
  <rcc rId="1395" sId="1" odxf="1" dxf="1">
    <nc r="D180" t="inlineStr">
      <is>
        <t>01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96" sId="1" odxf="1" dxf="1">
    <nc r="E180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F180" start="0" length="0">
    <dxf>
      <fill>
        <patternFill patternType="none">
          <bgColor indexed="65"/>
        </patternFill>
      </fill>
    </dxf>
  </rfmt>
  <rcc rId="1397" sId="1" odxf="1" dxf="1">
    <nc r="G180">
      <f>G181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8" sId="1" odxf="1" dxf="1">
    <nc r="H180">
      <f>H181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9" sId="1" odxf="1" dxf="1">
    <nc r="I180">
      <f>I181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00" sId="1" odxf="1" dxf="1">
    <nc r="J180">
      <f>J181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01" sId="1" odxf="1" dxf="1">
    <nc r="K180">
      <f>K181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02" sId="1" odxf="1" dxf="1">
    <nc r="A181" t="inlineStr">
      <is>
        <t>Межбюджетные трансферты</t>
      </is>
    </nc>
    <odxf>
      <font>
        <sz val="11"/>
        <name val="Times New Roman"/>
        <scheme val="none"/>
      </font>
      <numFmt numFmtId="0" formatCode="General"/>
      <fill>
        <patternFill patternType="solid">
          <bgColor theme="8" tint="0.79998168889431442"/>
        </patternFill>
      </fill>
      <alignment vertical="top" readingOrder="0"/>
    </odxf>
    <ndxf>
      <font>
        <sz val="11"/>
        <color indexed="8"/>
        <name val="Times New Roman"/>
        <scheme val="none"/>
      </font>
      <numFmt numFmtId="30" formatCode="@"/>
      <fill>
        <patternFill patternType="none">
          <bgColor indexed="65"/>
        </patternFill>
      </fill>
      <alignment vertical="center" readingOrder="0"/>
    </ndxf>
  </rcc>
  <rcc rId="1403" sId="1" odxf="1" dxf="1">
    <nc r="B181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C181" start="0" length="0">
    <dxf>
      <fill>
        <patternFill patternType="none">
          <bgColor indexed="65"/>
        </patternFill>
      </fill>
    </dxf>
  </rfmt>
  <rcc rId="1404" sId="1" odxf="1" dxf="1">
    <nc r="D181" t="inlineStr">
      <is>
        <t>01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05" sId="1" odxf="1" dxf="1">
    <nc r="E181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06" sId="1" odxf="1" dxf="1">
    <nc r="F181" t="inlineStr">
      <is>
        <t>500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07" sId="1" odxf="1" dxf="1">
    <nc r="G181">
      <f>G182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08" sId="1" odxf="1" dxf="1">
    <nc r="H181">
      <f>H182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09" sId="1" odxf="1" dxf="1">
    <nc r="I181">
      <f>I182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10" sId="1" odxf="1" dxf="1">
    <nc r="J181">
      <f>J182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11" sId="1" odxf="1" dxf="1">
    <nc r="K181">
      <f>K182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12" sId="1">
    <nc r="A182" t="inlineStr">
      <is>
        <t>Иные межбюджетные трансферты</t>
      </is>
    </nc>
  </rcc>
  <rcc rId="1413" sId="1">
    <nc r="B182" t="inlineStr">
      <is>
        <t>920</t>
      </is>
    </nc>
  </rcc>
  <rcc rId="1414" sId="1">
    <nc r="D182" t="inlineStr">
      <is>
        <t>01</t>
      </is>
    </nc>
  </rcc>
  <rcc rId="1415" sId="1">
    <nc r="E182" t="inlineStr">
      <is>
        <t>99 0 00 92060</t>
      </is>
    </nc>
  </rcc>
  <rcc rId="1416" sId="1">
    <nc r="F182" t="inlineStr">
      <is>
        <t>540</t>
      </is>
    </nc>
  </rcc>
  <rfmt sheetId="1" sqref="G182" start="0" length="0">
    <dxf>
      <alignment wrapText="1" readingOrder="0"/>
    </dxf>
  </rfmt>
  <rcc rId="1417" sId="1" odxf="1" dxf="1" numFmtId="4">
    <nc r="H182">
      <v>0</v>
    </nc>
    <odxf>
      <alignment wrapText="0" readingOrder="0"/>
    </odxf>
    <ndxf>
      <alignment wrapText="1" readingOrder="0"/>
    </ndxf>
  </rcc>
  <rcc rId="1418" sId="1" odxf="1" dxf="1">
    <nc r="I182">
      <f>H182+G182</f>
    </nc>
    <odxf>
      <alignment wrapText="0" readingOrder="0"/>
    </odxf>
    <ndxf>
      <alignment wrapText="1" readingOrder="0"/>
    </ndxf>
  </rcc>
  <rcc rId="1419" sId="1" odxf="1" dxf="1" numFmtId="4">
    <nc r="J182">
      <v>0</v>
    </nc>
    <odxf>
      <alignment wrapText="0" readingOrder="0"/>
    </odxf>
    <ndxf>
      <alignment wrapText="1" readingOrder="0"/>
    </ndxf>
  </rcc>
  <rcc rId="1420" sId="1" odxf="1" dxf="1" numFmtId="4">
    <nc r="K182">
      <v>0</v>
    </nc>
    <odxf>
      <alignment wrapText="0" readingOrder="0"/>
    </odxf>
    <ndxf>
      <alignment wrapText="1" readingOrder="0"/>
    </ndxf>
  </rcc>
  <rcc rId="1421" sId="1" numFmtId="4">
    <nc r="G182">
      <v>0</v>
    </nc>
  </rcc>
  <rcc rId="1422" sId="1" numFmtId="4">
    <nc r="C177">
      <v>7</v>
    </nc>
  </rcc>
  <rcc rId="1423" sId="1" numFmtId="4">
    <nc r="C178">
      <v>7</v>
    </nc>
  </rcc>
  <rcc rId="1424" sId="1" numFmtId="4">
    <nc r="C179">
      <v>7</v>
    </nc>
  </rcc>
  <rcc rId="1425" sId="1">
    <nc r="C180" t="inlineStr">
      <is>
        <t>07</t>
      </is>
    </nc>
  </rcc>
  <rcc rId="1426" sId="1">
    <nc r="C181" t="inlineStr">
      <is>
        <t>07</t>
      </is>
    </nc>
  </rcc>
  <rcc rId="1427" sId="1">
    <nc r="C182" t="inlineStr">
      <is>
        <t>07</t>
      </is>
    </nc>
  </rcc>
  <rrc rId="1428" sId="1" ref="A183:XFD187" action="insertRow"/>
  <rfmt sheetId="1" sqref="A183" start="0" length="0">
    <dxf>
      <fill>
        <patternFill>
          <bgColor theme="0"/>
        </patternFill>
      </fill>
      <alignment horizontal="left" vertical="center" readingOrder="0"/>
    </dxf>
  </rfmt>
  <rcc rId="1429" sId="1" odxf="1" dxf="1" numFmtId="4">
    <nc r="B183">
      <v>920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5" formatCode="000"/>
      <fill>
        <patternFill>
          <bgColor theme="0"/>
        </patternFill>
      </fill>
      <alignment wrapText="1" readingOrder="0"/>
    </ndxf>
  </rcc>
  <rcc rId="1430" sId="1" odxf="1" dxf="1" numFmtId="4">
    <nc r="C183">
      <v>7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4" formatCode="00"/>
      <fill>
        <patternFill>
          <bgColor theme="0"/>
        </patternFill>
      </fill>
      <alignment wrapText="1" readingOrder="0"/>
    </ndxf>
  </rcc>
  <rfmt sheetId="1" sqref="D183" start="0" length="0">
    <dxf>
      <numFmt numFmtId="164" formatCode="00"/>
      <fill>
        <patternFill>
          <bgColor theme="0"/>
        </patternFill>
      </fill>
      <alignment wrapText="1" readingOrder="0"/>
    </dxf>
  </rfmt>
  <rfmt sheetId="1" sqref="E183" start="0" length="0">
    <dxf>
      <fill>
        <patternFill patternType="none">
          <bgColor indexed="65"/>
        </patternFill>
      </fill>
    </dxf>
  </rfmt>
  <rfmt sheetId="1" sqref="F183" start="0" length="0">
    <dxf>
      <fill>
        <patternFill patternType="none">
          <bgColor indexed="65"/>
        </patternFill>
      </fill>
    </dxf>
  </rfmt>
  <rcc rId="1431" sId="1" odxf="1" dxf="1">
    <nc r="G183">
      <f>G184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432" sId="1" odxf="1" dxf="1">
    <nc r="H183">
      <f>H184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433" sId="1" odxf="1" dxf="1">
    <nc r="I183">
      <f>I184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434" sId="1" odxf="1" dxf="1">
    <nc r="J183">
      <f>J184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435" sId="1" odxf="1" dxf="1">
    <nc r="K183">
      <f>K184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fmt sheetId="1" sqref="A184" start="0" length="0">
    <dxf>
      <numFmt numFmtId="30" formatCode="@"/>
      <fill>
        <patternFill patternType="none">
          <bgColor indexed="65"/>
        </patternFill>
      </fill>
      <alignment horizontal="left" vertical="center" readingOrder="0"/>
    </dxf>
  </rfmt>
  <rcc rId="1436" sId="1" odxf="1" dxf="1">
    <nc r="B184" t="inlineStr">
      <is>
        <t>920</t>
      </is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37" sId="1" odxf="1" dxf="1" numFmtId="4">
    <nc r="C184">
      <v>7</v>
    </nc>
    <odxf>
      <numFmt numFmtId="30" formatCode="@"/>
      <fill>
        <patternFill patternType="solid">
          <bgColor theme="8" tint="0.79998168889431442"/>
        </patternFill>
      </fill>
      <alignment wrapText="0" readingOrder="0"/>
    </odxf>
    <ndxf>
      <numFmt numFmtId="164" formatCode="00"/>
      <fill>
        <patternFill patternType="none">
          <bgColor indexed="65"/>
        </patternFill>
      </fill>
      <alignment wrapText="1" readingOrder="0"/>
    </ndxf>
  </rcc>
  <rfmt sheetId="1" sqref="D184" start="0" length="0">
    <dxf>
      <numFmt numFmtId="164" formatCode="00"/>
      <fill>
        <patternFill patternType="none">
          <bgColor indexed="65"/>
        </patternFill>
      </fill>
      <alignment wrapText="1" readingOrder="0"/>
    </dxf>
  </rfmt>
  <rcc rId="1438" sId="1" odxf="1" dxf="1">
    <nc r="E184" t="inlineStr">
      <is>
        <t>99 0 00 00000</t>
      </is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fmt sheetId="1" sqref="F184" start="0" length="0">
    <dxf>
      <fill>
        <patternFill patternType="none">
          <bgColor indexed="65"/>
        </patternFill>
      </fill>
      <alignment wrapText="1" readingOrder="0"/>
    </dxf>
  </rfmt>
  <rcc rId="1439" sId="1" odxf="1" dxf="1">
    <nc r="G184">
      <f>G185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0" sId="1" odxf="1" dxf="1">
    <nc r="H184">
      <f>H185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1" sId="1" odxf="1" dxf="1">
    <nc r="I184">
      <f>I185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2" sId="1" odxf="1" dxf="1">
    <nc r="J184">
      <f>J185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3" sId="1" odxf="1" dxf="1">
    <nc r="K184">
      <f>K185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4" sId="1" odxf="1" dxf="1">
    <nc r="A185" t="inlineStr">
      <is>
        <t>Иные межбюджетные трансферты, предоставляемые на реализацию мероприятий по решению вопросов местного значения муниципального района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5" sId="1" odxf="1" dxf="1">
    <nc r="B185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6" sId="1" odxf="1" dxf="1">
    <nc r="C185" t="inlineStr">
      <is>
        <t>07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D185" start="0" length="0">
    <dxf>
      <fill>
        <patternFill patternType="none">
          <bgColor indexed="65"/>
        </patternFill>
      </fill>
    </dxf>
  </rfmt>
  <rcc rId="1447" sId="1" odxf="1" dxf="1">
    <nc r="E185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F185" start="0" length="0">
    <dxf>
      <fill>
        <patternFill patternType="none">
          <bgColor indexed="65"/>
        </patternFill>
      </fill>
    </dxf>
  </rfmt>
  <rcc rId="1448" sId="1" odxf="1" dxf="1">
    <nc r="G185">
      <f>G186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9" sId="1" odxf="1" dxf="1">
    <nc r="H185">
      <f>H186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0" sId="1" odxf="1" dxf="1">
    <nc r="I185">
      <f>I186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1" sId="1" odxf="1" dxf="1">
    <nc r="J185">
      <f>J186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2" sId="1" odxf="1" dxf="1">
    <nc r="K185">
      <f>K186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3" sId="1" odxf="1" dxf="1">
    <nc r="A186" t="inlineStr">
      <is>
        <t>Межбюджетные трансферты</t>
      </is>
    </nc>
    <odxf>
      <font>
        <sz val="11"/>
        <name val="Times New Roman"/>
        <scheme val="none"/>
      </font>
      <numFmt numFmtId="0" formatCode="General"/>
      <fill>
        <patternFill patternType="solid">
          <bgColor theme="8" tint="0.79998168889431442"/>
        </patternFill>
      </fill>
      <alignment vertical="top" readingOrder="0"/>
    </odxf>
    <ndxf>
      <font>
        <sz val="11"/>
        <color indexed="8"/>
        <name val="Times New Roman"/>
        <scheme val="none"/>
      </font>
      <numFmt numFmtId="30" formatCode="@"/>
      <fill>
        <patternFill patternType="none">
          <bgColor indexed="65"/>
        </patternFill>
      </fill>
      <alignment vertical="center" readingOrder="0"/>
    </ndxf>
  </rcc>
  <rcc rId="1454" sId="1" odxf="1" dxf="1">
    <nc r="B186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5" sId="1" odxf="1" dxf="1">
    <nc r="C186" t="inlineStr">
      <is>
        <t>07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D186" start="0" length="0">
    <dxf>
      <fill>
        <patternFill patternType="none">
          <bgColor indexed="65"/>
        </patternFill>
      </fill>
    </dxf>
  </rfmt>
  <rcc rId="1456" sId="1" odxf="1" dxf="1">
    <nc r="E186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7" sId="1" odxf="1" dxf="1">
    <nc r="F186" t="inlineStr">
      <is>
        <t>500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8" sId="1" odxf="1" dxf="1">
    <nc r="G186">
      <f>G187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9" sId="1" odxf="1" dxf="1">
    <nc r="H186">
      <f>H187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60" sId="1" odxf="1" dxf="1">
    <nc r="I186">
      <f>I187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61" sId="1" odxf="1" dxf="1">
    <nc r="J186">
      <f>J187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62" sId="1" odxf="1" dxf="1">
    <nc r="K186">
      <f>K187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63" sId="1">
    <nc r="A187" t="inlineStr">
      <is>
        <t>Иные межбюджетные трансферты</t>
      </is>
    </nc>
  </rcc>
  <rcc rId="1464" sId="1">
    <nc r="B187" t="inlineStr">
      <is>
        <t>920</t>
      </is>
    </nc>
  </rcc>
  <rcc rId="1465" sId="1">
    <nc r="C187" t="inlineStr">
      <is>
        <t>07</t>
      </is>
    </nc>
  </rcc>
  <rcc rId="1466" sId="1">
    <nc r="E187" t="inlineStr">
      <is>
        <t>99 0 00 92060</t>
      </is>
    </nc>
  </rcc>
  <rcc rId="1467" sId="1">
    <nc r="F187" t="inlineStr">
      <is>
        <t>540</t>
      </is>
    </nc>
  </rcc>
  <rcc rId="1468" sId="1" numFmtId="4">
    <nc r="G187">
      <v>0</v>
    </nc>
  </rcc>
  <rcc rId="1469" sId="1" numFmtId="4">
    <nc r="H187">
      <v>0</v>
    </nc>
  </rcc>
  <rcc rId="1470" sId="1">
    <nc r="I187">
      <f>H187+G187</f>
    </nc>
  </rcc>
  <rcc rId="1471" sId="1" numFmtId="4">
    <nc r="J187">
      <v>0</v>
    </nc>
  </rcc>
  <rcc rId="1472" sId="1" numFmtId="4">
    <nc r="K187">
      <v>0</v>
    </nc>
  </rcc>
  <rcc rId="1473" sId="1" numFmtId="4">
    <nc r="D183">
      <v>2</v>
    </nc>
  </rcc>
  <rcc rId="1474" sId="1" numFmtId="4">
    <nc r="D184">
      <v>2</v>
    </nc>
  </rcc>
  <rcc rId="1475" sId="1">
    <nc r="D185" t="inlineStr">
      <is>
        <t>02</t>
      </is>
    </nc>
  </rcc>
  <rcc rId="1476" sId="1">
    <nc r="D186" t="inlineStr">
      <is>
        <t>02</t>
      </is>
    </nc>
  </rcc>
  <rcc rId="1477" sId="1">
    <nc r="D187" t="inlineStr">
      <is>
        <t>02</t>
      </is>
    </nc>
  </rcc>
</revisions>
</file>

<file path=xl/revisions/revisionLog15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2" sId="1" numFmtId="4">
    <oc r="I14">
      <v>9</v>
    </oc>
    <nc r="I14">
      <v>7</v>
    </nc>
  </rcc>
  <rcc rId="803" sId="1" numFmtId="4">
    <oc r="J14">
      <v>10</v>
    </oc>
    <nc r="J14">
      <v>8</v>
    </nc>
  </rcc>
  <rcc rId="804" sId="1" numFmtId="4">
    <oc r="K14">
      <v>11</v>
    </oc>
    <nc r="K14">
      <v>9</v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9" sId="1">
    <oc r="G3" t="inlineStr">
      <is>
        <t xml:space="preserve">от  2021 № </t>
      </is>
    </oc>
    <nc r="G3" t="inlineStr">
      <is>
        <t>от 11 июня 2021 № 4-29/149</t>
      </is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4" sId="1" numFmtId="4">
    <nc r="J25">
      <v>0</v>
    </nc>
  </rcc>
  <rcc rId="815" sId="1" numFmtId="4">
    <nc r="K25">
      <v>0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6" sId="1" numFmtId="4">
    <nc r="J30">
      <v>0</v>
    </nc>
  </rcc>
  <rcc rId="817" sId="1" numFmtId="4">
    <nc r="K30">
      <v>0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0" sId="1" numFmtId="4">
    <oc r="G38">
      <v>0</v>
    </oc>
    <nc r="G38">
      <v>30</v>
    </nc>
  </rcc>
  <rcc rId="921" sId="1" numFmtId="4">
    <oc r="H38">
      <v>30</v>
    </oc>
    <nc r="H38">
      <v>0</v>
    </nc>
  </rcc>
  <rcc rId="922" sId="1" numFmtId="4">
    <oc r="G43">
      <v>141.4</v>
    </oc>
    <nc r="G43">
      <v>291.89999999999998</v>
    </nc>
  </rcc>
  <rcc rId="923" sId="1" numFmtId="4">
    <oc r="H43">
      <v>150.5</v>
    </oc>
    <nc r="H43"/>
  </rcc>
  <rcc rId="924" sId="1" numFmtId="4">
    <oc r="G81">
      <f>40478.1+27.2</f>
    </oc>
    <nc r="G81">
      <v>36854.800000000003</v>
    </nc>
  </rcc>
  <rcc rId="925" sId="1">
    <oc r="H81">
      <f>-150.5-3500</f>
    </oc>
    <nc r="H81"/>
  </rcc>
  <rcc rId="926" sId="1" numFmtId="4">
    <oc r="G142">
      <f>10122+1124.7+172.1+19.1</f>
    </oc>
    <nc r="G142">
      <v>0</v>
    </nc>
  </rcc>
  <rcc rId="927" sId="1" numFmtId="4">
    <oc r="G143">
      <v>0</v>
    </oc>
    <nc r="G143">
      <v>11437.9</v>
    </nc>
  </rcc>
  <rcc rId="928" sId="1" numFmtId="4">
    <oc r="H143">
      <v>11437.9</v>
    </oc>
    <nc r="H143"/>
  </rcc>
  <rcc rId="929" sId="1" numFmtId="4">
    <oc r="H142">
      <v>-11437.9</v>
    </oc>
    <nc r="H142"/>
  </rcc>
  <rrc rId="930" sId="1" ref="A142:XFD142" action="deleteRow">
    <undo index="0" exp="ref" v="1" dr="I142" r="I141" sId="1"/>
    <undo index="0" exp="ref" v="1" dr="H142" r="H141" sId="1"/>
    <undo index="0" exp="ref" v="1" dr="G142" r="G141" sId="1"/>
    <rfmt sheetId="1" xfDxf="1" sqref="A142:XFD142" start="0" length="0">
      <dxf>
        <font>
          <name val="Times New Roman"/>
          <scheme val="none"/>
        </font>
      </dxf>
    </rfmt>
    <rcc rId="0" sId="1" dxf="1">
      <nc r="A142" t="inlineStr">
        <is>
          <t>Закупка товаров, работ, услуг в целях капитального ремонта государственного (муниципального) имущества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42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42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42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42" t="inlineStr">
        <is>
          <t>12 1 F2 55550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42" t="inlineStr">
        <is>
          <t>243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142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H142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I142">
        <f>H142+G142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142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142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931" sId="1">
    <oc r="G141">
      <f>#REF!</f>
    </oc>
    <nc r="G141">
      <f>G142</f>
    </nc>
  </rcc>
  <rcc rId="932" sId="1">
    <oc r="H141">
      <f>#REF!+H142</f>
    </oc>
    <nc r="H141">
      <f>H142</f>
    </nc>
  </rcc>
  <rcc rId="933" sId="1">
    <oc r="I141">
      <f>#REF!+I142</f>
    </oc>
    <nc r="I141">
      <f>I142</f>
    </nc>
  </rcc>
  <rcc rId="934" sId="1">
    <oc r="J141">
      <f>J142</f>
    </oc>
    <nc r="J141">
      <f>J142</f>
    </nc>
  </rcc>
  <rcc rId="935" sId="1">
    <oc r="K141">
      <f>K142</f>
    </oc>
    <nc r="K141">
      <f>K142</f>
    </nc>
  </rcc>
  <rcc rId="936" sId="1" numFmtId="4">
    <oc r="G168">
      <v>13659.1</v>
    </oc>
    <nc r="G168">
      <v>15073.3</v>
    </nc>
  </rcc>
  <rcc rId="937" sId="1" numFmtId="4">
    <nc r="G172">
      <v>0</v>
    </nc>
  </rcc>
  <rcc rId="938" sId="1" numFmtId="4">
    <oc r="G242">
      <v>308.8</v>
    </oc>
    <nc r="G242">
      <v>1783.3</v>
    </nc>
  </rcc>
  <rcc rId="939" sId="1" numFmtId="4">
    <oc r="H242">
      <v>1474.5</v>
    </oc>
    <nc r="H242"/>
  </rcc>
  <rcc rId="940" sId="1" numFmtId="4">
    <oc r="G260">
      <v>0</v>
    </oc>
    <nc r="G260">
      <v>31.2</v>
    </nc>
  </rcc>
  <rcc rId="941" sId="1" numFmtId="4">
    <oc r="H260">
      <v>31.2</v>
    </oc>
    <nc r="H260"/>
  </rcc>
  <rcc rId="942" sId="1" numFmtId="4">
    <oc r="G218">
      <v>40.4</v>
    </oc>
    <nc r="G218">
      <v>1109.5</v>
    </nc>
  </rcc>
  <rcc rId="943" sId="1" numFmtId="4">
    <oc r="H218">
      <v>1069.0999999999999</v>
    </oc>
    <nc r="H218"/>
  </rcc>
  <rcc rId="944" sId="1" numFmtId="4">
    <oc r="G234">
      <v>15940.4</v>
    </oc>
    <nc r="G234">
      <v>14871.3</v>
    </nc>
  </rcc>
  <rcc rId="945" sId="1" numFmtId="4">
    <oc r="H234">
      <v>-1069.0999999999999</v>
    </oc>
    <nc r="H234"/>
  </rcc>
  <rcc rId="946" sId="1" numFmtId="4">
    <oc r="H168">
      <f>-1230-1505.7+1200+3500-550.1</f>
    </oc>
    <nc r="H168">
      <v>-550.1</v>
    </nc>
  </rcc>
  <rcc rId="947" sId="1">
    <oc r="G3" t="inlineStr">
      <is>
        <t>от 11 июня 2021 № 4-29/149</t>
      </is>
    </oc>
    <nc r="G3" t="inlineStr">
      <is>
        <t>от 22 июня 2021 № 4-29/154</t>
      </is>
    </nc>
  </rcc>
  <rcv guid="{C0DCEFD6-4378-4196-8A52-BBAE8937CBA3}" action="delete"/>
  <rdn rId="0" localSheetId="1" customView="1" name="Z_C0DCEFD6_4378_4196_8A52_BBAE8937CBA3_.wvu.PrintArea" hidden="1" oldHidden="1">
    <formula>'2021-2023 год'!$A$1:$K$260</formula>
    <oldFormula>'2021-2023 год'!$A$1:$K$260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год'!$A$13:$F$260</formula>
    <oldFormula>'2021-2023 год'!$A$13:$F$256</oldFormula>
  </rdn>
  <rcv guid="{C0DCEFD6-4378-4196-8A52-BBAE8937CBA3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год'!$A$1:$K$274</formula>
    <oldFormula>'2021-2023 год'!$A$1:$K$274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год'!$A$13:$F$274</formula>
    <oldFormula>'2021-2023 год'!$A$13:$F$274</oldFormula>
  </rdn>
  <rcv guid="{C0DCEFD6-4378-4196-8A52-BBAE8937CBA3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6" sId="1">
    <oc r="E166" t="inlineStr">
      <is>
        <t>99 0 00 25530</t>
      </is>
    </oc>
    <nc r="E166" t="inlineStr">
      <is>
        <t>99 0 00 25520</t>
      </is>
    </nc>
  </rcc>
  <rcc rId="1177" sId="1">
    <oc r="E167" t="inlineStr">
      <is>
        <t>99 0 00 25530</t>
      </is>
    </oc>
    <nc r="E167" t="inlineStr">
      <is>
        <t>99 0 00 25520</t>
      </is>
    </nc>
  </rcc>
  <rcc rId="1178" sId="1">
    <oc r="E168" t="inlineStr">
      <is>
        <t>99 0 00 25530</t>
      </is>
    </oc>
    <nc r="E168" t="inlineStr">
      <is>
        <t>99 0 00 25520</t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год'!$A$1:$K$274</formula>
    <oldFormula>'2021-2023 год'!$A$1:$K$274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</rdn>
  <rdn rId="0" localSheetId="1" customView="1" name="Z_C0DCEFD6_4378_4196_8A52_BBAE8937CBA3_.wvu.FilterData" hidden="1" oldHidden="1">
    <formula>'2021-2023 год'!$A$13:$F$274</formula>
    <oldFormula>'2021-2023 год'!$A$13:$F$274</oldFormula>
  </rdn>
  <rcv guid="{C0DCEFD6-4378-4196-8A52-BBAE8937CBA3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38" start="0" length="0">
    <dxf>
      <fill>
        <patternFill>
          <bgColor rgb="FFDAEEF3"/>
        </patternFill>
      </fill>
    </dxf>
  </rfmt>
  <rfmt sheetId="1" sqref="C138" start="0" length="0">
    <dxf>
      <fill>
        <patternFill>
          <bgColor rgb="FFDAEEF3"/>
        </patternFill>
      </fill>
    </dxf>
  </rfmt>
  <rfmt sheetId="1" sqref="D138" start="0" length="0">
    <dxf>
      <fill>
        <patternFill>
          <bgColor rgb="FFDAEEF3"/>
        </patternFill>
      </fill>
    </dxf>
  </rfmt>
  <rfmt sheetId="1" sqref="E138" start="0" length="0">
    <dxf>
      <fill>
        <patternFill>
          <bgColor theme="8" tint="0.79998168889431442"/>
        </patternFill>
      </fill>
    </dxf>
  </rfmt>
  <rfmt sheetId="1" sqref="F138" start="0" length="0">
    <dxf>
      <fill>
        <patternFill>
          <bgColor rgb="FFDAEEF3"/>
        </patternFill>
      </fill>
    </dxf>
  </rfmt>
  <rfmt sheetId="1" sqref="G138" start="0" length="0">
    <dxf>
      <fill>
        <patternFill>
          <bgColor theme="8" tint="0.79998168889431442"/>
        </patternFill>
      </fill>
    </dxf>
  </rfmt>
  <rfmt sheetId="1" sqref="H138" start="0" length="0">
    <dxf>
      <fill>
        <patternFill>
          <bgColor theme="8" tint="0.79998168889431442"/>
        </patternFill>
      </fill>
    </dxf>
  </rfmt>
  <rcc rId="1183" sId="1" odxf="1" dxf="1">
    <oc r="I138">
      <f>H138+G138</f>
    </oc>
    <nc r="I138">
      <f>H138+G138</f>
    </nc>
    <odxf>
      <fill>
        <patternFill>
          <bgColor indexed="9"/>
        </patternFill>
      </fill>
    </odxf>
    <ndxf>
      <fill>
        <patternFill>
          <bgColor theme="8" tint="0.79998168889431442"/>
        </patternFill>
      </fill>
    </ndxf>
  </rcc>
  <rfmt sheetId="1" sqref="J138" start="0" length="0">
    <dxf>
      <fill>
        <patternFill>
          <bgColor theme="8" tint="0.79998168889431442"/>
        </patternFill>
      </fill>
    </dxf>
  </rfmt>
  <rfmt sheetId="1" sqref="K138" start="0" length="0">
    <dxf>
      <fill>
        <patternFill>
          <bgColor rgb="FFDAEEF3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4" sId="1" odxf="1" dxf="1">
    <nc r="L147">
      <f>I147+I135</f>
    </nc>
    <odxf>
      <numFmt numFmtId="0" formatCode="General"/>
    </odxf>
    <ndxf>
      <numFmt numFmtId="167" formatCode="#,##0.0"/>
    </ndxf>
  </rcc>
  <rcv guid="{C0DCEFD6-4378-4196-8A52-BBAE8937CBA3}" action="delete"/>
  <rdn rId="0" localSheetId="1" customView="1" name="Z_C0DCEFD6_4378_4196_8A52_BBAE8937CBA3_.wvu.PrintArea" hidden="1" oldHidden="1">
    <formula>'2021-2023 год'!$A$1:$K$274</formula>
    <oldFormula>'2021-2023 год'!$A$1:$K$274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год'!$A$13:$F$274</formula>
    <oldFormula>'2021-2023 год'!$A$13:$F$274</oldFormula>
  </rdn>
  <rcv guid="{C0DCEFD6-4378-4196-8A52-BBAE8937CBA3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год'!$A$1:$K$274</formula>
    <oldFormula>'2021-2023 год'!$A$1:$K$274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год'!$A$13:$F$274</formula>
    <oldFormula>'2021-2023 год'!$A$13:$F$274</oldFormula>
  </rdn>
  <rcv guid="{C0DCEFD6-4378-4196-8A52-BBAE8937CBA3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3" sId="1" numFmtId="4">
    <oc r="G33">
      <v>25000</v>
    </oc>
    <nc r="G33">
      <v>0</v>
    </nc>
  </rcc>
  <rcc rId="1194" sId="1" numFmtId="4">
    <oc r="H33">
      <f>-500-16186.4-3700-3792.9-820.7</f>
    </oc>
    <nc r="H33">
      <v>0</v>
    </nc>
  </rcc>
  <rcc rId="1195" sId="1" numFmtId="4">
    <nc r="G138">
      <v>16186.4</v>
    </nc>
  </rcc>
  <rcc rId="1196" sId="1" numFmtId="4">
    <oc r="H138">
      <v>16186.4</v>
    </oc>
    <nc r="H138">
      <v>0</v>
    </nc>
  </rcc>
  <rcc rId="1197" sId="1" numFmtId="4">
    <oc r="G159">
      <v>54343</v>
    </oc>
    <nc r="G159">
      <v>58043</v>
    </nc>
  </rcc>
  <rcc rId="1198" sId="1" numFmtId="4">
    <oc r="H159">
      <v>3700</v>
    </oc>
    <nc r="H159">
      <v>0</v>
    </nc>
  </rcc>
  <rcc rId="1199" sId="1" numFmtId="4">
    <oc r="G168">
      <v>0</v>
    </oc>
    <nc r="G168">
      <v>820.7</v>
    </nc>
  </rcc>
  <rcc rId="1200" sId="1" numFmtId="4">
    <oc r="H168">
      <v>820.7</v>
    </oc>
    <nc r="H168">
      <v>0</v>
    </nc>
  </rcc>
  <rcc rId="1201" sId="1" numFmtId="4">
    <oc r="G176">
      <v>15623.4</v>
    </oc>
    <nc r="G176">
      <v>15073.3</v>
    </nc>
  </rcc>
  <rcc rId="1202" sId="1" numFmtId="4">
    <oc r="H176">
      <v>-550.1</v>
    </oc>
    <nc r="H176">
      <v>0</v>
    </nc>
  </rcc>
  <rcc rId="1203" sId="1" numFmtId="4">
    <oc r="G180">
      <v>0</v>
    </oc>
    <nc r="G180">
      <v>550.1</v>
    </nc>
  </rcc>
  <rcc rId="1204" sId="1" numFmtId="4">
    <oc r="H180">
      <v>550.1</v>
    </oc>
    <nc r="H180">
      <v>0</v>
    </nc>
  </rcc>
  <rcc rId="1205" sId="1" numFmtId="4">
    <nc r="G186">
      <v>3792.9</v>
    </nc>
  </rcc>
  <rcc rId="1206" sId="1" numFmtId="4">
    <oc r="H186">
      <v>3792.9</v>
    </oc>
    <nc r="H186">
      <v>0</v>
    </nc>
  </rcc>
  <rcc rId="1207" sId="1" numFmtId="4">
    <oc r="G262">
      <v>0</v>
    </oc>
    <nc r="G262">
      <v>500</v>
    </nc>
  </rcc>
  <rcc rId="1208" sId="1" numFmtId="4">
    <oc r="H262">
      <v>500</v>
    </oc>
    <nc r="H262">
      <v>0</v>
    </nc>
  </rcc>
  <rcc rId="1209" sId="1">
    <oc r="G258">
      <f>G263+G267+G271</f>
    </oc>
    <nc r="G258">
      <f>G263+G267+G271+G259</f>
    </nc>
  </rcc>
  <rcc rId="1210" sId="1">
    <oc r="H258">
      <f>H263+H267+H271+H259</f>
    </oc>
    <nc r="H258">
      <f>H263+H267+H271+H259</f>
    </nc>
  </rcc>
  <rcc rId="1211" sId="1">
    <oc r="I258">
      <f>I263+I267+I271+I259</f>
    </oc>
    <nc r="I258">
      <f>I263+I267+I271+I259</f>
    </nc>
  </rcc>
  <rcc rId="1212" sId="1">
    <oc r="J258">
      <f>J263+J267+J271+J259</f>
    </oc>
    <nc r="J258">
      <f>J263+J267+J271+J259</f>
    </nc>
  </rcc>
  <rcc rId="1213" sId="1">
    <oc r="K258">
      <f>K263+K267+K271+K259</f>
    </oc>
    <nc r="K258">
      <f>K263+K267+K271+K259</f>
    </nc>
  </rcc>
  <rrc rId="1214" sId="1" ref="A29:XFD29" action="deleteRow">
    <undo index="5" exp="ref" v="1" dr="K29" r="K17" sId="1"/>
    <undo index="5" exp="ref" v="1" dr="J29" r="J17" sId="1"/>
    <undo index="5" exp="ref" v="1" dr="I29" r="I17" sId="1"/>
    <undo index="5" exp="ref" v="1" dr="H29" r="H17" sId="1"/>
    <undo index="5" exp="ref" v="1" dr="G29" r="G17" sId="1"/>
    <undo index="0" exp="area" ref3D="1" dr="$G$1:$H$1048576" dn="Z_C0DCEFD6_4378_4196_8A52_BBAE8937CBA3_.wvu.Cols" sId="1"/>
    <rfmt sheetId="1" xfDxf="1" sqref="A29:XFD29" start="0" length="0">
      <dxf>
        <font>
          <name val="Times New Roman"/>
          <scheme val="none"/>
        </font>
      </dxf>
    </rfmt>
    <rcc rId="0" sId="1" dxf="1">
      <nc r="A29" t="inlineStr">
        <is>
          <t>Резервные фонды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9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9" t="inlineStr">
        <is>
          <t>11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E2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2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29">
        <f>G31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">
        <f>H31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">
        <f>I31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9">
        <f>J31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9">
        <f>K31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215" sId="1" ref="A29:XFD29" action="deleteRow">
    <undo index="0" exp="area" ref3D="1" dr="$G$1:$H$1048576" dn="Z_C0DCEFD6_4378_4196_8A52_BBAE8937CBA3_.wvu.Cols" sId="1"/>
    <rfmt sheetId="1" xfDxf="1" sqref="A29:XFD29" start="0" length="0">
      <dxf>
        <font>
          <name val="Times New Roman"/>
          <scheme val="none"/>
        </font>
      </dxf>
    </rfmt>
    <rcc rId="0" sId="1" dxf="1">
      <nc r="A29" t="inlineStr">
        <is>
          <t>Непрограммные направления деятельности</t>
        </is>
      </nc>
      <ndxf>
        <font>
          <sz val="11"/>
          <name val="Times New Roman"/>
          <scheme val="none"/>
        </font>
        <numFmt numFmtId="30" formatCode="@"/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9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9" t="inlineStr">
        <is>
          <t>11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" t="inlineStr">
        <is>
          <t>99 0 00 00000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2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29">
        <f>G30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">
        <f>H30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">
        <f>I30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216" sId="1" ref="A29:XFD29" action="deleteRow">
    <undo index="0" exp="area" ref3D="1" dr="$G$1:$H$1048576" dn="Z_C0DCEFD6_4378_4196_8A52_BBAE8937CBA3_.wvu.Cols" sId="1"/>
    <rfmt sheetId="1" xfDxf="1" sqref="A29:XFD29" start="0" length="0">
      <dxf>
        <font>
          <name val="Times New Roman"/>
          <scheme val="none"/>
        </font>
      </dxf>
    </rfmt>
    <rcc rId="0" sId="1" dxf="1" quotePrefix="1">
      <nc r="A29" t="inlineStr">
        <is>
          <t>Резерв средств на 2021 год, в том числе для увеличения расходов на оплату труда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9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9" t="inlineStr">
        <is>
          <t>11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" t="inlineStr">
        <is>
          <t>99 0 00 99950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2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29">
        <f>G30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">
        <f>H30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">
        <f>I30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9">
        <f>J30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9">
        <f>K30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217" sId="1" ref="A29:XFD29" action="deleteRow">
    <undo index="0" exp="area" ref3D="1" dr="$G$1:$H$1048576" dn="Z_C0DCEFD6_4378_4196_8A52_BBAE8937CBA3_.wvu.Cols" sId="1"/>
    <rfmt sheetId="1" xfDxf="1" sqref="A29:XFD29" start="0" length="0">
      <dxf>
        <font>
          <name val="Times New Roman"/>
          <scheme val="none"/>
        </font>
      </dxf>
    </rfmt>
    <rcc rId="0" sId="1" dxf="1">
      <nc r="A29" t="inlineStr">
        <is>
          <t>Иные бюджетные ассигнования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9">
        <v>1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9">
        <v>11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" t="inlineStr">
        <is>
          <t>99 0 00 99950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9" t="inlineStr">
        <is>
          <t>800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29">
        <f>G30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">
        <f>H30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">
        <f>I30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9">
        <f>J30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9">
        <f>K30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218" sId="1" ref="A29:XFD29" action="deleteRow">
    <undo index="0" exp="area" ref3D="1" dr="$G$1:$H$1048576" dn="Z_C0DCEFD6_4378_4196_8A52_BBAE8937CBA3_.wvu.Cols" sId="1"/>
    <rfmt sheetId="1" xfDxf="1" sqref="A29:XFD29" start="0" length="0">
      <dxf>
        <font>
          <name val="Times New Roman"/>
          <scheme val="none"/>
        </font>
      </dxf>
    </rfmt>
    <rcc rId="0" sId="1" dxf="1">
      <nc r="A29" t="inlineStr">
        <is>
          <t>Резервные средства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9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9">
        <v>11</v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rgb="FFDAEEF3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" t="inlineStr">
        <is>
          <t>99 0 00 99950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9" t="inlineStr">
        <is>
          <t>870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">
        <f>G29+H29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1219" sId="1">
    <oc r="G17">
      <f>G18+G29+G24+#REF!</f>
    </oc>
    <nc r="G17">
      <f>G18+G29+G24</f>
    </nc>
  </rcc>
  <rcc rId="1220" sId="1">
    <oc r="H17">
      <f>H18+H29+H24+#REF!</f>
    </oc>
    <nc r="H17">
      <f>H18+H29+H24</f>
    </nc>
  </rcc>
  <rcc rId="1221" sId="1">
    <oc r="I17">
      <f>I18+I29+I24+#REF!</f>
    </oc>
    <nc r="I17">
      <f>I18+I29+I24</f>
    </nc>
  </rcc>
  <rcc rId="1222" sId="1">
    <oc r="J17">
      <f>J18+J29+J24+#REF!</f>
    </oc>
    <nc r="J17">
      <f>J18+J29+J24</f>
    </nc>
  </rcc>
  <rcc rId="1223" sId="1">
    <oc r="K17">
      <f>K18+K29+K24+#REF!</f>
    </oc>
    <nc r="K17">
      <f>K18+K29+K24</f>
    </nc>
  </rcc>
  <rdn rId="0" localSheetId="1" customView="1" name="Z_C0DCEFD6_4378_4196_8A52_BBAE8937CBA3_.wvu.Cols" hidden="1" oldHidden="1">
    <oldFormula>'2021-2023 год'!$G:$H</oldFormula>
  </rdn>
  <rcv guid="{C0DCEFD6-4378-4196-8A52-BBAE8937CBA3}" action="delete"/>
  <rdn rId="0" localSheetId="1" customView="1" name="Z_C0DCEFD6_4378_4196_8A52_BBAE8937CBA3_.wvu.PrintArea" hidden="1" oldHidden="1">
    <formula>'2021-2023 год'!$A$1:$K$269</formula>
    <oldFormula>'2021-2023 год'!$A$1:$K$269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год'!$A$13:$F$269</formula>
    <oldFormula>'2021-2023 год'!$A$13:$F$269</oldFormula>
  </rdn>
  <rcv guid="{C0DCEFD6-4378-4196-8A52-BBAE8937CBA3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8" sId="1" numFmtId="4">
    <nc r="H211">
      <v>0</v>
    </nc>
  </rcc>
  <rcc rId="1229" sId="1">
    <nc r="H38">
      <f>40</f>
    </nc>
  </rcc>
  <rcc rId="1230" sId="1" numFmtId="4">
    <oc r="H154">
      <v>0</v>
    </oc>
    <nc r="H154">
      <f>1969.1</f>
    </nc>
  </rcc>
  <rrc rId="1231" sId="1" ref="A171:XFD171" action="insertRow"/>
  <rfmt sheetId="1" sqref="A171" start="0" length="0">
    <dxf>
      <fill>
        <patternFill patternType="solid">
          <bgColor theme="8" tint="0.79998168889431442"/>
        </patternFill>
      </fill>
    </dxf>
  </rfmt>
  <rfmt sheetId="1" sqref="B171" start="0" length="0">
    <dxf>
      <fill>
        <patternFill>
          <bgColor theme="8" tint="0.79998168889431442"/>
        </patternFill>
      </fill>
    </dxf>
  </rfmt>
  <rcc rId="1232" sId="1" odxf="1" dxf="1">
    <nc r="C171" t="inlineStr">
      <is>
        <t>05</t>
      </is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cc rId="1233" sId="1" odxf="1" dxf="1">
    <nc r="D171" t="inlineStr">
      <is>
        <t>03</t>
      </is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fmt sheetId="1" sqref="E171" start="0" length="0">
    <dxf>
      <fill>
        <patternFill>
          <bgColor theme="8" tint="0.79998168889431442"/>
        </patternFill>
      </fill>
    </dxf>
  </rfmt>
  <rcc rId="1234" sId="1" odxf="1" dxf="1">
    <nc r="F171" t="inlineStr">
      <is>
        <t>243</t>
      </is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fmt sheetId="1" sqref="G171" start="0" length="0">
    <dxf>
      <fill>
        <patternFill>
          <bgColor theme="8" tint="0.79998168889431442"/>
        </patternFill>
      </fill>
    </dxf>
  </rfmt>
  <rfmt sheetId="1" sqref="H171" start="0" length="0">
    <dxf>
      <fill>
        <patternFill>
          <bgColor theme="8" tint="0.79998168889431442"/>
        </patternFill>
      </fill>
    </dxf>
  </rfmt>
  <rcc rId="1235" sId="1" odxf="1" dxf="1">
    <nc r="I171">
      <f>H171+G171</f>
    </nc>
    <odxf>
      <fill>
        <patternFill>
          <bgColor indexed="9"/>
        </patternFill>
      </fill>
    </odxf>
    <ndxf>
      <fill>
        <patternFill>
          <bgColor theme="8" tint="0.79998168889431442"/>
        </patternFill>
      </fill>
    </ndxf>
  </rcc>
  <rfmt sheetId="1" sqref="J171" start="0" length="0">
    <dxf>
      <fill>
        <patternFill>
          <bgColor theme="8" tint="0.79998168889431442"/>
        </patternFill>
      </fill>
    </dxf>
  </rfmt>
  <rfmt sheetId="1" sqref="K171" start="0" length="0">
    <dxf>
      <fill>
        <patternFill>
          <bgColor theme="8" tint="0.79998168889431442"/>
        </patternFill>
      </fill>
    </dxf>
  </rfmt>
  <rcc rId="1236" sId="1" numFmtId="4">
    <nc r="G171">
      <v>0</v>
    </nc>
  </rcc>
  <rcc rId="1237" sId="1" numFmtId="4">
    <nc r="J171">
      <v>0</v>
    </nc>
  </rcc>
  <rcc rId="1238" sId="1" numFmtId="4">
    <nc r="K171">
      <v>0</v>
    </nc>
  </rcc>
  <rcc rId="1239" sId="1">
    <nc r="E171" t="inlineStr">
      <is>
        <t>99 0 00 25540</t>
      </is>
    </nc>
  </rcc>
  <rcc rId="1240" sId="1" numFmtId="30">
    <nc r="B171" t="inlineStr">
      <is>
        <t>920</t>
      </is>
    </nc>
  </rcc>
  <rcc rId="1241" sId="1" xfDxf="1" dxf="1">
    <nc r="A171" t="inlineStr">
      <is>
        <t>Закупка товаров, работ, услуг в целях капитального ремонта государственного (муниципального) имущества</t>
      </is>
    </nc>
    <n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horizontal="justify" vertical="top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42" sId="1" numFmtId="4">
    <nc r="H171">
      <v>1569.2</v>
    </nc>
  </rcc>
  <rcv guid="{C0DCEFD6-4378-4196-8A52-BBAE8937CBA3}" action="delete"/>
  <rdn rId="0" localSheetId="1" customView="1" name="Z_C0DCEFD6_4378_4196_8A52_BBAE8937CBA3_.wvu.PrintArea" hidden="1" oldHidden="1">
    <formula>'2021-2023 год'!$A$1:$K$270</formula>
    <oldFormula>'2021-2023 год'!$A$1:$K$270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год'!$A$13:$F$270</formula>
    <oldFormula>'2021-2023 год'!$A$13:$F$270</oldFormula>
  </rdn>
  <rcv guid="{C0DCEFD6-4378-4196-8A52-BBAE8937CBA3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6" sId="1">
    <oc r="G170">
      <f>G172+G173</f>
    </oc>
    <nc r="G170">
      <f>G172+G173+G171</f>
    </nc>
  </rcc>
  <rcc rId="1247" sId="1">
    <oc r="H170">
      <f>H172+H173</f>
    </oc>
    <nc r="H170">
      <f>H172+H173+H171</f>
    </nc>
  </rcc>
  <rcc rId="1248" sId="1">
    <oc r="I170">
      <f>I172+I173</f>
    </oc>
    <nc r="I170">
      <f>I172+I173+I171</f>
    </nc>
  </rcc>
  <rcc rId="1249" sId="1">
    <oc r="J170">
      <f>J172+J173</f>
    </oc>
    <nc r="J170">
      <f>J172+J173+J171</f>
    </nc>
  </rcc>
  <rcc rId="1250" sId="1">
    <oc r="K170">
      <f>K172+K173</f>
    </oc>
    <nc r="K170">
      <f>K172+K173+K171</f>
    </nc>
  </rcc>
  <rcc rId="1251" sId="1" numFmtId="4">
    <oc r="H133">
      <v>0</v>
    </oc>
    <nc r="H133">
      <v>-1969.1</v>
    </nc>
  </rcc>
  <rcc rId="1252" sId="1" numFmtId="4">
    <nc r="H158">
      <f>-1190-346.3</f>
    </nc>
  </rcc>
  <rcc rId="1253" sId="1">
    <nc r="H167">
      <f>346.3</f>
    </nc>
  </rcc>
  <rcc rId="1254" sId="1" numFmtId="4">
    <oc r="H172">
      <v>0</v>
    </oc>
    <nc r="H172">
      <f>-419.2-960</f>
    </nc>
  </rcc>
  <rcc rId="1255" sId="1">
    <oc r="H38">
      <f>40</f>
    </oc>
    <nc r="H38">
      <f>40+960</f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56" sId="1" ref="A249:XFD249" action="insertRow"/>
  <rrc rId="1257" sId="1" ref="A249:XFD250" action="insertRow"/>
  <rrc rId="1258" sId="1" ref="A249:XFD249" action="insertRow"/>
  <rfmt sheetId="1" sqref="A249" start="0" length="0">
    <dxf>
      <fill>
        <patternFill patternType="none">
          <bgColor indexed="65"/>
        </patternFill>
      </fill>
      <alignment horizontal="justify" readingOrder="0"/>
    </dxf>
  </rfmt>
  <rcc rId="1259" sId="1" odxf="1" dxf="1">
    <nc r="B249" t="inlineStr">
      <is>
        <t>956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60" sId="1" odxf="1" dxf="1" numFmtId="4">
    <nc r="C249">
      <v>8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61" sId="1" odxf="1" dxf="1" numFmtId="4">
    <nc r="D249">
      <v>1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E249" start="0" length="0">
    <dxf>
      <numFmt numFmtId="30" formatCode="@"/>
      <fill>
        <patternFill patternType="none">
          <bgColor indexed="65"/>
        </patternFill>
      </fill>
    </dxf>
  </rfmt>
  <rfmt sheetId="1" sqref="F249" start="0" length="0">
    <dxf>
      <fill>
        <patternFill patternType="none">
          <bgColor indexed="65"/>
        </patternFill>
      </fill>
    </dxf>
  </rfmt>
  <rcc rId="1262" sId="1" odxf="1" dxf="1">
    <nc r="G249">
      <f>G250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63" sId="1" odxf="1" dxf="1">
    <nc r="H249">
      <f>H250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64" sId="1" odxf="1" dxf="1">
    <nc r="I249">
      <f>I250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65" sId="1" odxf="1" dxf="1">
    <nc r="J249">
      <f>J250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66" sId="1" odxf="1" dxf="1">
    <nc r="K249">
      <f>K250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67" sId="1" odxf="1" dxf="1">
    <nc r="A250" t="inlineStr">
      <is>
        <t>Предоставление субсидий бюджетным, автономным учреждениям и иным некоммерческим организациям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1268" sId="1" odxf="1" dxf="1">
    <nc r="B250" t="inlineStr">
      <is>
        <t>956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1269" sId="1" odxf="1" dxf="1" numFmtId="4">
    <nc r="C250">
      <v>8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70" sId="1" odxf="1" dxf="1" numFmtId="4">
    <nc r="D250">
      <v>1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E250" start="0" length="0">
    <dxf>
      <numFmt numFmtId="30" formatCode="@"/>
      <fill>
        <patternFill patternType="none">
          <bgColor indexed="65"/>
        </patternFill>
      </fill>
    </dxf>
  </rfmt>
  <rcc rId="1271" sId="1" odxf="1" dxf="1">
    <nc r="F250" t="inlineStr">
      <is>
        <t>600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72" sId="1" odxf="1" dxf="1">
    <nc r="G250">
      <f>G252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73" sId="1" odxf="1" dxf="1">
    <nc r="H250">
      <f>H252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74" sId="1" odxf="1" dxf="1">
    <nc r="I250">
      <f>I252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75" sId="1" odxf="1" dxf="1">
    <nc r="J250">
      <f>J252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76" sId="1" odxf="1" dxf="1">
    <nc r="K250">
      <f>K252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77" sId="1" odxf="1" dxf="1">
    <nc r="A251" t="inlineStr">
      <is>
        <t>Субсидии бюджетным учреждениям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1278" sId="1" odxf="1" dxf="1">
    <nc r="B251" t="inlineStr">
      <is>
        <t>956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1279" sId="1" odxf="1" dxf="1" numFmtId="4">
    <nc r="C251">
      <v>8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80" sId="1" odxf="1" dxf="1" numFmtId="4">
    <nc r="D251">
      <v>1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E251" start="0" length="0">
    <dxf>
      <numFmt numFmtId="30" formatCode="@"/>
      <fill>
        <patternFill patternType="none">
          <bgColor indexed="65"/>
        </patternFill>
      </fill>
    </dxf>
  </rfmt>
  <rcc rId="1281" sId="1" odxf="1" dxf="1">
    <nc r="F251" t="inlineStr">
      <is>
        <t>610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82" sId="1" odxf="1" dxf="1">
    <nc r="G251">
      <f>G252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83" sId="1" odxf="1" dxf="1">
    <nc r="H251">
      <f>H252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84" sId="1" odxf="1" dxf="1">
    <nc r="I251">
      <f>I252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85" sId="1" odxf="1" dxf="1">
    <nc r="J251">
      <f>J252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86" sId="1" odxf="1" dxf="1">
    <nc r="K251">
      <f>K252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87" sId="1">
    <nc r="A252" t="inlineStr">
      <is>
        <t>Субсидии бюджетным учреждениям на иные цели</t>
      </is>
    </nc>
  </rcc>
  <rcc rId="1288" sId="1">
    <nc r="B252" t="inlineStr">
      <is>
        <t>956</t>
      </is>
    </nc>
  </rcc>
  <rcc rId="1289" sId="1" numFmtId="4">
    <nc r="C252">
      <v>8</v>
    </nc>
  </rcc>
  <rcc rId="1290" sId="1" numFmtId="4">
    <nc r="D252">
      <v>1</v>
    </nc>
  </rcc>
  <rcc rId="1291" sId="1">
    <nc r="F252" t="inlineStr">
      <is>
        <t>612</t>
      </is>
    </nc>
  </rcc>
  <rcc rId="1292" sId="1">
    <nc r="I252">
      <f>H252+G252</f>
    </nc>
  </rcc>
  <rcc rId="1293" sId="1" numFmtId="4">
    <nc r="J252">
      <v>0</v>
    </nc>
  </rcc>
  <rcc rId="1294" sId="1" numFmtId="4">
    <nc r="K252">
      <v>0</v>
    </nc>
  </rcc>
  <rcc rId="1295" sId="1" numFmtId="4">
    <nc r="G252">
      <v>0</v>
    </nc>
  </rcc>
  <rcc rId="1296" sId="1">
    <nc r="E249" t="inlineStr">
      <is>
        <t>05 0 23 00000</t>
      </is>
    </nc>
  </rcc>
  <rcc rId="1297" sId="1">
    <nc r="E250" t="inlineStr">
      <is>
        <t>05 0 23 00000</t>
      </is>
    </nc>
  </rcc>
  <rcc rId="1298" sId="1">
    <nc r="E251" t="inlineStr">
      <is>
        <t>05 0 23 00000</t>
      </is>
    </nc>
  </rcc>
  <rcc rId="1299" sId="1">
    <nc r="E252" t="inlineStr">
      <is>
        <t>05 0 23 00000</t>
      </is>
    </nc>
  </rcc>
  <rcc rId="1300" sId="1">
    <nc r="A249" t="inlineStr">
      <is>
        <t>Создание условий для массового отдыха жителей МО МР «Пе-чора»</t>
      </is>
    </nc>
  </rcc>
  <rcc rId="1301" sId="1">
    <nc r="H252">
      <f>91+1383.5</f>
    </nc>
  </rcc>
  <rcc rId="1302" sId="1">
    <nc r="H256">
      <f>-221-1253.5</f>
    </nc>
  </rcc>
  <rrc rId="1303" sId="1" ref="A271:XFD271" action="insertRow"/>
  <rrc rId="1304" sId="1" ref="A271:XFD271" action="insertRow"/>
  <rrc rId="1305" sId="1" ref="A271:XFD272" action="insertRow"/>
  <rcc rId="1306" sId="1" odxf="1" dxf="1">
    <nc r="A271" t="inlineStr">
      <is>
        <t>Создание условий для массового отдыха жителей МО МР «Пе-чора»</t>
      </is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horizontal="left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horizontal="justify" readingOrder="0"/>
    </ndxf>
  </rcc>
  <rcc rId="1307" sId="1" odxf="1" dxf="1">
    <nc r="B271" t="inlineStr">
      <is>
        <t>956</t>
      </is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cc rId="1308" sId="1" odxf="1" dxf="1" numFmtId="4">
    <nc r="C271">
      <v>8</v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D271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cc rId="1309" sId="1" odxf="1" dxf="1">
    <nc r="E271" t="inlineStr">
      <is>
        <t>05 0 23 00000</t>
      </is>
    </nc>
    <odxf>
      <numFmt numFmtId="164" formatCode="00"/>
      <fill>
        <patternFill patternType="solid">
          <bgColor theme="8" tint="0.79998168889431442"/>
        </patternFill>
      </fill>
    </odxf>
    <ndxf>
      <numFmt numFmtId="30" formatCode="@"/>
      <fill>
        <patternFill patternType="none">
          <bgColor indexed="65"/>
        </patternFill>
      </fill>
    </ndxf>
  </rcc>
  <rfmt sheetId="1" sqref="F271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cc rId="1310" sId="1" odxf="1" dxf="1">
    <nc r="G271">
      <f>G272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11" sId="1" odxf="1" dxf="1">
    <nc r="H271">
      <f>H272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12" sId="1" odxf="1" dxf="1">
    <nc r="I271">
      <f>I272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13" sId="1" odxf="1" dxf="1">
    <nc r="J271">
      <f>J272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14" sId="1" odxf="1" dxf="1">
    <nc r="K271">
      <f>K272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15" sId="1" odxf="1" dxf="1">
    <nc r="A272" t="inlineStr">
      <is>
        <t>Предоставление субсидий бюджетным, автономным учреждениям и иным некоммерческим организациям</t>
      </is>
    </nc>
    <odxf>
      <font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sz val="11"/>
        <name val="Times New Roman"/>
        <scheme val="none"/>
      </font>
      <fill>
        <patternFill>
          <bgColor theme="0"/>
        </patternFill>
      </fill>
    </ndxf>
  </rcc>
  <rcc rId="1316" sId="1" odxf="1" dxf="1">
    <nc r="B272" t="inlineStr">
      <is>
        <t>956</t>
      </is>
    </nc>
    <odxf>
      <font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sz val="11"/>
        <name val="Times New Roman"/>
        <scheme val="none"/>
      </font>
      <fill>
        <patternFill>
          <bgColor theme="0"/>
        </patternFill>
      </fill>
    </ndxf>
  </rcc>
  <rcc rId="1317" sId="1" odxf="1" dxf="1" numFmtId="4">
    <nc r="C272">
      <v>8</v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D272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cc rId="1318" sId="1" odxf="1" dxf="1">
    <nc r="E272" t="inlineStr">
      <is>
        <t>05 0 23 00000</t>
      </is>
    </nc>
    <odxf>
      <numFmt numFmtId="164" formatCode="00"/>
      <fill>
        <patternFill patternType="solid">
          <bgColor theme="8" tint="0.79998168889431442"/>
        </patternFill>
      </fill>
    </odxf>
    <ndxf>
      <numFmt numFmtId="30" formatCode="@"/>
      <fill>
        <patternFill patternType="none">
          <bgColor indexed="65"/>
        </patternFill>
      </fill>
    </ndxf>
  </rcc>
  <rcc rId="1319" sId="1" odxf="1" dxf="1">
    <nc r="F272" t="inlineStr">
      <is>
        <t>600</t>
      </is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cc rId="1320" sId="1" odxf="1" dxf="1">
    <nc r="G272">
      <f>G274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21" sId="1" odxf="1" dxf="1">
    <nc r="H272">
      <f>H274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22" sId="1" odxf="1" dxf="1">
    <nc r="I272">
      <f>I274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23" sId="1" odxf="1" dxf="1">
    <nc r="J272">
      <f>J274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24" sId="1" odxf="1" dxf="1">
    <nc r="K272">
      <f>K274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25" sId="1" odxf="1" dxf="1">
    <nc r="A273" t="inlineStr">
      <is>
        <t>Субсидии бюджетным учреждениям</t>
      </is>
    </nc>
    <odxf>
      <font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sz val="11"/>
        <name val="Times New Roman"/>
        <scheme val="none"/>
      </font>
      <fill>
        <patternFill>
          <bgColor theme="0"/>
        </patternFill>
      </fill>
    </ndxf>
  </rcc>
  <rcc rId="1326" sId="1" odxf="1" dxf="1">
    <nc r="B273" t="inlineStr">
      <is>
        <t>956</t>
      </is>
    </nc>
    <odxf>
      <font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sz val="11"/>
        <name val="Times New Roman"/>
        <scheme val="none"/>
      </font>
      <fill>
        <patternFill>
          <bgColor theme="0"/>
        </patternFill>
      </fill>
    </ndxf>
  </rcc>
  <rcc rId="1327" sId="1" odxf="1" dxf="1" numFmtId="4">
    <nc r="C273">
      <v>8</v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D273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cc rId="1328" sId="1" odxf="1" dxf="1">
    <nc r="E273" t="inlineStr">
      <is>
        <t>05 0 23 00000</t>
      </is>
    </nc>
    <odxf>
      <numFmt numFmtId="164" formatCode="00"/>
      <fill>
        <patternFill patternType="solid">
          <bgColor theme="8" tint="0.79998168889431442"/>
        </patternFill>
      </fill>
    </odxf>
    <ndxf>
      <numFmt numFmtId="30" formatCode="@"/>
      <fill>
        <patternFill patternType="none">
          <bgColor indexed="65"/>
        </patternFill>
      </fill>
    </ndxf>
  </rcc>
  <rcc rId="1329" sId="1" odxf="1" dxf="1">
    <nc r="F273" t="inlineStr">
      <is>
        <t>610</t>
      </is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cc rId="1330" sId="1" odxf="1" dxf="1">
    <nc r="G273">
      <f>G274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31" sId="1" odxf="1" dxf="1">
    <nc r="H273">
      <f>H274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32" sId="1" odxf="1" dxf="1">
    <nc r="I273">
      <f>I274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33" sId="1" odxf="1" dxf="1">
    <nc r="J273">
      <f>J274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34" sId="1" odxf="1" dxf="1">
    <nc r="K273">
      <f>K274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fmt sheetId="1" sqref="A274" start="0" length="0">
    <dxf>
      <font>
        <sz val="11"/>
        <name val="Times New Roman"/>
        <scheme val="none"/>
      </font>
    </dxf>
  </rfmt>
  <rcc rId="1335" sId="1" odxf="1" dxf="1">
    <nc r="B274" t="inlineStr">
      <is>
        <t>956</t>
      </is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c rId="1336" sId="1" odxf="1" dxf="1" numFmtId="4">
    <nc r="C274">
      <v>8</v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fmt sheetId="1" sqref="D274" start="0" length="0">
    <dxf>
      <font>
        <sz val="11"/>
        <name val="Times New Roman"/>
        <scheme val="none"/>
      </font>
    </dxf>
  </rfmt>
  <rcc rId="1337" sId="1">
    <nc r="E274" t="inlineStr">
      <is>
        <t>05 0 23 00000</t>
      </is>
    </nc>
  </rcc>
  <rfmt sheetId="1" sqref="F274" start="0" length="0">
    <dxf>
      <font>
        <sz val="11"/>
        <name val="Times New Roman"/>
        <scheme val="none"/>
      </font>
    </dxf>
  </rfmt>
  <rcc rId="1338" sId="1" odxf="1" dxf="1" numFmtId="4">
    <nc r="G274">
      <v>0</v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fmt sheetId="1" sqref="H274" start="0" length="0">
    <dxf>
      <font>
        <sz val="11"/>
        <name val="Times New Roman"/>
        <scheme val="none"/>
      </font>
    </dxf>
  </rfmt>
  <rcc rId="1339" sId="1" odxf="1" dxf="1">
    <nc r="I274">
      <f>H274+G274</f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c rId="1340" sId="1" odxf="1" dxf="1" numFmtId="4">
    <nc r="J274">
      <v>0</v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c rId="1341" sId="1" odxf="1" dxf="1" numFmtId="4">
    <nc r="K274">
      <v>0</v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c rId="1342" sId="1" numFmtId="4">
    <nc r="D271">
      <v>2</v>
    </nc>
  </rcc>
  <rcc rId="1343" sId="1" numFmtId="4">
    <nc r="D272">
      <v>2</v>
    </nc>
  </rcc>
  <rcc rId="1344" sId="1" numFmtId="4">
    <nc r="D273">
      <v>2</v>
    </nc>
  </rcc>
  <rcc rId="1345" sId="1" numFmtId="4">
    <nc r="D274">
      <v>2</v>
    </nc>
  </rcc>
  <rcc rId="1346" sId="1">
    <nc r="F274" t="inlineStr">
      <is>
        <t>622</t>
      </is>
    </nc>
  </rcc>
  <rcc rId="1347" sId="1">
    <nc r="A274" t="inlineStr">
      <is>
        <t>Субсидии автономным учреждениям на иные цели</t>
      </is>
    </nc>
  </rcc>
  <rcc rId="1348" sId="1" numFmtId="4">
    <nc r="H278">
      <v>-31.2</v>
    </nc>
  </rcc>
  <rcc rId="1349" sId="1" numFmtId="4">
    <nc r="H274">
      <v>31.2</v>
    </nc>
  </rcc>
  <rcc rId="1350" sId="1">
    <oc r="G258">
      <f>G263+G267+G275+G259</f>
    </oc>
    <nc r="G258">
      <f>G263+G267+G275+G259+G271</f>
    </nc>
  </rcc>
  <rcc rId="1351" sId="1">
    <oc r="H258">
      <f>H263+H267+H275+H259</f>
    </oc>
    <nc r="H258">
      <f>H263+H267+H275+H259+H271</f>
    </nc>
  </rcc>
  <rcc rId="1352" sId="1">
    <oc r="I258">
      <f>I263+I267+I275+I259</f>
    </oc>
    <nc r="I258">
      <f>I263+I267+I275+I259+I271</f>
    </nc>
  </rcc>
  <rcc rId="1353" sId="1">
    <oc r="J258">
      <f>J263+J267+J275+J259</f>
    </oc>
    <nc r="J258">
      <f>J263+J267+J275+J259+J271</f>
    </nc>
  </rcc>
  <rcc rId="1354" sId="1">
    <oc r="K258">
      <f>K263+K267+K275+K259</f>
    </oc>
    <nc r="K258">
      <f>K263+K267+K275+K259+K271</f>
    </nc>
  </rcc>
  <rcc rId="1355" sId="1">
    <oc r="G216">
      <f>G217+G221+G241+G245+G233+G225+G229+G237+G253</f>
    </oc>
    <nc r="G216">
      <f>G217+G221+G241+G245+G233+G225+G229+G237+G253+G249</f>
    </nc>
  </rcc>
  <rcc rId="1356" sId="1">
    <oc r="H216">
      <f>H217+H221+H241+H245+H233+H225+H229+H237+H253</f>
    </oc>
    <nc r="H216">
      <f>H217+H221+H241+H245+H233+H225+H229+H237+H253+H249</f>
    </nc>
  </rcc>
  <rcc rId="1357" sId="1">
    <oc r="I216">
      <f>I217+I221+I241+I245+I233+I225+I229+I237+I253</f>
    </oc>
    <nc r="I216">
      <f>I217+I221+I241+I245+I233+I225+I229+I237+I253+I249</f>
    </nc>
  </rcc>
  <rcc rId="1358" sId="1">
    <oc r="J216">
      <f>J217+J221+J241+J245+J233+J225+J229+J237+J253</f>
    </oc>
    <nc r="J216">
      <f>J217+J221+J241+J245+J233+J225+J229+J237+J253+J249</f>
    </nc>
  </rcc>
  <rcc rId="1359" sId="1">
    <oc r="K216">
      <f>K217+K221+K241+K245+K233+K225+K229+K237+K253</f>
    </oc>
    <nc r="K216">
      <f>K217+K221+K241+K245+K233+K225+K229+K237+K253+K249</f>
    </nc>
  </rcc>
  <rcv guid="{C0DCEFD6-4378-4196-8A52-BBAE8937CBA3}" action="delete"/>
  <rdn rId="0" localSheetId="1" customView="1" name="Z_C0DCEFD6_4378_4196_8A52_BBAE8937CBA3_.wvu.PrintArea" hidden="1" oldHidden="1">
    <formula>'2021-2023 год'!$A$1:$K$278</formula>
    <oldFormula>'2021-2023 год'!$A$1:$K$278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год'!$A$13:$F$278</formula>
    <oldFormula>'2021-2023 год'!$A$13:$F$278</oldFormula>
  </rdn>
  <rcv guid="{C0DCEFD6-4378-4196-8A52-BBAE8937CBA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51" sId="1" ref="A135:XFD135" action="insertRow"/>
  <rrc rId="952" sId="1" ref="A135:XFD135" action="insertRow"/>
  <rrc rId="953" sId="1" ref="A135:XFD135" action="insertRow"/>
  <rrc rId="954" sId="1" ref="A135:XFD135" action="insertRow"/>
  <rcc rId="955" sId="1">
    <nc r="B135" t="inlineStr">
      <is>
        <t>920</t>
      </is>
    </nc>
  </rcc>
  <rcc rId="956" sId="1">
    <nc r="C135" t="inlineStr">
      <is>
        <t>05</t>
      </is>
    </nc>
  </rcc>
  <rcc rId="957" sId="1">
    <nc r="D135" t="inlineStr">
      <is>
        <t>03</t>
      </is>
    </nc>
  </rcc>
  <rcc rId="958" sId="1">
    <nc r="E135" t="inlineStr">
      <is>
        <t>12 1 14 00000</t>
      </is>
    </nc>
  </rcc>
  <rcc rId="959" sId="1">
    <nc r="B136" t="inlineStr">
      <is>
        <t>920</t>
      </is>
    </nc>
  </rcc>
  <rcc rId="960" sId="1">
    <nc r="C136" t="inlineStr">
      <is>
        <t>05</t>
      </is>
    </nc>
  </rcc>
  <rcc rId="961" sId="1">
    <nc r="D136" t="inlineStr">
      <is>
        <t>03</t>
      </is>
    </nc>
  </rcc>
  <rcc rId="962" sId="1">
    <nc r="E136" t="inlineStr">
      <is>
        <t>12 1 14 00000</t>
      </is>
    </nc>
  </rcc>
  <rcc rId="963" sId="1">
    <nc r="B137" t="inlineStr">
      <is>
        <t>920</t>
      </is>
    </nc>
  </rcc>
  <rcc rId="964" sId="1">
    <nc r="C137" t="inlineStr">
      <is>
        <t>05</t>
      </is>
    </nc>
  </rcc>
  <rcc rId="965" sId="1">
    <nc r="D137" t="inlineStr">
      <is>
        <t>03</t>
      </is>
    </nc>
  </rcc>
  <rcc rId="966" sId="1">
    <nc r="E137" t="inlineStr">
      <is>
        <t>12 1 14 00000</t>
      </is>
    </nc>
  </rcc>
  <rcc rId="967" sId="1">
    <nc r="B138" t="inlineStr">
      <is>
        <t>920</t>
      </is>
    </nc>
  </rcc>
  <rcc rId="968" sId="1">
    <nc r="C138" t="inlineStr">
      <is>
        <t>05</t>
      </is>
    </nc>
  </rcc>
  <rcc rId="969" sId="1">
    <nc r="D138" t="inlineStr">
      <is>
        <t>03</t>
      </is>
    </nc>
  </rcc>
  <rcc rId="970" sId="1">
    <nc r="E138" t="inlineStr">
      <is>
        <t>12 1 14 00000</t>
      </is>
    </nc>
  </rcc>
  <rcc rId="971" sId="1">
    <nc r="F136" t="inlineStr">
      <is>
        <t>200</t>
      </is>
    </nc>
  </rcc>
  <rcc rId="972" sId="1">
    <nc r="F137" t="inlineStr">
      <is>
        <t>240</t>
      </is>
    </nc>
  </rcc>
  <rcc rId="973" sId="1">
    <nc r="F138" t="inlineStr">
      <is>
        <t>244</t>
      </is>
    </nc>
  </rcc>
  <rcc rId="974" sId="1" odxf="1" dxf="1">
    <nc r="A136" t="inlineStr">
      <is>
        <t>Закупка товаров, работ и услуг для обеспечения государственных (муниципальных) нужд</t>
      </is>
    </nc>
    <odxf>
      <numFmt numFmtId="30" formatCode="@"/>
      <fill>
        <patternFill patternType="solid">
          <bgColor theme="0"/>
        </patternFill>
      </fill>
      <alignment horizontal="left" vertical="center" readingOrder="0"/>
    </odxf>
    <ndxf>
      <numFmt numFmtId="0" formatCode="General"/>
      <fill>
        <patternFill patternType="none">
          <bgColor indexed="65"/>
        </patternFill>
      </fill>
      <alignment horizontal="justify" vertical="top" readingOrder="0"/>
    </ndxf>
  </rcc>
  <rcc rId="975" sId="1" odxf="1" dxf="1">
    <nc r="A137" t="inlineStr">
      <is>
        <t>Иные закупки товаров, работ и услуг для обеспечения государственных (муниципальных) нужд</t>
      </is>
    </nc>
    <odxf>
      <numFmt numFmtId="30" formatCode="@"/>
      <fill>
        <patternFill patternType="solid">
          <bgColor theme="0"/>
        </patternFill>
      </fill>
      <alignment horizontal="left" vertical="center" readingOrder="0"/>
    </odxf>
    <ndxf>
      <numFmt numFmtId="0" formatCode="General"/>
      <fill>
        <patternFill patternType="none">
          <bgColor indexed="65"/>
        </patternFill>
      </fill>
      <alignment horizontal="justify" vertical="top" readingOrder="0"/>
    </ndxf>
  </rcc>
  <rcc rId="976" sId="1" odxf="1" dxf="1">
    <nc r="A138" t="inlineStr">
      <is>
        <t>Прочая закупка товаров, работ и услуг</t>
      </is>
    </nc>
    <odxf>
      <numFmt numFmtId="30" formatCode="@"/>
      <fill>
        <patternFill>
          <bgColor theme="0"/>
        </patternFill>
      </fill>
      <alignment horizontal="left" vertical="center" readingOrder="0"/>
    </odxf>
    <ndxf>
      <numFmt numFmtId="0" formatCode="General"/>
      <fill>
        <patternFill>
          <bgColor theme="8" tint="0.79998168889431442"/>
        </patternFill>
      </fill>
      <alignment horizontal="justify" vertical="top" readingOrder="0"/>
    </ndxf>
  </rcc>
  <rcc rId="977" sId="1">
    <nc r="G137">
      <f>G138</f>
    </nc>
  </rcc>
  <rcc rId="978" sId="1">
    <nc r="H137">
      <f>H138</f>
    </nc>
  </rcc>
  <rcc rId="979" sId="1">
    <nc r="I137">
      <f>I138</f>
    </nc>
  </rcc>
  <rcc rId="980" sId="1">
    <nc r="I138">
      <f>H138+G138</f>
    </nc>
  </rcc>
  <rcc rId="981" sId="1" numFmtId="4">
    <nc r="J137">
      <f>J138</f>
    </nc>
  </rcc>
  <rcc rId="982" sId="1">
    <nc r="K137">
      <f>K138</f>
    </nc>
  </rcc>
  <rcc rId="983" sId="1" numFmtId="4">
    <nc r="J138">
      <v>0</v>
    </nc>
  </rcc>
  <rcc rId="984" sId="1" numFmtId="4">
    <nc r="K138">
      <v>0</v>
    </nc>
  </rcc>
  <rcc rId="985" sId="1">
    <nc r="G136">
      <f>G137</f>
    </nc>
  </rcc>
  <rcc rId="986" sId="1">
    <nc r="G135">
      <f>G136</f>
    </nc>
  </rcc>
  <rcc rId="987" sId="1">
    <nc r="H135">
      <f>H136</f>
    </nc>
  </rcc>
  <rcc rId="988" sId="1">
    <nc r="I135">
      <f>I136</f>
    </nc>
  </rcc>
  <rcc rId="989" sId="1">
    <nc r="J135">
      <f>J136</f>
    </nc>
  </rcc>
  <rcc rId="990" sId="1">
    <nc r="K135">
      <f>K136</f>
    </nc>
  </rcc>
  <rcc rId="991" sId="1">
    <nc r="H136">
      <f>H137</f>
    </nc>
  </rcc>
  <rcc rId="992" sId="1">
    <nc r="I136">
      <f>I137</f>
    </nc>
  </rcc>
  <rcc rId="993" sId="1">
    <nc r="J136">
      <f>J137</f>
    </nc>
  </rcc>
  <rcc rId="994" sId="1">
    <nc r="K136">
      <f>K137</f>
    </nc>
  </rcc>
  <rcc rId="995" sId="1" numFmtId="4">
    <nc r="H138">
      <v>16186.4</v>
    </nc>
  </rcc>
  <rcc rId="996" sId="1">
    <nc r="A135" t="inlineStr">
      <is>
        <t xml:space="preserve">Реализация мероприятий по благоустройству  улично-дорожной сети </t>
      </is>
    </nc>
  </rcc>
  <rcc rId="997" sId="1">
    <oc r="G134">
      <f>G143+G147+G139</f>
    </oc>
    <nc r="G134">
      <f>G143+G147+G139+G135</f>
    </nc>
  </rcc>
  <rcc rId="998" sId="1">
    <oc r="H134">
      <f>H143+H147</f>
    </oc>
    <nc r="H134">
      <f>H143+H147+H139+H135</f>
    </nc>
  </rcc>
  <rcc rId="999" sId="1">
    <oc r="I134">
      <f>I143+I147+I139</f>
    </oc>
    <nc r="I134">
      <f>I143+I147+I139+I135</f>
    </nc>
  </rcc>
  <rcc rId="1000" sId="1">
    <oc r="J134">
      <f>J143+J147</f>
    </oc>
    <nc r="J134">
      <f>J143+J147+J139+J135</f>
    </nc>
  </rcc>
  <rcc rId="1001" sId="1">
    <oc r="K134">
      <f>K143+K147</f>
    </oc>
    <nc r="K134">
      <f>K143+K147+K139+K135</f>
    </nc>
  </rcc>
  <rcc rId="1002" sId="1" numFmtId="4">
    <nc r="H159">
      <v>3700</v>
    </nc>
  </rcc>
  <rrc rId="1003" sId="1" ref="A247:XFD247" action="insertRow"/>
  <rrc rId="1004" sId="1" ref="A247:XFD247" action="insertRow"/>
  <rrc rId="1005" sId="1" ref="A247:XFD248" action="insertRow"/>
  <rcc rId="1006" sId="1" odxf="1" dxf="1">
    <nc r="A248" t="inlineStr">
      <is>
        <t>Иные межбюджетные трансферты, предоставляемые на реализацию мероприятий по решению вопросов местного значения муниципального района</t>
      </is>
    </nc>
    <odxf>
      <numFmt numFmtId="30" formatCode="@"/>
      <fill>
        <patternFill patternType="solid">
          <bgColor theme="8" tint="0.79998168889431442"/>
        </patternFill>
      </fill>
      <alignment horizontal="left" vertical="center" readingOrder="0"/>
    </odxf>
    <ndxf>
      <numFmt numFmtId="0" formatCode="General"/>
      <fill>
        <patternFill patternType="none">
          <bgColor indexed="65"/>
        </patternFill>
      </fill>
      <alignment horizontal="justify" vertical="top" readingOrder="0"/>
    </ndxf>
  </rcc>
  <rcc rId="1007" sId="1" odxf="1" dxf="1">
    <nc r="B248" t="inlineStr">
      <is>
        <t>920</t>
      </is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fmt sheetId="1" sqref="C248" start="0" length="0">
    <dxf>
      <numFmt numFmtId="30" formatCode="@"/>
      <fill>
        <patternFill patternType="none">
          <bgColor indexed="65"/>
        </patternFill>
      </fill>
      <alignment wrapText="0" readingOrder="0"/>
    </dxf>
  </rfmt>
  <rfmt sheetId="1" sqref="D248" start="0" length="0">
    <dxf>
      <numFmt numFmtId="30" formatCode="@"/>
      <fill>
        <patternFill patternType="none">
          <bgColor indexed="65"/>
        </patternFill>
      </fill>
      <alignment wrapText="0" readingOrder="0"/>
    </dxf>
  </rfmt>
  <rcc rId="1008" sId="1" odxf="1" dxf="1">
    <nc r="E248" t="inlineStr">
      <is>
        <t>99 0 00 92060</t>
      </is>
    </nc>
    <odxf>
      <numFmt numFmtId="164" formatCode="00"/>
      <fill>
        <patternFill patternType="solid">
          <bgColor theme="8" tint="0.79998168889431442"/>
        </patternFill>
      </fill>
      <alignment wrapText="1" readingOrder="0"/>
    </odxf>
    <ndxf>
      <numFmt numFmtId="30" formatCode="@"/>
      <fill>
        <patternFill patternType="none">
          <bgColor indexed="65"/>
        </patternFill>
      </fill>
      <alignment wrapText="0" readingOrder="0"/>
    </ndxf>
  </rcc>
  <rfmt sheetId="1" sqref="F248" start="0" length="0">
    <dxf>
      <fill>
        <patternFill patternType="none">
          <bgColor indexed="65"/>
        </patternFill>
      </fill>
      <alignment wrapText="0" readingOrder="0"/>
    </dxf>
  </rfmt>
  <rcc rId="1009" sId="1" odxf="1" dxf="1">
    <nc r="A249" t="inlineStr">
      <is>
        <t>Межбюджетные трансферты</t>
      </is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horizontal="left" readingOrder="0"/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  <alignment horizontal="justify" readingOrder="0"/>
    </ndxf>
  </rcc>
  <rcc rId="1010" sId="1" odxf="1" dxf="1">
    <nc r="B249" t="inlineStr">
      <is>
        <t>920</t>
      </is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fmt sheetId="1" sqref="C249" start="0" length="0">
    <dxf>
      <numFmt numFmtId="30" formatCode="@"/>
      <fill>
        <patternFill patternType="none">
          <bgColor indexed="65"/>
        </patternFill>
      </fill>
      <alignment wrapText="0" readingOrder="0"/>
    </dxf>
  </rfmt>
  <rfmt sheetId="1" sqref="D249" start="0" length="0">
    <dxf>
      <numFmt numFmtId="30" formatCode="@"/>
      <fill>
        <patternFill patternType="none">
          <bgColor indexed="65"/>
        </patternFill>
      </fill>
      <alignment wrapText="0" readingOrder="0"/>
    </dxf>
  </rfmt>
  <rcc rId="1011" sId="1" odxf="1" dxf="1">
    <nc r="E249" t="inlineStr">
      <is>
        <t>99 0 00 92060</t>
      </is>
    </nc>
    <odxf>
      <numFmt numFmtId="164" formatCode="00"/>
      <fill>
        <patternFill patternType="solid">
          <bgColor theme="8" tint="0.79998168889431442"/>
        </patternFill>
      </fill>
      <alignment wrapText="1" readingOrder="0"/>
    </odxf>
    <ndxf>
      <numFmt numFmtId="30" formatCode="@"/>
      <fill>
        <patternFill patternType="none">
          <bgColor indexed="65"/>
        </patternFill>
      </fill>
      <alignment wrapText="0" readingOrder="0"/>
    </ndxf>
  </rcc>
  <rcc rId="1012" sId="1" odxf="1" dxf="1">
    <nc r="F249" t="inlineStr">
      <is>
        <t>500</t>
      </is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013" sId="1" odxf="1" dxf="1">
    <nc r="A250" t="inlineStr">
      <is>
        <t>Иные межбюджетные трансферты</t>
      </is>
    </nc>
    <odxf>
      <numFmt numFmtId="30" formatCode="@"/>
      <alignment horizontal="left" vertical="center" readingOrder="0"/>
    </odxf>
    <ndxf>
      <numFmt numFmtId="0" formatCode="General"/>
      <alignment horizontal="justify" vertical="top" readingOrder="0"/>
    </ndxf>
  </rcc>
  <rcc rId="1014" sId="1" odxf="1" dxf="1">
    <nc r="B250" t="inlineStr">
      <is>
        <t>920</t>
      </is>
    </nc>
    <odxf>
      <alignment wrapText="1" readingOrder="0"/>
    </odxf>
    <ndxf>
      <alignment wrapText="0" readingOrder="0"/>
    </ndxf>
  </rcc>
  <rfmt sheetId="1" sqref="C250" start="0" length="0">
    <dxf>
      <numFmt numFmtId="30" formatCode="@"/>
      <alignment wrapText="0" readingOrder="0"/>
    </dxf>
  </rfmt>
  <rfmt sheetId="1" sqref="D250" start="0" length="0">
    <dxf>
      <numFmt numFmtId="30" formatCode="@"/>
      <alignment wrapText="0" readingOrder="0"/>
    </dxf>
  </rfmt>
  <rcc rId="1015" sId="1" odxf="1" dxf="1">
    <nc r="E250" t="inlineStr">
      <is>
        <t>99 0 00 92060</t>
      </is>
    </nc>
    <odxf>
      <numFmt numFmtId="164" formatCode="00"/>
      <alignment wrapText="1" readingOrder="0"/>
    </odxf>
    <ndxf>
      <numFmt numFmtId="30" formatCode="@"/>
      <alignment wrapText="0" readingOrder="0"/>
    </ndxf>
  </rcc>
  <rcc rId="1016" sId="1" odxf="1" dxf="1">
    <nc r="F250" t="inlineStr">
      <is>
        <t>540</t>
      </is>
    </nc>
    <odxf>
      <alignment wrapText="1" readingOrder="0"/>
    </odxf>
    <ndxf>
      <alignment wrapText="0" readingOrder="0"/>
    </ndxf>
  </rcc>
  <rcc rId="1017" sId="1">
    <nc r="C248" t="inlineStr">
      <is>
        <t>08</t>
      </is>
    </nc>
  </rcc>
  <rcc rId="1018" sId="1">
    <nc r="D248" t="inlineStr">
      <is>
        <t>01</t>
      </is>
    </nc>
  </rcc>
  <rcc rId="1019" sId="1">
    <nc r="C249" t="inlineStr">
      <is>
        <t>08</t>
      </is>
    </nc>
  </rcc>
  <rcc rId="1020" sId="1">
    <nc r="D249" t="inlineStr">
      <is>
        <t>01</t>
      </is>
    </nc>
  </rcc>
  <rcc rId="1021" sId="1">
    <nc r="C250" t="inlineStr">
      <is>
        <t>08</t>
      </is>
    </nc>
  </rcc>
  <rcc rId="1022" sId="1">
    <nc r="D250" t="inlineStr">
      <is>
        <t>01</t>
      </is>
    </nc>
  </rcc>
  <rfmt sheetId="1" sqref="G248:K249">
    <dxf>
      <fill>
        <patternFill patternType="none">
          <bgColor auto="1"/>
        </patternFill>
      </fill>
    </dxf>
  </rfmt>
  <rcc rId="1023" sId="1">
    <nc r="G249">
      <f>G250</f>
    </nc>
  </rcc>
  <rcc rId="1024" sId="1">
    <nc r="G248">
      <f>G249</f>
    </nc>
  </rcc>
  <rcc rId="1025" sId="1">
    <nc r="H248">
      <f>H249</f>
    </nc>
  </rcc>
  <rcc rId="1026" sId="1">
    <nc r="I248">
      <f>I249</f>
    </nc>
  </rcc>
  <rcc rId="1027" sId="1">
    <nc r="J248">
      <f>J249</f>
    </nc>
  </rcc>
  <rcc rId="1028" sId="1">
    <nc r="K248">
      <f>K249</f>
    </nc>
  </rcc>
  <rcc rId="1029" sId="1">
    <nc r="H249">
      <f>H250</f>
    </nc>
  </rcc>
  <rcc rId="1030" sId="1">
    <nc r="I249">
      <f>I250</f>
    </nc>
  </rcc>
  <rcc rId="1031" sId="1">
    <nc r="J249">
      <f>J250</f>
    </nc>
  </rcc>
  <rcc rId="1032" sId="1">
    <nc r="K249">
      <f>K250</f>
    </nc>
  </rcc>
  <rcc rId="1033" sId="1">
    <nc r="I250">
      <f>H250+G250</f>
    </nc>
  </rcc>
  <rcc rId="1034" sId="1" numFmtId="4">
    <nc r="J250">
      <v>0</v>
    </nc>
  </rcc>
  <rcc rId="1035" sId="1" numFmtId="4">
    <nc r="K250">
      <v>0</v>
    </nc>
  </rcc>
  <rcc rId="1036" sId="1" odxf="1" dxf="1">
    <nc r="E247" t="inlineStr">
      <is>
        <t>99 0 00 00000</t>
      </is>
    </nc>
    <odxf>
      <numFmt numFmtId="164" formatCode="00"/>
      <fill>
        <patternFill patternType="solid">
          <bgColor theme="8" tint="0.79998168889431442"/>
        </patternFill>
      </fill>
    </odxf>
    <ndxf>
      <numFmt numFmtId="30" formatCode="@"/>
      <fill>
        <patternFill patternType="none">
          <bgColor indexed="65"/>
        </patternFill>
      </fill>
    </ndxf>
  </rcc>
  <rrc rId="1037" sId="1" ref="A177:XFD177" action="insertRow"/>
  <rrc rId="1038" sId="1" ref="A177:XFD177" action="insertRow"/>
  <rrc rId="1039" sId="1" ref="A177:XFD178" action="insertRow"/>
  <rrc rId="1040" sId="1" ref="A177:XFD180" action="insertRow"/>
  <rfmt sheetId="1" sqref="A180" start="0" length="0">
    <dxf>
      <numFmt numFmtId="30" formatCode="@"/>
      <alignment horizontal="left" vertical="center" readingOrder="0"/>
    </dxf>
  </rfmt>
  <rfmt sheetId="1" sqref="B180" start="0" length="0">
    <dxf>
      <alignment wrapText="1" readingOrder="0"/>
    </dxf>
  </rfmt>
  <rfmt sheetId="1" sqref="C180" start="0" length="0">
    <dxf>
      <numFmt numFmtId="164" formatCode="00"/>
      <alignment wrapText="1" readingOrder="0"/>
    </dxf>
  </rfmt>
  <rfmt sheetId="1" sqref="D180" start="0" length="0">
    <dxf>
      <numFmt numFmtId="164" formatCode="00"/>
      <alignment wrapText="1" readingOrder="0"/>
    </dxf>
  </rfmt>
  <rcc rId="1041" sId="1" odxf="1" dxf="1">
    <nc r="E180" t="inlineStr">
      <is>
        <t>99 0 00 00000</t>
      </is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fmt sheetId="1" sqref="F180" start="0" length="0">
    <dxf>
      <alignment wrapText="1" readingOrder="0"/>
    </dxf>
  </rfmt>
  <rfmt sheetId="1" sqref="G180" start="0" length="0">
    <dxf>
      <alignment wrapText="1" readingOrder="0"/>
    </dxf>
  </rfmt>
  <rfmt sheetId="1" sqref="H180" start="0" length="0">
    <dxf>
      <alignment wrapText="1" readingOrder="0"/>
    </dxf>
  </rfmt>
  <rfmt sheetId="1" sqref="I180" start="0" length="0">
    <dxf>
      <alignment wrapText="1" readingOrder="0"/>
    </dxf>
  </rfmt>
  <rfmt sheetId="1" sqref="J180" start="0" length="0">
    <dxf>
      <alignment wrapText="1" readingOrder="0"/>
    </dxf>
  </rfmt>
  <rfmt sheetId="1" sqref="K180" start="0" length="0">
    <dxf>
      <alignment wrapText="1" readingOrder="0"/>
    </dxf>
  </rfmt>
  <rcc rId="1042" sId="1" odxf="1" dxf="1">
    <nc r="A181" t="inlineStr">
      <is>
        <t>Иные межбюджетные трансферты, предоставляемые на реализацию мероприятий по решению вопросов местного значения муниципального района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43" sId="1" odxf="1" dxf="1">
    <nc r="B181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44" sId="1" odxf="1" dxf="1">
    <nc r="C181" t="inlineStr">
      <is>
        <t>08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45" sId="1" odxf="1" dxf="1">
    <nc r="D181" t="inlineStr">
      <is>
        <t>01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46" sId="1" odxf="1" dxf="1">
    <nc r="E181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F181" start="0" length="0">
    <dxf>
      <fill>
        <patternFill patternType="none">
          <bgColor indexed="65"/>
        </patternFill>
      </fill>
    </dxf>
  </rfmt>
  <rcc rId="1047" sId="1" odxf="1" dxf="1">
    <nc r="G181">
      <f>G182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48" sId="1" odxf="1" dxf="1">
    <nc r="H181">
      <f>H182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49" sId="1" odxf="1" dxf="1">
    <nc r="I181">
      <f>I182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50" sId="1" odxf="1" dxf="1">
    <nc r="J181">
      <f>J182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51" sId="1" odxf="1" dxf="1">
    <nc r="K181">
      <f>K182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52" sId="1" odxf="1" dxf="1">
    <nc r="A182" t="inlineStr">
      <is>
        <t>Межбюджетные трансферты</t>
      </is>
    </nc>
    <odxf>
      <font>
        <sz val="11"/>
        <name val="Times New Roman"/>
        <scheme val="none"/>
      </font>
      <numFmt numFmtId="0" formatCode="General"/>
      <fill>
        <patternFill patternType="solid">
          <bgColor theme="8" tint="0.79998168889431442"/>
        </patternFill>
      </fill>
      <alignment vertical="top" readingOrder="0"/>
    </odxf>
    <ndxf>
      <font>
        <sz val="11"/>
        <color indexed="8"/>
        <name val="Times New Roman"/>
        <scheme val="none"/>
      </font>
      <numFmt numFmtId="30" formatCode="@"/>
      <fill>
        <patternFill patternType="none">
          <bgColor indexed="65"/>
        </patternFill>
      </fill>
      <alignment vertical="center" readingOrder="0"/>
    </ndxf>
  </rcc>
  <rcc rId="1053" sId="1" odxf="1" dxf="1">
    <nc r="B182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4" sId="1" odxf="1" dxf="1">
    <nc r="C182" t="inlineStr">
      <is>
        <t>08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5" sId="1" odxf="1" dxf="1">
    <nc r="D182" t="inlineStr">
      <is>
        <t>01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6" sId="1" odxf="1" dxf="1">
    <nc r="E182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7" sId="1" odxf="1" dxf="1">
    <nc r="F182" t="inlineStr">
      <is>
        <t>500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8" sId="1" odxf="1" dxf="1">
    <nc r="G182">
      <f>G183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59" sId="1" odxf="1" dxf="1">
    <nc r="H182">
      <f>H183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60" sId="1" odxf="1" dxf="1">
    <nc r="I182">
      <f>I183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61" sId="1" odxf="1" dxf="1">
    <nc r="J182">
      <f>J183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62" sId="1" odxf="1" dxf="1">
    <nc r="K182">
      <f>K183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63" sId="1">
    <nc r="A183" t="inlineStr">
      <is>
        <t>Иные межбюджетные трансферты</t>
      </is>
    </nc>
  </rcc>
  <rcc rId="1064" sId="1">
    <nc r="B183" t="inlineStr">
      <is>
        <t>920</t>
      </is>
    </nc>
  </rcc>
  <rcc rId="1065" sId="1">
    <nc r="C183" t="inlineStr">
      <is>
        <t>08</t>
      </is>
    </nc>
  </rcc>
  <rcc rId="1066" sId="1">
    <nc r="D183" t="inlineStr">
      <is>
        <t>01</t>
      </is>
    </nc>
  </rcc>
  <rcc rId="1067" sId="1">
    <nc r="E183" t="inlineStr">
      <is>
        <t>99 0 00 92060</t>
      </is>
    </nc>
  </rcc>
  <rcc rId="1068" sId="1">
    <nc r="F183" t="inlineStr">
      <is>
        <t>540</t>
      </is>
    </nc>
  </rcc>
  <rfmt sheetId="1" sqref="G183" start="0" length="0">
    <dxf>
      <alignment wrapText="1" readingOrder="0"/>
    </dxf>
  </rfmt>
  <rfmt sheetId="1" sqref="H183" start="0" length="0">
    <dxf>
      <alignment wrapText="1" readingOrder="0"/>
    </dxf>
  </rfmt>
  <rcc rId="1069" sId="1" odxf="1" dxf="1">
    <nc r="I183">
      <f>H183+G183</f>
    </nc>
    <odxf>
      <alignment wrapText="0" readingOrder="0"/>
    </odxf>
    <ndxf>
      <alignment wrapText="1" readingOrder="0"/>
    </ndxf>
  </rcc>
  <rcc rId="1070" sId="1" odxf="1" dxf="1" numFmtId="4">
    <nc r="J183">
      <v>0</v>
    </nc>
    <odxf>
      <alignment wrapText="0" readingOrder="0"/>
    </odxf>
    <ndxf>
      <alignment wrapText="1" readingOrder="0"/>
    </ndxf>
  </rcc>
  <rcc rId="1071" sId="1" odxf="1" dxf="1" numFmtId="4">
    <nc r="K183">
      <v>0</v>
    </nc>
    <odxf>
      <alignment wrapText="0" readingOrder="0"/>
    </odxf>
    <ndxf>
      <alignment wrapText="1" readingOrder="0"/>
    </ndxf>
  </rcc>
  <rrc rId="1072" sId="1" ref="A184:XFD184" action="deleteRow">
    <rfmt sheetId="1" xfDxf="1" sqref="A184:XFD184" start="0" length="0">
      <dxf>
        <font>
          <name val="Times New Roman"/>
          <scheme val="none"/>
        </font>
      </dxf>
    </rfmt>
    <rfmt sheetId="1" sqref="A184" start="0" length="0">
      <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073" sId="1" ref="A254:XFD254" action="deleteRow">
    <rfmt sheetId="1" xfDxf="1" sqref="A254:XFD254" start="0" length="0">
      <dxf>
        <font>
          <name val="Times New Roman"/>
          <scheme val="none"/>
        </font>
      </dxf>
    </rfmt>
    <rfmt sheetId="1" sqref="A25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25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254" start="0" length="0">
      <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254" start="0" length="0">
      <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E254" t="inlineStr">
        <is>
          <t>99 0 00 00000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25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074" sId="1" ref="A254:XFD254" action="deleteRow">
    <rfmt sheetId="1" xfDxf="1" sqref="A254:XFD254" start="0" length="0">
      <dxf>
        <font>
          <name val="Times New Roman"/>
          <scheme val="none"/>
        </font>
      </dxf>
    </rfmt>
    <rcc rId="0" sId="1" dxf="1">
      <nc r="A254" t="inlineStr">
        <is>
          <t>Иные межбюджетные трансферты, предоставляемые на реализацию мероприятий по решению вопросов местного значения муниципального района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54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54" t="inlineStr">
        <is>
          <t>08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54" t="inlineStr">
        <is>
          <t>01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54" t="inlineStr">
        <is>
          <t>99 0 00 92060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254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254">
        <f>G255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54">
        <f>H255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54">
        <f>I255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54">
        <f>J255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54">
        <f>K255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075" sId="1" ref="A254:XFD254" action="deleteRow">
    <rfmt sheetId="1" xfDxf="1" sqref="A254:XFD254" start="0" length="0">
      <dxf>
        <font>
          <name val="Times New Roman"/>
          <scheme val="none"/>
        </font>
      </dxf>
    </rfmt>
    <rcc rId="0" sId="1" dxf="1">
      <nc r="A254" t="inlineStr">
        <is>
          <t>Межбюджетные трансферты</t>
        </is>
      </nc>
      <ndxf>
        <font>
          <sz val="11"/>
          <color indexed="8"/>
          <name val="Times New Roman"/>
          <scheme val="none"/>
        </font>
        <numFmt numFmtId="30" formatCode="@"/>
        <alignment horizontal="justify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54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54" t="inlineStr">
        <is>
          <t>08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54" t="inlineStr">
        <is>
          <t>01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54" t="inlineStr">
        <is>
          <t>99 0 00 92060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54" t="inlineStr">
        <is>
          <t>500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254">
        <f>G255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54">
        <f>H255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54">
        <f>I255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54">
        <f>J255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54">
        <f>K255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076" sId="1" ref="A254:XFD254" action="deleteRow">
    <rfmt sheetId="1" xfDxf="1" sqref="A254:XFD254" start="0" length="0">
      <dxf>
        <font>
          <name val="Times New Roman"/>
          <scheme val="none"/>
        </font>
      </dxf>
    </rfmt>
    <rcc rId="0" sId="1" dxf="1">
      <nc r="A254" t="inlineStr">
        <is>
          <t>Иные межбюджетные трансферты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54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54" t="inlineStr">
        <is>
          <t>08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54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54" t="inlineStr">
        <is>
          <t>99 0 00 92060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54" t="inlineStr">
        <is>
          <t>540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G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I254">
        <f>H254+G254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254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254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1077" sId="1" odxf="1" dxf="1">
    <nc r="A177" t="inlineStr">
      <is>
        <t>КУЛЬТУРА, КИНЕМАТОГРАФИЯ</t>
      </is>
    </nc>
    <odxf>
      <font>
        <b val="0"/>
        <sz val="11"/>
        <name val="Times New Roman"/>
        <scheme val="none"/>
      </font>
      <fill>
        <patternFill>
          <bgColor theme="8" tint="0.79998168889431442"/>
        </patternFill>
      </fill>
      <alignment horizontal="justify" vertical="top" readingOrder="0"/>
    </odxf>
    <ndxf>
      <font>
        <b/>
        <sz val="11"/>
        <name val="Times New Roman"/>
        <scheme val="none"/>
      </font>
      <fill>
        <patternFill>
          <bgColor theme="0"/>
        </patternFill>
      </fill>
      <alignment horizontal="left" vertical="center" readingOrder="0"/>
    </ndxf>
  </rcc>
  <rfmt sheetId="1" sqref="B177" start="0" length="0">
    <dxf>
      <font>
        <b/>
        <sz val="11"/>
        <name val="Times New Roman"/>
        <scheme val="none"/>
      </font>
      <numFmt numFmtId="165" formatCode="000"/>
      <fill>
        <patternFill>
          <bgColor theme="0"/>
        </patternFill>
      </fill>
      <alignment wrapText="1" readingOrder="0"/>
    </dxf>
  </rfmt>
  <rcc rId="1078" sId="1" odxf="1" dxf="1" numFmtId="4">
    <nc r="C177">
      <v>8</v>
    </nc>
    <odxf>
      <font>
        <b val="0"/>
        <sz val="11"/>
        <name val="Times New Roman"/>
        <scheme val="none"/>
      </font>
      <numFmt numFmtId="30" formatCode="@"/>
      <fill>
        <patternFill>
          <bgColor theme="8" tint="0.79998168889431442"/>
        </patternFill>
      </fill>
      <alignment wrapText="0" readingOrder="0"/>
    </odxf>
    <ndxf>
      <font>
        <b/>
        <sz val="11"/>
        <name val="Times New Roman"/>
        <scheme val="none"/>
      </font>
      <numFmt numFmtId="164" formatCode="00"/>
      <fill>
        <patternFill>
          <bgColor theme="0"/>
        </patternFill>
      </fill>
      <alignment wrapText="1" readingOrder="0"/>
    </ndxf>
  </rcc>
  <rcc rId="1079" sId="1" odxf="1" dxf="1">
    <nc r="D177" t="inlineStr">
      <is>
        <t>00</t>
      </is>
    </nc>
    <odxf>
      <font>
        <b val="0"/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b/>
        <sz val="11"/>
        <name val="Times New Roman"/>
        <scheme val="none"/>
      </font>
      <fill>
        <patternFill>
          <bgColor theme="0"/>
        </patternFill>
      </fill>
    </ndxf>
  </rcc>
  <rcc rId="1080" sId="1" odxf="1" dxf="1">
    <nc r="A178" t="inlineStr">
      <is>
        <t xml:space="preserve">Культура </t>
      </is>
    </nc>
    <odxf>
      <fill>
        <patternFill>
          <bgColor theme="8" tint="0.79998168889431442"/>
        </patternFill>
      </fill>
      <alignment horizontal="justify" vertical="top" readingOrder="0"/>
    </odxf>
    <ndxf>
      <fill>
        <patternFill>
          <bgColor theme="0"/>
        </patternFill>
      </fill>
      <alignment horizontal="left" vertical="center" readingOrder="0"/>
    </ndxf>
  </rcc>
  <rfmt sheetId="1" sqref="B178" start="0" length="0">
    <dxf>
      <numFmt numFmtId="165" formatCode="000"/>
      <fill>
        <patternFill>
          <bgColor theme="0"/>
        </patternFill>
      </fill>
      <alignment wrapText="1" readingOrder="0"/>
    </dxf>
  </rfmt>
  <rcc rId="1081" sId="1" odxf="1" dxf="1" numFmtId="4">
    <nc r="C178">
      <v>8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4" formatCode="00"/>
      <fill>
        <patternFill>
          <bgColor theme="0"/>
        </patternFill>
      </fill>
      <alignment wrapText="1" readingOrder="0"/>
    </ndxf>
  </rcc>
  <rcc rId="1082" sId="1" odxf="1" dxf="1" numFmtId="4">
    <nc r="D178">
      <v>1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4" formatCode="00"/>
      <fill>
        <patternFill>
          <bgColor theme="0"/>
        </patternFill>
      </fill>
      <alignment wrapText="1" readingOrder="0"/>
    </ndxf>
  </rcc>
  <rcc rId="1083" sId="1" numFmtId="4">
    <nc r="B177">
      <v>920</v>
    </nc>
  </rcc>
  <rcc rId="1084" sId="1" numFmtId="4">
    <nc r="B178">
      <v>920</v>
    </nc>
  </rcc>
  <rfmt sheetId="1" sqref="E177:K180">
    <dxf>
      <fill>
        <patternFill patternType="none">
          <bgColor auto="1"/>
        </patternFill>
      </fill>
    </dxf>
  </rfmt>
  <rfmt sheetId="1" sqref="A179:D180">
    <dxf>
      <fill>
        <patternFill patternType="none">
          <bgColor auto="1"/>
        </patternFill>
      </fill>
    </dxf>
  </rfmt>
  <rrc rId="1085" sId="1" ref="A179:XFD179" action="deleteRow">
    <rfmt sheetId="1" xfDxf="1" sqref="A179:XFD179" start="0" length="0">
      <dxf>
        <font>
          <name val="Times New Roman"/>
          <scheme val="none"/>
        </font>
      </dxf>
    </rfmt>
    <rfmt sheetId="1" sqref="A179" start="0" length="0">
      <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cc rId="1086" sId="1">
    <nc r="B179" t="inlineStr">
      <is>
        <t>920</t>
      </is>
    </nc>
  </rcc>
  <rcc rId="1087" sId="1" numFmtId="4">
    <nc r="C179">
      <v>8</v>
    </nc>
  </rcc>
  <rcc rId="1088" sId="1" numFmtId="4">
    <nc r="D179">
      <v>1</v>
    </nc>
  </rcc>
  <rcc rId="1089" sId="1">
    <nc r="A179" t="inlineStr">
      <is>
        <t>Непрограммные направления деятельности</t>
      </is>
    </nc>
  </rcc>
  <rcc rId="1090" sId="1" numFmtId="4">
    <nc r="H182">
      <v>3792.9</v>
    </nc>
  </rcc>
  <rcc rId="1091" sId="1">
    <nc r="G179">
      <f>G180</f>
    </nc>
  </rcc>
  <rcc rId="1092" sId="1">
    <nc r="G178">
      <f>G179</f>
    </nc>
  </rcc>
  <rcc rId="1093" sId="1">
    <nc r="G177">
      <f>G178</f>
    </nc>
  </rcc>
  <rcc rId="1094" sId="1">
    <nc r="H177">
      <f>H178</f>
    </nc>
  </rcc>
  <rcc rId="1095" sId="1">
    <nc r="I177">
      <f>I178</f>
    </nc>
  </rcc>
  <rcc rId="1096" sId="1">
    <nc r="J177">
      <f>J178</f>
    </nc>
  </rcc>
  <rcc rId="1097" sId="1">
    <nc r="K177">
      <f>K178</f>
    </nc>
  </rcc>
  <rcc rId="1098" sId="1">
    <nc r="H178">
      <f>H179</f>
    </nc>
  </rcc>
  <rcc rId="1099" sId="1">
    <nc r="I178">
      <f>I179</f>
    </nc>
  </rcc>
  <rcc rId="1100" sId="1">
    <nc r="J178">
      <f>J179</f>
    </nc>
  </rcc>
  <rcc rId="1101" sId="1">
    <nc r="K178">
      <f>K179</f>
    </nc>
  </rcc>
  <rcc rId="1102" sId="1">
    <nc r="H179">
      <f>H180</f>
    </nc>
  </rcc>
  <rcc rId="1103" sId="1">
    <nc r="I179">
      <f>I180</f>
    </nc>
  </rcc>
  <rcc rId="1104" sId="1">
    <nc r="J179">
      <f>J180</f>
    </nc>
  </rcc>
  <rcc rId="1105" sId="1">
    <nc r="K179">
      <f>K180</f>
    </nc>
  </rcc>
  <rcc rId="1106" sId="1">
    <oc r="G16">
      <f>G17+G48+G59+G110+G183+G209</f>
    </oc>
    <nc r="G16">
      <f>G17+G48+G59+G110+G183+G209+G177</f>
    </nc>
  </rcc>
  <rcc rId="1107" sId="1">
    <oc r="H16">
      <f>H17+H48+H59+H110+H183+H209</f>
    </oc>
    <nc r="H16">
      <f>H17+H48+H59+H110+H183+H209+H177</f>
    </nc>
  </rcc>
  <rcc rId="1108" sId="1">
    <oc r="I16">
      <f>I17+I48+I59+I110+I183+I209</f>
    </oc>
    <nc r="I16">
      <f>I17+I48+I59+I110+I183+I209+I177</f>
    </nc>
  </rcc>
  <rcc rId="1109" sId="1">
    <oc r="J16">
      <f>J17+J48+J59+J110+J183+J209</f>
    </oc>
    <nc r="J16">
      <f>J17+J48+J59+J110+J183+J209+J177</f>
    </nc>
  </rcc>
  <rcc rId="1110" sId="1">
    <oc r="K16">
      <f>K17+K48+K59+K110+K183+K209</f>
    </oc>
    <nc r="K16">
      <f>K17+K48+K59+K110+K183+K209+K177</f>
    </nc>
  </rcc>
  <rrc rId="1111" sId="1" ref="A165:XFD165" action="insertRow"/>
  <rrc rId="1112" sId="1" ref="A165:XFD165" action="insertRow"/>
  <rrc rId="1113" sId="1" ref="A165:XFD165" action="insertRow"/>
  <rrc rId="1114" sId="1" ref="A165:XFD165" action="insertRow"/>
  <rfmt sheetId="1" sqref="A165" start="0" length="0">
    <dxf>
      <fill>
        <patternFill>
          <bgColor theme="0"/>
        </patternFill>
      </fill>
      <alignment horizontal="left" vertical="center" readingOrder="0"/>
    </dxf>
  </rfmt>
  <rcc rId="1115" sId="1" odxf="1" dxf="1" numFmtId="30">
    <nc r="B165">
      <v>920</v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16" sId="1" odxf="1" dxf="1">
    <nc r="C165" t="inlineStr">
      <is>
        <t>05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17" sId="1" odxf="1" dxf="1">
    <nc r="D165" t="inlineStr">
      <is>
        <t>03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fmt sheetId="1" sqref="E165" start="0" length="0">
    <dxf>
      <fill>
        <patternFill>
          <fgColor indexed="64"/>
          <bgColor theme="0"/>
        </patternFill>
      </fill>
    </dxf>
  </rfmt>
  <rcc rId="1118" sId="1" odxf="1" dxf="1">
    <nc r="F165" t="inlineStr">
      <is>
        <t/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19" sId="1" odxf="1" dxf="1">
    <nc r="G165">
      <f>G168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0" sId="1" odxf="1" dxf="1">
    <nc r="H165">
      <f>H168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1" sId="1" odxf="1" dxf="1">
    <nc r="I165">
      <f>I168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2" sId="1" odxf="1" dxf="1">
    <nc r="J165">
      <f>J168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3" sId="1" odxf="1" dxf="1">
    <nc r="K165">
      <f>K168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4" sId="1" odxf="1" dxf="1">
    <nc r="A166" t="inlineStr">
      <is>
        <t>Закупка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125" sId="1" odxf="1" dxf="1" numFmtId="30">
    <nc r="B166">
      <v>920</v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26" sId="1" odxf="1" dxf="1">
    <nc r="C166" t="inlineStr">
      <is>
        <t>05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27" sId="1" odxf="1" dxf="1">
    <nc r="D166" t="inlineStr">
      <is>
        <t>03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28" sId="1" odxf="1" dxf="1">
    <nc r="E166" t="inlineStr">
      <is>
        <t>99 0 00 25530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29" sId="1" odxf="1" dxf="1">
    <nc r="F166" t="inlineStr">
      <is>
        <t>200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30" sId="1" odxf="1" dxf="1">
    <nc r="G166">
      <f>G167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1" sId="1" odxf="1" dxf="1">
    <nc r="H166">
      <f>H167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2" sId="1" odxf="1" dxf="1">
    <nc r="I166">
      <f>I167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3" sId="1" odxf="1" dxf="1">
    <nc r="J166">
      <f>J167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4" sId="1" odxf="1" dxf="1">
    <nc r="K166">
      <f>K167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5" sId="1" odxf="1" dxf="1">
    <nc r="A167" t="inlineStr">
      <is>
        <t>Иные закупки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136" sId="1" odxf="1" dxf="1" numFmtId="30">
    <nc r="B167">
      <v>920</v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37" sId="1" odxf="1" dxf="1">
    <nc r="C167" t="inlineStr">
      <is>
        <t>05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38" sId="1" odxf="1" dxf="1">
    <nc r="D167" t="inlineStr">
      <is>
        <t>03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39" sId="1" odxf="1" dxf="1">
    <nc r="E167" t="inlineStr">
      <is>
        <t>99 0 00 25530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40" sId="1" odxf="1" dxf="1">
    <nc r="F167" t="inlineStr">
      <is>
        <t>240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41" sId="1" odxf="1" dxf="1">
    <nc r="G167">
      <f>G168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2" sId="1" odxf="1" dxf="1">
    <nc r="H167">
      <f>H168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3" sId="1" odxf="1" dxf="1">
    <nc r="I167">
      <f>I168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4" sId="1" odxf="1" dxf="1">
    <nc r="J167">
      <f>J168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5" sId="1" odxf="1" dxf="1">
    <nc r="K167">
      <f>K168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6" sId="1">
    <nc r="A168" t="inlineStr">
      <is>
        <t>Прочая закупка товаров, работ и услуг</t>
      </is>
    </nc>
  </rcc>
  <rcc rId="1147" sId="1" odxf="1" dxf="1" numFmtId="30">
    <nc r="B168">
      <v>920</v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cc rId="1148" sId="1" odxf="1" dxf="1">
    <nc r="C168" t="inlineStr">
      <is>
        <t>05</t>
      </is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cc rId="1149" sId="1" odxf="1" dxf="1">
    <nc r="D168" t="inlineStr">
      <is>
        <t>03</t>
      </is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cc rId="1150" sId="1" odxf="1" dxf="1">
    <nc r="E168" t="inlineStr">
      <is>
        <t>99 0 00 25530</t>
      </is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cc rId="1151" sId="1" odxf="1" dxf="1">
    <nc r="F168" t="inlineStr">
      <is>
        <t>244</t>
      </is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fmt sheetId="1" sqref="G168" start="0" length="0">
    <dxf>
      <fill>
        <patternFill>
          <fgColor indexed="64"/>
        </patternFill>
      </fill>
    </dxf>
  </rfmt>
  <rfmt sheetId="1" sqref="H168" start="0" length="0">
    <dxf>
      <fill>
        <patternFill>
          <fgColor indexed="64"/>
        </patternFill>
      </fill>
    </dxf>
  </rfmt>
  <rcc rId="1152" sId="1" odxf="1" dxf="1">
    <nc r="I168">
      <f>H168+G168</f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fmt sheetId="1" sqref="J168" start="0" length="0">
    <dxf>
      <fill>
        <patternFill>
          <fgColor indexed="64"/>
        </patternFill>
      </fill>
    </dxf>
  </rfmt>
  <rfmt sheetId="1" sqref="K168" start="0" length="0">
    <dxf>
      <fill>
        <patternFill>
          <fgColor indexed="64"/>
        </patternFill>
      </fill>
    </dxf>
  </rfmt>
  <rcc rId="1153" sId="1" numFmtId="4">
    <nc r="G168">
      <v>0</v>
    </nc>
  </rcc>
  <rcc rId="1154" sId="1" numFmtId="4">
    <nc r="J168">
      <v>0</v>
    </nc>
  </rcc>
  <rcc rId="1155" sId="1" numFmtId="4">
    <nc r="K168">
      <v>0</v>
    </nc>
  </rcc>
  <rcc rId="1156" sId="1" numFmtId="4">
    <nc r="H168">
      <v>820.7</v>
    </nc>
  </rcc>
  <rcc rId="1157" sId="1">
    <oc r="H33">
      <f>-500</f>
    </oc>
    <nc r="H33">
      <f>-500-16186.4-3700-3792.9-820.7</f>
    </nc>
  </rcc>
  <rcc rId="1158" sId="1">
    <nc r="E165" t="inlineStr">
      <is>
        <t>99 0 00 25520</t>
      </is>
    </nc>
  </rcc>
  <rcc rId="1159" sId="1">
    <nc r="A165" t="inlineStr">
      <is>
        <t>Озеленение</t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3" sId="1">
    <nc r="P217" t="inlineStr">
      <is>
        <t>,</t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4" sId="1">
    <oc r="H38">
      <f>40+960</f>
    </oc>
    <nc r="H38">
      <f>40+960+300</f>
    </nc>
  </rcc>
  <rcc rId="1365" sId="1">
    <oc r="H154">
      <f>1969.1</f>
    </oc>
    <nc r="H154">
      <f>1969.1-300</f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6" sId="1">
    <oc r="G3" t="inlineStr">
      <is>
        <t>от 22 июня 2021 № 4-29/154</t>
      </is>
    </oc>
    <nc r="G3" t="inlineStr">
      <is>
        <t xml:space="preserve">от 10 сентября 2021 № </t>
      </is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год'!$A$1:$K$278</formula>
    <oldFormula>'2021-2023 год'!$A$1:$K$278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год'!$A$13:$F$278</formula>
    <oldFormula>'2021-2023 год'!$A$13:$F$278</oldFormula>
  </rdn>
  <rcv guid="{C0DCEFD6-4378-4196-8A52-BBAE8937CBA3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0" sId="1">
    <oc r="G151">
      <f>G160+G169+G173+G156+G152+G178</f>
    </oc>
    <nc r="G151">
      <f>G160+G169+G173+G156+G152+G178+G165</f>
    </nc>
  </rcc>
  <rcc rId="1161" sId="1">
    <oc r="H151">
      <f>H160+H169+H173+H156+H152+H178</f>
    </oc>
    <nc r="H151">
      <f>H160+H169+H173+H156+H152+H178+H165</f>
    </nc>
  </rcc>
  <rcc rId="1162" sId="1">
    <oc r="I151">
      <f>I160+I169+I173+I156+I152+I178</f>
    </oc>
    <nc r="I151">
      <f>I160+I169+I173+I156+I152+I178+I165</f>
    </nc>
  </rcc>
  <rcc rId="1163" sId="1">
    <oc r="J151">
      <f>J160+J169+J173+J156+J152+J178</f>
    </oc>
    <nc r="J151">
      <f>J160+J169+J173+J156+J152+J178+J165</f>
    </nc>
  </rcc>
  <rcc rId="1164" sId="1">
    <oc r="K151">
      <f>K160+K169+K173+K156+K152+K178</f>
    </oc>
    <nc r="K151">
      <f>K160+K169+K173+K156+K152+K178+K165</f>
    </nc>
  </rcc>
  <rcc rId="1165" sId="1">
    <nc r="N15">
      <v>308540.09999999998</v>
    </nc>
  </rcc>
  <rcc rId="1166" sId="1" odxf="1" dxf="1">
    <nc r="O15">
      <f>N15-G15</f>
    </nc>
    <odxf>
      <numFmt numFmtId="0" formatCode="General"/>
    </odxf>
    <ndxf>
      <numFmt numFmtId="167" formatCode="#,##0.0"/>
    </ndxf>
  </rcc>
  <rcc rId="1167" sId="1" numFmtId="4">
    <oc r="G176">
      <v>15073.3</v>
    </oc>
    <nc r="G176">
      <v>15623.4</v>
    </nc>
  </rcc>
  <rcc rId="1168" sId="1">
    <oc r="G34">
      <f>G39</f>
    </oc>
    <nc r="G34">
      <f>G39+G35</f>
    </nc>
  </rcc>
  <rcc rId="1169" sId="1">
    <oc r="H34">
      <f>H35+H39</f>
    </oc>
    <nc r="H34">
      <f>H39+H35</f>
    </nc>
  </rcc>
  <rcc rId="1170" sId="1">
    <oc r="I34">
      <f>I39+I35</f>
    </oc>
    <nc r="I34">
      <f>I39+I35</f>
    </nc>
  </rcc>
  <rcc rId="1171" sId="1">
    <oc r="J34">
      <f>J39</f>
    </oc>
    <nc r="J34">
      <f>J39+J35</f>
    </nc>
  </rcc>
  <rcc rId="1172" sId="1">
    <oc r="K34">
      <f>K39</f>
    </oc>
    <nc r="K34">
      <f>K39+K35</f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7" sId="1">
    <oc r="E1" t="inlineStr">
      <is>
        <t>Приложение 2</t>
      </is>
    </oc>
    <nc r="E1" t="inlineStr">
      <is>
        <t>Приложение 1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22" start="0" length="0">
    <dxf>
      <font>
        <sz val="11"/>
        <color rgb="FF000000"/>
        <name val="Times New Roman"/>
        <scheme val="none"/>
      </font>
      <numFmt numFmtId="30" formatCode="@"/>
      <fill>
        <patternFill>
          <fgColor indexed="64"/>
          <bgColor theme="0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A123" start="0" length="0">
    <dxf>
      <font>
        <sz val="11"/>
        <color rgb="FF000000"/>
        <name val="Times New Roman"/>
        <scheme val="none"/>
      </font>
      <numFmt numFmtId="30" formatCode="@"/>
      <fill>
        <patternFill patternType="solid">
          <bgColor theme="0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A124" start="0" length="0">
    <dxf>
      <numFmt numFmtId="30" formatCode="@"/>
      <fill>
        <patternFill patternType="solid">
          <bgColor theme="0"/>
        </patternFill>
      </fill>
      <alignment horizontal="left" vertical="center" readingOrder="0"/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8" sId="1" numFmtId="4">
    <oc r="H169">
      <v>-1230</v>
    </oc>
    <nc r="H169">
      <f>-1230-1505.7</f>
    </nc>
  </rcc>
  <rcc rId="729" sId="1" numFmtId="4">
    <nc r="H240">
      <v>1505.7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0" sId="1" numFmtId="4">
    <oc r="H240">
      <v>1505.7</v>
    </oc>
    <nc r="H240">
      <v>1474.5</v>
    </nc>
  </rcc>
  <rcc rId="731" sId="1" odxf="1" dxf="1">
    <nc r="A251" t="inlineStr">
      <is>
        <t>Поездки творческих коллективов и солистов в целях реализации гастрольно-концертной деятельности, участие в конкурсах различных уровней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justify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2" sId="1" odxf="1" dxf="1">
    <nc r="B251" t="inlineStr">
      <is>
        <t>956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3" sId="1" odxf="1" dxf="1" numFmtId="4">
    <nc r="C251">
      <v>8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51" start="0" length="0">
    <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34" sId="1" odxf="1" dxf="1">
    <nc r="E251" t="inlineStr">
      <is>
        <t>05 0 24 00000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F251" start="0" length="0">
    <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35" sId="1" odxf="1" dxf="1">
    <nc r="G251">
      <f>G252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6" sId="1" odxf="1" dxf="1">
    <nc r="H251">
      <f>H252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7" sId="1" odxf="1" dxf="1">
    <nc r="I251">
      <f>I252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8" sId="1" odxf="1" dxf="1">
    <nc r="J251">
      <f>J252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9" sId="1" odxf="1" dxf="1">
    <nc r="K251">
      <f>K252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0" sId="1" odxf="1" dxf="1">
    <nc r="A252" t="inlineStr">
      <is>
        <t>Предоставление субсидий бюджетным, автономным учреждениям и иным некоммерческим организациям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1" sId="1" odxf="1" dxf="1">
    <nc r="B252" t="inlineStr">
      <is>
        <t>956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2" sId="1" odxf="1" dxf="1" numFmtId="4">
    <nc r="C252">
      <v>8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52" start="0" length="0">
    <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43" sId="1" odxf="1" dxf="1">
    <nc r="E252" t="inlineStr">
      <is>
        <t>05 0 24 00000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4" sId="1" odxf="1" dxf="1">
    <nc r="F252" t="inlineStr">
      <is>
        <t>600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5" sId="1" odxf="1" dxf="1">
    <nc r="G252">
      <f>G254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6" sId="1" odxf="1" dxf="1">
    <nc r="H252">
      <f>H254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7" sId="1" odxf="1" dxf="1">
    <nc r="I252">
      <f>I254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8" sId="1" odxf="1" dxf="1">
    <nc r="J252">
      <f>J254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9" sId="1" odxf="1" dxf="1">
    <nc r="K252">
      <f>K254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0" sId="1" odxf="1" dxf="1">
    <nc r="A253" t="inlineStr">
      <is>
        <t>Субсидии бюджетным учреждениям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1" sId="1" odxf="1" dxf="1">
    <nc r="B253" t="inlineStr">
      <is>
        <t>956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2" sId="1" odxf="1" dxf="1" numFmtId="4">
    <nc r="C253">
      <v>8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53" start="0" length="0">
    <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53" sId="1" odxf="1" dxf="1">
    <nc r="E253" t="inlineStr">
      <is>
        <t>05 0 24 00000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4" sId="1" odxf="1" dxf="1">
    <nc r="F253" t="inlineStr">
      <is>
        <t>610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5" sId="1" odxf="1" dxf="1">
    <nc r="G253">
      <f>G254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6" sId="1" odxf="1" dxf="1">
    <nc r="H253">
      <f>H254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7" sId="1" odxf="1" dxf="1">
    <nc r="I253">
      <f>I254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8" sId="1" odxf="1" dxf="1">
    <nc r="J253">
      <f>J254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9" sId="1" odxf="1" dxf="1">
    <nc r="K253">
      <f>K254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0" sId="1" odxf="1" dxf="1">
    <nc r="A254" t="inlineStr">
      <is>
        <t>Субсидии бюджетным учреждениям на иные цели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1" sId="1" odxf="1" dxf="1">
    <nc r="B254" t="inlineStr">
      <is>
        <t>956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2" sId="1" odxf="1" dxf="1" numFmtId="4">
    <nc r="C254">
      <v>8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54" start="0" length="0">
    <dxf>
      <font>
        <sz val="11"/>
        <name val="Times New Roman"/>
        <scheme val="none"/>
      </font>
      <numFmt numFmtId="164" formatCode="00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63" sId="1" odxf="1" dxf="1">
    <nc r="E254" t="inlineStr">
      <is>
        <t>05 0 24 00000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4" sId="1" odxf="1" dxf="1">
    <nc r="F254" t="inlineStr">
      <is>
        <t>612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G254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H254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65" sId="1" odxf="1" dxf="1">
    <nc r="I254">
      <f>H254+G254</f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6" sId="1" odxf="1" dxf="1" numFmtId="4">
    <nc r="J254">
      <v>0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7" sId="1" odxf="1" dxf="1" numFmtId="4">
    <nc r="K254">
      <v>0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8" sId="1" numFmtId="4">
    <nc r="D251">
      <v>2</v>
    </nc>
  </rcc>
  <rcc rId="769" sId="1" numFmtId="4">
    <nc r="D252">
      <v>2</v>
    </nc>
  </rcc>
  <rcc rId="770" sId="1" numFmtId="4">
    <nc r="D253">
      <v>2</v>
    </nc>
  </rcc>
  <rcc rId="771" sId="1" numFmtId="4">
    <nc r="D254">
      <v>2</v>
    </nc>
  </rcc>
  <rcc rId="772" sId="1" numFmtId="4">
    <nc r="G254">
      <v>0</v>
    </nc>
  </rcc>
  <rcc rId="773" sId="1" numFmtId="4">
    <nc r="H254">
      <v>31.2</v>
    </nc>
  </rcc>
  <rcc rId="774" sId="1">
    <oc r="G242">
      <f>G243+G247</f>
    </oc>
    <nc r="G242">
      <f>G243+G247+G251</f>
    </nc>
  </rcc>
  <rcc rId="775" sId="1">
    <oc r="H242">
      <f>H243+H247</f>
    </oc>
    <nc r="H242">
      <f>H243+H247+H251</f>
    </nc>
  </rcc>
  <rcc rId="776" sId="1">
    <oc r="I242">
      <f>I243+I247</f>
    </oc>
    <nc r="I242">
      <f>I243+I247+I251</f>
    </nc>
  </rcc>
  <rcc rId="777" sId="1">
    <oc r="J242">
      <f>J243+J247</f>
    </oc>
    <nc r="J242">
      <f>J243+J247+J251</f>
    </nc>
  </rcc>
  <rcc rId="778" sId="1">
    <oc r="K242">
      <f>K243+K247</f>
    </oc>
    <nc r="K242">
      <f>K243+K247+K251</f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год'!$A$1:$K$250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2" sId="1">
    <oc r="H169">
      <f>-1230-1505.7</f>
    </oc>
    <nc r="H169">
      <f>-1230-1505.7+1200</f>
    </nc>
  </rcc>
  <rcc rId="783" sId="1">
    <oc r="H126">
      <v>1200</v>
    </oc>
    <nc r="H126">
      <f>1200-1200</f>
    </nc>
  </rcc>
</revisions>
</file>

<file path=xl/revisions/userNames.xml><?xml version="1.0" encoding="utf-8"?>
<users xmlns="http://schemas.openxmlformats.org/spreadsheetml/2006/main" xmlns:r="http://schemas.openxmlformats.org/officeDocument/2006/relationships" count="2">
  <userInfo guid="{A746FA3D-7622-47A9-A15D-B9E5B97F3389}" name="Администратор" id="-121784245" dateTime="2021-05-28T14:38:16"/>
  <userInfo guid="{F03FDBA5-6095-481E-AE17-2299D9139464}" name="Zinovkina" id="-967608142" dateTime="2021-09-13T09:14:44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289"/>
  <sheetViews>
    <sheetView showGridLines="0" tabSelected="1" showRuler="0" topLeftCell="A255" zoomScaleNormal="100" zoomScaleSheetLayoutView="100" workbookViewId="0">
      <selection activeCell="H245" sqref="H245:K245"/>
    </sheetView>
  </sheetViews>
  <sheetFormatPr defaultColWidth="9.140625" defaultRowHeight="12.75"/>
  <cols>
    <col min="1" max="1" width="56.85546875" style="1" customWidth="1"/>
    <col min="2" max="2" width="6.28515625" style="1" customWidth="1"/>
    <col min="3" max="3" width="6.140625" style="1" customWidth="1"/>
    <col min="4" max="4" width="5.85546875" style="1" customWidth="1"/>
    <col min="5" max="5" width="14" style="1" customWidth="1"/>
    <col min="6" max="6" width="4.85546875" style="1" customWidth="1"/>
    <col min="7" max="7" width="10.140625" style="1" hidden="1" customWidth="1"/>
    <col min="8" max="8" width="11.5703125" style="1" hidden="1" customWidth="1"/>
    <col min="9" max="9" width="13.28515625" style="1" customWidth="1"/>
    <col min="10" max="10" width="13.140625" style="1" customWidth="1"/>
    <col min="11" max="11" width="12.42578125" style="1" customWidth="1"/>
    <col min="12" max="12" width="9.85546875" style="1" customWidth="1"/>
    <col min="13" max="13" width="9.140625" style="1" customWidth="1"/>
    <col min="14" max="16384" width="9.140625" style="1"/>
  </cols>
  <sheetData>
    <row r="1" spans="1:16" ht="15" customHeight="1">
      <c r="E1" s="112" t="s">
        <v>209</v>
      </c>
      <c r="F1" s="112"/>
      <c r="G1" s="112"/>
      <c r="H1" s="112"/>
      <c r="I1" s="112"/>
      <c r="J1" s="112"/>
      <c r="K1" s="112"/>
      <c r="L1" s="103"/>
      <c r="M1" s="103"/>
      <c r="N1" s="103"/>
      <c r="O1" s="103"/>
      <c r="P1" s="103"/>
    </row>
    <row r="2" spans="1:16" ht="15" customHeight="1">
      <c r="F2" s="112" t="s">
        <v>128</v>
      </c>
      <c r="G2" s="112"/>
      <c r="H2" s="112"/>
      <c r="I2" s="112"/>
      <c r="J2" s="112"/>
      <c r="K2" s="112"/>
      <c r="L2" s="103"/>
      <c r="M2" s="103"/>
      <c r="N2" s="103"/>
      <c r="O2" s="103"/>
      <c r="P2" s="103"/>
    </row>
    <row r="3" spans="1:16" ht="15" customHeight="1">
      <c r="G3" s="115" t="s">
        <v>225</v>
      </c>
      <c r="H3" s="115"/>
      <c r="I3" s="115"/>
      <c r="J3" s="115"/>
      <c r="K3" s="115"/>
      <c r="L3" s="105"/>
      <c r="M3" s="105"/>
      <c r="N3" s="105"/>
      <c r="O3" s="105"/>
      <c r="P3" s="105"/>
    </row>
    <row r="5" spans="1:16">
      <c r="C5" s="4"/>
      <c r="D5" s="4"/>
      <c r="E5" s="4"/>
      <c r="F5" s="4"/>
      <c r="G5" s="4"/>
      <c r="H5" s="4"/>
      <c r="I5" s="4"/>
    </row>
    <row r="6" spans="1:16" ht="15">
      <c r="D6" s="112" t="s">
        <v>127</v>
      </c>
      <c r="E6" s="112"/>
      <c r="F6" s="112"/>
      <c r="G6" s="112"/>
      <c r="H6" s="112"/>
      <c r="I6" s="112"/>
      <c r="J6" s="112"/>
      <c r="K6" s="112"/>
    </row>
    <row r="7" spans="1:16" ht="15">
      <c r="A7" s="3"/>
      <c r="B7" s="2"/>
      <c r="C7" s="4"/>
      <c r="D7" s="82"/>
      <c r="E7" s="82"/>
      <c r="F7" s="82"/>
      <c r="G7" s="112" t="s">
        <v>128</v>
      </c>
      <c r="H7" s="112"/>
      <c r="I7" s="112"/>
      <c r="J7" s="112"/>
      <c r="K7" s="112"/>
    </row>
    <row r="8" spans="1:16" ht="15">
      <c r="A8" s="21"/>
      <c r="B8" s="2"/>
      <c r="C8" s="4"/>
      <c r="D8" s="81"/>
      <c r="E8" s="81"/>
      <c r="F8" s="81"/>
      <c r="G8" s="112" t="s">
        <v>201</v>
      </c>
      <c r="H8" s="112"/>
      <c r="I8" s="112"/>
      <c r="J8" s="112"/>
      <c r="K8" s="112"/>
    </row>
    <row r="9" spans="1:16" ht="19.5" customHeight="1">
      <c r="A9" s="21"/>
      <c r="B9" s="2"/>
      <c r="C9" s="4"/>
      <c r="D9" s="20"/>
      <c r="E9" s="20"/>
      <c r="F9" s="20"/>
      <c r="G9" s="20"/>
      <c r="H9" s="20"/>
      <c r="I9" s="20"/>
      <c r="J9" s="20"/>
      <c r="K9" s="20"/>
    </row>
    <row r="10" spans="1:16" ht="42" customHeight="1">
      <c r="A10" s="116" t="s">
        <v>154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6" ht="24" customHeight="1">
      <c r="A11" s="21"/>
      <c r="B11" s="21"/>
      <c r="C11" s="21"/>
      <c r="D11" s="21"/>
      <c r="E11" s="21"/>
      <c r="F11" s="21"/>
      <c r="G11" s="21"/>
      <c r="H11" s="21"/>
      <c r="I11" s="21"/>
    </row>
    <row r="12" spans="1:16" ht="24" customHeight="1">
      <c r="A12" s="113" t="s">
        <v>0</v>
      </c>
      <c r="B12" s="113" t="s">
        <v>1</v>
      </c>
      <c r="C12" s="114" t="s">
        <v>2</v>
      </c>
      <c r="D12" s="114"/>
      <c r="E12" s="113" t="s">
        <v>5</v>
      </c>
      <c r="F12" s="113" t="s">
        <v>6</v>
      </c>
      <c r="G12" s="111" t="s">
        <v>37</v>
      </c>
      <c r="H12" s="111"/>
      <c r="I12" s="111"/>
      <c r="J12" s="111"/>
      <c r="K12" s="111"/>
    </row>
    <row r="13" spans="1:16" ht="32.25" customHeight="1">
      <c r="A13" s="113"/>
      <c r="B13" s="113"/>
      <c r="C13" s="22" t="s">
        <v>3</v>
      </c>
      <c r="D13" s="22" t="s">
        <v>4</v>
      </c>
      <c r="E13" s="113"/>
      <c r="F13" s="113"/>
      <c r="G13" s="104" t="s">
        <v>124</v>
      </c>
      <c r="H13" s="104" t="s">
        <v>187</v>
      </c>
      <c r="I13" s="104" t="s">
        <v>124</v>
      </c>
      <c r="J13" s="23" t="s">
        <v>129</v>
      </c>
      <c r="K13" s="23" t="s">
        <v>153</v>
      </c>
    </row>
    <row r="14" spans="1:16" ht="15.75" customHeight="1">
      <c r="A14" s="106">
        <v>1</v>
      </c>
      <c r="B14" s="106">
        <v>2</v>
      </c>
      <c r="C14" s="106">
        <v>3</v>
      </c>
      <c r="D14" s="106">
        <v>4</v>
      </c>
      <c r="E14" s="106">
        <v>5</v>
      </c>
      <c r="F14" s="106">
        <v>6</v>
      </c>
      <c r="G14" s="107">
        <v>7</v>
      </c>
      <c r="H14" s="107">
        <v>8</v>
      </c>
      <c r="I14" s="107">
        <v>7</v>
      </c>
      <c r="J14" s="107">
        <v>8</v>
      </c>
      <c r="K14" s="107">
        <v>9</v>
      </c>
    </row>
    <row r="15" spans="1:16" ht="24" customHeight="1">
      <c r="A15" s="22" t="s">
        <v>14</v>
      </c>
      <c r="B15" s="22"/>
      <c r="C15" s="22"/>
      <c r="D15" s="22"/>
      <c r="E15" s="22"/>
      <c r="F15" s="22"/>
      <c r="G15" s="8">
        <f>G16+G224</f>
        <v>308540.09999999998</v>
      </c>
      <c r="H15" s="8">
        <f>H16+H224</f>
        <v>0</v>
      </c>
      <c r="I15" s="8">
        <f>I16+I224</f>
        <v>308540.09999999998</v>
      </c>
      <c r="J15" s="8">
        <f>J16+J224</f>
        <v>240484.90000000002</v>
      </c>
      <c r="K15" s="8">
        <f>K16+K224</f>
        <v>194036.6</v>
      </c>
      <c r="L15" s="5"/>
      <c r="M15" s="5"/>
      <c r="N15" s="1">
        <v>308540.09999999998</v>
      </c>
      <c r="O15" s="5">
        <f>N15-G15</f>
        <v>0</v>
      </c>
    </row>
    <row r="16" spans="1:16" ht="22.5" customHeight="1">
      <c r="A16" s="24" t="s">
        <v>38</v>
      </c>
      <c r="B16" s="25">
        <v>920</v>
      </c>
      <c r="C16" s="25" t="s">
        <v>7</v>
      </c>
      <c r="D16" s="25" t="s">
        <v>7</v>
      </c>
      <c r="E16" s="25" t="s">
        <v>7</v>
      </c>
      <c r="F16" s="25" t="s">
        <v>7</v>
      </c>
      <c r="G16" s="9">
        <f>G17+G43+G54+G105+G194+G220+G188</f>
        <v>252386.8</v>
      </c>
      <c r="H16" s="9">
        <f>H17+H43+H54+H105+H194+H220+H188+H177</f>
        <v>0</v>
      </c>
      <c r="I16" s="9">
        <f>I17+I43+I54+I105+I194+I220+I188</f>
        <v>252386.8</v>
      </c>
      <c r="J16" s="9">
        <f>J17+J43+J54+J105+J194+J220+J188</f>
        <v>195387.90000000002</v>
      </c>
      <c r="K16" s="9">
        <f>K17+K43+K54+K105+K194+K220+K188</f>
        <v>148939.6</v>
      </c>
      <c r="L16" s="5"/>
      <c r="M16" s="93"/>
    </row>
    <row r="17" spans="1:11" ht="22.5" customHeight="1">
      <c r="A17" s="26" t="s">
        <v>8</v>
      </c>
      <c r="B17" s="27">
        <v>920</v>
      </c>
      <c r="C17" s="27" t="s">
        <v>9</v>
      </c>
      <c r="D17" s="27" t="s">
        <v>25</v>
      </c>
      <c r="E17" s="27" t="s">
        <v>7</v>
      </c>
      <c r="F17" s="27" t="s">
        <v>7</v>
      </c>
      <c r="G17" s="10">
        <f>G18+G29+G24</f>
        <v>3703.8999999999996</v>
      </c>
      <c r="H17" s="10">
        <f t="shared" ref="H17:K17" si="0">H18+H29+H24</f>
        <v>1300</v>
      </c>
      <c r="I17" s="10">
        <f t="shared" si="0"/>
        <v>5003.8999999999996</v>
      </c>
      <c r="J17" s="10">
        <f t="shared" si="0"/>
        <v>551.6</v>
      </c>
      <c r="K17" s="10">
        <f t="shared" si="0"/>
        <v>556.6</v>
      </c>
    </row>
    <row r="18" spans="1:11" s="6" customFormat="1" ht="45" customHeight="1">
      <c r="A18" s="28" t="s">
        <v>15</v>
      </c>
      <c r="B18" s="29" t="s">
        <v>22</v>
      </c>
      <c r="C18" s="30">
        <v>1</v>
      </c>
      <c r="D18" s="30">
        <v>3</v>
      </c>
      <c r="E18" s="31"/>
      <c r="F18" s="32" t="s">
        <v>7</v>
      </c>
      <c r="G18" s="11">
        <f>G21</f>
        <v>477.8</v>
      </c>
      <c r="H18" s="11">
        <f t="shared" ref="H18:I18" si="1">H21</f>
        <v>0</v>
      </c>
      <c r="I18" s="11">
        <f t="shared" si="1"/>
        <v>477.8</v>
      </c>
      <c r="J18" s="11">
        <f>J21</f>
        <v>508.4</v>
      </c>
      <c r="K18" s="11">
        <f>K21</f>
        <v>513.4</v>
      </c>
    </row>
    <row r="19" spans="1:11" ht="15">
      <c r="A19" s="33" t="s">
        <v>39</v>
      </c>
      <c r="B19" s="29" t="s">
        <v>22</v>
      </c>
      <c r="C19" s="30">
        <v>1</v>
      </c>
      <c r="D19" s="30">
        <v>3</v>
      </c>
      <c r="E19" s="34" t="s">
        <v>89</v>
      </c>
      <c r="F19" s="29" t="s">
        <v>7</v>
      </c>
      <c r="G19" s="11">
        <f t="shared" ref="G19:K22" si="2">G20</f>
        <v>477.8</v>
      </c>
      <c r="H19" s="11">
        <f t="shared" si="2"/>
        <v>0</v>
      </c>
      <c r="I19" s="11">
        <f t="shared" si="2"/>
        <v>477.8</v>
      </c>
      <c r="J19" s="11">
        <f t="shared" si="2"/>
        <v>508.4</v>
      </c>
      <c r="K19" s="11">
        <f t="shared" si="2"/>
        <v>513.4</v>
      </c>
    </row>
    <row r="20" spans="1:11" ht="30">
      <c r="A20" s="35" t="s">
        <v>40</v>
      </c>
      <c r="B20" s="29" t="s">
        <v>22</v>
      </c>
      <c r="C20" s="30">
        <v>1</v>
      </c>
      <c r="D20" s="30">
        <v>3</v>
      </c>
      <c r="E20" s="34" t="s">
        <v>90</v>
      </c>
      <c r="F20" s="29"/>
      <c r="G20" s="11">
        <f t="shared" si="2"/>
        <v>477.8</v>
      </c>
      <c r="H20" s="11">
        <f t="shared" si="2"/>
        <v>0</v>
      </c>
      <c r="I20" s="11">
        <f t="shared" si="2"/>
        <v>477.8</v>
      </c>
      <c r="J20" s="11">
        <f t="shared" si="2"/>
        <v>508.4</v>
      </c>
      <c r="K20" s="11">
        <f t="shared" si="2"/>
        <v>513.4</v>
      </c>
    </row>
    <row r="21" spans="1:11" ht="30">
      <c r="A21" s="36" t="s">
        <v>111</v>
      </c>
      <c r="B21" s="29" t="s">
        <v>22</v>
      </c>
      <c r="C21" s="30">
        <v>1</v>
      </c>
      <c r="D21" s="30">
        <v>3</v>
      </c>
      <c r="E21" s="34" t="s">
        <v>90</v>
      </c>
      <c r="F21" s="37" t="s">
        <v>41</v>
      </c>
      <c r="G21" s="11">
        <f t="shared" si="2"/>
        <v>477.8</v>
      </c>
      <c r="H21" s="11">
        <f t="shared" si="2"/>
        <v>0</v>
      </c>
      <c r="I21" s="11">
        <f t="shared" si="2"/>
        <v>477.8</v>
      </c>
      <c r="J21" s="11">
        <f t="shared" si="2"/>
        <v>508.4</v>
      </c>
      <c r="K21" s="11">
        <f t="shared" si="2"/>
        <v>513.4</v>
      </c>
    </row>
    <row r="22" spans="1:11" ht="30">
      <c r="A22" s="36" t="s">
        <v>66</v>
      </c>
      <c r="B22" s="29" t="s">
        <v>22</v>
      </c>
      <c r="C22" s="30">
        <v>1</v>
      </c>
      <c r="D22" s="30">
        <v>3</v>
      </c>
      <c r="E22" s="34" t="s">
        <v>90</v>
      </c>
      <c r="F22" s="37" t="s">
        <v>42</v>
      </c>
      <c r="G22" s="11">
        <f t="shared" si="2"/>
        <v>477.8</v>
      </c>
      <c r="H22" s="11">
        <f t="shared" si="2"/>
        <v>0</v>
      </c>
      <c r="I22" s="11">
        <f t="shared" si="2"/>
        <v>477.8</v>
      </c>
      <c r="J22" s="11">
        <f t="shared" si="2"/>
        <v>508.4</v>
      </c>
      <c r="K22" s="11">
        <f t="shared" si="2"/>
        <v>513.4</v>
      </c>
    </row>
    <row r="23" spans="1:11" ht="15">
      <c r="A23" s="38" t="s">
        <v>121</v>
      </c>
      <c r="B23" s="39" t="s">
        <v>22</v>
      </c>
      <c r="C23" s="40" t="s">
        <v>9</v>
      </c>
      <c r="D23" s="40" t="s">
        <v>10</v>
      </c>
      <c r="E23" s="40" t="s">
        <v>90</v>
      </c>
      <c r="F23" s="41" t="s">
        <v>31</v>
      </c>
      <c r="G23" s="42">
        <f>436.8+41</f>
        <v>477.8</v>
      </c>
      <c r="H23" s="42"/>
      <c r="I23" s="42">
        <f>G23+H23</f>
        <v>477.8</v>
      </c>
      <c r="J23" s="42">
        <f>466.4+42</f>
        <v>508.4</v>
      </c>
      <c r="K23" s="42">
        <f>470.4+43</f>
        <v>513.4</v>
      </c>
    </row>
    <row r="24" spans="1:11" ht="15">
      <c r="A24" s="36" t="s">
        <v>172</v>
      </c>
      <c r="B24" s="64" t="s">
        <v>22</v>
      </c>
      <c r="C24" s="37" t="s">
        <v>9</v>
      </c>
      <c r="D24" s="37" t="s">
        <v>168</v>
      </c>
      <c r="E24" s="37"/>
      <c r="F24" s="49"/>
      <c r="G24" s="18">
        <f>G26</f>
        <v>2787.2</v>
      </c>
      <c r="H24" s="18">
        <f t="shared" ref="H24:I24" si="3">H26</f>
        <v>0</v>
      </c>
      <c r="I24" s="18">
        <f t="shared" si="3"/>
        <v>2787.2</v>
      </c>
      <c r="J24" s="18">
        <f t="shared" ref="J24:K24" si="4">J26</f>
        <v>0</v>
      </c>
      <c r="K24" s="18">
        <f t="shared" si="4"/>
        <v>0</v>
      </c>
    </row>
    <row r="25" spans="1:11" ht="15">
      <c r="A25" s="36" t="s">
        <v>39</v>
      </c>
      <c r="B25" s="64" t="s">
        <v>22</v>
      </c>
      <c r="C25" s="37" t="s">
        <v>9</v>
      </c>
      <c r="D25" s="37" t="s">
        <v>168</v>
      </c>
      <c r="E25" s="37" t="s">
        <v>89</v>
      </c>
      <c r="F25" s="49"/>
      <c r="G25" s="18">
        <f>G26</f>
        <v>2787.2</v>
      </c>
      <c r="H25" s="18">
        <f t="shared" ref="H25:I27" si="5">H26</f>
        <v>0</v>
      </c>
      <c r="I25" s="18">
        <f t="shared" si="5"/>
        <v>2787.2</v>
      </c>
      <c r="J25" s="18">
        <v>0</v>
      </c>
      <c r="K25" s="18">
        <v>0</v>
      </c>
    </row>
    <row r="26" spans="1:11" ht="15">
      <c r="A26" s="99" t="s">
        <v>171</v>
      </c>
      <c r="B26" s="64" t="s">
        <v>22</v>
      </c>
      <c r="C26" s="37" t="s">
        <v>9</v>
      </c>
      <c r="D26" s="37" t="s">
        <v>168</v>
      </c>
      <c r="E26" s="37" t="s">
        <v>167</v>
      </c>
      <c r="F26" s="49"/>
      <c r="G26" s="18">
        <f>G27</f>
        <v>2787.2</v>
      </c>
      <c r="H26" s="18">
        <f t="shared" si="5"/>
        <v>0</v>
      </c>
      <c r="I26" s="18">
        <f t="shared" si="5"/>
        <v>2787.2</v>
      </c>
      <c r="J26" s="18">
        <f>J27</f>
        <v>0</v>
      </c>
      <c r="K26" s="18">
        <f>K27</f>
        <v>0</v>
      </c>
    </row>
    <row r="27" spans="1:11" ht="15">
      <c r="A27" s="36" t="s">
        <v>43</v>
      </c>
      <c r="B27" s="29" t="s">
        <v>22</v>
      </c>
      <c r="C27" s="30">
        <v>1</v>
      </c>
      <c r="D27" s="30">
        <v>7</v>
      </c>
      <c r="E27" s="34" t="s">
        <v>167</v>
      </c>
      <c r="F27" s="37" t="s">
        <v>44</v>
      </c>
      <c r="G27" s="11">
        <f>G28</f>
        <v>2787.2</v>
      </c>
      <c r="H27" s="11">
        <f t="shared" si="5"/>
        <v>0</v>
      </c>
      <c r="I27" s="11">
        <f t="shared" si="5"/>
        <v>2787.2</v>
      </c>
      <c r="J27" s="11">
        <f>J28</f>
        <v>0</v>
      </c>
      <c r="K27" s="11">
        <f>K28</f>
        <v>0</v>
      </c>
    </row>
    <row r="28" spans="1:11" ht="15">
      <c r="A28" s="38" t="s">
        <v>170</v>
      </c>
      <c r="B28" s="39" t="s">
        <v>22</v>
      </c>
      <c r="C28" s="40" t="s">
        <v>9</v>
      </c>
      <c r="D28" s="97">
        <v>7</v>
      </c>
      <c r="E28" s="98" t="s">
        <v>167</v>
      </c>
      <c r="F28" s="41" t="s">
        <v>169</v>
      </c>
      <c r="G28" s="42">
        <v>2787.2</v>
      </c>
      <c r="H28" s="42"/>
      <c r="I28" s="42">
        <f>G28+H28</f>
        <v>2787.2</v>
      </c>
      <c r="J28" s="42">
        <v>0</v>
      </c>
      <c r="K28" s="42">
        <v>0</v>
      </c>
    </row>
    <row r="29" spans="1:11" ht="15">
      <c r="A29" s="28" t="s">
        <v>27</v>
      </c>
      <c r="B29" s="43" t="s">
        <v>22</v>
      </c>
      <c r="C29" s="43" t="s">
        <v>9</v>
      </c>
      <c r="D29" s="43" t="s">
        <v>28</v>
      </c>
      <c r="E29" s="43"/>
      <c r="F29" s="43"/>
      <c r="G29" s="13">
        <f>G34+G30</f>
        <v>438.9</v>
      </c>
      <c r="H29" s="13">
        <f t="shared" ref="H29:K29" si="6">H34+H30</f>
        <v>1300</v>
      </c>
      <c r="I29" s="13">
        <f t="shared" si="6"/>
        <v>1738.9</v>
      </c>
      <c r="J29" s="13">
        <f t="shared" si="6"/>
        <v>43.2</v>
      </c>
      <c r="K29" s="13">
        <f t="shared" si="6"/>
        <v>43.2</v>
      </c>
    </row>
    <row r="30" spans="1:11" ht="30">
      <c r="A30" s="36" t="s">
        <v>138</v>
      </c>
      <c r="B30" s="43" t="s">
        <v>22</v>
      </c>
      <c r="C30" s="43" t="s">
        <v>9</v>
      </c>
      <c r="D30" s="43" t="s">
        <v>28</v>
      </c>
      <c r="E30" s="43" t="s">
        <v>92</v>
      </c>
      <c r="F30" s="43"/>
      <c r="G30" s="13">
        <f>G31</f>
        <v>30</v>
      </c>
      <c r="H30" s="13">
        <f t="shared" ref="H30:K30" si="7">H31</f>
        <v>0</v>
      </c>
      <c r="I30" s="13">
        <f t="shared" si="7"/>
        <v>30</v>
      </c>
      <c r="J30" s="13">
        <f t="shared" si="7"/>
        <v>0</v>
      </c>
      <c r="K30" s="13">
        <f t="shared" si="7"/>
        <v>0</v>
      </c>
    </row>
    <row r="31" spans="1:11" ht="30">
      <c r="A31" s="36" t="s">
        <v>202</v>
      </c>
      <c r="B31" s="43" t="s">
        <v>22</v>
      </c>
      <c r="C31" s="43" t="s">
        <v>9</v>
      </c>
      <c r="D31" s="43" t="s">
        <v>28</v>
      </c>
      <c r="E31" s="43" t="s">
        <v>203</v>
      </c>
      <c r="F31" s="43"/>
      <c r="G31" s="13">
        <f>G32</f>
        <v>30</v>
      </c>
      <c r="H31" s="13">
        <f t="shared" ref="H31:K31" si="8">H32</f>
        <v>0</v>
      </c>
      <c r="I31" s="13">
        <f t="shared" si="8"/>
        <v>30</v>
      </c>
      <c r="J31" s="13">
        <f t="shared" si="8"/>
        <v>0</v>
      </c>
      <c r="K31" s="13">
        <f t="shared" si="8"/>
        <v>0</v>
      </c>
    </row>
    <row r="32" spans="1:11" ht="15">
      <c r="A32" s="36" t="s">
        <v>59</v>
      </c>
      <c r="B32" s="43" t="s">
        <v>22</v>
      </c>
      <c r="C32" s="43" t="s">
        <v>9</v>
      </c>
      <c r="D32" s="43" t="s">
        <v>28</v>
      </c>
      <c r="E32" s="43" t="s">
        <v>203</v>
      </c>
      <c r="F32" s="43" t="s">
        <v>58</v>
      </c>
      <c r="G32" s="13">
        <f>G33</f>
        <v>30</v>
      </c>
      <c r="H32" s="13">
        <f t="shared" ref="H32:K32" si="9">H33</f>
        <v>0</v>
      </c>
      <c r="I32" s="13">
        <f t="shared" si="9"/>
        <v>30</v>
      </c>
      <c r="J32" s="13">
        <f t="shared" si="9"/>
        <v>0</v>
      </c>
      <c r="K32" s="13">
        <f t="shared" si="9"/>
        <v>0</v>
      </c>
    </row>
    <row r="33" spans="1:11" ht="15">
      <c r="A33" s="38" t="s">
        <v>204</v>
      </c>
      <c r="B33" s="53" t="s">
        <v>22</v>
      </c>
      <c r="C33" s="53" t="s">
        <v>9</v>
      </c>
      <c r="D33" s="53" t="s">
        <v>28</v>
      </c>
      <c r="E33" s="53" t="s">
        <v>203</v>
      </c>
      <c r="F33" s="53" t="s">
        <v>205</v>
      </c>
      <c r="G33" s="17">
        <v>30</v>
      </c>
      <c r="H33" s="17">
        <v>0</v>
      </c>
      <c r="I33" s="17">
        <f>G33+H33</f>
        <v>30</v>
      </c>
      <c r="J33" s="17">
        <v>0</v>
      </c>
      <c r="K33" s="17">
        <v>0</v>
      </c>
    </row>
    <row r="34" spans="1:11" ht="15">
      <c r="A34" s="33" t="s">
        <v>39</v>
      </c>
      <c r="B34" s="43" t="s">
        <v>22</v>
      </c>
      <c r="C34" s="44" t="s">
        <v>9</v>
      </c>
      <c r="D34" s="44" t="s">
        <v>28</v>
      </c>
      <c r="E34" s="34" t="s">
        <v>89</v>
      </c>
      <c r="F34" s="34"/>
      <c r="G34" s="14">
        <f>G35+G39</f>
        <v>408.9</v>
      </c>
      <c r="H34" s="14">
        <f t="shared" ref="H34" si="10">H35+H39</f>
        <v>1300</v>
      </c>
      <c r="I34" s="14">
        <f>I35+I39</f>
        <v>1708.9</v>
      </c>
      <c r="J34" s="14">
        <f t="shared" ref="J34:K34" si="11">J35</f>
        <v>43.2</v>
      </c>
      <c r="K34" s="14">
        <f t="shared" si="11"/>
        <v>43.2</v>
      </c>
    </row>
    <row r="35" spans="1:11" ht="30">
      <c r="A35" s="33" t="s">
        <v>134</v>
      </c>
      <c r="B35" s="43" t="s">
        <v>22</v>
      </c>
      <c r="C35" s="44" t="s">
        <v>9</v>
      </c>
      <c r="D35" s="44" t="s">
        <v>28</v>
      </c>
      <c r="E35" s="34" t="s">
        <v>135</v>
      </c>
      <c r="F35" s="34"/>
      <c r="G35" s="14">
        <f t="shared" ref="G35:K36" si="12">G36</f>
        <v>291.89999999999998</v>
      </c>
      <c r="H35" s="14">
        <f t="shared" si="12"/>
        <v>1300</v>
      </c>
      <c r="I35" s="14">
        <f t="shared" si="12"/>
        <v>1591.9</v>
      </c>
      <c r="J35" s="14">
        <f t="shared" si="12"/>
        <v>43.2</v>
      </c>
      <c r="K35" s="14">
        <f t="shared" si="12"/>
        <v>43.2</v>
      </c>
    </row>
    <row r="36" spans="1:11" ht="15">
      <c r="A36" s="36" t="s">
        <v>43</v>
      </c>
      <c r="B36" s="43" t="s">
        <v>22</v>
      </c>
      <c r="C36" s="44" t="s">
        <v>9</v>
      </c>
      <c r="D36" s="44" t="s">
        <v>28</v>
      </c>
      <c r="E36" s="34" t="s">
        <v>135</v>
      </c>
      <c r="F36" s="34" t="s">
        <v>44</v>
      </c>
      <c r="G36" s="14">
        <f t="shared" si="12"/>
        <v>291.89999999999998</v>
      </c>
      <c r="H36" s="14">
        <f t="shared" si="12"/>
        <v>1300</v>
      </c>
      <c r="I36" s="14">
        <f t="shared" si="12"/>
        <v>1591.9</v>
      </c>
      <c r="J36" s="14">
        <f t="shared" si="12"/>
        <v>43.2</v>
      </c>
      <c r="K36" s="14">
        <f t="shared" si="12"/>
        <v>43.2</v>
      </c>
    </row>
    <row r="37" spans="1:11" ht="15">
      <c r="A37" s="36" t="s">
        <v>45</v>
      </c>
      <c r="B37" s="43" t="s">
        <v>22</v>
      </c>
      <c r="C37" s="44" t="s">
        <v>9</v>
      </c>
      <c r="D37" s="44" t="s">
        <v>28</v>
      </c>
      <c r="E37" s="34" t="s">
        <v>135</v>
      </c>
      <c r="F37" s="34" t="s">
        <v>46</v>
      </c>
      <c r="G37" s="14">
        <f>G38</f>
        <v>291.89999999999998</v>
      </c>
      <c r="H37" s="14">
        <f>H38</f>
        <v>1300</v>
      </c>
      <c r="I37" s="14">
        <f>I38</f>
        <v>1591.9</v>
      </c>
      <c r="J37" s="14">
        <f>J38</f>
        <v>43.2</v>
      </c>
      <c r="K37" s="14">
        <f>K38</f>
        <v>43.2</v>
      </c>
    </row>
    <row r="38" spans="1:11" ht="15">
      <c r="A38" s="38" t="s">
        <v>88</v>
      </c>
      <c r="B38" s="40" t="s">
        <v>22</v>
      </c>
      <c r="C38" s="94" t="s">
        <v>9</v>
      </c>
      <c r="D38" s="94" t="s">
        <v>28</v>
      </c>
      <c r="E38" s="39" t="s">
        <v>135</v>
      </c>
      <c r="F38" s="39" t="s">
        <v>87</v>
      </c>
      <c r="G38" s="12">
        <v>291.89999999999998</v>
      </c>
      <c r="H38" s="12">
        <f>40+960+300</f>
        <v>1300</v>
      </c>
      <c r="I38" s="12">
        <f>H38+G38</f>
        <v>1591.9</v>
      </c>
      <c r="J38" s="12">
        <v>43.2</v>
      </c>
      <c r="K38" s="12">
        <v>43.2</v>
      </c>
    </row>
    <row r="39" spans="1:11" ht="34.5" customHeight="1">
      <c r="A39" s="96" t="s">
        <v>193</v>
      </c>
      <c r="B39" s="37" t="s">
        <v>22</v>
      </c>
      <c r="C39" s="108" t="s">
        <v>9</v>
      </c>
      <c r="D39" s="108" t="s">
        <v>28</v>
      </c>
      <c r="E39" s="64" t="s">
        <v>191</v>
      </c>
      <c r="F39" s="64" t="s">
        <v>192</v>
      </c>
      <c r="G39" s="16">
        <f>G40</f>
        <v>117</v>
      </c>
      <c r="H39" s="16">
        <f t="shared" ref="H39:K41" si="13">H40</f>
        <v>0</v>
      </c>
      <c r="I39" s="16">
        <f t="shared" si="13"/>
        <v>117</v>
      </c>
      <c r="J39" s="16">
        <f t="shared" si="13"/>
        <v>0</v>
      </c>
      <c r="K39" s="16">
        <f t="shared" si="13"/>
        <v>0</v>
      </c>
    </row>
    <row r="40" spans="1:11" ht="30">
      <c r="A40" s="36" t="s">
        <v>111</v>
      </c>
      <c r="B40" s="37" t="s">
        <v>22</v>
      </c>
      <c r="C40" s="108" t="s">
        <v>9</v>
      </c>
      <c r="D40" s="108" t="s">
        <v>28</v>
      </c>
      <c r="E40" s="64" t="s">
        <v>191</v>
      </c>
      <c r="F40" s="64" t="s">
        <v>41</v>
      </c>
      <c r="G40" s="16">
        <f>G41</f>
        <v>117</v>
      </c>
      <c r="H40" s="16">
        <f t="shared" si="13"/>
        <v>0</v>
      </c>
      <c r="I40" s="16">
        <f t="shared" si="13"/>
        <v>117</v>
      </c>
      <c r="J40" s="16">
        <f t="shared" si="13"/>
        <v>0</v>
      </c>
      <c r="K40" s="16">
        <f t="shared" si="13"/>
        <v>0</v>
      </c>
    </row>
    <row r="41" spans="1:11" ht="30">
      <c r="A41" s="36" t="s">
        <v>66</v>
      </c>
      <c r="B41" s="37" t="s">
        <v>22</v>
      </c>
      <c r="C41" s="108" t="s">
        <v>9</v>
      </c>
      <c r="D41" s="108" t="s">
        <v>28</v>
      </c>
      <c r="E41" s="64" t="s">
        <v>191</v>
      </c>
      <c r="F41" s="64" t="s">
        <v>42</v>
      </c>
      <c r="G41" s="16">
        <f>G42</f>
        <v>117</v>
      </c>
      <c r="H41" s="16">
        <f t="shared" si="13"/>
        <v>0</v>
      </c>
      <c r="I41" s="16">
        <f t="shared" si="13"/>
        <v>117</v>
      </c>
      <c r="J41" s="16">
        <f t="shared" si="13"/>
        <v>0</v>
      </c>
      <c r="K41" s="16">
        <f t="shared" si="13"/>
        <v>0</v>
      </c>
    </row>
    <row r="42" spans="1:11" ht="15">
      <c r="A42" s="38" t="s">
        <v>121</v>
      </c>
      <c r="B42" s="40" t="s">
        <v>22</v>
      </c>
      <c r="C42" s="94" t="s">
        <v>9</v>
      </c>
      <c r="D42" s="94" t="s">
        <v>28</v>
      </c>
      <c r="E42" s="39" t="s">
        <v>191</v>
      </c>
      <c r="F42" s="39" t="s">
        <v>31</v>
      </c>
      <c r="G42" s="12">
        <v>117</v>
      </c>
      <c r="H42" s="12">
        <v>0</v>
      </c>
      <c r="I42" s="12">
        <f t="shared" ref="I42" si="14">H42+G42</f>
        <v>117</v>
      </c>
      <c r="J42" s="12">
        <v>0</v>
      </c>
      <c r="K42" s="12">
        <v>0</v>
      </c>
    </row>
    <row r="43" spans="1:11" ht="28.5">
      <c r="A43" s="46" t="s">
        <v>47</v>
      </c>
      <c r="B43" s="47" t="s">
        <v>22</v>
      </c>
      <c r="C43" s="47" t="s">
        <v>10</v>
      </c>
      <c r="D43" s="47" t="s">
        <v>25</v>
      </c>
      <c r="E43" s="47"/>
      <c r="F43" s="47"/>
      <c r="G43" s="15">
        <f>G44</f>
        <v>1677.8</v>
      </c>
      <c r="H43" s="15">
        <f t="shared" ref="H43:I43" si="15">H44</f>
        <v>0</v>
      </c>
      <c r="I43" s="15">
        <f t="shared" si="15"/>
        <v>1677.8</v>
      </c>
      <c r="J43" s="15">
        <f t="shared" ref="J43:K43" si="16">J44</f>
        <v>1910</v>
      </c>
      <c r="K43" s="15">
        <f t="shared" si="16"/>
        <v>1960</v>
      </c>
    </row>
    <row r="44" spans="1:11" ht="45.75" customHeight="1">
      <c r="A44" s="28" t="s">
        <v>184</v>
      </c>
      <c r="B44" s="43" t="s">
        <v>22</v>
      </c>
      <c r="C44" s="43" t="s">
        <v>10</v>
      </c>
      <c r="D44" s="43" t="s">
        <v>24</v>
      </c>
      <c r="E44" s="43"/>
      <c r="F44" s="43"/>
      <c r="G44" s="13">
        <f t="shared" ref="G44:K44" si="17">G45</f>
        <v>1677.8</v>
      </c>
      <c r="H44" s="13">
        <f t="shared" si="17"/>
        <v>0</v>
      </c>
      <c r="I44" s="13">
        <f t="shared" si="17"/>
        <v>1677.8</v>
      </c>
      <c r="J44" s="13">
        <f t="shared" si="17"/>
        <v>1910</v>
      </c>
      <c r="K44" s="13">
        <f t="shared" si="17"/>
        <v>1960</v>
      </c>
    </row>
    <row r="45" spans="1:11" ht="15">
      <c r="A45" s="33" t="s">
        <v>39</v>
      </c>
      <c r="B45" s="43" t="s">
        <v>22</v>
      </c>
      <c r="C45" s="43" t="s">
        <v>10</v>
      </c>
      <c r="D45" s="44" t="s">
        <v>24</v>
      </c>
      <c r="E45" s="34" t="s">
        <v>89</v>
      </c>
      <c r="F45" s="34"/>
      <c r="G45" s="14">
        <f>G50+G46</f>
        <v>1677.8</v>
      </c>
      <c r="H45" s="14">
        <f t="shared" ref="H45:I45" si="18">H50+H46</f>
        <v>0</v>
      </c>
      <c r="I45" s="14">
        <f t="shared" si="18"/>
        <v>1677.8</v>
      </c>
      <c r="J45" s="14">
        <f t="shared" ref="J45:K45" si="19">J50+J46</f>
        <v>1910</v>
      </c>
      <c r="K45" s="14">
        <f t="shared" si="19"/>
        <v>1960</v>
      </c>
    </row>
    <row r="46" spans="1:11" ht="30">
      <c r="A46" s="50" t="s">
        <v>71</v>
      </c>
      <c r="B46" s="49" t="s">
        <v>22</v>
      </c>
      <c r="C46" s="49" t="s">
        <v>10</v>
      </c>
      <c r="D46" s="49" t="s">
        <v>24</v>
      </c>
      <c r="E46" s="34" t="s">
        <v>91</v>
      </c>
      <c r="F46" s="49"/>
      <c r="G46" s="13">
        <f t="shared" ref="G46:K48" si="20">G47</f>
        <v>677.8</v>
      </c>
      <c r="H46" s="13">
        <f t="shared" si="20"/>
        <v>0</v>
      </c>
      <c r="I46" s="13">
        <f t="shared" si="20"/>
        <v>677.8</v>
      </c>
      <c r="J46" s="13">
        <f t="shared" si="20"/>
        <v>910</v>
      </c>
      <c r="K46" s="13">
        <f t="shared" si="20"/>
        <v>960</v>
      </c>
    </row>
    <row r="47" spans="1:11" ht="30">
      <c r="A47" s="36" t="s">
        <v>111</v>
      </c>
      <c r="B47" s="37">
        <v>920</v>
      </c>
      <c r="C47" s="49" t="s">
        <v>10</v>
      </c>
      <c r="D47" s="49" t="s">
        <v>24</v>
      </c>
      <c r="E47" s="34" t="s">
        <v>91</v>
      </c>
      <c r="F47" s="37" t="s">
        <v>41</v>
      </c>
      <c r="G47" s="13">
        <f t="shared" si="20"/>
        <v>677.8</v>
      </c>
      <c r="H47" s="13">
        <f t="shared" si="20"/>
        <v>0</v>
      </c>
      <c r="I47" s="13">
        <f t="shared" si="20"/>
        <v>677.8</v>
      </c>
      <c r="J47" s="13">
        <f t="shared" si="20"/>
        <v>910</v>
      </c>
      <c r="K47" s="13">
        <f t="shared" si="20"/>
        <v>960</v>
      </c>
    </row>
    <row r="48" spans="1:11" ht="30">
      <c r="A48" s="36" t="s">
        <v>66</v>
      </c>
      <c r="B48" s="37">
        <v>920</v>
      </c>
      <c r="C48" s="49" t="s">
        <v>10</v>
      </c>
      <c r="D48" s="49" t="s">
        <v>24</v>
      </c>
      <c r="E48" s="34" t="s">
        <v>91</v>
      </c>
      <c r="F48" s="37" t="s">
        <v>42</v>
      </c>
      <c r="G48" s="13">
        <f t="shared" si="20"/>
        <v>677.8</v>
      </c>
      <c r="H48" s="13">
        <f t="shared" si="20"/>
        <v>0</v>
      </c>
      <c r="I48" s="13">
        <f t="shared" si="20"/>
        <v>677.8</v>
      </c>
      <c r="J48" s="13">
        <f t="shared" si="20"/>
        <v>910</v>
      </c>
      <c r="K48" s="13">
        <f t="shared" si="20"/>
        <v>960</v>
      </c>
    </row>
    <row r="49" spans="1:13" ht="15">
      <c r="A49" s="38" t="s">
        <v>121</v>
      </c>
      <c r="B49" s="41" t="s">
        <v>22</v>
      </c>
      <c r="C49" s="41" t="s">
        <v>10</v>
      </c>
      <c r="D49" s="41" t="s">
        <v>24</v>
      </c>
      <c r="E49" s="41" t="s">
        <v>91</v>
      </c>
      <c r="F49" s="41" t="s">
        <v>31</v>
      </c>
      <c r="G49" s="42">
        <v>677.8</v>
      </c>
      <c r="H49" s="42"/>
      <c r="I49" s="42">
        <f>H49+G49</f>
        <v>677.8</v>
      </c>
      <c r="J49" s="42">
        <v>910</v>
      </c>
      <c r="K49" s="42">
        <v>960</v>
      </c>
    </row>
    <row r="50" spans="1:13" ht="45">
      <c r="A50" s="33" t="s">
        <v>174</v>
      </c>
      <c r="B50" s="43" t="s">
        <v>22</v>
      </c>
      <c r="C50" s="43" t="s">
        <v>10</v>
      </c>
      <c r="D50" s="44" t="s">
        <v>24</v>
      </c>
      <c r="E50" s="34" t="s">
        <v>173</v>
      </c>
      <c r="F50" s="34"/>
      <c r="G50" s="14">
        <f t="shared" ref="G50:K52" si="21">G51</f>
        <v>1000</v>
      </c>
      <c r="H50" s="14">
        <f t="shared" si="21"/>
        <v>0</v>
      </c>
      <c r="I50" s="14">
        <f t="shared" si="21"/>
        <v>1000</v>
      </c>
      <c r="J50" s="14">
        <f t="shared" si="21"/>
        <v>1000</v>
      </c>
      <c r="K50" s="14">
        <f t="shared" si="21"/>
        <v>1000</v>
      </c>
    </row>
    <row r="51" spans="1:13" ht="30">
      <c r="A51" s="36" t="s">
        <v>111</v>
      </c>
      <c r="B51" s="43" t="s">
        <v>22</v>
      </c>
      <c r="C51" s="43" t="s">
        <v>10</v>
      </c>
      <c r="D51" s="44" t="s">
        <v>24</v>
      </c>
      <c r="E51" s="34" t="s">
        <v>173</v>
      </c>
      <c r="F51" s="34" t="s">
        <v>41</v>
      </c>
      <c r="G51" s="14">
        <f t="shared" si="21"/>
        <v>1000</v>
      </c>
      <c r="H51" s="14">
        <f t="shared" si="21"/>
        <v>0</v>
      </c>
      <c r="I51" s="14">
        <f t="shared" si="21"/>
        <v>1000</v>
      </c>
      <c r="J51" s="14">
        <f t="shared" si="21"/>
        <v>1000</v>
      </c>
      <c r="K51" s="14">
        <f t="shared" si="21"/>
        <v>1000</v>
      </c>
    </row>
    <row r="52" spans="1:13" ht="30">
      <c r="A52" s="36" t="s">
        <v>66</v>
      </c>
      <c r="B52" s="43" t="s">
        <v>22</v>
      </c>
      <c r="C52" s="43" t="s">
        <v>10</v>
      </c>
      <c r="D52" s="44" t="s">
        <v>24</v>
      </c>
      <c r="E52" s="34" t="s">
        <v>173</v>
      </c>
      <c r="F52" s="34" t="s">
        <v>42</v>
      </c>
      <c r="G52" s="14">
        <f t="shared" si="21"/>
        <v>1000</v>
      </c>
      <c r="H52" s="14">
        <f t="shared" si="21"/>
        <v>0</v>
      </c>
      <c r="I52" s="14">
        <f t="shared" si="21"/>
        <v>1000</v>
      </c>
      <c r="J52" s="14">
        <f t="shared" si="21"/>
        <v>1000</v>
      </c>
      <c r="K52" s="14">
        <f t="shared" si="21"/>
        <v>1000</v>
      </c>
    </row>
    <row r="53" spans="1:13" ht="15">
      <c r="A53" s="38" t="s">
        <v>121</v>
      </c>
      <c r="B53" s="40" t="s">
        <v>22</v>
      </c>
      <c r="C53" s="53" t="s">
        <v>10</v>
      </c>
      <c r="D53" s="94" t="s">
        <v>24</v>
      </c>
      <c r="E53" s="39" t="s">
        <v>173</v>
      </c>
      <c r="F53" s="39" t="s">
        <v>31</v>
      </c>
      <c r="G53" s="12">
        <v>1000</v>
      </c>
      <c r="H53" s="12"/>
      <c r="I53" s="12">
        <f>H53+G53</f>
        <v>1000</v>
      </c>
      <c r="J53" s="12">
        <v>1000</v>
      </c>
      <c r="K53" s="12">
        <v>1000</v>
      </c>
    </row>
    <row r="54" spans="1:13" ht="14.25">
      <c r="A54" s="46" t="s">
        <v>48</v>
      </c>
      <c r="B54" s="47">
        <v>920</v>
      </c>
      <c r="C54" s="47" t="s">
        <v>11</v>
      </c>
      <c r="D54" s="47" t="s">
        <v>25</v>
      </c>
      <c r="E54" s="47"/>
      <c r="F54" s="47"/>
      <c r="G54" s="15">
        <f>G55+G62+G77</f>
        <v>49177.399999999994</v>
      </c>
      <c r="H54" s="15">
        <f t="shared" ref="H54:I54" si="22">H55+H62+H77</f>
        <v>0</v>
      </c>
      <c r="I54" s="15">
        <f t="shared" si="22"/>
        <v>49177.399999999994</v>
      </c>
      <c r="J54" s="15">
        <f>J55+J62+J77</f>
        <v>4815.5</v>
      </c>
      <c r="K54" s="15">
        <f>K55+K62+K77</f>
        <v>5035.3999999999996</v>
      </c>
      <c r="L54" s="5"/>
    </row>
    <row r="55" spans="1:13" ht="15">
      <c r="A55" s="48" t="s">
        <v>120</v>
      </c>
      <c r="B55" s="37" t="s">
        <v>22</v>
      </c>
      <c r="C55" s="37" t="s">
        <v>11</v>
      </c>
      <c r="D55" s="37" t="s">
        <v>118</v>
      </c>
      <c r="E55" s="37"/>
      <c r="F55" s="37"/>
      <c r="G55" s="13">
        <f>G56</f>
        <v>750</v>
      </c>
      <c r="H55" s="13">
        <f t="shared" ref="H55:I55" si="23">H56</f>
        <v>0</v>
      </c>
      <c r="I55" s="13">
        <f t="shared" si="23"/>
        <v>750</v>
      </c>
      <c r="J55" s="13">
        <f t="shared" ref="G55:K60" si="24">J56</f>
        <v>300</v>
      </c>
      <c r="K55" s="13">
        <f t="shared" si="24"/>
        <v>300</v>
      </c>
    </row>
    <row r="56" spans="1:13" ht="30">
      <c r="A56" s="48" t="s">
        <v>138</v>
      </c>
      <c r="B56" s="37" t="s">
        <v>22</v>
      </c>
      <c r="C56" s="37" t="s">
        <v>11</v>
      </c>
      <c r="D56" s="37" t="s">
        <v>118</v>
      </c>
      <c r="E56" s="37" t="s">
        <v>92</v>
      </c>
      <c r="F56" s="37"/>
      <c r="G56" s="13">
        <f t="shared" si="24"/>
        <v>750</v>
      </c>
      <c r="H56" s="13">
        <f t="shared" si="24"/>
        <v>0</v>
      </c>
      <c r="I56" s="13">
        <f t="shared" si="24"/>
        <v>750</v>
      </c>
      <c r="J56" s="13">
        <f t="shared" si="24"/>
        <v>300</v>
      </c>
      <c r="K56" s="13">
        <f t="shared" si="24"/>
        <v>300</v>
      </c>
    </row>
    <row r="57" spans="1:13" ht="15">
      <c r="A57" s="48" t="s">
        <v>85</v>
      </c>
      <c r="B57" s="37">
        <v>920</v>
      </c>
      <c r="C57" s="37" t="s">
        <v>11</v>
      </c>
      <c r="D57" s="37" t="s">
        <v>118</v>
      </c>
      <c r="E57" s="37" t="s">
        <v>93</v>
      </c>
      <c r="F57" s="37"/>
      <c r="G57" s="13">
        <f t="shared" si="24"/>
        <v>750</v>
      </c>
      <c r="H57" s="13">
        <f t="shared" si="24"/>
        <v>0</v>
      </c>
      <c r="I57" s="13">
        <f t="shared" si="24"/>
        <v>750</v>
      </c>
      <c r="J57" s="13">
        <f t="shared" si="24"/>
        <v>300</v>
      </c>
      <c r="K57" s="13">
        <f t="shared" si="24"/>
        <v>300</v>
      </c>
    </row>
    <row r="58" spans="1:13" ht="15">
      <c r="A58" s="48" t="s">
        <v>119</v>
      </c>
      <c r="B58" s="37">
        <v>920</v>
      </c>
      <c r="C58" s="37" t="s">
        <v>11</v>
      </c>
      <c r="D58" s="37" t="s">
        <v>118</v>
      </c>
      <c r="E58" s="37" t="s">
        <v>122</v>
      </c>
      <c r="F58" s="37"/>
      <c r="G58" s="13">
        <f t="shared" si="24"/>
        <v>750</v>
      </c>
      <c r="H58" s="13">
        <f t="shared" si="24"/>
        <v>0</v>
      </c>
      <c r="I58" s="13">
        <f t="shared" si="24"/>
        <v>750</v>
      </c>
      <c r="J58" s="13">
        <f t="shared" si="24"/>
        <v>300</v>
      </c>
      <c r="K58" s="13">
        <f t="shared" si="24"/>
        <v>300</v>
      </c>
    </row>
    <row r="59" spans="1:13" ht="30">
      <c r="A59" s="36" t="s">
        <v>111</v>
      </c>
      <c r="B59" s="37">
        <v>920</v>
      </c>
      <c r="C59" s="37" t="s">
        <v>11</v>
      </c>
      <c r="D59" s="37" t="s">
        <v>118</v>
      </c>
      <c r="E59" s="37" t="s">
        <v>122</v>
      </c>
      <c r="F59" s="37" t="s">
        <v>41</v>
      </c>
      <c r="G59" s="16">
        <f t="shared" si="24"/>
        <v>750</v>
      </c>
      <c r="H59" s="16">
        <f t="shared" si="24"/>
        <v>0</v>
      </c>
      <c r="I59" s="16">
        <f t="shared" si="24"/>
        <v>750</v>
      </c>
      <c r="J59" s="16">
        <f t="shared" si="24"/>
        <v>300</v>
      </c>
      <c r="K59" s="16">
        <f t="shared" si="24"/>
        <v>300</v>
      </c>
    </row>
    <row r="60" spans="1:13" ht="30">
      <c r="A60" s="52" t="s">
        <v>66</v>
      </c>
      <c r="B60" s="37">
        <v>920</v>
      </c>
      <c r="C60" s="37" t="s">
        <v>11</v>
      </c>
      <c r="D60" s="37" t="s">
        <v>118</v>
      </c>
      <c r="E60" s="37" t="s">
        <v>122</v>
      </c>
      <c r="F60" s="37" t="s">
        <v>42</v>
      </c>
      <c r="G60" s="16">
        <f t="shared" si="24"/>
        <v>750</v>
      </c>
      <c r="H60" s="16">
        <f t="shared" si="24"/>
        <v>0</v>
      </c>
      <c r="I60" s="16">
        <f t="shared" si="24"/>
        <v>750</v>
      </c>
      <c r="J60" s="16">
        <f t="shared" si="24"/>
        <v>300</v>
      </c>
      <c r="K60" s="16">
        <f t="shared" si="24"/>
        <v>300</v>
      </c>
    </row>
    <row r="61" spans="1:13" ht="15">
      <c r="A61" s="38" t="s">
        <v>121</v>
      </c>
      <c r="B61" s="40">
        <v>920</v>
      </c>
      <c r="C61" s="40" t="s">
        <v>11</v>
      </c>
      <c r="D61" s="53" t="s">
        <v>118</v>
      </c>
      <c r="E61" s="53" t="s">
        <v>122</v>
      </c>
      <c r="F61" s="40" t="s">
        <v>31</v>
      </c>
      <c r="G61" s="12">
        <v>750</v>
      </c>
      <c r="H61" s="12"/>
      <c r="I61" s="12">
        <f>H61+G61</f>
        <v>750</v>
      </c>
      <c r="J61" s="12">
        <v>300</v>
      </c>
      <c r="K61" s="12">
        <v>300</v>
      </c>
    </row>
    <row r="62" spans="1:13" ht="28.5" customHeight="1">
      <c r="A62" s="48" t="s">
        <v>30</v>
      </c>
      <c r="B62" s="37">
        <v>920</v>
      </c>
      <c r="C62" s="37" t="s">
        <v>11</v>
      </c>
      <c r="D62" s="37" t="s">
        <v>23</v>
      </c>
      <c r="E62" s="37"/>
      <c r="F62" s="37"/>
      <c r="G62" s="13">
        <f t="shared" ref="G62:K63" si="25">G63</f>
        <v>41088.699999999997</v>
      </c>
      <c r="H62" s="13">
        <f t="shared" si="25"/>
        <v>0</v>
      </c>
      <c r="I62" s="13">
        <f t="shared" si="25"/>
        <v>41088.699999999997</v>
      </c>
      <c r="J62" s="13">
        <f t="shared" si="25"/>
        <v>4315.5</v>
      </c>
      <c r="K62" s="13">
        <f t="shared" si="25"/>
        <v>4535.3999999999996</v>
      </c>
      <c r="M62" s="5"/>
    </row>
    <row r="63" spans="1:13" ht="30">
      <c r="A63" s="48" t="s">
        <v>138</v>
      </c>
      <c r="B63" s="37">
        <v>920</v>
      </c>
      <c r="C63" s="37" t="s">
        <v>11</v>
      </c>
      <c r="D63" s="37" t="s">
        <v>23</v>
      </c>
      <c r="E63" s="37" t="s">
        <v>92</v>
      </c>
      <c r="F63" s="37"/>
      <c r="G63" s="13">
        <f t="shared" si="25"/>
        <v>41088.699999999997</v>
      </c>
      <c r="H63" s="13">
        <f t="shared" si="25"/>
        <v>0</v>
      </c>
      <c r="I63" s="13">
        <f t="shared" si="25"/>
        <v>41088.699999999997</v>
      </c>
      <c r="J63" s="13">
        <f>J64</f>
        <v>4315.5</v>
      </c>
      <c r="K63" s="13">
        <f t="shared" si="25"/>
        <v>4535.3999999999996</v>
      </c>
    </row>
    <row r="64" spans="1:13" ht="15">
      <c r="A64" s="48" t="s">
        <v>85</v>
      </c>
      <c r="B64" s="37">
        <v>920</v>
      </c>
      <c r="C64" s="37" t="s">
        <v>11</v>
      </c>
      <c r="D64" s="37" t="s">
        <v>23</v>
      </c>
      <c r="E64" s="37" t="s">
        <v>93</v>
      </c>
      <c r="F64" s="37"/>
      <c r="G64" s="13">
        <f>G65+G73+G69</f>
        <v>41088.699999999997</v>
      </c>
      <c r="H64" s="13">
        <f t="shared" ref="H64:I64" si="26">H65+H73+H69</f>
        <v>0</v>
      </c>
      <c r="I64" s="13">
        <f t="shared" si="26"/>
        <v>41088.699999999997</v>
      </c>
      <c r="J64" s="13">
        <f t="shared" ref="J64:K64" si="27">J65+J73+J69</f>
        <v>4315.5</v>
      </c>
      <c r="K64" s="13">
        <f t="shared" si="27"/>
        <v>4535.3999999999996</v>
      </c>
    </row>
    <row r="65" spans="1:11" ht="30">
      <c r="A65" s="48" t="s">
        <v>86</v>
      </c>
      <c r="B65" s="37">
        <v>920</v>
      </c>
      <c r="C65" s="37" t="s">
        <v>11</v>
      </c>
      <c r="D65" s="37" t="s">
        <v>23</v>
      </c>
      <c r="E65" s="37" t="s">
        <v>175</v>
      </c>
      <c r="F65" s="37"/>
      <c r="G65" s="13">
        <f>G66</f>
        <v>3042.2</v>
      </c>
      <c r="H65" s="13">
        <f t="shared" ref="H65:I65" si="28">H66</f>
        <v>0</v>
      </c>
      <c r="I65" s="13">
        <f t="shared" si="28"/>
        <v>3042.2</v>
      </c>
      <c r="J65" s="13">
        <f t="shared" ref="J65:K65" si="29">J66</f>
        <v>3123.8</v>
      </c>
      <c r="K65" s="13">
        <f t="shared" si="29"/>
        <v>3343.7</v>
      </c>
    </row>
    <row r="66" spans="1:11" ht="30">
      <c r="A66" s="36" t="s">
        <v>111</v>
      </c>
      <c r="B66" s="37">
        <v>920</v>
      </c>
      <c r="C66" s="37" t="s">
        <v>11</v>
      </c>
      <c r="D66" s="37" t="s">
        <v>23</v>
      </c>
      <c r="E66" s="37" t="s">
        <v>175</v>
      </c>
      <c r="F66" s="37" t="s">
        <v>41</v>
      </c>
      <c r="G66" s="16">
        <f t="shared" ref="G66:K67" si="30">G67</f>
        <v>3042.2</v>
      </c>
      <c r="H66" s="16">
        <f t="shared" si="30"/>
        <v>0</v>
      </c>
      <c r="I66" s="16">
        <f t="shared" si="30"/>
        <v>3042.2</v>
      </c>
      <c r="J66" s="16">
        <f t="shared" si="30"/>
        <v>3123.8</v>
      </c>
      <c r="K66" s="16">
        <f t="shared" si="30"/>
        <v>3343.7</v>
      </c>
    </row>
    <row r="67" spans="1:11" ht="30">
      <c r="A67" s="52" t="s">
        <v>66</v>
      </c>
      <c r="B67" s="37">
        <v>920</v>
      </c>
      <c r="C67" s="37" t="s">
        <v>11</v>
      </c>
      <c r="D67" s="37" t="s">
        <v>23</v>
      </c>
      <c r="E67" s="37" t="s">
        <v>175</v>
      </c>
      <c r="F67" s="37" t="s">
        <v>42</v>
      </c>
      <c r="G67" s="16">
        <f t="shared" si="30"/>
        <v>3042.2</v>
      </c>
      <c r="H67" s="16">
        <f t="shared" si="30"/>
        <v>0</v>
      </c>
      <c r="I67" s="16">
        <f t="shared" si="30"/>
        <v>3042.2</v>
      </c>
      <c r="J67" s="16">
        <f t="shared" si="30"/>
        <v>3123.8</v>
      </c>
      <c r="K67" s="16">
        <f t="shared" si="30"/>
        <v>3343.7</v>
      </c>
    </row>
    <row r="68" spans="1:11" ht="15">
      <c r="A68" s="38" t="s">
        <v>121</v>
      </c>
      <c r="B68" s="40">
        <v>920</v>
      </c>
      <c r="C68" s="40" t="s">
        <v>11</v>
      </c>
      <c r="D68" s="40" t="s">
        <v>23</v>
      </c>
      <c r="E68" s="40" t="s">
        <v>175</v>
      </c>
      <c r="F68" s="40" t="s">
        <v>31</v>
      </c>
      <c r="G68" s="12">
        <f>3042.2</f>
        <v>3042.2</v>
      </c>
      <c r="H68" s="12"/>
      <c r="I68" s="12">
        <f>H68+G68</f>
        <v>3042.2</v>
      </c>
      <c r="J68" s="12">
        <f>3123.8</f>
        <v>3123.8</v>
      </c>
      <c r="K68" s="12">
        <f>3343.7</f>
        <v>3343.7</v>
      </c>
    </row>
    <row r="69" spans="1:11" ht="30">
      <c r="A69" s="48" t="s">
        <v>86</v>
      </c>
      <c r="B69" s="37">
        <v>920</v>
      </c>
      <c r="C69" s="37" t="s">
        <v>11</v>
      </c>
      <c r="D69" s="37" t="s">
        <v>23</v>
      </c>
      <c r="E69" s="37" t="s">
        <v>141</v>
      </c>
      <c r="F69" s="37"/>
      <c r="G69" s="13">
        <f t="shared" ref="G69:K71" si="31">G70</f>
        <v>1191.7</v>
      </c>
      <c r="H69" s="13">
        <f t="shared" si="31"/>
        <v>0</v>
      </c>
      <c r="I69" s="13">
        <f t="shared" si="31"/>
        <v>1191.7</v>
      </c>
      <c r="J69" s="13">
        <f t="shared" si="31"/>
        <v>1191.7</v>
      </c>
      <c r="K69" s="13">
        <f t="shared" si="31"/>
        <v>1191.7</v>
      </c>
    </row>
    <row r="70" spans="1:11" s="7" customFormat="1" ht="33" customHeight="1">
      <c r="A70" s="36" t="s">
        <v>111</v>
      </c>
      <c r="B70" s="37">
        <v>920</v>
      </c>
      <c r="C70" s="37" t="s">
        <v>11</v>
      </c>
      <c r="D70" s="37" t="s">
        <v>23</v>
      </c>
      <c r="E70" s="37" t="s">
        <v>141</v>
      </c>
      <c r="F70" s="37" t="s">
        <v>41</v>
      </c>
      <c r="G70" s="16">
        <f t="shared" si="31"/>
        <v>1191.7</v>
      </c>
      <c r="H70" s="16">
        <f t="shared" si="31"/>
        <v>0</v>
      </c>
      <c r="I70" s="16">
        <f t="shared" si="31"/>
        <v>1191.7</v>
      </c>
      <c r="J70" s="16">
        <f t="shared" si="31"/>
        <v>1191.7</v>
      </c>
      <c r="K70" s="16">
        <f t="shared" si="31"/>
        <v>1191.7</v>
      </c>
    </row>
    <row r="71" spans="1:11" s="7" customFormat="1" ht="30">
      <c r="A71" s="52" t="s">
        <v>66</v>
      </c>
      <c r="B71" s="37">
        <v>920</v>
      </c>
      <c r="C71" s="37" t="s">
        <v>11</v>
      </c>
      <c r="D71" s="37" t="s">
        <v>23</v>
      </c>
      <c r="E71" s="37" t="s">
        <v>141</v>
      </c>
      <c r="F71" s="37" t="s">
        <v>42</v>
      </c>
      <c r="G71" s="16">
        <f t="shared" si="31"/>
        <v>1191.7</v>
      </c>
      <c r="H71" s="16">
        <f t="shared" si="31"/>
        <v>0</v>
      </c>
      <c r="I71" s="16">
        <f t="shared" si="31"/>
        <v>1191.7</v>
      </c>
      <c r="J71" s="16">
        <f t="shared" si="31"/>
        <v>1191.7</v>
      </c>
      <c r="K71" s="16">
        <f t="shared" si="31"/>
        <v>1191.7</v>
      </c>
    </row>
    <row r="72" spans="1:11" s="7" customFormat="1" ht="15">
      <c r="A72" s="38" t="s">
        <v>121</v>
      </c>
      <c r="B72" s="40">
        <v>920</v>
      </c>
      <c r="C72" s="40" t="s">
        <v>11</v>
      </c>
      <c r="D72" s="40" t="s">
        <v>23</v>
      </c>
      <c r="E72" s="40" t="s">
        <v>141</v>
      </c>
      <c r="F72" s="40" t="s">
        <v>31</v>
      </c>
      <c r="G72" s="12">
        <f>1179.8+11.9</f>
        <v>1191.7</v>
      </c>
      <c r="H72" s="12"/>
      <c r="I72" s="12">
        <f>H72+G72</f>
        <v>1191.7</v>
      </c>
      <c r="J72" s="12">
        <f>1179.8+11.9</f>
        <v>1191.7</v>
      </c>
      <c r="K72" s="12">
        <f>1179.8+11.9</f>
        <v>1191.7</v>
      </c>
    </row>
    <row r="73" spans="1:11" s="7" customFormat="1" ht="45">
      <c r="A73" s="51" t="s">
        <v>176</v>
      </c>
      <c r="B73" s="37" t="s">
        <v>22</v>
      </c>
      <c r="C73" s="37" t="s">
        <v>11</v>
      </c>
      <c r="D73" s="37" t="s">
        <v>23</v>
      </c>
      <c r="E73" s="37" t="s">
        <v>142</v>
      </c>
      <c r="F73" s="37"/>
      <c r="G73" s="16">
        <f t="shared" ref="G73:K75" si="32">G74</f>
        <v>36854.800000000003</v>
      </c>
      <c r="H73" s="16">
        <f t="shared" si="32"/>
        <v>0</v>
      </c>
      <c r="I73" s="16">
        <f t="shared" si="32"/>
        <v>36854.800000000003</v>
      </c>
      <c r="J73" s="16">
        <f t="shared" si="32"/>
        <v>0</v>
      </c>
      <c r="K73" s="16">
        <f t="shared" si="32"/>
        <v>0</v>
      </c>
    </row>
    <row r="74" spans="1:11" s="7" customFormat="1" ht="30">
      <c r="A74" s="36" t="s">
        <v>111</v>
      </c>
      <c r="B74" s="37" t="s">
        <v>22</v>
      </c>
      <c r="C74" s="37" t="s">
        <v>11</v>
      </c>
      <c r="D74" s="37" t="s">
        <v>23</v>
      </c>
      <c r="E74" s="37" t="s">
        <v>142</v>
      </c>
      <c r="F74" s="37" t="s">
        <v>41</v>
      </c>
      <c r="G74" s="16">
        <f t="shared" si="32"/>
        <v>36854.800000000003</v>
      </c>
      <c r="H74" s="16">
        <f t="shared" si="32"/>
        <v>0</v>
      </c>
      <c r="I74" s="16">
        <f t="shared" si="32"/>
        <v>36854.800000000003</v>
      </c>
      <c r="J74" s="16">
        <f t="shared" si="32"/>
        <v>0</v>
      </c>
      <c r="K74" s="16">
        <f t="shared" si="32"/>
        <v>0</v>
      </c>
    </row>
    <row r="75" spans="1:11" s="7" customFormat="1" ht="30">
      <c r="A75" s="51" t="s">
        <v>150</v>
      </c>
      <c r="B75" s="37" t="s">
        <v>22</v>
      </c>
      <c r="C75" s="37" t="s">
        <v>11</v>
      </c>
      <c r="D75" s="37" t="s">
        <v>23</v>
      </c>
      <c r="E75" s="37" t="s">
        <v>142</v>
      </c>
      <c r="F75" s="37" t="s">
        <v>42</v>
      </c>
      <c r="G75" s="16">
        <f>G76</f>
        <v>36854.800000000003</v>
      </c>
      <c r="H75" s="16">
        <f t="shared" si="32"/>
        <v>0</v>
      </c>
      <c r="I75" s="16">
        <f t="shared" si="32"/>
        <v>36854.800000000003</v>
      </c>
      <c r="J75" s="16">
        <f t="shared" si="32"/>
        <v>0</v>
      </c>
      <c r="K75" s="16">
        <f t="shared" si="32"/>
        <v>0</v>
      </c>
    </row>
    <row r="76" spans="1:11" s="7" customFormat="1" ht="34.5" customHeight="1">
      <c r="A76" s="54" t="s">
        <v>67</v>
      </c>
      <c r="B76" s="40" t="s">
        <v>22</v>
      </c>
      <c r="C76" s="40" t="s">
        <v>11</v>
      </c>
      <c r="D76" s="40" t="s">
        <v>23</v>
      </c>
      <c r="E76" s="40" t="s">
        <v>142</v>
      </c>
      <c r="F76" s="40" t="s">
        <v>33</v>
      </c>
      <c r="G76" s="12">
        <v>36854.800000000003</v>
      </c>
      <c r="H76" s="12"/>
      <c r="I76" s="12">
        <f>H76+G76</f>
        <v>36854.800000000003</v>
      </c>
      <c r="J76" s="12">
        <v>0</v>
      </c>
      <c r="K76" s="12">
        <v>0</v>
      </c>
    </row>
    <row r="77" spans="1:11" ht="15">
      <c r="A77" s="51" t="s">
        <v>112</v>
      </c>
      <c r="B77" s="37" t="s">
        <v>22</v>
      </c>
      <c r="C77" s="37" t="s">
        <v>11</v>
      </c>
      <c r="D77" s="37" t="s">
        <v>113</v>
      </c>
      <c r="E77" s="37"/>
      <c r="F77" s="49"/>
      <c r="G77" s="18">
        <f>G78+G100</f>
        <v>7338.7</v>
      </c>
      <c r="H77" s="18">
        <f t="shared" ref="H77:I77" si="33">H78+H100</f>
        <v>0</v>
      </c>
      <c r="I77" s="18">
        <f t="shared" si="33"/>
        <v>7338.7</v>
      </c>
      <c r="J77" s="18">
        <f t="shared" ref="J77:K77" si="34">J78+J100</f>
        <v>200</v>
      </c>
      <c r="K77" s="18">
        <f t="shared" si="34"/>
        <v>200</v>
      </c>
    </row>
    <row r="78" spans="1:11" ht="30">
      <c r="A78" s="51" t="s">
        <v>138</v>
      </c>
      <c r="B78" s="37" t="s">
        <v>22</v>
      </c>
      <c r="C78" s="37" t="s">
        <v>11</v>
      </c>
      <c r="D78" s="37" t="s">
        <v>113</v>
      </c>
      <c r="E78" s="37" t="s">
        <v>92</v>
      </c>
      <c r="F78" s="49"/>
      <c r="G78" s="18">
        <f>G79</f>
        <v>7323.7</v>
      </c>
      <c r="H78" s="18">
        <f t="shared" ref="H78:I78" si="35">H79</f>
        <v>0</v>
      </c>
      <c r="I78" s="18">
        <f t="shared" si="35"/>
        <v>7323.7</v>
      </c>
      <c r="J78" s="18">
        <f t="shared" ref="J78:K78" si="36">J79</f>
        <v>200</v>
      </c>
      <c r="K78" s="18">
        <f t="shared" si="36"/>
        <v>200</v>
      </c>
    </row>
    <row r="79" spans="1:11" ht="60">
      <c r="A79" s="51" t="s">
        <v>137</v>
      </c>
      <c r="B79" s="37">
        <v>920</v>
      </c>
      <c r="C79" s="37" t="s">
        <v>11</v>
      </c>
      <c r="D79" s="37" t="s">
        <v>113</v>
      </c>
      <c r="E79" s="37" t="s">
        <v>114</v>
      </c>
      <c r="F79" s="49"/>
      <c r="G79" s="18">
        <f>G80+G84+G88+G92+G96</f>
        <v>7323.7</v>
      </c>
      <c r="H79" s="18">
        <f t="shared" ref="H79:I79" si="37">H80+H84+H88+H92+H96</f>
        <v>0</v>
      </c>
      <c r="I79" s="18">
        <f t="shared" si="37"/>
        <v>7323.7</v>
      </c>
      <c r="J79" s="18">
        <f t="shared" ref="J79:K79" si="38">J80+J84+J88+J92+J96</f>
        <v>200</v>
      </c>
      <c r="K79" s="18">
        <f t="shared" si="38"/>
        <v>200</v>
      </c>
    </row>
    <row r="80" spans="1:11" ht="35.25" customHeight="1">
      <c r="A80" s="36" t="s">
        <v>126</v>
      </c>
      <c r="B80" s="43" t="s">
        <v>22</v>
      </c>
      <c r="C80" s="43" t="s">
        <v>11</v>
      </c>
      <c r="D80" s="43" t="s">
        <v>113</v>
      </c>
      <c r="E80" s="43" t="s">
        <v>143</v>
      </c>
      <c r="F80" s="43"/>
      <c r="G80" s="13">
        <f>G81</f>
        <v>100</v>
      </c>
      <c r="H80" s="13">
        <f t="shared" ref="H80:I82" si="39">H81</f>
        <v>0</v>
      </c>
      <c r="I80" s="13">
        <f t="shared" si="39"/>
        <v>100</v>
      </c>
      <c r="J80" s="13">
        <f t="shared" ref="J80:K80" si="40">J81</f>
        <v>100</v>
      </c>
      <c r="K80" s="13">
        <f t="shared" si="40"/>
        <v>100</v>
      </c>
    </row>
    <row r="81" spans="1:11" ht="36" customHeight="1">
      <c r="A81" s="36" t="s">
        <v>111</v>
      </c>
      <c r="B81" s="43" t="s">
        <v>22</v>
      </c>
      <c r="C81" s="43" t="s">
        <v>11</v>
      </c>
      <c r="D81" s="43" t="s">
        <v>113</v>
      </c>
      <c r="E81" s="43" t="s">
        <v>143</v>
      </c>
      <c r="F81" s="43" t="s">
        <v>41</v>
      </c>
      <c r="G81" s="13">
        <f>G82</f>
        <v>100</v>
      </c>
      <c r="H81" s="13">
        <f t="shared" si="39"/>
        <v>0</v>
      </c>
      <c r="I81" s="13">
        <f t="shared" si="39"/>
        <v>100</v>
      </c>
      <c r="J81" s="13">
        <f>J82</f>
        <v>100</v>
      </c>
      <c r="K81" s="13">
        <f>K82</f>
        <v>100</v>
      </c>
    </row>
    <row r="82" spans="1:11" ht="30">
      <c r="A82" s="36" t="s">
        <v>66</v>
      </c>
      <c r="B82" s="43" t="s">
        <v>22</v>
      </c>
      <c r="C82" s="43" t="s">
        <v>11</v>
      </c>
      <c r="D82" s="43" t="s">
        <v>113</v>
      </c>
      <c r="E82" s="43" t="s">
        <v>143</v>
      </c>
      <c r="F82" s="43" t="s">
        <v>42</v>
      </c>
      <c r="G82" s="13">
        <f>G83</f>
        <v>100</v>
      </c>
      <c r="H82" s="13">
        <f t="shared" si="39"/>
        <v>0</v>
      </c>
      <c r="I82" s="13">
        <f t="shared" si="39"/>
        <v>100</v>
      </c>
      <c r="J82" s="13">
        <f t="shared" ref="J82:K82" si="41">J83</f>
        <v>100</v>
      </c>
      <c r="K82" s="13">
        <f t="shared" si="41"/>
        <v>100</v>
      </c>
    </row>
    <row r="83" spans="1:11" ht="15">
      <c r="A83" s="38" t="s">
        <v>121</v>
      </c>
      <c r="B83" s="53" t="s">
        <v>22</v>
      </c>
      <c r="C83" s="53" t="s">
        <v>11</v>
      </c>
      <c r="D83" s="53" t="s">
        <v>113</v>
      </c>
      <c r="E83" s="53" t="s">
        <v>143</v>
      </c>
      <c r="F83" s="55" t="s">
        <v>31</v>
      </c>
      <c r="G83" s="56">
        <v>100</v>
      </c>
      <c r="H83" s="56"/>
      <c r="I83" s="56">
        <f>H83+G83</f>
        <v>100</v>
      </c>
      <c r="J83" s="56">
        <v>100</v>
      </c>
      <c r="K83" s="56">
        <v>100</v>
      </c>
    </row>
    <row r="84" spans="1:11" ht="48.75" customHeight="1">
      <c r="A84" s="36" t="s">
        <v>164</v>
      </c>
      <c r="B84" s="43" t="s">
        <v>22</v>
      </c>
      <c r="C84" s="43" t="s">
        <v>11</v>
      </c>
      <c r="D84" s="43" t="s">
        <v>113</v>
      </c>
      <c r="E84" s="43" t="s">
        <v>165</v>
      </c>
      <c r="F84" s="43"/>
      <c r="G84" s="18">
        <f>G85</f>
        <v>6598.7</v>
      </c>
      <c r="H84" s="18">
        <f t="shared" ref="H84:I86" si="42">H85</f>
        <v>0</v>
      </c>
      <c r="I84" s="18">
        <f t="shared" si="42"/>
        <v>6598.7</v>
      </c>
      <c r="J84" s="18">
        <f t="shared" ref="J84:K84" si="43">J85</f>
        <v>0</v>
      </c>
      <c r="K84" s="18">
        <f t="shared" si="43"/>
        <v>0</v>
      </c>
    </row>
    <row r="85" spans="1:11" ht="30">
      <c r="A85" s="36" t="s">
        <v>111</v>
      </c>
      <c r="B85" s="43" t="s">
        <v>22</v>
      </c>
      <c r="C85" s="43" t="s">
        <v>11</v>
      </c>
      <c r="D85" s="43" t="s">
        <v>113</v>
      </c>
      <c r="E85" s="43" t="s">
        <v>165</v>
      </c>
      <c r="F85" s="43" t="s">
        <v>41</v>
      </c>
      <c r="G85" s="18">
        <f>G86</f>
        <v>6598.7</v>
      </c>
      <c r="H85" s="18">
        <f t="shared" si="42"/>
        <v>0</v>
      </c>
      <c r="I85" s="18">
        <f t="shared" si="42"/>
        <v>6598.7</v>
      </c>
      <c r="J85" s="18">
        <f t="shared" ref="J85:K85" si="44">J86</f>
        <v>0</v>
      </c>
      <c r="K85" s="18">
        <f t="shared" si="44"/>
        <v>0</v>
      </c>
    </row>
    <row r="86" spans="1:11" ht="30">
      <c r="A86" s="36" t="s">
        <v>66</v>
      </c>
      <c r="B86" s="43" t="s">
        <v>22</v>
      </c>
      <c r="C86" s="43" t="s">
        <v>11</v>
      </c>
      <c r="D86" s="43" t="s">
        <v>113</v>
      </c>
      <c r="E86" s="43" t="s">
        <v>165</v>
      </c>
      <c r="F86" s="43" t="s">
        <v>42</v>
      </c>
      <c r="G86" s="18">
        <f>G87</f>
        <v>6598.7</v>
      </c>
      <c r="H86" s="18">
        <f t="shared" si="42"/>
        <v>0</v>
      </c>
      <c r="I86" s="18">
        <f t="shared" si="42"/>
        <v>6598.7</v>
      </c>
      <c r="J86" s="18">
        <f t="shared" ref="J86:K86" si="45">J87</f>
        <v>0</v>
      </c>
      <c r="K86" s="18">
        <f t="shared" si="45"/>
        <v>0</v>
      </c>
    </row>
    <row r="87" spans="1:11" ht="15">
      <c r="A87" s="38" t="s">
        <v>121</v>
      </c>
      <c r="B87" s="53" t="s">
        <v>22</v>
      </c>
      <c r="C87" s="53" t="s">
        <v>11</v>
      </c>
      <c r="D87" s="53" t="s">
        <v>113</v>
      </c>
      <c r="E87" s="53" t="s">
        <v>165</v>
      </c>
      <c r="F87" s="55" t="s">
        <v>31</v>
      </c>
      <c r="G87" s="56">
        <f>6268.8+329.9</f>
        <v>6598.7</v>
      </c>
      <c r="H87" s="56"/>
      <c r="I87" s="56">
        <f>H87+G87</f>
        <v>6598.7</v>
      </c>
      <c r="J87" s="56">
        <v>0</v>
      </c>
      <c r="K87" s="56">
        <v>0</v>
      </c>
    </row>
    <row r="88" spans="1:11" ht="30.75" customHeight="1">
      <c r="A88" s="36" t="s">
        <v>178</v>
      </c>
      <c r="B88" s="43" t="s">
        <v>22</v>
      </c>
      <c r="C88" s="43" t="s">
        <v>11</v>
      </c>
      <c r="D88" s="43" t="s">
        <v>113</v>
      </c>
      <c r="E88" s="43" t="s">
        <v>177</v>
      </c>
      <c r="F88" s="43"/>
      <c r="G88" s="18">
        <f>G89</f>
        <v>100</v>
      </c>
      <c r="H88" s="18">
        <f t="shared" ref="H88:I90" si="46">H89</f>
        <v>0</v>
      </c>
      <c r="I88" s="18">
        <f t="shared" si="46"/>
        <v>100</v>
      </c>
      <c r="J88" s="18">
        <f t="shared" ref="J88:K88" si="47">J89</f>
        <v>100</v>
      </c>
      <c r="K88" s="18">
        <f t="shared" si="47"/>
        <v>100</v>
      </c>
    </row>
    <row r="89" spans="1:11" ht="30">
      <c r="A89" s="36" t="s">
        <v>111</v>
      </c>
      <c r="B89" s="43" t="s">
        <v>22</v>
      </c>
      <c r="C89" s="43" t="s">
        <v>11</v>
      </c>
      <c r="D89" s="43" t="s">
        <v>113</v>
      </c>
      <c r="E89" s="43" t="s">
        <v>177</v>
      </c>
      <c r="F89" s="43" t="s">
        <v>41</v>
      </c>
      <c r="G89" s="18">
        <f>G90</f>
        <v>100</v>
      </c>
      <c r="H89" s="18">
        <f t="shared" si="46"/>
        <v>0</v>
      </c>
      <c r="I89" s="18">
        <f t="shared" si="46"/>
        <v>100</v>
      </c>
      <c r="J89" s="18">
        <f t="shared" ref="J89:K89" si="48">J90</f>
        <v>100</v>
      </c>
      <c r="K89" s="18">
        <f t="shared" si="48"/>
        <v>100</v>
      </c>
    </row>
    <row r="90" spans="1:11" ht="30">
      <c r="A90" s="36" t="s">
        <v>66</v>
      </c>
      <c r="B90" s="43" t="s">
        <v>22</v>
      </c>
      <c r="C90" s="43" t="s">
        <v>11</v>
      </c>
      <c r="D90" s="43" t="s">
        <v>113</v>
      </c>
      <c r="E90" s="43" t="s">
        <v>177</v>
      </c>
      <c r="F90" s="43" t="s">
        <v>42</v>
      </c>
      <c r="G90" s="18">
        <f>G91</f>
        <v>100</v>
      </c>
      <c r="H90" s="18">
        <f t="shared" si="46"/>
        <v>0</v>
      </c>
      <c r="I90" s="18">
        <f t="shared" si="46"/>
        <v>100</v>
      </c>
      <c r="J90" s="18">
        <f t="shared" ref="J90:K90" si="49">J91</f>
        <v>100</v>
      </c>
      <c r="K90" s="18">
        <f t="shared" si="49"/>
        <v>100</v>
      </c>
    </row>
    <row r="91" spans="1:11" ht="15">
      <c r="A91" s="38" t="s">
        <v>121</v>
      </c>
      <c r="B91" s="53" t="s">
        <v>22</v>
      </c>
      <c r="C91" s="53" t="s">
        <v>11</v>
      </c>
      <c r="D91" s="53" t="s">
        <v>113</v>
      </c>
      <c r="E91" s="53" t="s">
        <v>177</v>
      </c>
      <c r="F91" s="55" t="s">
        <v>31</v>
      </c>
      <c r="G91" s="56">
        <v>100</v>
      </c>
      <c r="H91" s="56"/>
      <c r="I91" s="56">
        <f>H91+G91</f>
        <v>100</v>
      </c>
      <c r="J91" s="56">
        <v>100</v>
      </c>
      <c r="K91" s="56">
        <v>100</v>
      </c>
    </row>
    <row r="92" spans="1:11" ht="15">
      <c r="A92" s="96" t="s">
        <v>179</v>
      </c>
      <c r="B92" s="37" t="s">
        <v>22</v>
      </c>
      <c r="C92" s="37" t="s">
        <v>11</v>
      </c>
      <c r="D92" s="37" t="s">
        <v>113</v>
      </c>
      <c r="E92" s="37" t="s">
        <v>180</v>
      </c>
      <c r="F92" s="37"/>
      <c r="G92" s="18">
        <f>G93</f>
        <v>25</v>
      </c>
      <c r="H92" s="18">
        <f t="shared" ref="H92:I94" si="50">H93</f>
        <v>0</v>
      </c>
      <c r="I92" s="18">
        <f t="shared" si="50"/>
        <v>25</v>
      </c>
      <c r="J92" s="18">
        <f t="shared" ref="J92:K92" si="51">J93</f>
        <v>0</v>
      </c>
      <c r="K92" s="18">
        <f t="shared" si="51"/>
        <v>0</v>
      </c>
    </row>
    <row r="93" spans="1:11" ht="30">
      <c r="A93" s="96" t="s">
        <v>111</v>
      </c>
      <c r="B93" s="37" t="s">
        <v>22</v>
      </c>
      <c r="C93" s="37" t="s">
        <v>11</v>
      </c>
      <c r="D93" s="37" t="s">
        <v>113</v>
      </c>
      <c r="E93" s="37" t="s">
        <v>180</v>
      </c>
      <c r="F93" s="37" t="s">
        <v>41</v>
      </c>
      <c r="G93" s="18">
        <f>G94</f>
        <v>25</v>
      </c>
      <c r="H93" s="18">
        <f t="shared" si="50"/>
        <v>0</v>
      </c>
      <c r="I93" s="18">
        <f t="shared" si="50"/>
        <v>25</v>
      </c>
      <c r="J93" s="18">
        <f t="shared" ref="J93:K93" si="52">J94</f>
        <v>0</v>
      </c>
      <c r="K93" s="18">
        <f t="shared" si="52"/>
        <v>0</v>
      </c>
    </row>
    <row r="94" spans="1:11" ht="30">
      <c r="A94" s="96" t="s">
        <v>66</v>
      </c>
      <c r="B94" s="37" t="s">
        <v>22</v>
      </c>
      <c r="C94" s="37" t="s">
        <v>11</v>
      </c>
      <c r="D94" s="37" t="s">
        <v>113</v>
      </c>
      <c r="E94" s="37" t="s">
        <v>180</v>
      </c>
      <c r="F94" s="37" t="s">
        <v>42</v>
      </c>
      <c r="G94" s="18">
        <f>G95</f>
        <v>25</v>
      </c>
      <c r="H94" s="18">
        <f t="shared" si="50"/>
        <v>0</v>
      </c>
      <c r="I94" s="18">
        <f t="shared" si="50"/>
        <v>25</v>
      </c>
      <c r="J94" s="18">
        <f t="shared" ref="J94:K94" si="53">J95</f>
        <v>0</v>
      </c>
      <c r="K94" s="18">
        <f t="shared" si="53"/>
        <v>0</v>
      </c>
    </row>
    <row r="95" spans="1:11" ht="15">
      <c r="A95" s="102" t="s">
        <v>121</v>
      </c>
      <c r="B95" s="53" t="s">
        <v>22</v>
      </c>
      <c r="C95" s="53" t="s">
        <v>11</v>
      </c>
      <c r="D95" s="53" t="s">
        <v>113</v>
      </c>
      <c r="E95" s="53" t="s">
        <v>180</v>
      </c>
      <c r="F95" s="55" t="s">
        <v>31</v>
      </c>
      <c r="G95" s="56">
        <v>25</v>
      </c>
      <c r="H95" s="56"/>
      <c r="I95" s="56">
        <f>H95+G95</f>
        <v>25</v>
      </c>
      <c r="J95" s="56">
        <v>0</v>
      </c>
      <c r="K95" s="56">
        <v>0</v>
      </c>
    </row>
    <row r="96" spans="1:11" ht="30">
      <c r="A96" s="96" t="s">
        <v>130</v>
      </c>
      <c r="B96" s="37" t="s">
        <v>22</v>
      </c>
      <c r="C96" s="37" t="s">
        <v>11</v>
      </c>
      <c r="D96" s="37" t="s">
        <v>113</v>
      </c>
      <c r="E96" s="37" t="s">
        <v>181</v>
      </c>
      <c r="F96" s="37"/>
      <c r="G96" s="18">
        <f>G97</f>
        <v>500</v>
      </c>
      <c r="H96" s="18">
        <f t="shared" ref="H96:I98" si="54">H97</f>
        <v>0</v>
      </c>
      <c r="I96" s="18">
        <f t="shared" si="54"/>
        <v>500</v>
      </c>
      <c r="J96" s="18">
        <f t="shared" ref="J96:K96" si="55">J97</f>
        <v>0</v>
      </c>
      <c r="K96" s="18">
        <f t="shared" si="55"/>
        <v>0</v>
      </c>
    </row>
    <row r="97" spans="1:12" ht="30">
      <c r="A97" s="96" t="s">
        <v>111</v>
      </c>
      <c r="B97" s="37" t="s">
        <v>22</v>
      </c>
      <c r="C97" s="37" t="s">
        <v>11</v>
      </c>
      <c r="D97" s="37" t="s">
        <v>113</v>
      </c>
      <c r="E97" s="37" t="s">
        <v>181</v>
      </c>
      <c r="F97" s="37" t="s">
        <v>41</v>
      </c>
      <c r="G97" s="18">
        <f>G98</f>
        <v>500</v>
      </c>
      <c r="H97" s="18">
        <f t="shared" si="54"/>
        <v>0</v>
      </c>
      <c r="I97" s="18">
        <f t="shared" si="54"/>
        <v>500</v>
      </c>
      <c r="J97" s="18">
        <f t="shared" ref="J97:K97" si="56">J98</f>
        <v>0</v>
      </c>
      <c r="K97" s="18">
        <f t="shared" si="56"/>
        <v>0</v>
      </c>
    </row>
    <row r="98" spans="1:12" ht="30">
      <c r="A98" s="96" t="s">
        <v>66</v>
      </c>
      <c r="B98" s="37" t="s">
        <v>22</v>
      </c>
      <c r="C98" s="37" t="s">
        <v>11</v>
      </c>
      <c r="D98" s="37" t="s">
        <v>113</v>
      </c>
      <c r="E98" s="37" t="s">
        <v>181</v>
      </c>
      <c r="F98" s="37" t="s">
        <v>42</v>
      </c>
      <c r="G98" s="18">
        <f>G99</f>
        <v>500</v>
      </c>
      <c r="H98" s="18">
        <f t="shared" si="54"/>
        <v>0</v>
      </c>
      <c r="I98" s="18">
        <f t="shared" si="54"/>
        <v>500</v>
      </c>
      <c r="J98" s="18">
        <f t="shared" ref="J98:K98" si="57">J99</f>
        <v>0</v>
      </c>
      <c r="K98" s="18">
        <f t="shared" si="57"/>
        <v>0</v>
      </c>
    </row>
    <row r="99" spans="1:12" ht="15">
      <c r="A99" s="102" t="s">
        <v>121</v>
      </c>
      <c r="B99" s="53" t="s">
        <v>22</v>
      </c>
      <c r="C99" s="53" t="s">
        <v>11</v>
      </c>
      <c r="D99" s="53" t="s">
        <v>113</v>
      </c>
      <c r="E99" s="53" t="s">
        <v>181</v>
      </c>
      <c r="F99" s="55" t="s">
        <v>31</v>
      </c>
      <c r="G99" s="56">
        <v>500</v>
      </c>
      <c r="H99" s="56"/>
      <c r="I99" s="56">
        <f>H99+G99</f>
        <v>500</v>
      </c>
      <c r="J99" s="56">
        <v>0</v>
      </c>
      <c r="K99" s="56">
        <v>0</v>
      </c>
    </row>
    <row r="100" spans="1:12" ht="15">
      <c r="A100" s="33" t="s">
        <v>39</v>
      </c>
      <c r="B100" s="43" t="s">
        <v>22</v>
      </c>
      <c r="C100" s="43" t="s">
        <v>11</v>
      </c>
      <c r="D100" s="43" t="s">
        <v>113</v>
      </c>
      <c r="E100" s="34" t="s">
        <v>89</v>
      </c>
      <c r="F100" s="43"/>
      <c r="G100" s="13">
        <f>G101</f>
        <v>15</v>
      </c>
      <c r="H100" s="13">
        <f t="shared" ref="H100:I103" si="58">H101</f>
        <v>0</v>
      </c>
      <c r="I100" s="13">
        <f t="shared" si="58"/>
        <v>15</v>
      </c>
      <c r="J100" s="13">
        <f t="shared" ref="J100:K103" si="59">J101</f>
        <v>0</v>
      </c>
      <c r="K100" s="13">
        <f t="shared" si="59"/>
        <v>0</v>
      </c>
    </row>
    <row r="101" spans="1:12" ht="30">
      <c r="A101" s="96" t="s">
        <v>186</v>
      </c>
      <c r="B101" s="43" t="s">
        <v>22</v>
      </c>
      <c r="C101" s="43" t="s">
        <v>11</v>
      </c>
      <c r="D101" s="43" t="s">
        <v>113</v>
      </c>
      <c r="E101" s="43" t="s">
        <v>185</v>
      </c>
      <c r="F101" s="43"/>
      <c r="G101" s="13">
        <f>G102</f>
        <v>15</v>
      </c>
      <c r="H101" s="13">
        <f t="shared" si="58"/>
        <v>0</v>
      </c>
      <c r="I101" s="13">
        <f t="shared" si="58"/>
        <v>15</v>
      </c>
      <c r="J101" s="13">
        <f t="shared" si="59"/>
        <v>0</v>
      </c>
      <c r="K101" s="13">
        <f t="shared" si="59"/>
        <v>0</v>
      </c>
    </row>
    <row r="102" spans="1:12" ht="30">
      <c r="A102" s="96" t="s">
        <v>111</v>
      </c>
      <c r="B102" s="43" t="s">
        <v>22</v>
      </c>
      <c r="C102" s="43" t="s">
        <v>11</v>
      </c>
      <c r="D102" s="43" t="s">
        <v>113</v>
      </c>
      <c r="E102" s="43" t="s">
        <v>185</v>
      </c>
      <c r="F102" s="37" t="s">
        <v>41</v>
      </c>
      <c r="G102" s="13">
        <f>G103</f>
        <v>15</v>
      </c>
      <c r="H102" s="13">
        <f t="shared" si="58"/>
        <v>0</v>
      </c>
      <c r="I102" s="13">
        <f t="shared" si="58"/>
        <v>15</v>
      </c>
      <c r="J102" s="13">
        <f t="shared" si="59"/>
        <v>0</v>
      </c>
      <c r="K102" s="13">
        <f t="shared" si="59"/>
        <v>0</v>
      </c>
    </row>
    <row r="103" spans="1:12" ht="30">
      <c r="A103" s="96" t="s">
        <v>66</v>
      </c>
      <c r="B103" s="43" t="s">
        <v>22</v>
      </c>
      <c r="C103" s="43" t="s">
        <v>11</v>
      </c>
      <c r="D103" s="43" t="s">
        <v>113</v>
      </c>
      <c r="E103" s="43" t="s">
        <v>185</v>
      </c>
      <c r="F103" s="37" t="s">
        <v>42</v>
      </c>
      <c r="G103" s="13">
        <f>G104</f>
        <v>15</v>
      </c>
      <c r="H103" s="13">
        <f t="shared" si="58"/>
        <v>0</v>
      </c>
      <c r="I103" s="13">
        <f t="shared" si="58"/>
        <v>15</v>
      </c>
      <c r="J103" s="13">
        <f t="shared" si="59"/>
        <v>0</v>
      </c>
      <c r="K103" s="13">
        <f t="shared" si="59"/>
        <v>0</v>
      </c>
    </row>
    <row r="104" spans="1:12" ht="15">
      <c r="A104" s="102" t="s">
        <v>121</v>
      </c>
      <c r="B104" s="53" t="s">
        <v>22</v>
      </c>
      <c r="C104" s="53" t="s">
        <v>11</v>
      </c>
      <c r="D104" s="53" t="s">
        <v>113</v>
      </c>
      <c r="E104" s="53" t="s">
        <v>185</v>
      </c>
      <c r="F104" s="55" t="s">
        <v>31</v>
      </c>
      <c r="G104" s="56">
        <v>15</v>
      </c>
      <c r="H104" s="56"/>
      <c r="I104" s="56">
        <f>H104+G104</f>
        <v>15</v>
      </c>
      <c r="J104" s="56">
        <v>0</v>
      </c>
      <c r="K104" s="56">
        <v>0</v>
      </c>
    </row>
    <row r="105" spans="1:12" ht="14.25">
      <c r="A105" s="46" t="s">
        <v>49</v>
      </c>
      <c r="B105" s="47">
        <v>920</v>
      </c>
      <c r="C105" s="47" t="s">
        <v>12</v>
      </c>
      <c r="D105" s="47" t="s">
        <v>25</v>
      </c>
      <c r="E105" s="47"/>
      <c r="F105" s="47" t="s">
        <v>7</v>
      </c>
      <c r="G105" s="10">
        <f>G106+G115</f>
        <v>192904.2</v>
      </c>
      <c r="H105" s="10">
        <f t="shared" ref="H105:K105" si="60">H106+H115</f>
        <v>-1300</v>
      </c>
      <c r="I105" s="10">
        <f>I106+I115</f>
        <v>191604.2</v>
      </c>
      <c r="J105" s="10">
        <f t="shared" si="60"/>
        <v>182950.39999999999</v>
      </c>
      <c r="K105" s="10">
        <f t="shared" si="60"/>
        <v>132091.5</v>
      </c>
      <c r="L105" s="5"/>
    </row>
    <row r="106" spans="1:12" ht="15">
      <c r="A106" s="48" t="s">
        <v>19</v>
      </c>
      <c r="B106" s="37">
        <v>920</v>
      </c>
      <c r="C106" s="37" t="s">
        <v>12</v>
      </c>
      <c r="D106" s="37" t="s">
        <v>13</v>
      </c>
      <c r="E106" s="37"/>
      <c r="F106" s="37"/>
      <c r="G106" s="13">
        <f>G107</f>
        <v>450</v>
      </c>
      <c r="H106" s="13">
        <f t="shared" ref="H106:I106" si="61">H107</f>
        <v>0</v>
      </c>
      <c r="I106" s="13">
        <f t="shared" si="61"/>
        <v>450</v>
      </c>
      <c r="J106" s="13">
        <f t="shared" ref="G106:K107" si="62">J107</f>
        <v>450</v>
      </c>
      <c r="K106" s="13">
        <f t="shared" si="62"/>
        <v>450</v>
      </c>
    </row>
    <row r="107" spans="1:12" ht="15">
      <c r="A107" s="33" t="s">
        <v>39</v>
      </c>
      <c r="B107" s="37">
        <v>920</v>
      </c>
      <c r="C107" s="37" t="s">
        <v>12</v>
      </c>
      <c r="D107" s="37" t="s">
        <v>13</v>
      </c>
      <c r="E107" s="34" t="s">
        <v>89</v>
      </c>
      <c r="F107" s="37"/>
      <c r="G107" s="13">
        <f t="shared" si="62"/>
        <v>450</v>
      </c>
      <c r="H107" s="13">
        <f t="shared" si="62"/>
        <v>0</v>
      </c>
      <c r="I107" s="13">
        <f t="shared" si="62"/>
        <v>450</v>
      </c>
      <c r="J107" s="13">
        <f t="shared" si="62"/>
        <v>450</v>
      </c>
      <c r="K107" s="13">
        <f t="shared" si="62"/>
        <v>450</v>
      </c>
    </row>
    <row r="108" spans="1:12" ht="15">
      <c r="A108" s="48" t="s">
        <v>20</v>
      </c>
      <c r="B108" s="37" t="s">
        <v>22</v>
      </c>
      <c r="C108" s="37" t="s">
        <v>12</v>
      </c>
      <c r="D108" s="37" t="s">
        <v>13</v>
      </c>
      <c r="E108" s="37" t="s">
        <v>94</v>
      </c>
      <c r="F108" s="37"/>
      <c r="G108" s="16">
        <f>G109+G112</f>
        <v>450</v>
      </c>
      <c r="H108" s="16">
        <f t="shared" ref="H108:I108" si="63">H109+H112</f>
        <v>0</v>
      </c>
      <c r="I108" s="16">
        <f t="shared" si="63"/>
        <v>450</v>
      </c>
      <c r="J108" s="16">
        <f t="shared" ref="J108:K108" si="64">J109+J112</f>
        <v>450</v>
      </c>
      <c r="K108" s="16">
        <f t="shared" si="64"/>
        <v>450</v>
      </c>
    </row>
    <row r="109" spans="1:12" ht="30">
      <c r="A109" s="36" t="s">
        <v>111</v>
      </c>
      <c r="B109" s="37">
        <v>920</v>
      </c>
      <c r="C109" s="37" t="s">
        <v>12</v>
      </c>
      <c r="D109" s="37" t="s">
        <v>13</v>
      </c>
      <c r="E109" s="37" t="s">
        <v>94</v>
      </c>
      <c r="F109" s="37" t="s">
        <v>41</v>
      </c>
      <c r="G109" s="16">
        <f t="shared" ref="G109:K110" si="65">G110</f>
        <v>100</v>
      </c>
      <c r="H109" s="16">
        <f t="shared" si="65"/>
        <v>0</v>
      </c>
      <c r="I109" s="16">
        <f t="shared" si="65"/>
        <v>100</v>
      </c>
      <c r="J109" s="16">
        <f t="shared" si="65"/>
        <v>100</v>
      </c>
      <c r="K109" s="16">
        <f t="shared" si="65"/>
        <v>100</v>
      </c>
    </row>
    <row r="110" spans="1:12" ht="30">
      <c r="A110" s="36" t="s">
        <v>66</v>
      </c>
      <c r="B110" s="37">
        <v>920</v>
      </c>
      <c r="C110" s="37" t="s">
        <v>12</v>
      </c>
      <c r="D110" s="37" t="s">
        <v>13</v>
      </c>
      <c r="E110" s="37" t="s">
        <v>94</v>
      </c>
      <c r="F110" s="37" t="s">
        <v>42</v>
      </c>
      <c r="G110" s="16">
        <f t="shared" si="65"/>
        <v>100</v>
      </c>
      <c r="H110" s="16">
        <f t="shared" si="65"/>
        <v>0</v>
      </c>
      <c r="I110" s="16">
        <f t="shared" si="65"/>
        <v>100</v>
      </c>
      <c r="J110" s="16">
        <f t="shared" si="65"/>
        <v>100</v>
      </c>
      <c r="K110" s="16">
        <f t="shared" si="65"/>
        <v>100</v>
      </c>
    </row>
    <row r="111" spans="1:12" ht="15">
      <c r="A111" s="38" t="s">
        <v>121</v>
      </c>
      <c r="B111" s="40" t="s">
        <v>22</v>
      </c>
      <c r="C111" s="40" t="s">
        <v>12</v>
      </c>
      <c r="D111" s="40" t="s">
        <v>13</v>
      </c>
      <c r="E111" s="40" t="s">
        <v>94</v>
      </c>
      <c r="F111" s="40" t="s">
        <v>31</v>
      </c>
      <c r="G111" s="12">
        <v>100</v>
      </c>
      <c r="H111" s="12"/>
      <c r="I111" s="12">
        <f>H111+G111</f>
        <v>100</v>
      </c>
      <c r="J111" s="12">
        <v>100</v>
      </c>
      <c r="K111" s="12">
        <v>100</v>
      </c>
    </row>
    <row r="112" spans="1:12" ht="15">
      <c r="A112" s="48" t="s">
        <v>43</v>
      </c>
      <c r="B112" s="43" t="s">
        <v>22</v>
      </c>
      <c r="C112" s="43" t="s">
        <v>12</v>
      </c>
      <c r="D112" s="43" t="s">
        <v>13</v>
      </c>
      <c r="E112" s="43" t="s">
        <v>94</v>
      </c>
      <c r="F112" s="43" t="s">
        <v>44</v>
      </c>
      <c r="G112" s="13">
        <f t="shared" ref="G112:K113" si="66">G113</f>
        <v>350</v>
      </c>
      <c r="H112" s="13">
        <f t="shared" si="66"/>
        <v>0</v>
      </c>
      <c r="I112" s="13">
        <f t="shared" si="66"/>
        <v>350</v>
      </c>
      <c r="J112" s="13">
        <f t="shared" si="66"/>
        <v>350</v>
      </c>
      <c r="K112" s="13">
        <f t="shared" si="66"/>
        <v>350</v>
      </c>
    </row>
    <row r="113" spans="1:14" ht="50.25" customHeight="1">
      <c r="A113" s="59" t="s">
        <v>151</v>
      </c>
      <c r="B113" s="37" t="s">
        <v>22</v>
      </c>
      <c r="C113" s="37" t="s">
        <v>12</v>
      </c>
      <c r="D113" s="37" t="s">
        <v>13</v>
      </c>
      <c r="E113" s="37" t="s">
        <v>94</v>
      </c>
      <c r="F113" s="37" t="s">
        <v>32</v>
      </c>
      <c r="G113" s="16">
        <f t="shared" si="66"/>
        <v>350</v>
      </c>
      <c r="H113" s="16">
        <f t="shared" si="66"/>
        <v>0</v>
      </c>
      <c r="I113" s="16">
        <f t="shared" si="66"/>
        <v>350</v>
      </c>
      <c r="J113" s="16">
        <f t="shared" si="66"/>
        <v>350</v>
      </c>
      <c r="K113" s="16">
        <f t="shared" si="66"/>
        <v>350</v>
      </c>
    </row>
    <row r="114" spans="1:14" ht="60">
      <c r="A114" s="60" t="s">
        <v>152</v>
      </c>
      <c r="B114" s="40" t="s">
        <v>22</v>
      </c>
      <c r="C114" s="40" t="s">
        <v>12</v>
      </c>
      <c r="D114" s="40" t="s">
        <v>13</v>
      </c>
      <c r="E114" s="40" t="s">
        <v>94</v>
      </c>
      <c r="F114" s="40" t="s">
        <v>110</v>
      </c>
      <c r="G114" s="12">
        <v>350</v>
      </c>
      <c r="H114" s="12"/>
      <c r="I114" s="12">
        <f>H114+G114</f>
        <v>350</v>
      </c>
      <c r="J114" s="12">
        <v>350</v>
      </c>
      <c r="K114" s="12">
        <v>350</v>
      </c>
    </row>
    <row r="115" spans="1:14" ht="15">
      <c r="A115" s="57" t="s">
        <v>16</v>
      </c>
      <c r="B115" s="37">
        <v>920</v>
      </c>
      <c r="C115" s="37" t="s">
        <v>12</v>
      </c>
      <c r="D115" s="37" t="s">
        <v>10</v>
      </c>
      <c r="E115" s="37"/>
      <c r="F115" s="37" t="s">
        <v>7</v>
      </c>
      <c r="G115" s="14">
        <f>G146+G122+G116+G128</f>
        <v>192454.2</v>
      </c>
      <c r="H115" s="14">
        <f>H146+H122+H116+H128</f>
        <v>-1300</v>
      </c>
      <c r="I115" s="14">
        <f>I146+I122+I116+I128</f>
        <v>191154.2</v>
      </c>
      <c r="J115" s="14">
        <f>J146+J122+J116+J128</f>
        <v>182500.4</v>
      </c>
      <c r="K115" s="14">
        <f>K146+K122+K116+K128</f>
        <v>131641.5</v>
      </c>
    </row>
    <row r="116" spans="1:14" ht="30">
      <c r="A116" s="48" t="s">
        <v>138</v>
      </c>
      <c r="B116" s="37">
        <v>920</v>
      </c>
      <c r="C116" s="37" t="s">
        <v>12</v>
      </c>
      <c r="D116" s="37" t="s">
        <v>10</v>
      </c>
      <c r="E116" s="37" t="s">
        <v>92</v>
      </c>
      <c r="F116" s="37"/>
      <c r="G116" s="14">
        <f>G119</f>
        <v>1500</v>
      </c>
      <c r="H116" s="14">
        <f t="shared" ref="H116:I116" si="67">H119</f>
        <v>0</v>
      </c>
      <c r="I116" s="14">
        <f t="shared" si="67"/>
        <v>1500</v>
      </c>
      <c r="J116" s="14">
        <f t="shared" ref="J116" si="68">J119</f>
        <v>1500</v>
      </c>
      <c r="K116" s="14">
        <f t="shared" ref="K116" si="69">K119</f>
        <v>1500</v>
      </c>
      <c r="L116" s="5"/>
      <c r="M116" s="5"/>
      <c r="N116" s="5"/>
    </row>
    <row r="117" spans="1:14" ht="30">
      <c r="A117" s="57" t="s">
        <v>207</v>
      </c>
      <c r="B117" s="37" t="s">
        <v>22</v>
      </c>
      <c r="C117" s="37" t="s">
        <v>12</v>
      </c>
      <c r="D117" s="37" t="s">
        <v>10</v>
      </c>
      <c r="E117" s="37" t="s">
        <v>206</v>
      </c>
      <c r="F117" s="37"/>
      <c r="G117" s="14">
        <f>G118</f>
        <v>1500</v>
      </c>
      <c r="H117" s="14">
        <f t="shared" ref="H117:K118" si="70">H118</f>
        <v>0</v>
      </c>
      <c r="I117" s="14">
        <f t="shared" si="70"/>
        <v>1500</v>
      </c>
      <c r="J117" s="14">
        <f t="shared" si="70"/>
        <v>1500</v>
      </c>
      <c r="K117" s="14">
        <f t="shared" si="70"/>
        <v>1500</v>
      </c>
      <c r="L117" s="5"/>
      <c r="M117" s="5"/>
      <c r="N117" s="5"/>
    </row>
    <row r="118" spans="1:14" ht="30">
      <c r="A118" s="57" t="s">
        <v>208</v>
      </c>
      <c r="B118" s="37" t="s">
        <v>22</v>
      </c>
      <c r="C118" s="37" t="s">
        <v>12</v>
      </c>
      <c r="D118" s="37" t="s">
        <v>10</v>
      </c>
      <c r="E118" s="37" t="s">
        <v>131</v>
      </c>
      <c r="F118" s="37"/>
      <c r="G118" s="14">
        <f>G119</f>
        <v>1500</v>
      </c>
      <c r="H118" s="14">
        <f t="shared" si="70"/>
        <v>0</v>
      </c>
      <c r="I118" s="14">
        <f t="shared" si="70"/>
        <v>1500</v>
      </c>
      <c r="J118" s="14">
        <f t="shared" si="70"/>
        <v>1500</v>
      </c>
      <c r="K118" s="14">
        <f t="shared" si="70"/>
        <v>1500</v>
      </c>
      <c r="L118" s="5"/>
      <c r="M118" s="5"/>
      <c r="N118" s="5"/>
    </row>
    <row r="119" spans="1:14" ht="30">
      <c r="A119" s="57" t="s">
        <v>111</v>
      </c>
      <c r="B119" s="37">
        <v>920</v>
      </c>
      <c r="C119" s="37" t="s">
        <v>12</v>
      </c>
      <c r="D119" s="37" t="s">
        <v>10</v>
      </c>
      <c r="E119" s="37" t="s">
        <v>131</v>
      </c>
      <c r="F119" s="37" t="s">
        <v>41</v>
      </c>
      <c r="G119" s="13">
        <f t="shared" ref="G119:K120" si="71">G120</f>
        <v>1500</v>
      </c>
      <c r="H119" s="13">
        <f t="shared" si="71"/>
        <v>0</v>
      </c>
      <c r="I119" s="13">
        <f t="shared" si="71"/>
        <v>1500</v>
      </c>
      <c r="J119" s="13">
        <f t="shared" si="71"/>
        <v>1500</v>
      </c>
      <c r="K119" s="13">
        <f t="shared" si="71"/>
        <v>1500</v>
      </c>
    </row>
    <row r="120" spans="1:14" ht="30">
      <c r="A120" s="36" t="s">
        <v>66</v>
      </c>
      <c r="B120" s="37">
        <v>920</v>
      </c>
      <c r="C120" s="37" t="s">
        <v>12</v>
      </c>
      <c r="D120" s="37" t="s">
        <v>10</v>
      </c>
      <c r="E120" s="37" t="s">
        <v>131</v>
      </c>
      <c r="F120" s="37" t="s">
        <v>42</v>
      </c>
      <c r="G120" s="13">
        <f>G121</f>
        <v>1500</v>
      </c>
      <c r="H120" s="13">
        <f t="shared" si="71"/>
        <v>0</v>
      </c>
      <c r="I120" s="13">
        <f t="shared" si="71"/>
        <v>1500</v>
      </c>
      <c r="J120" s="13">
        <f>J121</f>
        <v>1500</v>
      </c>
      <c r="K120" s="13">
        <f>K121</f>
        <v>1500</v>
      </c>
    </row>
    <row r="121" spans="1:14" ht="15">
      <c r="A121" s="38" t="s">
        <v>121</v>
      </c>
      <c r="B121" s="40" t="s">
        <v>22</v>
      </c>
      <c r="C121" s="40" t="s">
        <v>12</v>
      </c>
      <c r="D121" s="40" t="s">
        <v>10</v>
      </c>
      <c r="E121" s="40" t="s">
        <v>131</v>
      </c>
      <c r="F121" s="41" t="s">
        <v>31</v>
      </c>
      <c r="G121" s="42">
        <v>1500</v>
      </c>
      <c r="H121" s="42">
        <f>1200-1200</f>
        <v>0</v>
      </c>
      <c r="I121" s="42">
        <f>H121+G121</f>
        <v>1500</v>
      </c>
      <c r="J121" s="42">
        <v>1500</v>
      </c>
      <c r="K121" s="42">
        <v>1500</v>
      </c>
    </row>
    <row r="122" spans="1:14" ht="30">
      <c r="A122" s="48" t="s">
        <v>139</v>
      </c>
      <c r="B122" s="37">
        <v>920</v>
      </c>
      <c r="C122" s="37" t="s">
        <v>12</v>
      </c>
      <c r="D122" s="37" t="s">
        <v>10</v>
      </c>
      <c r="E122" s="37" t="s">
        <v>105</v>
      </c>
      <c r="F122" s="37"/>
      <c r="G122" s="14">
        <f t="shared" ref="G122:K126" si="72">G123</f>
        <v>1550</v>
      </c>
      <c r="H122" s="14">
        <f t="shared" si="72"/>
        <v>0</v>
      </c>
      <c r="I122" s="14">
        <f t="shared" si="72"/>
        <v>1550</v>
      </c>
      <c r="J122" s="14">
        <f t="shared" si="72"/>
        <v>4750</v>
      </c>
      <c r="K122" s="14">
        <f t="shared" si="72"/>
        <v>4750</v>
      </c>
      <c r="L122" s="5"/>
      <c r="M122" s="5"/>
      <c r="N122" s="5"/>
    </row>
    <row r="123" spans="1:14" ht="30">
      <c r="A123" s="57" t="s">
        <v>107</v>
      </c>
      <c r="B123" s="37">
        <v>920</v>
      </c>
      <c r="C123" s="37" t="s">
        <v>12</v>
      </c>
      <c r="D123" s="37" t="s">
        <v>10</v>
      </c>
      <c r="E123" s="37" t="s">
        <v>106</v>
      </c>
      <c r="F123" s="37"/>
      <c r="G123" s="14">
        <f t="shared" si="72"/>
        <v>1550</v>
      </c>
      <c r="H123" s="14">
        <f t="shared" si="72"/>
        <v>0</v>
      </c>
      <c r="I123" s="14">
        <f t="shared" si="72"/>
        <v>1550</v>
      </c>
      <c r="J123" s="14">
        <f t="shared" si="72"/>
        <v>4750</v>
      </c>
      <c r="K123" s="14">
        <f t="shared" si="72"/>
        <v>4750</v>
      </c>
      <c r="L123" s="5"/>
      <c r="M123" s="5"/>
      <c r="N123" s="5"/>
    </row>
    <row r="124" spans="1:14" ht="45">
      <c r="A124" s="57" t="s">
        <v>109</v>
      </c>
      <c r="B124" s="37">
        <v>920</v>
      </c>
      <c r="C124" s="37" t="s">
        <v>12</v>
      </c>
      <c r="D124" s="37" t="s">
        <v>10</v>
      </c>
      <c r="E124" s="37" t="s">
        <v>108</v>
      </c>
      <c r="F124" s="37"/>
      <c r="G124" s="14">
        <f t="shared" si="72"/>
        <v>1550</v>
      </c>
      <c r="H124" s="14">
        <f t="shared" si="72"/>
        <v>0</v>
      </c>
      <c r="I124" s="14">
        <f t="shared" si="72"/>
        <v>1550</v>
      </c>
      <c r="J124" s="14">
        <f t="shared" si="72"/>
        <v>4750</v>
      </c>
      <c r="K124" s="14">
        <f t="shared" si="72"/>
        <v>4750</v>
      </c>
      <c r="L124" s="5"/>
      <c r="M124" s="5"/>
      <c r="N124" s="5"/>
    </row>
    <row r="125" spans="1:14" ht="30">
      <c r="A125" s="36" t="s">
        <v>111</v>
      </c>
      <c r="B125" s="37">
        <v>920</v>
      </c>
      <c r="C125" s="37" t="s">
        <v>12</v>
      </c>
      <c r="D125" s="37" t="s">
        <v>10</v>
      </c>
      <c r="E125" s="37" t="s">
        <v>108</v>
      </c>
      <c r="F125" s="37" t="s">
        <v>41</v>
      </c>
      <c r="G125" s="13">
        <f t="shared" si="72"/>
        <v>1550</v>
      </c>
      <c r="H125" s="13">
        <f t="shared" si="72"/>
        <v>0</v>
      </c>
      <c r="I125" s="13">
        <f t="shared" si="72"/>
        <v>1550</v>
      </c>
      <c r="J125" s="13">
        <f t="shared" si="72"/>
        <v>4750</v>
      </c>
      <c r="K125" s="13">
        <f t="shared" si="72"/>
        <v>4750</v>
      </c>
      <c r="L125" s="5"/>
      <c r="M125" s="5"/>
      <c r="N125" s="5"/>
    </row>
    <row r="126" spans="1:14" ht="30">
      <c r="A126" s="36" t="s">
        <v>66</v>
      </c>
      <c r="B126" s="37">
        <v>920</v>
      </c>
      <c r="C126" s="37" t="s">
        <v>12</v>
      </c>
      <c r="D126" s="37" t="s">
        <v>10</v>
      </c>
      <c r="E126" s="37" t="s">
        <v>108</v>
      </c>
      <c r="F126" s="37" t="s">
        <v>42</v>
      </c>
      <c r="G126" s="13">
        <f t="shared" si="72"/>
        <v>1550</v>
      </c>
      <c r="H126" s="13">
        <f t="shared" si="72"/>
        <v>0</v>
      </c>
      <c r="I126" s="13">
        <f t="shared" si="72"/>
        <v>1550</v>
      </c>
      <c r="J126" s="13">
        <f t="shared" si="72"/>
        <v>4750</v>
      </c>
      <c r="K126" s="13">
        <f t="shared" si="72"/>
        <v>4750</v>
      </c>
    </row>
    <row r="127" spans="1:14" ht="15.75" customHeight="1">
      <c r="A127" s="38" t="s">
        <v>121</v>
      </c>
      <c r="B127" s="40" t="s">
        <v>22</v>
      </c>
      <c r="C127" s="40" t="s">
        <v>12</v>
      </c>
      <c r="D127" s="40" t="s">
        <v>10</v>
      </c>
      <c r="E127" s="40" t="s">
        <v>108</v>
      </c>
      <c r="F127" s="41" t="s">
        <v>31</v>
      </c>
      <c r="G127" s="42">
        <v>1550</v>
      </c>
      <c r="H127" s="42"/>
      <c r="I127" s="42">
        <f>H127+G127</f>
        <v>1550</v>
      </c>
      <c r="J127" s="42">
        <v>4750</v>
      </c>
      <c r="K127" s="42">
        <v>4750</v>
      </c>
    </row>
    <row r="128" spans="1:14" ht="45">
      <c r="A128" s="57" t="s">
        <v>182</v>
      </c>
      <c r="B128" s="37" t="s">
        <v>22</v>
      </c>
      <c r="C128" s="37" t="s">
        <v>12</v>
      </c>
      <c r="D128" s="37" t="s">
        <v>10</v>
      </c>
      <c r="E128" s="37" t="s">
        <v>144</v>
      </c>
      <c r="F128" s="37"/>
      <c r="G128" s="14">
        <f>G129</f>
        <v>79108.2</v>
      </c>
      <c r="H128" s="14">
        <f t="shared" ref="H128" si="73">H129</f>
        <v>-1969.1</v>
      </c>
      <c r="I128" s="14">
        <f>I129</f>
        <v>77139.100000000006</v>
      </c>
      <c r="J128" s="14">
        <f t="shared" ref="J128:K128" si="74">J129</f>
        <v>61842.7</v>
      </c>
      <c r="K128" s="14">
        <f t="shared" si="74"/>
        <v>12985.4</v>
      </c>
    </row>
    <row r="129" spans="1:13" ht="30">
      <c r="A129" s="57" t="s">
        <v>123</v>
      </c>
      <c r="B129" s="37" t="s">
        <v>22</v>
      </c>
      <c r="C129" s="37" t="s">
        <v>12</v>
      </c>
      <c r="D129" s="37" t="s">
        <v>10</v>
      </c>
      <c r="E129" s="37" t="s">
        <v>145</v>
      </c>
      <c r="F129" s="37"/>
      <c r="G129" s="14">
        <f>G138+G142+G134+G130</f>
        <v>79108.2</v>
      </c>
      <c r="H129" s="14">
        <f t="shared" ref="H129:K129" si="75">H138+H142+H134+H130</f>
        <v>-1969.1</v>
      </c>
      <c r="I129" s="14">
        <f t="shared" si="75"/>
        <v>77139.100000000006</v>
      </c>
      <c r="J129" s="14">
        <f t="shared" si="75"/>
        <v>61842.7</v>
      </c>
      <c r="K129" s="14">
        <f t="shared" si="75"/>
        <v>12985.4</v>
      </c>
    </row>
    <row r="130" spans="1:13" ht="30">
      <c r="A130" s="57" t="s">
        <v>219</v>
      </c>
      <c r="B130" s="37" t="s">
        <v>22</v>
      </c>
      <c r="C130" s="37" t="s">
        <v>12</v>
      </c>
      <c r="D130" s="37" t="s">
        <v>10</v>
      </c>
      <c r="E130" s="37" t="s">
        <v>218</v>
      </c>
      <c r="F130" s="37"/>
      <c r="G130" s="14">
        <f>G131</f>
        <v>16186.4</v>
      </c>
      <c r="H130" s="14">
        <f t="shared" ref="H130:K131" si="76">H131</f>
        <v>-1969.1</v>
      </c>
      <c r="I130" s="14">
        <f t="shared" si="76"/>
        <v>14217.3</v>
      </c>
      <c r="J130" s="14">
        <f t="shared" si="76"/>
        <v>0</v>
      </c>
      <c r="K130" s="14">
        <f t="shared" si="76"/>
        <v>0</v>
      </c>
    </row>
    <row r="131" spans="1:13" ht="30">
      <c r="A131" s="36" t="s">
        <v>111</v>
      </c>
      <c r="B131" s="37" t="s">
        <v>22</v>
      </c>
      <c r="C131" s="37" t="s">
        <v>12</v>
      </c>
      <c r="D131" s="37" t="s">
        <v>10</v>
      </c>
      <c r="E131" s="37" t="s">
        <v>218</v>
      </c>
      <c r="F131" s="37" t="s">
        <v>41</v>
      </c>
      <c r="G131" s="14">
        <f>G132</f>
        <v>16186.4</v>
      </c>
      <c r="H131" s="14">
        <f t="shared" si="76"/>
        <v>-1969.1</v>
      </c>
      <c r="I131" s="14">
        <f t="shared" si="76"/>
        <v>14217.3</v>
      </c>
      <c r="J131" s="14">
        <f t="shared" si="76"/>
        <v>0</v>
      </c>
      <c r="K131" s="14">
        <f t="shared" si="76"/>
        <v>0</v>
      </c>
    </row>
    <row r="132" spans="1:13" ht="30">
      <c r="A132" s="36" t="s">
        <v>66</v>
      </c>
      <c r="B132" s="37" t="s">
        <v>22</v>
      </c>
      <c r="C132" s="37" t="s">
        <v>12</v>
      </c>
      <c r="D132" s="37" t="s">
        <v>10</v>
      </c>
      <c r="E132" s="37" t="s">
        <v>218</v>
      </c>
      <c r="F132" s="37" t="s">
        <v>42</v>
      </c>
      <c r="G132" s="14">
        <f>G133</f>
        <v>16186.4</v>
      </c>
      <c r="H132" s="14">
        <f t="shared" ref="H132:I132" si="77">H133</f>
        <v>-1969.1</v>
      </c>
      <c r="I132" s="14">
        <f t="shared" si="77"/>
        <v>14217.3</v>
      </c>
      <c r="J132" s="14">
        <f t="shared" ref="J132" si="78">J133</f>
        <v>0</v>
      </c>
      <c r="K132" s="14">
        <f t="shared" ref="K132" si="79">K133</f>
        <v>0</v>
      </c>
    </row>
    <row r="133" spans="1:13" ht="15">
      <c r="A133" s="38" t="s">
        <v>121</v>
      </c>
      <c r="B133" s="53" t="s">
        <v>22</v>
      </c>
      <c r="C133" s="53" t="s">
        <v>12</v>
      </c>
      <c r="D133" s="53" t="s">
        <v>10</v>
      </c>
      <c r="E133" s="40" t="s">
        <v>218</v>
      </c>
      <c r="F133" s="53" t="s">
        <v>31</v>
      </c>
      <c r="G133" s="12">
        <v>16186.4</v>
      </c>
      <c r="H133" s="12">
        <v>-1969.1</v>
      </c>
      <c r="I133" s="12">
        <f>H133+G133</f>
        <v>14217.3</v>
      </c>
      <c r="J133" s="12">
        <v>0</v>
      </c>
      <c r="K133" s="17">
        <v>0</v>
      </c>
    </row>
    <row r="134" spans="1:13" ht="30">
      <c r="A134" s="52" t="s">
        <v>183</v>
      </c>
      <c r="B134" s="43" t="s">
        <v>22</v>
      </c>
      <c r="C134" s="43" t="s">
        <v>12</v>
      </c>
      <c r="D134" s="43" t="s">
        <v>10</v>
      </c>
      <c r="E134" s="43" t="s">
        <v>194</v>
      </c>
      <c r="F134" s="43"/>
      <c r="G134" s="14">
        <f t="shared" ref="G134:K136" si="80">G135</f>
        <v>978.8</v>
      </c>
      <c r="H134" s="14">
        <f t="shared" si="80"/>
        <v>0</v>
      </c>
      <c r="I134" s="14">
        <f t="shared" si="80"/>
        <v>978.8</v>
      </c>
      <c r="J134" s="14">
        <f t="shared" si="80"/>
        <v>0</v>
      </c>
      <c r="K134" s="14">
        <f t="shared" si="80"/>
        <v>0</v>
      </c>
    </row>
    <row r="135" spans="1:13" ht="30">
      <c r="A135" s="36" t="s">
        <v>111</v>
      </c>
      <c r="B135" s="43" t="s">
        <v>22</v>
      </c>
      <c r="C135" s="43" t="s">
        <v>12</v>
      </c>
      <c r="D135" s="43" t="s">
        <v>10</v>
      </c>
      <c r="E135" s="43" t="s">
        <v>194</v>
      </c>
      <c r="F135" s="43" t="s">
        <v>41</v>
      </c>
      <c r="G135" s="14">
        <f t="shared" si="80"/>
        <v>978.8</v>
      </c>
      <c r="H135" s="14">
        <f t="shared" si="80"/>
        <v>0</v>
      </c>
      <c r="I135" s="14">
        <f t="shared" si="80"/>
        <v>978.8</v>
      </c>
      <c r="J135" s="14">
        <f t="shared" si="80"/>
        <v>0</v>
      </c>
      <c r="K135" s="14">
        <f t="shared" si="80"/>
        <v>0</v>
      </c>
    </row>
    <row r="136" spans="1:13" ht="30">
      <c r="A136" s="36" t="s">
        <v>66</v>
      </c>
      <c r="B136" s="43" t="s">
        <v>22</v>
      </c>
      <c r="C136" s="43" t="s">
        <v>12</v>
      </c>
      <c r="D136" s="43" t="s">
        <v>10</v>
      </c>
      <c r="E136" s="43" t="s">
        <v>194</v>
      </c>
      <c r="F136" s="43" t="s">
        <v>42</v>
      </c>
      <c r="G136" s="14">
        <f t="shared" si="80"/>
        <v>978.8</v>
      </c>
      <c r="H136" s="14">
        <f t="shared" si="80"/>
        <v>0</v>
      </c>
      <c r="I136" s="14">
        <f t="shared" si="80"/>
        <v>978.8</v>
      </c>
      <c r="J136" s="14">
        <f t="shared" si="80"/>
        <v>0</v>
      </c>
      <c r="K136" s="14">
        <f t="shared" si="80"/>
        <v>0</v>
      </c>
    </row>
    <row r="137" spans="1:13" ht="15">
      <c r="A137" s="58" t="s">
        <v>121</v>
      </c>
      <c r="B137" s="53" t="s">
        <v>22</v>
      </c>
      <c r="C137" s="53" t="s">
        <v>12</v>
      </c>
      <c r="D137" s="53" t="s">
        <v>10</v>
      </c>
      <c r="E137" s="40" t="s">
        <v>194</v>
      </c>
      <c r="F137" s="53" t="s">
        <v>31</v>
      </c>
      <c r="G137" s="12">
        <v>978.8</v>
      </c>
      <c r="H137" s="12">
        <v>0</v>
      </c>
      <c r="I137" s="12">
        <f>H137+G137</f>
        <v>978.8</v>
      </c>
      <c r="J137" s="12">
        <v>0</v>
      </c>
      <c r="K137" s="17">
        <v>0</v>
      </c>
      <c r="M137" s="5"/>
    </row>
    <row r="138" spans="1:13" ht="34.5" customHeight="1">
      <c r="A138" s="33" t="s">
        <v>125</v>
      </c>
      <c r="B138" s="43" t="s">
        <v>22</v>
      </c>
      <c r="C138" s="43" t="s">
        <v>12</v>
      </c>
      <c r="D138" s="43" t="s">
        <v>10</v>
      </c>
      <c r="E138" s="43" t="s">
        <v>146</v>
      </c>
      <c r="F138" s="37"/>
      <c r="G138" s="13">
        <f>G139</f>
        <v>11437.9</v>
      </c>
      <c r="H138" s="13">
        <f t="shared" ref="H138:I140" si="81">H139</f>
        <v>0</v>
      </c>
      <c r="I138" s="13">
        <f t="shared" si="81"/>
        <v>11437.9</v>
      </c>
      <c r="J138" s="13">
        <f t="shared" ref="J138:K140" si="82">J139</f>
        <v>11337.6</v>
      </c>
      <c r="K138" s="13">
        <f t="shared" si="82"/>
        <v>12985.4</v>
      </c>
    </row>
    <row r="139" spans="1:13" ht="30">
      <c r="A139" s="36" t="s">
        <v>111</v>
      </c>
      <c r="B139" s="43" t="s">
        <v>22</v>
      </c>
      <c r="C139" s="43" t="s">
        <v>12</v>
      </c>
      <c r="D139" s="43" t="s">
        <v>10</v>
      </c>
      <c r="E139" s="43" t="s">
        <v>146</v>
      </c>
      <c r="F139" s="37" t="s">
        <v>41</v>
      </c>
      <c r="G139" s="13">
        <f>G140</f>
        <v>11437.9</v>
      </c>
      <c r="H139" s="13">
        <f t="shared" si="81"/>
        <v>0</v>
      </c>
      <c r="I139" s="13">
        <f t="shared" si="81"/>
        <v>11437.9</v>
      </c>
      <c r="J139" s="13">
        <f t="shared" si="82"/>
        <v>11337.6</v>
      </c>
      <c r="K139" s="13">
        <f t="shared" si="82"/>
        <v>12985.4</v>
      </c>
    </row>
    <row r="140" spans="1:13" ht="30">
      <c r="A140" s="36" t="s">
        <v>66</v>
      </c>
      <c r="B140" s="43" t="s">
        <v>22</v>
      </c>
      <c r="C140" s="43" t="s">
        <v>12</v>
      </c>
      <c r="D140" s="43" t="s">
        <v>10</v>
      </c>
      <c r="E140" s="43" t="s">
        <v>146</v>
      </c>
      <c r="F140" s="37" t="s">
        <v>42</v>
      </c>
      <c r="G140" s="13">
        <f>G141</f>
        <v>11437.9</v>
      </c>
      <c r="H140" s="13">
        <f t="shared" si="81"/>
        <v>0</v>
      </c>
      <c r="I140" s="13">
        <f t="shared" si="81"/>
        <v>11437.9</v>
      </c>
      <c r="J140" s="13">
        <f t="shared" si="82"/>
        <v>11337.6</v>
      </c>
      <c r="K140" s="13">
        <f t="shared" si="82"/>
        <v>12985.4</v>
      </c>
    </row>
    <row r="141" spans="1:13" ht="15">
      <c r="A141" s="58" t="s">
        <v>121</v>
      </c>
      <c r="B141" s="53" t="s">
        <v>22</v>
      </c>
      <c r="C141" s="53" t="s">
        <v>12</v>
      </c>
      <c r="D141" s="53" t="s">
        <v>10</v>
      </c>
      <c r="E141" s="40" t="s">
        <v>146</v>
      </c>
      <c r="F141" s="53" t="s">
        <v>31</v>
      </c>
      <c r="G141" s="17">
        <v>11437.9</v>
      </c>
      <c r="H141" s="17"/>
      <c r="I141" s="17">
        <f>H141+G141</f>
        <v>11437.9</v>
      </c>
      <c r="J141" s="17">
        <v>11337.6</v>
      </c>
      <c r="K141" s="17">
        <v>12985.4</v>
      </c>
    </row>
    <row r="142" spans="1:13" ht="15">
      <c r="A142" s="52" t="s">
        <v>162</v>
      </c>
      <c r="B142" s="43" t="s">
        <v>22</v>
      </c>
      <c r="C142" s="43" t="s">
        <v>12</v>
      </c>
      <c r="D142" s="43" t="s">
        <v>10</v>
      </c>
      <c r="E142" s="43" t="s">
        <v>163</v>
      </c>
      <c r="F142" s="43"/>
      <c r="G142" s="14">
        <f t="shared" ref="G142:K144" si="83">G143</f>
        <v>50505.1</v>
      </c>
      <c r="H142" s="14">
        <f t="shared" si="83"/>
        <v>0</v>
      </c>
      <c r="I142" s="14">
        <f t="shared" si="83"/>
        <v>50505.1</v>
      </c>
      <c r="J142" s="14">
        <f t="shared" si="83"/>
        <v>50505.1</v>
      </c>
      <c r="K142" s="14">
        <f t="shared" si="83"/>
        <v>0</v>
      </c>
      <c r="L142" s="5">
        <f>I142+I130</f>
        <v>64722.399999999994</v>
      </c>
    </row>
    <row r="143" spans="1:13" ht="30">
      <c r="A143" s="36" t="s">
        <v>111</v>
      </c>
      <c r="B143" s="43" t="s">
        <v>22</v>
      </c>
      <c r="C143" s="43" t="s">
        <v>12</v>
      </c>
      <c r="D143" s="43" t="s">
        <v>10</v>
      </c>
      <c r="E143" s="43" t="s">
        <v>163</v>
      </c>
      <c r="F143" s="43" t="s">
        <v>41</v>
      </c>
      <c r="G143" s="14">
        <f t="shared" si="83"/>
        <v>50505.1</v>
      </c>
      <c r="H143" s="14">
        <f t="shared" si="83"/>
        <v>0</v>
      </c>
      <c r="I143" s="14">
        <f t="shared" si="83"/>
        <v>50505.1</v>
      </c>
      <c r="J143" s="14">
        <f t="shared" si="83"/>
        <v>50505.1</v>
      </c>
      <c r="K143" s="14">
        <f t="shared" si="83"/>
        <v>0</v>
      </c>
    </row>
    <row r="144" spans="1:13" ht="30">
      <c r="A144" s="36" t="s">
        <v>66</v>
      </c>
      <c r="B144" s="43" t="s">
        <v>22</v>
      </c>
      <c r="C144" s="43" t="s">
        <v>12</v>
      </c>
      <c r="D144" s="43" t="s">
        <v>10</v>
      </c>
      <c r="E144" s="43" t="s">
        <v>163</v>
      </c>
      <c r="F144" s="43" t="s">
        <v>42</v>
      </c>
      <c r="G144" s="14">
        <f t="shared" si="83"/>
        <v>50505.1</v>
      </c>
      <c r="H144" s="14">
        <f t="shared" si="83"/>
        <v>0</v>
      </c>
      <c r="I144" s="14">
        <f t="shared" si="83"/>
        <v>50505.1</v>
      </c>
      <c r="J144" s="14">
        <f t="shared" si="83"/>
        <v>50505.1</v>
      </c>
      <c r="K144" s="14">
        <f t="shared" si="83"/>
        <v>0</v>
      </c>
    </row>
    <row r="145" spans="1:11" ht="15">
      <c r="A145" s="58" t="s">
        <v>121</v>
      </c>
      <c r="B145" s="53" t="s">
        <v>22</v>
      </c>
      <c r="C145" s="53" t="s">
        <v>12</v>
      </c>
      <c r="D145" s="53" t="s">
        <v>10</v>
      </c>
      <c r="E145" s="40" t="s">
        <v>163</v>
      </c>
      <c r="F145" s="53" t="s">
        <v>31</v>
      </c>
      <c r="G145" s="12">
        <f>50000+505.1</f>
        <v>50505.1</v>
      </c>
      <c r="H145" s="12"/>
      <c r="I145" s="12">
        <f>H145+G145</f>
        <v>50505.1</v>
      </c>
      <c r="J145" s="12">
        <f>50000+505.1</f>
        <v>50505.1</v>
      </c>
      <c r="K145" s="12">
        <v>0</v>
      </c>
    </row>
    <row r="146" spans="1:11" ht="15">
      <c r="A146" s="33" t="s">
        <v>39</v>
      </c>
      <c r="B146" s="37">
        <v>920</v>
      </c>
      <c r="C146" s="37" t="s">
        <v>12</v>
      </c>
      <c r="D146" s="37" t="s">
        <v>10</v>
      </c>
      <c r="E146" s="34" t="s">
        <v>89</v>
      </c>
      <c r="F146" s="37"/>
      <c r="G146" s="14">
        <f>G155+G164+G168+G151+G147+G174+G160</f>
        <v>110296</v>
      </c>
      <c r="H146" s="14">
        <f>H155+H164+H168+H151+H147+H174+H160</f>
        <v>669.09999999999991</v>
      </c>
      <c r="I146" s="14">
        <f>I155+I164+I168+I151+I147+I174+I160</f>
        <v>110965.1</v>
      </c>
      <c r="J146" s="14">
        <f>J155+J164+J168+J151+J147+J174+J160</f>
        <v>114407.7</v>
      </c>
      <c r="K146" s="14">
        <f>K155+K164+K168+K151+K147+K174+K160</f>
        <v>112406.1</v>
      </c>
    </row>
    <row r="147" spans="1:11" ht="30">
      <c r="A147" s="33" t="s">
        <v>133</v>
      </c>
      <c r="B147" s="37">
        <v>920</v>
      </c>
      <c r="C147" s="37" t="s">
        <v>12</v>
      </c>
      <c r="D147" s="37" t="s">
        <v>10</v>
      </c>
      <c r="E147" s="37" t="s">
        <v>132</v>
      </c>
      <c r="F147" s="37"/>
      <c r="G147" s="14">
        <f>G148</f>
        <v>18500</v>
      </c>
      <c r="H147" s="14">
        <f t="shared" ref="H147:I149" si="84">H148</f>
        <v>0</v>
      </c>
      <c r="I147" s="14">
        <f t="shared" si="84"/>
        <v>18500</v>
      </c>
      <c r="J147" s="14">
        <f t="shared" ref="J147:K149" si="85">J148</f>
        <v>20000</v>
      </c>
      <c r="K147" s="14">
        <f t="shared" si="85"/>
        <v>20000</v>
      </c>
    </row>
    <row r="148" spans="1:11" ht="30">
      <c r="A148" s="36" t="s">
        <v>54</v>
      </c>
      <c r="B148" s="37">
        <v>920</v>
      </c>
      <c r="C148" s="37" t="s">
        <v>12</v>
      </c>
      <c r="D148" s="37" t="s">
        <v>10</v>
      </c>
      <c r="E148" s="37" t="s">
        <v>132</v>
      </c>
      <c r="F148" s="37" t="s">
        <v>55</v>
      </c>
      <c r="G148" s="14">
        <f>G149</f>
        <v>18500</v>
      </c>
      <c r="H148" s="14">
        <f t="shared" si="84"/>
        <v>0</v>
      </c>
      <c r="I148" s="14">
        <f t="shared" si="84"/>
        <v>18500</v>
      </c>
      <c r="J148" s="14">
        <f t="shared" si="85"/>
        <v>20000</v>
      </c>
      <c r="K148" s="14">
        <f t="shared" si="85"/>
        <v>20000</v>
      </c>
    </row>
    <row r="149" spans="1:11" ht="15">
      <c r="A149" s="36" t="s">
        <v>56</v>
      </c>
      <c r="B149" s="37">
        <v>920</v>
      </c>
      <c r="C149" s="37" t="s">
        <v>12</v>
      </c>
      <c r="D149" s="37" t="s">
        <v>10</v>
      </c>
      <c r="E149" s="37" t="s">
        <v>132</v>
      </c>
      <c r="F149" s="37" t="s">
        <v>57</v>
      </c>
      <c r="G149" s="14">
        <f>G150</f>
        <v>18500</v>
      </c>
      <c r="H149" s="14">
        <f t="shared" si="84"/>
        <v>0</v>
      </c>
      <c r="I149" s="14">
        <f t="shared" si="84"/>
        <v>18500</v>
      </c>
      <c r="J149" s="14">
        <f t="shared" si="85"/>
        <v>20000</v>
      </c>
      <c r="K149" s="14">
        <f t="shared" si="85"/>
        <v>20000</v>
      </c>
    </row>
    <row r="150" spans="1:11" ht="60">
      <c r="A150" s="38" t="s">
        <v>68</v>
      </c>
      <c r="B150" s="40" t="s">
        <v>22</v>
      </c>
      <c r="C150" s="40" t="s">
        <v>12</v>
      </c>
      <c r="D150" s="40" t="s">
        <v>10</v>
      </c>
      <c r="E150" s="40" t="s">
        <v>132</v>
      </c>
      <c r="F150" s="41" t="s">
        <v>35</v>
      </c>
      <c r="G150" s="12">
        <f>20000-1500</f>
        <v>18500</v>
      </c>
      <c r="H150" s="12"/>
      <c r="I150" s="12">
        <f>H150+G150</f>
        <v>18500</v>
      </c>
      <c r="J150" s="12">
        <v>20000</v>
      </c>
      <c r="K150" s="12">
        <v>20000</v>
      </c>
    </row>
    <row r="151" spans="1:11" ht="30">
      <c r="A151" s="48" t="s">
        <v>84</v>
      </c>
      <c r="B151" s="37" t="s">
        <v>22</v>
      </c>
      <c r="C151" s="37" t="s">
        <v>12</v>
      </c>
      <c r="D151" s="37" t="s">
        <v>10</v>
      </c>
      <c r="E151" s="37" t="s">
        <v>95</v>
      </c>
      <c r="F151" s="49"/>
      <c r="G151" s="13">
        <f t="shared" ref="G151:K153" si="86">G152</f>
        <v>58043</v>
      </c>
      <c r="H151" s="13">
        <f t="shared" si="86"/>
        <v>1669.1</v>
      </c>
      <c r="I151" s="13">
        <f t="shared" si="86"/>
        <v>59712.1</v>
      </c>
      <c r="J151" s="13">
        <f t="shared" si="86"/>
        <v>73258.899999999994</v>
      </c>
      <c r="K151" s="13">
        <f t="shared" si="86"/>
        <v>72584.800000000003</v>
      </c>
    </row>
    <row r="152" spans="1:11" ht="30">
      <c r="A152" s="36" t="s">
        <v>111</v>
      </c>
      <c r="B152" s="37">
        <v>920</v>
      </c>
      <c r="C152" s="37" t="s">
        <v>12</v>
      </c>
      <c r="D152" s="37" t="s">
        <v>10</v>
      </c>
      <c r="E152" s="37" t="s">
        <v>95</v>
      </c>
      <c r="F152" s="37" t="s">
        <v>41</v>
      </c>
      <c r="G152" s="13">
        <f t="shared" si="86"/>
        <v>58043</v>
      </c>
      <c r="H152" s="13">
        <f t="shared" si="86"/>
        <v>1669.1</v>
      </c>
      <c r="I152" s="13">
        <f t="shared" si="86"/>
        <v>59712.1</v>
      </c>
      <c r="J152" s="13">
        <f t="shared" si="86"/>
        <v>73258.899999999994</v>
      </c>
      <c r="K152" s="13">
        <f t="shared" si="86"/>
        <v>72584.800000000003</v>
      </c>
    </row>
    <row r="153" spans="1:11" ht="30">
      <c r="A153" s="36" t="s">
        <v>66</v>
      </c>
      <c r="B153" s="37">
        <v>920</v>
      </c>
      <c r="C153" s="37" t="s">
        <v>12</v>
      </c>
      <c r="D153" s="37" t="s">
        <v>10</v>
      </c>
      <c r="E153" s="37" t="s">
        <v>95</v>
      </c>
      <c r="F153" s="37" t="s">
        <v>42</v>
      </c>
      <c r="G153" s="13">
        <f t="shared" si="86"/>
        <v>58043</v>
      </c>
      <c r="H153" s="13">
        <f t="shared" si="86"/>
        <v>1669.1</v>
      </c>
      <c r="I153" s="13">
        <f t="shared" si="86"/>
        <v>59712.1</v>
      </c>
      <c r="J153" s="13">
        <f t="shared" si="86"/>
        <v>73258.899999999994</v>
      </c>
      <c r="K153" s="13">
        <f t="shared" si="86"/>
        <v>72584.800000000003</v>
      </c>
    </row>
    <row r="154" spans="1:11" ht="15">
      <c r="A154" s="38" t="s">
        <v>121</v>
      </c>
      <c r="B154" s="40" t="s">
        <v>22</v>
      </c>
      <c r="C154" s="40" t="s">
        <v>12</v>
      </c>
      <c r="D154" s="40" t="s">
        <v>10</v>
      </c>
      <c r="E154" s="40" t="s">
        <v>95</v>
      </c>
      <c r="F154" s="41" t="s">
        <v>31</v>
      </c>
      <c r="G154" s="42">
        <v>58043</v>
      </c>
      <c r="H154" s="42">
        <f>1969.1-300</f>
        <v>1669.1</v>
      </c>
      <c r="I154" s="42">
        <f>H154+G154</f>
        <v>59712.1</v>
      </c>
      <c r="J154" s="42">
        <f>80258.9-7000</f>
        <v>73258.899999999994</v>
      </c>
      <c r="K154" s="42">
        <f>79084.7-7000+0.1+500</f>
        <v>72584.800000000003</v>
      </c>
    </row>
    <row r="155" spans="1:11" ht="15">
      <c r="A155" s="48" t="s">
        <v>17</v>
      </c>
      <c r="B155" s="37">
        <v>920</v>
      </c>
      <c r="C155" s="37" t="s">
        <v>12</v>
      </c>
      <c r="D155" s="37" t="s">
        <v>10</v>
      </c>
      <c r="E155" s="37" t="s">
        <v>96</v>
      </c>
      <c r="F155" s="37" t="s">
        <v>7</v>
      </c>
      <c r="G155" s="13">
        <f t="shared" ref="G155:K156" si="87">G156</f>
        <v>14632.7</v>
      </c>
      <c r="H155" s="13">
        <f t="shared" si="87"/>
        <v>-1536.3</v>
      </c>
      <c r="I155" s="13">
        <f t="shared" si="87"/>
        <v>13096.4</v>
      </c>
      <c r="J155" s="13">
        <f t="shared" si="87"/>
        <v>14114.2</v>
      </c>
      <c r="K155" s="13">
        <f t="shared" si="87"/>
        <v>14678.6</v>
      </c>
    </row>
    <row r="156" spans="1:11" ht="30">
      <c r="A156" s="36" t="s">
        <v>111</v>
      </c>
      <c r="B156" s="37">
        <v>920</v>
      </c>
      <c r="C156" s="37" t="s">
        <v>12</v>
      </c>
      <c r="D156" s="37" t="s">
        <v>10</v>
      </c>
      <c r="E156" s="37" t="s">
        <v>96</v>
      </c>
      <c r="F156" s="37" t="s">
        <v>41</v>
      </c>
      <c r="G156" s="13">
        <f t="shared" si="87"/>
        <v>14632.7</v>
      </c>
      <c r="H156" s="13">
        <f t="shared" si="87"/>
        <v>-1536.3</v>
      </c>
      <c r="I156" s="13">
        <f t="shared" si="87"/>
        <v>13096.4</v>
      </c>
      <c r="J156" s="13">
        <f t="shared" si="87"/>
        <v>14114.2</v>
      </c>
      <c r="K156" s="13">
        <f t="shared" si="87"/>
        <v>14678.6</v>
      </c>
    </row>
    <row r="157" spans="1:11" ht="30">
      <c r="A157" s="36" t="s">
        <v>66</v>
      </c>
      <c r="B157" s="37">
        <v>920</v>
      </c>
      <c r="C157" s="37" t="s">
        <v>12</v>
      </c>
      <c r="D157" s="37" t="s">
        <v>10</v>
      </c>
      <c r="E157" s="37" t="s">
        <v>96</v>
      </c>
      <c r="F157" s="37" t="s">
        <v>42</v>
      </c>
      <c r="G157" s="13">
        <f>G158+G159</f>
        <v>14632.7</v>
      </c>
      <c r="H157" s="13">
        <f>H158+H159</f>
        <v>-1536.3</v>
      </c>
      <c r="I157" s="13">
        <f>I158+I159</f>
        <v>13096.4</v>
      </c>
      <c r="J157" s="13">
        <f>J158+J159</f>
        <v>14114.2</v>
      </c>
      <c r="K157" s="13">
        <f>K158+K159</f>
        <v>14678.6</v>
      </c>
    </row>
    <row r="158" spans="1:11" ht="15">
      <c r="A158" s="38" t="s">
        <v>121</v>
      </c>
      <c r="B158" s="41" t="s">
        <v>22</v>
      </c>
      <c r="C158" s="41" t="s">
        <v>12</v>
      </c>
      <c r="D158" s="41" t="s">
        <v>10</v>
      </c>
      <c r="E158" s="41" t="s">
        <v>96</v>
      </c>
      <c r="F158" s="41" t="s">
        <v>31</v>
      </c>
      <c r="G158" s="42">
        <v>6625</v>
      </c>
      <c r="H158" s="42">
        <f>-1190-346.3</f>
        <v>-1536.3</v>
      </c>
      <c r="I158" s="42">
        <f>H158+G158</f>
        <v>5088.7</v>
      </c>
      <c r="J158" s="42">
        <f>14114.2-J159</f>
        <v>5786.2000000000007</v>
      </c>
      <c r="K158" s="42">
        <f>14678.6-K159</f>
        <v>6017.6</v>
      </c>
    </row>
    <row r="159" spans="1:11" ht="15">
      <c r="A159" s="38" t="s">
        <v>190</v>
      </c>
      <c r="B159" s="41" t="s">
        <v>22</v>
      </c>
      <c r="C159" s="41" t="s">
        <v>12</v>
      </c>
      <c r="D159" s="41" t="s">
        <v>10</v>
      </c>
      <c r="E159" s="41" t="s">
        <v>96</v>
      </c>
      <c r="F159" s="41" t="s">
        <v>188</v>
      </c>
      <c r="G159" s="42">
        <v>8007.7</v>
      </c>
      <c r="H159" s="42"/>
      <c r="I159" s="42">
        <v>8007.7</v>
      </c>
      <c r="J159" s="42">
        <v>8328</v>
      </c>
      <c r="K159" s="42">
        <v>8661</v>
      </c>
    </row>
    <row r="160" spans="1:11" ht="15">
      <c r="A160" s="48" t="s">
        <v>221</v>
      </c>
      <c r="B160" s="37">
        <v>920</v>
      </c>
      <c r="C160" s="37" t="s">
        <v>12</v>
      </c>
      <c r="D160" s="37" t="s">
        <v>10</v>
      </c>
      <c r="E160" s="37" t="s">
        <v>220</v>
      </c>
      <c r="F160" s="37" t="s">
        <v>7</v>
      </c>
      <c r="G160" s="14">
        <f t="shared" ref="G160:K160" si="88">G163</f>
        <v>820.7</v>
      </c>
      <c r="H160" s="14">
        <f t="shared" si="88"/>
        <v>0</v>
      </c>
      <c r="I160" s="14">
        <f t="shared" si="88"/>
        <v>820.7</v>
      </c>
      <c r="J160" s="14">
        <f t="shared" si="88"/>
        <v>0</v>
      </c>
      <c r="K160" s="14">
        <f t="shared" si="88"/>
        <v>0</v>
      </c>
    </row>
    <row r="161" spans="1:11" ht="30">
      <c r="A161" s="36" t="s">
        <v>111</v>
      </c>
      <c r="B161" s="37">
        <v>920</v>
      </c>
      <c r="C161" s="37" t="s">
        <v>12</v>
      </c>
      <c r="D161" s="37" t="s">
        <v>10</v>
      </c>
      <c r="E161" s="37" t="s">
        <v>220</v>
      </c>
      <c r="F161" s="37" t="s">
        <v>41</v>
      </c>
      <c r="G161" s="14">
        <f t="shared" ref="G161:K162" si="89">G162</f>
        <v>820.7</v>
      </c>
      <c r="H161" s="14">
        <f t="shared" si="89"/>
        <v>0</v>
      </c>
      <c r="I161" s="14">
        <f t="shared" si="89"/>
        <v>820.7</v>
      </c>
      <c r="J161" s="14">
        <f t="shared" si="89"/>
        <v>0</v>
      </c>
      <c r="K161" s="14">
        <f t="shared" si="89"/>
        <v>0</v>
      </c>
    </row>
    <row r="162" spans="1:11" ht="30">
      <c r="A162" s="36" t="s">
        <v>66</v>
      </c>
      <c r="B162" s="37">
        <v>920</v>
      </c>
      <c r="C162" s="37" t="s">
        <v>12</v>
      </c>
      <c r="D162" s="37" t="s">
        <v>10</v>
      </c>
      <c r="E162" s="37" t="s">
        <v>220</v>
      </c>
      <c r="F162" s="37" t="s">
        <v>42</v>
      </c>
      <c r="G162" s="14">
        <f t="shared" si="89"/>
        <v>820.7</v>
      </c>
      <c r="H162" s="14">
        <f t="shared" si="89"/>
        <v>0</v>
      </c>
      <c r="I162" s="14">
        <f t="shared" si="89"/>
        <v>820.7</v>
      </c>
      <c r="J162" s="14">
        <f t="shared" si="89"/>
        <v>0</v>
      </c>
      <c r="K162" s="14">
        <f t="shared" si="89"/>
        <v>0</v>
      </c>
    </row>
    <row r="163" spans="1:11" ht="15">
      <c r="A163" s="38" t="s">
        <v>121</v>
      </c>
      <c r="B163" s="40">
        <v>920</v>
      </c>
      <c r="C163" s="40" t="s">
        <v>12</v>
      </c>
      <c r="D163" s="40" t="s">
        <v>10</v>
      </c>
      <c r="E163" s="40" t="s">
        <v>220</v>
      </c>
      <c r="F163" s="40" t="s">
        <v>31</v>
      </c>
      <c r="G163" s="12">
        <v>820.7</v>
      </c>
      <c r="H163" s="12">
        <v>0</v>
      </c>
      <c r="I163" s="12">
        <f>H163+G163</f>
        <v>820.7</v>
      </c>
      <c r="J163" s="12">
        <v>0</v>
      </c>
      <c r="K163" s="12">
        <v>0</v>
      </c>
    </row>
    <row r="164" spans="1:11" ht="15">
      <c r="A164" s="48" t="s">
        <v>18</v>
      </c>
      <c r="B164" s="37">
        <v>920</v>
      </c>
      <c r="C164" s="37" t="s">
        <v>12</v>
      </c>
      <c r="D164" s="37" t="s">
        <v>10</v>
      </c>
      <c r="E164" s="37" t="s">
        <v>97</v>
      </c>
      <c r="F164" s="37" t="s">
        <v>7</v>
      </c>
      <c r="G164" s="14">
        <f t="shared" ref="G164:K164" si="90">G167</f>
        <v>2300</v>
      </c>
      <c r="H164" s="14">
        <f t="shared" ref="H164:I164" si="91">H167</f>
        <v>346.3</v>
      </c>
      <c r="I164" s="14">
        <f t="shared" si="91"/>
        <v>2646.3</v>
      </c>
      <c r="J164" s="14">
        <f t="shared" si="90"/>
        <v>1000</v>
      </c>
      <c r="K164" s="14">
        <f t="shared" si="90"/>
        <v>1000</v>
      </c>
    </row>
    <row r="165" spans="1:11" ht="30">
      <c r="A165" s="36" t="s">
        <v>111</v>
      </c>
      <c r="B165" s="37">
        <v>920</v>
      </c>
      <c r="C165" s="37" t="s">
        <v>12</v>
      </c>
      <c r="D165" s="37" t="s">
        <v>10</v>
      </c>
      <c r="E165" s="37" t="s">
        <v>97</v>
      </c>
      <c r="F165" s="37" t="s">
        <v>41</v>
      </c>
      <c r="G165" s="14">
        <f t="shared" ref="G165:K166" si="92">G166</f>
        <v>2300</v>
      </c>
      <c r="H165" s="14">
        <f t="shared" si="92"/>
        <v>346.3</v>
      </c>
      <c r="I165" s="14">
        <f t="shared" si="92"/>
        <v>2646.3</v>
      </c>
      <c r="J165" s="14">
        <f t="shared" si="92"/>
        <v>1000</v>
      </c>
      <c r="K165" s="14">
        <f t="shared" si="92"/>
        <v>1000</v>
      </c>
    </row>
    <row r="166" spans="1:11" ht="30">
      <c r="A166" s="36" t="s">
        <v>66</v>
      </c>
      <c r="B166" s="37">
        <v>920</v>
      </c>
      <c r="C166" s="37" t="s">
        <v>12</v>
      </c>
      <c r="D166" s="37" t="s">
        <v>10</v>
      </c>
      <c r="E166" s="37" t="s">
        <v>97</v>
      </c>
      <c r="F166" s="37" t="s">
        <v>42</v>
      </c>
      <c r="G166" s="14">
        <f t="shared" si="92"/>
        <v>2300</v>
      </c>
      <c r="H166" s="14">
        <f t="shared" si="92"/>
        <v>346.3</v>
      </c>
      <c r="I166" s="14">
        <f t="shared" si="92"/>
        <v>2646.3</v>
      </c>
      <c r="J166" s="14">
        <f t="shared" si="92"/>
        <v>1000</v>
      </c>
      <c r="K166" s="14">
        <f t="shared" si="92"/>
        <v>1000</v>
      </c>
    </row>
    <row r="167" spans="1:11" ht="15">
      <c r="A167" s="38" t="s">
        <v>121</v>
      </c>
      <c r="B167" s="40">
        <v>920</v>
      </c>
      <c r="C167" s="40" t="s">
        <v>12</v>
      </c>
      <c r="D167" s="40" t="s">
        <v>10</v>
      </c>
      <c r="E167" s="40" t="s">
        <v>97</v>
      </c>
      <c r="F167" s="40" t="s">
        <v>31</v>
      </c>
      <c r="G167" s="12">
        <f>800+1500</f>
        <v>2300</v>
      </c>
      <c r="H167" s="12">
        <f>346.3</f>
        <v>346.3</v>
      </c>
      <c r="I167" s="12">
        <f>H167+G167</f>
        <v>2646.3</v>
      </c>
      <c r="J167" s="12">
        <v>1000</v>
      </c>
      <c r="K167" s="12">
        <v>1000</v>
      </c>
    </row>
    <row r="168" spans="1:11" ht="15">
      <c r="A168" s="48" t="s">
        <v>69</v>
      </c>
      <c r="B168" s="37">
        <v>920</v>
      </c>
      <c r="C168" s="37" t="s">
        <v>12</v>
      </c>
      <c r="D168" s="37" t="s">
        <v>10</v>
      </c>
      <c r="E168" s="37" t="s">
        <v>98</v>
      </c>
      <c r="F168" s="37" t="s">
        <v>7</v>
      </c>
      <c r="G168" s="14">
        <f>G169</f>
        <v>15449.5</v>
      </c>
      <c r="H168" s="14">
        <f t="shared" ref="H168:K168" si="93">H169</f>
        <v>190</v>
      </c>
      <c r="I168" s="14">
        <f>I169</f>
        <v>15639.5</v>
      </c>
      <c r="J168" s="14">
        <f t="shared" si="93"/>
        <v>6034.6</v>
      </c>
      <c r="K168" s="14">
        <f t="shared" si="93"/>
        <v>4142.7</v>
      </c>
    </row>
    <row r="169" spans="1:11" ht="30">
      <c r="A169" s="36" t="s">
        <v>111</v>
      </c>
      <c r="B169" s="37">
        <v>920</v>
      </c>
      <c r="C169" s="37" t="s">
        <v>12</v>
      </c>
      <c r="D169" s="37" t="s">
        <v>10</v>
      </c>
      <c r="E169" s="37" t="s">
        <v>98</v>
      </c>
      <c r="F169" s="37" t="s">
        <v>41</v>
      </c>
      <c r="G169" s="14">
        <f t="shared" ref="G169:K169" si="94">G170</f>
        <v>15449.5</v>
      </c>
      <c r="H169" s="14">
        <f t="shared" si="94"/>
        <v>190</v>
      </c>
      <c r="I169" s="14">
        <f t="shared" si="94"/>
        <v>15639.5</v>
      </c>
      <c r="J169" s="14">
        <f t="shared" si="94"/>
        <v>6034.6</v>
      </c>
      <c r="K169" s="14">
        <f t="shared" si="94"/>
        <v>4142.7</v>
      </c>
    </row>
    <row r="170" spans="1:11" ht="30">
      <c r="A170" s="36" t="s">
        <v>66</v>
      </c>
      <c r="B170" s="37">
        <v>920</v>
      </c>
      <c r="C170" s="37" t="s">
        <v>12</v>
      </c>
      <c r="D170" s="37" t="s">
        <v>10</v>
      </c>
      <c r="E170" s="37" t="s">
        <v>98</v>
      </c>
      <c r="F170" s="37" t="s">
        <v>42</v>
      </c>
      <c r="G170" s="14">
        <f>G172+G173+G171</f>
        <v>15449.5</v>
      </c>
      <c r="H170" s="14">
        <f t="shared" ref="H170:K170" si="95">H172+H173+H171</f>
        <v>190</v>
      </c>
      <c r="I170" s="14">
        <f t="shared" si="95"/>
        <v>15639.5</v>
      </c>
      <c r="J170" s="14">
        <f t="shared" si="95"/>
        <v>6034.6</v>
      </c>
      <c r="K170" s="14">
        <f t="shared" si="95"/>
        <v>4142.7</v>
      </c>
    </row>
    <row r="171" spans="1:11" ht="33.75" customHeight="1">
      <c r="A171" s="38" t="s">
        <v>67</v>
      </c>
      <c r="B171" s="40" t="s">
        <v>22</v>
      </c>
      <c r="C171" s="40" t="s">
        <v>12</v>
      </c>
      <c r="D171" s="40" t="s">
        <v>10</v>
      </c>
      <c r="E171" s="40" t="s">
        <v>98</v>
      </c>
      <c r="F171" s="40" t="s">
        <v>33</v>
      </c>
      <c r="G171" s="12">
        <v>0</v>
      </c>
      <c r="H171" s="12">
        <v>1569.2</v>
      </c>
      <c r="I171" s="12">
        <f>H171+G171</f>
        <v>1569.2</v>
      </c>
      <c r="J171" s="12">
        <v>0</v>
      </c>
      <c r="K171" s="12">
        <v>0</v>
      </c>
    </row>
    <row r="172" spans="1:11" ht="15">
      <c r="A172" s="38" t="s">
        <v>121</v>
      </c>
      <c r="B172" s="40">
        <v>920</v>
      </c>
      <c r="C172" s="40" t="s">
        <v>12</v>
      </c>
      <c r="D172" s="40" t="s">
        <v>10</v>
      </c>
      <c r="E172" s="40" t="s">
        <v>98</v>
      </c>
      <c r="F172" s="40" t="s">
        <v>31</v>
      </c>
      <c r="G172" s="12">
        <v>15073.3</v>
      </c>
      <c r="H172" s="12">
        <f>-419.2-960</f>
        <v>-1379.2</v>
      </c>
      <c r="I172" s="12">
        <f>H172+G172</f>
        <v>13694.099999999999</v>
      </c>
      <c r="J172" s="12">
        <f>9034.6-3000-J173</f>
        <v>5643.4000000000005</v>
      </c>
      <c r="K172" s="12">
        <f>7142.7-3000-K173</f>
        <v>3735.7999999999997</v>
      </c>
    </row>
    <row r="173" spans="1:11" ht="15">
      <c r="A173" s="38" t="s">
        <v>190</v>
      </c>
      <c r="B173" s="40" t="s">
        <v>22</v>
      </c>
      <c r="C173" s="40" t="s">
        <v>12</v>
      </c>
      <c r="D173" s="40" t="s">
        <v>10</v>
      </c>
      <c r="E173" s="40" t="s">
        <v>189</v>
      </c>
      <c r="F173" s="40" t="s">
        <v>188</v>
      </c>
      <c r="G173" s="12">
        <v>376.2</v>
      </c>
      <c r="H173" s="12">
        <v>0</v>
      </c>
      <c r="I173" s="12">
        <f>H173+G173</f>
        <v>376.2</v>
      </c>
      <c r="J173" s="12">
        <v>391.2</v>
      </c>
      <c r="K173" s="12">
        <v>406.9</v>
      </c>
    </row>
    <row r="174" spans="1:11" ht="45">
      <c r="A174" s="36" t="s">
        <v>212</v>
      </c>
      <c r="B174" s="43" t="s">
        <v>22</v>
      </c>
      <c r="C174" s="43" t="s">
        <v>12</v>
      </c>
      <c r="D174" s="43" t="s">
        <v>10</v>
      </c>
      <c r="E174" s="43" t="s">
        <v>213</v>
      </c>
      <c r="F174" s="43"/>
      <c r="G174" s="13">
        <f>G175</f>
        <v>550.1</v>
      </c>
      <c r="H174" s="13">
        <f t="shared" ref="H174:K175" si="96">H175</f>
        <v>0</v>
      </c>
      <c r="I174" s="13">
        <f t="shared" si="96"/>
        <v>550.1</v>
      </c>
      <c r="J174" s="13">
        <f t="shared" si="96"/>
        <v>0</v>
      </c>
      <c r="K174" s="13">
        <f t="shared" si="96"/>
        <v>0</v>
      </c>
    </row>
    <row r="175" spans="1:11" ht="15">
      <c r="A175" s="109" t="s">
        <v>214</v>
      </c>
      <c r="B175" s="43" t="s">
        <v>22</v>
      </c>
      <c r="C175" s="43" t="s">
        <v>12</v>
      </c>
      <c r="D175" s="43" t="s">
        <v>10</v>
      </c>
      <c r="E175" s="43" t="s">
        <v>213</v>
      </c>
      <c r="F175" s="43" t="s">
        <v>216</v>
      </c>
      <c r="G175" s="13">
        <f>G176</f>
        <v>550.1</v>
      </c>
      <c r="H175" s="13">
        <f t="shared" si="96"/>
        <v>0</v>
      </c>
      <c r="I175" s="13">
        <f t="shared" si="96"/>
        <v>550.1</v>
      </c>
      <c r="J175" s="13">
        <f t="shared" si="96"/>
        <v>0</v>
      </c>
      <c r="K175" s="13">
        <f t="shared" si="96"/>
        <v>0</v>
      </c>
    </row>
    <row r="176" spans="1:11" ht="15">
      <c r="A176" s="38" t="s">
        <v>215</v>
      </c>
      <c r="B176" s="40" t="s">
        <v>22</v>
      </c>
      <c r="C176" s="40" t="s">
        <v>12</v>
      </c>
      <c r="D176" s="40" t="s">
        <v>10</v>
      </c>
      <c r="E176" s="40" t="s">
        <v>213</v>
      </c>
      <c r="F176" s="40" t="s">
        <v>217</v>
      </c>
      <c r="G176" s="12">
        <v>550.1</v>
      </c>
      <c r="H176" s="12">
        <v>0</v>
      </c>
      <c r="I176" s="12">
        <f>H176+G176</f>
        <v>550.1</v>
      </c>
      <c r="J176" s="12">
        <v>0</v>
      </c>
      <c r="K176" s="12">
        <v>0</v>
      </c>
    </row>
    <row r="177" spans="1:11" ht="15">
      <c r="A177" s="46" t="s">
        <v>226</v>
      </c>
      <c r="B177" s="71">
        <v>920</v>
      </c>
      <c r="C177" s="72">
        <v>7</v>
      </c>
      <c r="D177" s="47" t="s">
        <v>25</v>
      </c>
      <c r="E177" s="43"/>
      <c r="F177" s="43"/>
      <c r="G177" s="13">
        <f>G178</f>
        <v>0</v>
      </c>
      <c r="H177" s="13">
        <f>H178+H183</f>
        <v>0</v>
      </c>
      <c r="I177" s="13">
        <f t="shared" ref="I177:K186" si="97">I178</f>
        <v>0</v>
      </c>
      <c r="J177" s="13">
        <f t="shared" si="97"/>
        <v>0</v>
      </c>
      <c r="K177" s="13">
        <f t="shared" si="97"/>
        <v>0</v>
      </c>
    </row>
    <row r="178" spans="1:11" ht="15">
      <c r="A178" s="48" t="s">
        <v>227</v>
      </c>
      <c r="B178" s="74">
        <v>920</v>
      </c>
      <c r="C178" s="75">
        <v>7</v>
      </c>
      <c r="D178" s="75">
        <v>1</v>
      </c>
      <c r="E178" s="43"/>
      <c r="F178" s="43"/>
      <c r="G178" s="13">
        <f>G179</f>
        <v>0</v>
      </c>
      <c r="H178" s="13">
        <f>H179</f>
        <v>0</v>
      </c>
      <c r="I178" s="13">
        <f t="shared" si="97"/>
        <v>0</v>
      </c>
      <c r="J178" s="13">
        <f t="shared" si="97"/>
        <v>0</v>
      </c>
      <c r="K178" s="13">
        <f t="shared" si="97"/>
        <v>0</v>
      </c>
    </row>
    <row r="179" spans="1:11" ht="15">
      <c r="A179" s="33" t="s">
        <v>39</v>
      </c>
      <c r="B179" s="34" t="s">
        <v>22</v>
      </c>
      <c r="C179" s="30">
        <v>7</v>
      </c>
      <c r="D179" s="30">
        <v>1</v>
      </c>
      <c r="E179" s="34" t="s">
        <v>89</v>
      </c>
      <c r="F179" s="34"/>
      <c r="G179" s="110">
        <f>G180</f>
        <v>0</v>
      </c>
      <c r="H179" s="110">
        <f>H180</f>
        <v>0</v>
      </c>
      <c r="I179" s="110">
        <f t="shared" si="97"/>
        <v>0</v>
      </c>
      <c r="J179" s="110">
        <f t="shared" si="97"/>
        <v>0</v>
      </c>
      <c r="K179" s="110">
        <f t="shared" si="97"/>
        <v>0</v>
      </c>
    </row>
    <row r="180" spans="1:11" ht="45">
      <c r="A180" s="36" t="s">
        <v>212</v>
      </c>
      <c r="B180" s="43" t="s">
        <v>22</v>
      </c>
      <c r="C180" s="43" t="s">
        <v>168</v>
      </c>
      <c r="D180" s="43" t="s">
        <v>9</v>
      </c>
      <c r="E180" s="43" t="s">
        <v>213</v>
      </c>
      <c r="F180" s="43"/>
      <c r="G180" s="110">
        <f>G181</f>
        <v>0</v>
      </c>
      <c r="H180" s="110">
        <f>H181</f>
        <v>0</v>
      </c>
      <c r="I180" s="110">
        <f t="shared" si="97"/>
        <v>0</v>
      </c>
      <c r="J180" s="110">
        <f t="shared" si="97"/>
        <v>0</v>
      </c>
      <c r="K180" s="110">
        <f t="shared" si="97"/>
        <v>0</v>
      </c>
    </row>
    <row r="181" spans="1:11" ht="15">
      <c r="A181" s="109" t="s">
        <v>214</v>
      </c>
      <c r="B181" s="43" t="s">
        <v>22</v>
      </c>
      <c r="C181" s="43" t="s">
        <v>168</v>
      </c>
      <c r="D181" s="43" t="s">
        <v>9</v>
      </c>
      <c r="E181" s="43" t="s">
        <v>213</v>
      </c>
      <c r="F181" s="43" t="s">
        <v>216</v>
      </c>
      <c r="G181" s="110">
        <f>G182</f>
        <v>0</v>
      </c>
      <c r="H181" s="110">
        <f>H182</f>
        <v>0</v>
      </c>
      <c r="I181" s="110">
        <f t="shared" si="97"/>
        <v>0</v>
      </c>
      <c r="J181" s="110">
        <f t="shared" si="97"/>
        <v>0</v>
      </c>
      <c r="K181" s="110">
        <f t="shared" si="97"/>
        <v>0</v>
      </c>
    </row>
    <row r="182" spans="1:11" ht="15">
      <c r="A182" s="38" t="s">
        <v>215</v>
      </c>
      <c r="B182" s="40" t="s">
        <v>22</v>
      </c>
      <c r="C182" s="40" t="s">
        <v>168</v>
      </c>
      <c r="D182" s="40" t="s">
        <v>9</v>
      </c>
      <c r="E182" s="40" t="s">
        <v>213</v>
      </c>
      <c r="F182" s="40" t="s">
        <v>217</v>
      </c>
      <c r="G182" s="45">
        <v>0</v>
      </c>
      <c r="H182" s="45">
        <v>0</v>
      </c>
      <c r="I182" s="45">
        <f>H182+G182</f>
        <v>0</v>
      </c>
      <c r="J182" s="45">
        <v>0</v>
      </c>
      <c r="K182" s="45">
        <v>0</v>
      </c>
    </row>
    <row r="183" spans="1:11" ht="15">
      <c r="A183" s="48" t="s">
        <v>228</v>
      </c>
      <c r="B183" s="74">
        <v>920</v>
      </c>
      <c r="C183" s="75">
        <v>7</v>
      </c>
      <c r="D183" s="75">
        <v>2</v>
      </c>
      <c r="E183" s="43"/>
      <c r="F183" s="43"/>
      <c r="G183" s="13">
        <f t="shared" ref="G183:H186" si="98">G184</f>
        <v>0</v>
      </c>
      <c r="H183" s="13">
        <f t="shared" si="98"/>
        <v>0</v>
      </c>
      <c r="I183" s="13">
        <f t="shared" si="97"/>
        <v>0</v>
      </c>
      <c r="J183" s="13">
        <f t="shared" si="97"/>
        <v>0</v>
      </c>
      <c r="K183" s="13">
        <f t="shared" si="97"/>
        <v>0</v>
      </c>
    </row>
    <row r="184" spans="1:11" ht="15">
      <c r="A184" s="33" t="s">
        <v>39</v>
      </c>
      <c r="B184" s="34" t="s">
        <v>22</v>
      </c>
      <c r="C184" s="30">
        <v>7</v>
      </c>
      <c r="D184" s="30">
        <v>2</v>
      </c>
      <c r="E184" s="34" t="s">
        <v>89</v>
      </c>
      <c r="F184" s="34"/>
      <c r="G184" s="110">
        <f t="shared" si="98"/>
        <v>0</v>
      </c>
      <c r="H184" s="110">
        <f t="shared" si="98"/>
        <v>0</v>
      </c>
      <c r="I184" s="110">
        <f t="shared" si="97"/>
        <v>0</v>
      </c>
      <c r="J184" s="110">
        <f t="shared" si="97"/>
        <v>0</v>
      </c>
      <c r="K184" s="110">
        <f t="shared" si="97"/>
        <v>0</v>
      </c>
    </row>
    <row r="185" spans="1:11" ht="45">
      <c r="A185" s="36" t="s">
        <v>212</v>
      </c>
      <c r="B185" s="43" t="s">
        <v>22</v>
      </c>
      <c r="C185" s="43" t="s">
        <v>168</v>
      </c>
      <c r="D185" s="43" t="s">
        <v>13</v>
      </c>
      <c r="E185" s="43" t="s">
        <v>213</v>
      </c>
      <c r="F185" s="43"/>
      <c r="G185" s="110">
        <f t="shared" si="98"/>
        <v>0</v>
      </c>
      <c r="H185" s="110">
        <f t="shared" si="98"/>
        <v>0</v>
      </c>
      <c r="I185" s="110">
        <f t="shared" si="97"/>
        <v>0</v>
      </c>
      <c r="J185" s="110">
        <f t="shared" si="97"/>
        <v>0</v>
      </c>
      <c r="K185" s="110">
        <f t="shared" si="97"/>
        <v>0</v>
      </c>
    </row>
    <row r="186" spans="1:11" ht="15">
      <c r="A186" s="109" t="s">
        <v>214</v>
      </c>
      <c r="B186" s="43" t="s">
        <v>22</v>
      </c>
      <c r="C186" s="43" t="s">
        <v>168</v>
      </c>
      <c r="D186" s="43" t="s">
        <v>13</v>
      </c>
      <c r="E186" s="43" t="s">
        <v>213</v>
      </c>
      <c r="F186" s="43" t="s">
        <v>216</v>
      </c>
      <c r="G186" s="110">
        <f t="shared" si="98"/>
        <v>0</v>
      </c>
      <c r="H186" s="110">
        <f t="shared" si="98"/>
        <v>0</v>
      </c>
      <c r="I186" s="110">
        <f t="shared" si="97"/>
        <v>0</v>
      </c>
      <c r="J186" s="110">
        <f t="shared" si="97"/>
        <v>0</v>
      </c>
      <c r="K186" s="110">
        <f t="shared" si="97"/>
        <v>0</v>
      </c>
    </row>
    <row r="187" spans="1:11" ht="15">
      <c r="A187" s="38" t="s">
        <v>215</v>
      </c>
      <c r="B187" s="40" t="s">
        <v>22</v>
      </c>
      <c r="C187" s="40" t="s">
        <v>168</v>
      </c>
      <c r="D187" s="40" t="s">
        <v>13</v>
      </c>
      <c r="E187" s="40" t="s">
        <v>213</v>
      </c>
      <c r="F187" s="40" t="s">
        <v>217</v>
      </c>
      <c r="G187" s="45">
        <v>0</v>
      </c>
      <c r="H187" s="45">
        <v>0</v>
      </c>
      <c r="I187" s="45">
        <f>H187+G187</f>
        <v>0</v>
      </c>
      <c r="J187" s="45">
        <v>0</v>
      </c>
      <c r="K187" s="45">
        <v>0</v>
      </c>
    </row>
    <row r="188" spans="1:11" ht="15">
      <c r="A188" s="46" t="s">
        <v>53</v>
      </c>
      <c r="B188" s="71">
        <v>920</v>
      </c>
      <c r="C188" s="72">
        <v>8</v>
      </c>
      <c r="D188" s="47" t="s">
        <v>25</v>
      </c>
      <c r="E188" s="43"/>
      <c r="F188" s="43"/>
      <c r="G188" s="13">
        <f>G189</f>
        <v>3792.9</v>
      </c>
      <c r="H188" s="13">
        <f t="shared" ref="H188:K190" si="99">H189</f>
        <v>0</v>
      </c>
      <c r="I188" s="13">
        <f t="shared" si="99"/>
        <v>3792.9</v>
      </c>
      <c r="J188" s="13">
        <f t="shared" si="99"/>
        <v>0</v>
      </c>
      <c r="K188" s="13">
        <f t="shared" si="99"/>
        <v>0</v>
      </c>
    </row>
    <row r="189" spans="1:11" ht="15">
      <c r="A189" s="48" t="s">
        <v>21</v>
      </c>
      <c r="B189" s="74">
        <v>920</v>
      </c>
      <c r="C189" s="75">
        <v>8</v>
      </c>
      <c r="D189" s="75">
        <v>1</v>
      </c>
      <c r="E189" s="43"/>
      <c r="F189" s="43"/>
      <c r="G189" s="13">
        <f>G190</f>
        <v>3792.9</v>
      </c>
      <c r="H189" s="13">
        <f t="shared" si="99"/>
        <v>0</v>
      </c>
      <c r="I189" s="13">
        <f t="shared" si="99"/>
        <v>3792.9</v>
      </c>
      <c r="J189" s="13">
        <f t="shared" si="99"/>
        <v>0</v>
      </c>
      <c r="K189" s="13">
        <f t="shared" si="99"/>
        <v>0</v>
      </c>
    </row>
    <row r="190" spans="1:11" ht="15">
      <c r="A190" s="33" t="s">
        <v>39</v>
      </c>
      <c r="B190" s="34" t="s">
        <v>22</v>
      </c>
      <c r="C190" s="30">
        <v>8</v>
      </c>
      <c r="D190" s="30">
        <v>1</v>
      </c>
      <c r="E190" s="34" t="s">
        <v>89</v>
      </c>
      <c r="F190" s="34"/>
      <c r="G190" s="110">
        <f>G191</f>
        <v>3792.9</v>
      </c>
      <c r="H190" s="110">
        <f t="shared" si="99"/>
        <v>0</v>
      </c>
      <c r="I190" s="110">
        <f t="shared" si="99"/>
        <v>3792.9</v>
      </c>
      <c r="J190" s="110">
        <f t="shared" si="99"/>
        <v>0</v>
      </c>
      <c r="K190" s="110">
        <f t="shared" si="99"/>
        <v>0</v>
      </c>
    </row>
    <row r="191" spans="1:11" ht="45">
      <c r="A191" s="36" t="s">
        <v>212</v>
      </c>
      <c r="B191" s="43" t="s">
        <v>22</v>
      </c>
      <c r="C191" s="43" t="s">
        <v>118</v>
      </c>
      <c r="D191" s="43" t="s">
        <v>9</v>
      </c>
      <c r="E191" s="43" t="s">
        <v>213</v>
      </c>
      <c r="F191" s="43"/>
      <c r="G191" s="110">
        <f>G192</f>
        <v>3792.9</v>
      </c>
      <c r="H191" s="110">
        <f t="shared" ref="H191:H192" si="100">H192</f>
        <v>0</v>
      </c>
      <c r="I191" s="110">
        <f t="shared" ref="I191:I192" si="101">I192</f>
        <v>3792.9</v>
      </c>
      <c r="J191" s="110">
        <f t="shared" ref="J191:J192" si="102">J192</f>
        <v>0</v>
      </c>
      <c r="K191" s="110">
        <f t="shared" ref="K191:K192" si="103">K192</f>
        <v>0</v>
      </c>
    </row>
    <row r="192" spans="1:11" ht="15">
      <c r="A192" s="109" t="s">
        <v>214</v>
      </c>
      <c r="B192" s="43" t="s">
        <v>22</v>
      </c>
      <c r="C192" s="43" t="s">
        <v>118</v>
      </c>
      <c r="D192" s="43" t="s">
        <v>9</v>
      </c>
      <c r="E192" s="43" t="s">
        <v>213</v>
      </c>
      <c r="F192" s="43" t="s">
        <v>216</v>
      </c>
      <c r="G192" s="110">
        <f>G193</f>
        <v>3792.9</v>
      </c>
      <c r="H192" s="110">
        <f t="shared" si="100"/>
        <v>0</v>
      </c>
      <c r="I192" s="110">
        <f t="shared" si="101"/>
        <v>3792.9</v>
      </c>
      <c r="J192" s="110">
        <f t="shared" si="102"/>
        <v>0</v>
      </c>
      <c r="K192" s="110">
        <f t="shared" si="103"/>
        <v>0</v>
      </c>
    </row>
    <row r="193" spans="1:11" ht="15">
      <c r="A193" s="38" t="s">
        <v>215</v>
      </c>
      <c r="B193" s="40" t="s">
        <v>22</v>
      </c>
      <c r="C193" s="40" t="s">
        <v>118</v>
      </c>
      <c r="D193" s="40" t="s">
        <v>9</v>
      </c>
      <c r="E193" s="40" t="s">
        <v>213</v>
      </c>
      <c r="F193" s="40" t="s">
        <v>217</v>
      </c>
      <c r="G193" s="45">
        <v>3792.9</v>
      </c>
      <c r="H193" s="45">
        <v>0</v>
      </c>
      <c r="I193" s="45">
        <f>H193+G193</f>
        <v>3792.9</v>
      </c>
      <c r="J193" s="45">
        <v>0</v>
      </c>
      <c r="K193" s="45">
        <v>0</v>
      </c>
    </row>
    <row r="194" spans="1:11" ht="14.25">
      <c r="A194" s="46" t="s">
        <v>50</v>
      </c>
      <c r="B194" s="47" t="s">
        <v>22</v>
      </c>
      <c r="C194" s="47" t="s">
        <v>24</v>
      </c>
      <c r="D194" s="47" t="s">
        <v>25</v>
      </c>
      <c r="E194" s="47"/>
      <c r="F194" s="47" t="s">
        <v>7</v>
      </c>
      <c r="G194" s="19">
        <f>G195+G201</f>
        <v>1130.5999999999999</v>
      </c>
      <c r="H194" s="19">
        <f t="shared" ref="H194:I194" si="104">H195+H201</f>
        <v>0</v>
      </c>
      <c r="I194" s="19">
        <f t="shared" si="104"/>
        <v>1130.5999999999999</v>
      </c>
      <c r="J194" s="19">
        <f t="shared" ref="J194:K194" si="105">J195+J201</f>
        <v>1144.7</v>
      </c>
      <c r="K194" s="19">
        <f t="shared" si="105"/>
        <v>1160.4000000000001</v>
      </c>
    </row>
    <row r="195" spans="1:11" ht="15">
      <c r="A195" s="48" t="s">
        <v>26</v>
      </c>
      <c r="B195" s="37" t="s">
        <v>22</v>
      </c>
      <c r="C195" s="37" t="s">
        <v>24</v>
      </c>
      <c r="D195" s="37" t="s">
        <v>9</v>
      </c>
      <c r="E195" s="37"/>
      <c r="F195" s="37"/>
      <c r="G195" s="14">
        <f t="shared" ref="G195:K199" si="106">G196</f>
        <v>533</v>
      </c>
      <c r="H195" s="14">
        <f t="shared" si="106"/>
        <v>0</v>
      </c>
      <c r="I195" s="14">
        <f t="shared" si="106"/>
        <v>533</v>
      </c>
      <c r="J195" s="14">
        <f t="shared" si="106"/>
        <v>533</v>
      </c>
      <c r="K195" s="14">
        <f t="shared" si="106"/>
        <v>533</v>
      </c>
    </row>
    <row r="196" spans="1:11" ht="15">
      <c r="A196" s="33" t="s">
        <v>39</v>
      </c>
      <c r="B196" s="37">
        <v>920</v>
      </c>
      <c r="C196" s="37" t="s">
        <v>24</v>
      </c>
      <c r="D196" s="37" t="s">
        <v>9</v>
      </c>
      <c r="E196" s="34" t="s">
        <v>89</v>
      </c>
      <c r="F196" s="37"/>
      <c r="G196" s="14">
        <f>G197</f>
        <v>533</v>
      </c>
      <c r="H196" s="14">
        <f t="shared" si="106"/>
        <v>0</v>
      </c>
      <c r="I196" s="14">
        <f t="shared" si="106"/>
        <v>533</v>
      </c>
      <c r="J196" s="14">
        <f t="shared" si="106"/>
        <v>533</v>
      </c>
      <c r="K196" s="14">
        <f t="shared" si="106"/>
        <v>533</v>
      </c>
    </row>
    <row r="197" spans="1:11" ht="20.25" customHeight="1">
      <c r="A197" s="101" t="s">
        <v>70</v>
      </c>
      <c r="B197" s="37" t="s">
        <v>22</v>
      </c>
      <c r="C197" s="37" t="s">
        <v>24</v>
      </c>
      <c r="D197" s="37" t="s">
        <v>9</v>
      </c>
      <c r="E197" s="34" t="s">
        <v>99</v>
      </c>
      <c r="F197" s="37"/>
      <c r="G197" s="14">
        <f t="shared" si="106"/>
        <v>533</v>
      </c>
      <c r="H197" s="14">
        <f t="shared" si="106"/>
        <v>0</v>
      </c>
      <c r="I197" s="14">
        <f t="shared" si="106"/>
        <v>533</v>
      </c>
      <c r="J197" s="14">
        <f t="shared" si="106"/>
        <v>533</v>
      </c>
      <c r="K197" s="14">
        <f t="shared" si="106"/>
        <v>533</v>
      </c>
    </row>
    <row r="198" spans="1:11" ht="15">
      <c r="A198" s="62" t="s">
        <v>59</v>
      </c>
      <c r="B198" s="37" t="s">
        <v>22</v>
      </c>
      <c r="C198" s="37" t="s">
        <v>24</v>
      </c>
      <c r="D198" s="37" t="s">
        <v>9</v>
      </c>
      <c r="E198" s="34" t="s">
        <v>99</v>
      </c>
      <c r="F198" s="37" t="s">
        <v>58</v>
      </c>
      <c r="G198" s="14">
        <f t="shared" si="106"/>
        <v>533</v>
      </c>
      <c r="H198" s="14">
        <f t="shared" si="106"/>
        <v>0</v>
      </c>
      <c r="I198" s="14">
        <f t="shared" si="106"/>
        <v>533</v>
      </c>
      <c r="J198" s="14">
        <f t="shared" si="106"/>
        <v>533</v>
      </c>
      <c r="K198" s="14">
        <f t="shared" si="106"/>
        <v>533</v>
      </c>
    </row>
    <row r="199" spans="1:11" ht="15">
      <c r="A199" s="63" t="s">
        <v>60</v>
      </c>
      <c r="B199" s="37" t="s">
        <v>22</v>
      </c>
      <c r="C199" s="37" t="s">
        <v>24</v>
      </c>
      <c r="D199" s="37" t="s">
        <v>9</v>
      </c>
      <c r="E199" s="34" t="s">
        <v>99</v>
      </c>
      <c r="F199" s="37" t="s">
        <v>61</v>
      </c>
      <c r="G199" s="14">
        <f t="shared" si="106"/>
        <v>533</v>
      </c>
      <c r="H199" s="14">
        <f t="shared" si="106"/>
        <v>0</v>
      </c>
      <c r="I199" s="14">
        <f t="shared" si="106"/>
        <v>533</v>
      </c>
      <c r="J199" s="14">
        <f t="shared" si="106"/>
        <v>533</v>
      </c>
      <c r="K199" s="14">
        <f t="shared" si="106"/>
        <v>533</v>
      </c>
    </row>
    <row r="200" spans="1:11" ht="15">
      <c r="A200" s="38" t="s">
        <v>64</v>
      </c>
      <c r="B200" s="40" t="s">
        <v>22</v>
      </c>
      <c r="C200" s="40" t="s">
        <v>24</v>
      </c>
      <c r="D200" s="40" t="s">
        <v>9</v>
      </c>
      <c r="E200" s="40" t="s">
        <v>99</v>
      </c>
      <c r="F200" s="40" t="s">
        <v>34</v>
      </c>
      <c r="G200" s="12">
        <v>533</v>
      </c>
      <c r="H200" s="12"/>
      <c r="I200" s="12">
        <f>H200+G200</f>
        <v>533</v>
      </c>
      <c r="J200" s="12">
        <v>533</v>
      </c>
      <c r="K200" s="12">
        <v>533</v>
      </c>
    </row>
    <row r="201" spans="1:11" ht="15">
      <c r="A201" s="48" t="s">
        <v>29</v>
      </c>
      <c r="B201" s="37" t="s">
        <v>22</v>
      </c>
      <c r="C201" s="37" t="s">
        <v>24</v>
      </c>
      <c r="D201" s="37" t="s">
        <v>10</v>
      </c>
      <c r="E201" s="37"/>
      <c r="F201" s="37"/>
      <c r="G201" s="16">
        <f>G202+G211</f>
        <v>597.6</v>
      </c>
      <c r="H201" s="16">
        <f t="shared" ref="H201:I201" si="107">H202+H211</f>
        <v>0</v>
      </c>
      <c r="I201" s="16">
        <f t="shared" si="107"/>
        <v>597.6</v>
      </c>
      <c r="J201" s="16">
        <f t="shared" ref="J201:K201" si="108">J202+J211</f>
        <v>611.70000000000005</v>
      </c>
      <c r="K201" s="16">
        <f t="shared" si="108"/>
        <v>627.4</v>
      </c>
    </row>
    <row r="202" spans="1:11" ht="30">
      <c r="A202" s="33" t="s">
        <v>136</v>
      </c>
      <c r="B202" s="37">
        <v>920</v>
      </c>
      <c r="C202" s="37" t="s">
        <v>24</v>
      </c>
      <c r="D202" s="37" t="s">
        <v>10</v>
      </c>
      <c r="E202" s="34" t="s">
        <v>147</v>
      </c>
      <c r="F202" s="37"/>
      <c r="G202" s="16">
        <f t="shared" ref="G202:K202" si="109">G203+G207</f>
        <v>363.5</v>
      </c>
      <c r="H202" s="16">
        <f t="shared" ref="H202:I202" si="110">H203+H207</f>
        <v>0</v>
      </c>
      <c r="I202" s="16">
        <f t="shared" si="110"/>
        <v>363.5</v>
      </c>
      <c r="J202" s="16">
        <f t="shared" si="109"/>
        <v>377.6</v>
      </c>
      <c r="K202" s="16">
        <f t="shared" si="109"/>
        <v>393.3</v>
      </c>
    </row>
    <row r="203" spans="1:11" ht="30">
      <c r="A203" s="33" t="s">
        <v>74</v>
      </c>
      <c r="B203" s="37" t="s">
        <v>22</v>
      </c>
      <c r="C203" s="37" t="s">
        <v>24</v>
      </c>
      <c r="D203" s="37" t="s">
        <v>10</v>
      </c>
      <c r="E203" s="64" t="s">
        <v>148</v>
      </c>
      <c r="F203" s="37"/>
      <c r="G203" s="16">
        <f t="shared" ref="G203:K218" si="111">G204</f>
        <v>313.5</v>
      </c>
      <c r="H203" s="16">
        <f t="shared" si="111"/>
        <v>0</v>
      </c>
      <c r="I203" s="16">
        <f t="shared" si="111"/>
        <v>313.5</v>
      </c>
      <c r="J203" s="16">
        <f t="shared" si="111"/>
        <v>327.60000000000002</v>
      </c>
      <c r="K203" s="16">
        <f t="shared" si="111"/>
        <v>343.3</v>
      </c>
    </row>
    <row r="204" spans="1:11" ht="15">
      <c r="A204" s="62" t="s">
        <v>59</v>
      </c>
      <c r="B204" s="37" t="s">
        <v>22</v>
      </c>
      <c r="C204" s="37" t="s">
        <v>24</v>
      </c>
      <c r="D204" s="37" t="s">
        <v>10</v>
      </c>
      <c r="E204" s="64" t="s">
        <v>148</v>
      </c>
      <c r="F204" s="37" t="s">
        <v>58</v>
      </c>
      <c r="G204" s="16">
        <f t="shared" si="111"/>
        <v>313.5</v>
      </c>
      <c r="H204" s="16">
        <f t="shared" si="111"/>
        <v>0</v>
      </c>
      <c r="I204" s="16">
        <f t="shared" si="111"/>
        <v>313.5</v>
      </c>
      <c r="J204" s="16">
        <f t="shared" si="111"/>
        <v>327.60000000000002</v>
      </c>
      <c r="K204" s="16">
        <f t="shared" si="111"/>
        <v>343.3</v>
      </c>
    </row>
    <row r="205" spans="1:11" ht="30">
      <c r="A205" s="65" t="s">
        <v>63</v>
      </c>
      <c r="B205" s="37" t="s">
        <v>22</v>
      </c>
      <c r="C205" s="37" t="s">
        <v>24</v>
      </c>
      <c r="D205" s="37" t="s">
        <v>10</v>
      </c>
      <c r="E205" s="64" t="s">
        <v>148</v>
      </c>
      <c r="F205" s="37" t="s">
        <v>62</v>
      </c>
      <c r="G205" s="16">
        <f t="shared" si="111"/>
        <v>313.5</v>
      </c>
      <c r="H205" s="16">
        <f t="shared" si="111"/>
        <v>0</v>
      </c>
      <c r="I205" s="16">
        <f t="shared" si="111"/>
        <v>313.5</v>
      </c>
      <c r="J205" s="16">
        <f t="shared" si="111"/>
        <v>327.60000000000002</v>
      </c>
      <c r="K205" s="16">
        <f t="shared" si="111"/>
        <v>343.3</v>
      </c>
    </row>
    <row r="206" spans="1:11" ht="30">
      <c r="A206" s="38" t="s">
        <v>65</v>
      </c>
      <c r="B206" s="40" t="s">
        <v>22</v>
      </c>
      <c r="C206" s="40" t="s">
        <v>24</v>
      </c>
      <c r="D206" s="40" t="s">
        <v>10</v>
      </c>
      <c r="E206" s="39" t="s">
        <v>148</v>
      </c>
      <c r="F206" s="40" t="s">
        <v>36</v>
      </c>
      <c r="G206" s="12">
        <v>313.5</v>
      </c>
      <c r="H206" s="12"/>
      <c r="I206" s="12">
        <f>H206+G206</f>
        <v>313.5</v>
      </c>
      <c r="J206" s="12">
        <v>327.60000000000002</v>
      </c>
      <c r="K206" s="12">
        <v>343.3</v>
      </c>
    </row>
    <row r="207" spans="1:11" ht="30">
      <c r="A207" s="33" t="s">
        <v>76</v>
      </c>
      <c r="B207" s="37" t="s">
        <v>22</v>
      </c>
      <c r="C207" s="37" t="s">
        <v>24</v>
      </c>
      <c r="D207" s="37" t="s">
        <v>10</v>
      </c>
      <c r="E207" s="64" t="s">
        <v>149</v>
      </c>
      <c r="F207" s="37"/>
      <c r="G207" s="16">
        <f t="shared" ref="G207:K207" si="112">G208</f>
        <v>50</v>
      </c>
      <c r="H207" s="16">
        <f t="shared" si="112"/>
        <v>0</v>
      </c>
      <c r="I207" s="16">
        <f t="shared" si="112"/>
        <v>50</v>
      </c>
      <c r="J207" s="16">
        <f t="shared" si="112"/>
        <v>50</v>
      </c>
      <c r="K207" s="16">
        <f t="shared" si="112"/>
        <v>50</v>
      </c>
    </row>
    <row r="208" spans="1:11" ht="15">
      <c r="A208" s="62" t="s">
        <v>59</v>
      </c>
      <c r="B208" s="37" t="s">
        <v>22</v>
      </c>
      <c r="C208" s="37" t="s">
        <v>24</v>
      </c>
      <c r="D208" s="37" t="s">
        <v>10</v>
      </c>
      <c r="E208" s="64" t="s">
        <v>149</v>
      </c>
      <c r="F208" s="37" t="s">
        <v>58</v>
      </c>
      <c r="G208" s="16">
        <f t="shared" si="111"/>
        <v>50</v>
      </c>
      <c r="H208" s="16">
        <f t="shared" si="111"/>
        <v>0</v>
      </c>
      <c r="I208" s="16">
        <f t="shared" si="111"/>
        <v>50</v>
      </c>
      <c r="J208" s="16">
        <f t="shared" si="111"/>
        <v>50</v>
      </c>
      <c r="K208" s="16">
        <f t="shared" si="111"/>
        <v>50</v>
      </c>
    </row>
    <row r="209" spans="1:12" ht="30">
      <c r="A209" s="65" t="s">
        <v>63</v>
      </c>
      <c r="B209" s="37" t="s">
        <v>22</v>
      </c>
      <c r="C209" s="37" t="s">
        <v>24</v>
      </c>
      <c r="D209" s="37" t="s">
        <v>10</v>
      </c>
      <c r="E209" s="64" t="s">
        <v>149</v>
      </c>
      <c r="F209" s="37" t="s">
        <v>62</v>
      </c>
      <c r="G209" s="16">
        <f t="shared" si="111"/>
        <v>50</v>
      </c>
      <c r="H209" s="16">
        <f t="shared" si="111"/>
        <v>0</v>
      </c>
      <c r="I209" s="16">
        <f t="shared" si="111"/>
        <v>50</v>
      </c>
      <c r="J209" s="16">
        <f t="shared" si="111"/>
        <v>50</v>
      </c>
      <c r="K209" s="16">
        <f t="shared" si="111"/>
        <v>50</v>
      </c>
    </row>
    <row r="210" spans="1:12" ht="30">
      <c r="A210" s="38" t="s">
        <v>65</v>
      </c>
      <c r="B210" s="40" t="s">
        <v>22</v>
      </c>
      <c r="C210" s="40" t="s">
        <v>24</v>
      </c>
      <c r="D210" s="40" t="s">
        <v>10</v>
      </c>
      <c r="E210" s="39" t="s">
        <v>149</v>
      </c>
      <c r="F210" s="40" t="s">
        <v>36</v>
      </c>
      <c r="G210" s="12">
        <v>50</v>
      </c>
      <c r="H210" s="12"/>
      <c r="I210" s="12">
        <f>H210+G210</f>
        <v>50</v>
      </c>
      <c r="J210" s="12">
        <v>50</v>
      </c>
      <c r="K210" s="12">
        <v>50</v>
      </c>
    </row>
    <row r="211" spans="1:12" ht="15">
      <c r="A211" s="33" t="s">
        <v>39</v>
      </c>
      <c r="B211" s="37">
        <v>920</v>
      </c>
      <c r="C211" s="37" t="s">
        <v>24</v>
      </c>
      <c r="D211" s="37" t="s">
        <v>10</v>
      </c>
      <c r="E211" s="34" t="s">
        <v>89</v>
      </c>
      <c r="F211" s="37"/>
      <c r="G211" s="16">
        <f t="shared" ref="G211:K211" si="113">G212+G216</f>
        <v>234.1</v>
      </c>
      <c r="H211" s="16">
        <f t="shared" ref="H211:I211" si="114">H212+H216</f>
        <v>0</v>
      </c>
      <c r="I211" s="16">
        <f t="shared" si="114"/>
        <v>234.1</v>
      </c>
      <c r="J211" s="16">
        <f t="shared" si="113"/>
        <v>234.1</v>
      </c>
      <c r="K211" s="16">
        <f t="shared" si="113"/>
        <v>234.1</v>
      </c>
    </row>
    <row r="212" spans="1:12" ht="15">
      <c r="A212" s="66" t="s">
        <v>77</v>
      </c>
      <c r="B212" s="37" t="s">
        <v>22</v>
      </c>
      <c r="C212" s="37" t="s">
        <v>24</v>
      </c>
      <c r="D212" s="37" t="s">
        <v>10</v>
      </c>
      <c r="E212" s="34" t="s">
        <v>100</v>
      </c>
      <c r="F212" s="37"/>
      <c r="G212" s="16">
        <f t="shared" si="111"/>
        <v>224.1</v>
      </c>
      <c r="H212" s="16">
        <f t="shared" si="111"/>
        <v>0</v>
      </c>
      <c r="I212" s="16">
        <f t="shared" si="111"/>
        <v>224.1</v>
      </c>
      <c r="J212" s="16">
        <f t="shared" si="111"/>
        <v>224.1</v>
      </c>
      <c r="K212" s="16">
        <f t="shared" si="111"/>
        <v>224.1</v>
      </c>
    </row>
    <row r="213" spans="1:12" ht="15">
      <c r="A213" s="62" t="s">
        <v>59</v>
      </c>
      <c r="B213" s="37" t="s">
        <v>22</v>
      </c>
      <c r="C213" s="37" t="s">
        <v>24</v>
      </c>
      <c r="D213" s="37" t="s">
        <v>10</v>
      </c>
      <c r="E213" s="34" t="s">
        <v>100</v>
      </c>
      <c r="F213" s="37" t="s">
        <v>58</v>
      </c>
      <c r="G213" s="16">
        <f t="shared" si="111"/>
        <v>224.1</v>
      </c>
      <c r="H213" s="16">
        <f t="shared" si="111"/>
        <v>0</v>
      </c>
      <c r="I213" s="16">
        <f t="shared" si="111"/>
        <v>224.1</v>
      </c>
      <c r="J213" s="16">
        <f t="shared" si="111"/>
        <v>224.1</v>
      </c>
      <c r="K213" s="16">
        <f t="shared" si="111"/>
        <v>224.1</v>
      </c>
    </row>
    <row r="214" spans="1:12" ht="30">
      <c r="A214" s="65" t="s">
        <v>63</v>
      </c>
      <c r="B214" s="37" t="s">
        <v>22</v>
      </c>
      <c r="C214" s="37" t="s">
        <v>24</v>
      </c>
      <c r="D214" s="37" t="s">
        <v>10</v>
      </c>
      <c r="E214" s="34" t="s">
        <v>100</v>
      </c>
      <c r="F214" s="37" t="s">
        <v>62</v>
      </c>
      <c r="G214" s="16">
        <f>G215</f>
        <v>224.1</v>
      </c>
      <c r="H214" s="16">
        <f t="shared" si="111"/>
        <v>0</v>
      </c>
      <c r="I214" s="16">
        <f t="shared" si="111"/>
        <v>224.1</v>
      </c>
      <c r="J214" s="16">
        <f>J215</f>
        <v>224.1</v>
      </c>
      <c r="K214" s="16">
        <f>K215</f>
        <v>224.1</v>
      </c>
    </row>
    <row r="215" spans="1:12" ht="30">
      <c r="A215" s="38" t="s">
        <v>65</v>
      </c>
      <c r="B215" s="40" t="s">
        <v>22</v>
      </c>
      <c r="C215" s="40" t="s">
        <v>24</v>
      </c>
      <c r="D215" s="40" t="s">
        <v>10</v>
      </c>
      <c r="E215" s="39" t="s">
        <v>100</v>
      </c>
      <c r="F215" s="40" t="s">
        <v>36</v>
      </c>
      <c r="G215" s="12">
        <v>224.1</v>
      </c>
      <c r="H215" s="12"/>
      <c r="I215" s="12">
        <f>H215+G215</f>
        <v>224.1</v>
      </c>
      <c r="J215" s="12">
        <v>224.1</v>
      </c>
      <c r="K215" s="12">
        <v>224.1</v>
      </c>
    </row>
    <row r="216" spans="1:12" ht="45">
      <c r="A216" s="61" t="s">
        <v>78</v>
      </c>
      <c r="B216" s="37" t="s">
        <v>22</v>
      </c>
      <c r="C216" s="37" t="s">
        <v>24</v>
      </c>
      <c r="D216" s="37" t="s">
        <v>10</v>
      </c>
      <c r="E216" s="34" t="s">
        <v>101</v>
      </c>
      <c r="F216" s="37"/>
      <c r="G216" s="16">
        <f t="shared" si="111"/>
        <v>10</v>
      </c>
      <c r="H216" s="16">
        <f t="shared" si="111"/>
        <v>0</v>
      </c>
      <c r="I216" s="16">
        <f t="shared" si="111"/>
        <v>10</v>
      </c>
      <c r="J216" s="16">
        <f t="shared" si="111"/>
        <v>10</v>
      </c>
      <c r="K216" s="16">
        <f t="shared" si="111"/>
        <v>10</v>
      </c>
    </row>
    <row r="217" spans="1:12" ht="30">
      <c r="A217" s="36" t="s">
        <v>111</v>
      </c>
      <c r="B217" s="37" t="s">
        <v>22</v>
      </c>
      <c r="C217" s="37" t="s">
        <v>24</v>
      </c>
      <c r="D217" s="37" t="s">
        <v>10</v>
      </c>
      <c r="E217" s="34" t="s">
        <v>101</v>
      </c>
      <c r="F217" s="37" t="s">
        <v>41</v>
      </c>
      <c r="G217" s="16">
        <f t="shared" si="111"/>
        <v>10</v>
      </c>
      <c r="H217" s="16">
        <f t="shared" si="111"/>
        <v>0</v>
      </c>
      <c r="I217" s="16">
        <f t="shared" si="111"/>
        <v>10</v>
      </c>
      <c r="J217" s="16">
        <f t="shared" si="111"/>
        <v>10</v>
      </c>
      <c r="K217" s="16">
        <f t="shared" si="111"/>
        <v>10</v>
      </c>
    </row>
    <row r="218" spans="1:12" ht="30">
      <c r="A218" s="36" t="s">
        <v>66</v>
      </c>
      <c r="B218" s="37" t="s">
        <v>22</v>
      </c>
      <c r="C218" s="37" t="s">
        <v>24</v>
      </c>
      <c r="D218" s="37" t="s">
        <v>10</v>
      </c>
      <c r="E218" s="34" t="s">
        <v>101</v>
      </c>
      <c r="F218" s="37" t="s">
        <v>42</v>
      </c>
      <c r="G218" s="16">
        <f t="shared" si="111"/>
        <v>10</v>
      </c>
      <c r="H218" s="16">
        <f t="shared" si="111"/>
        <v>0</v>
      </c>
      <c r="I218" s="16">
        <f t="shared" si="111"/>
        <v>10</v>
      </c>
      <c r="J218" s="16">
        <f t="shared" si="111"/>
        <v>10</v>
      </c>
      <c r="K218" s="16">
        <f t="shared" si="111"/>
        <v>10</v>
      </c>
    </row>
    <row r="219" spans="1:12" ht="15">
      <c r="A219" s="38" t="s">
        <v>121</v>
      </c>
      <c r="B219" s="40" t="s">
        <v>22</v>
      </c>
      <c r="C219" s="40" t="s">
        <v>24</v>
      </c>
      <c r="D219" s="40" t="s">
        <v>10</v>
      </c>
      <c r="E219" s="39" t="s">
        <v>101</v>
      </c>
      <c r="F219" s="40" t="s">
        <v>31</v>
      </c>
      <c r="G219" s="12">
        <v>10</v>
      </c>
      <c r="H219" s="12"/>
      <c r="I219" s="12">
        <f>H219+G219</f>
        <v>10</v>
      </c>
      <c r="J219" s="12">
        <v>10</v>
      </c>
      <c r="K219" s="12">
        <v>10</v>
      </c>
    </row>
    <row r="220" spans="1:12" ht="28.5">
      <c r="A220" s="46" t="s">
        <v>115</v>
      </c>
      <c r="B220" s="47" t="s">
        <v>22</v>
      </c>
      <c r="C220" s="47">
        <v>99</v>
      </c>
      <c r="D220" s="47" t="s">
        <v>25</v>
      </c>
      <c r="E220" s="34"/>
      <c r="F220" s="47"/>
      <c r="G220" s="19">
        <f t="shared" ref="G220:K222" si="115">G221</f>
        <v>0</v>
      </c>
      <c r="H220" s="19">
        <f t="shared" si="115"/>
        <v>0</v>
      </c>
      <c r="I220" s="19">
        <f t="shared" si="115"/>
        <v>0</v>
      </c>
      <c r="J220" s="19">
        <f t="shared" si="115"/>
        <v>4015.7</v>
      </c>
      <c r="K220" s="19">
        <f t="shared" si="115"/>
        <v>8135.7</v>
      </c>
    </row>
    <row r="221" spans="1:12" ht="15">
      <c r="A221" s="57" t="s">
        <v>116</v>
      </c>
      <c r="B221" s="34" t="s">
        <v>22</v>
      </c>
      <c r="C221" s="43">
        <v>99</v>
      </c>
      <c r="D221" s="43">
        <v>99</v>
      </c>
      <c r="E221" s="34"/>
      <c r="F221" s="34"/>
      <c r="G221" s="13">
        <f t="shared" si="115"/>
        <v>0</v>
      </c>
      <c r="H221" s="13">
        <f t="shared" si="115"/>
        <v>0</v>
      </c>
      <c r="I221" s="13">
        <f t="shared" si="115"/>
        <v>0</v>
      </c>
      <c r="J221" s="13">
        <f t="shared" si="115"/>
        <v>4015.7</v>
      </c>
      <c r="K221" s="13">
        <f t="shared" si="115"/>
        <v>8135.7</v>
      </c>
    </row>
    <row r="222" spans="1:12" ht="15">
      <c r="A222" s="57" t="s">
        <v>39</v>
      </c>
      <c r="B222" s="34" t="s">
        <v>22</v>
      </c>
      <c r="C222" s="43">
        <v>99</v>
      </c>
      <c r="D222" s="43">
        <v>99</v>
      </c>
      <c r="E222" s="34" t="s">
        <v>89</v>
      </c>
      <c r="F222" s="34"/>
      <c r="G222" s="13">
        <f t="shared" si="115"/>
        <v>0</v>
      </c>
      <c r="H222" s="13">
        <f t="shared" si="115"/>
        <v>0</v>
      </c>
      <c r="I222" s="13">
        <f t="shared" si="115"/>
        <v>0</v>
      </c>
      <c r="J222" s="13">
        <f t="shared" si="115"/>
        <v>4015.7</v>
      </c>
      <c r="K222" s="13">
        <f t="shared" si="115"/>
        <v>8135.7</v>
      </c>
    </row>
    <row r="223" spans="1:12" ht="15">
      <c r="A223" s="57" t="s">
        <v>116</v>
      </c>
      <c r="B223" s="34" t="s">
        <v>22</v>
      </c>
      <c r="C223" s="43">
        <v>99</v>
      </c>
      <c r="D223" s="43">
        <v>99</v>
      </c>
      <c r="E223" s="34" t="s">
        <v>117</v>
      </c>
      <c r="F223" s="34"/>
      <c r="G223" s="13">
        <v>0</v>
      </c>
      <c r="H223" s="13">
        <v>0</v>
      </c>
      <c r="I223" s="13">
        <f>H223+G223</f>
        <v>0</v>
      </c>
      <c r="J223" s="13">
        <v>4015.7</v>
      </c>
      <c r="K223" s="13">
        <v>8135.7</v>
      </c>
    </row>
    <row r="224" spans="1:12" ht="28.5">
      <c r="A224" s="68" t="s">
        <v>51</v>
      </c>
      <c r="B224" s="69" t="s">
        <v>52</v>
      </c>
      <c r="C224" s="70"/>
      <c r="D224" s="70"/>
      <c r="E224" s="69"/>
      <c r="F224" s="69" t="s">
        <v>7</v>
      </c>
      <c r="G224" s="9">
        <f t="shared" ref="G224:J224" si="116">G225</f>
        <v>56153.3</v>
      </c>
      <c r="H224" s="9">
        <f t="shared" si="116"/>
        <v>0</v>
      </c>
      <c r="I224" s="9">
        <f t="shared" si="116"/>
        <v>56153.3</v>
      </c>
      <c r="J224" s="9">
        <f t="shared" si="116"/>
        <v>45097</v>
      </c>
      <c r="K224" s="9">
        <f>K225</f>
        <v>45097</v>
      </c>
      <c r="L224" s="93"/>
    </row>
    <row r="225" spans="1:18" ht="14.25">
      <c r="A225" s="46" t="s">
        <v>53</v>
      </c>
      <c r="B225" s="71">
        <v>956</v>
      </c>
      <c r="C225" s="72">
        <v>8</v>
      </c>
      <c r="D225" s="47" t="s">
        <v>25</v>
      </c>
      <c r="E225" s="73"/>
      <c r="F225" s="71"/>
      <c r="G225" s="8">
        <f>G226+G268</f>
        <v>56153.3</v>
      </c>
      <c r="H225" s="8">
        <f>H226+H268</f>
        <v>0</v>
      </c>
      <c r="I225" s="8">
        <f>I226+I268</f>
        <v>56153.3</v>
      </c>
      <c r="J225" s="8">
        <f>J226+J268</f>
        <v>45097</v>
      </c>
      <c r="K225" s="8">
        <f>K226+K268</f>
        <v>45097</v>
      </c>
      <c r="L225" s="93"/>
    </row>
    <row r="226" spans="1:18" ht="15">
      <c r="A226" s="48" t="s">
        <v>21</v>
      </c>
      <c r="B226" s="74">
        <v>956</v>
      </c>
      <c r="C226" s="75">
        <v>8</v>
      </c>
      <c r="D226" s="75">
        <v>1</v>
      </c>
      <c r="E226" s="76"/>
      <c r="F226" s="74"/>
      <c r="G226" s="11">
        <f>G227</f>
        <v>43911.100000000006</v>
      </c>
      <c r="H226" s="11">
        <f t="shared" ref="H226:I226" si="117">H227</f>
        <v>0</v>
      </c>
      <c r="I226" s="11">
        <f t="shared" si="117"/>
        <v>43911.100000000006</v>
      </c>
      <c r="J226" s="11">
        <f t="shared" ref="J226:K226" si="118">J227</f>
        <v>33242</v>
      </c>
      <c r="K226" s="11">
        <f t="shared" si="118"/>
        <v>33242</v>
      </c>
      <c r="M226" s="5"/>
    </row>
    <row r="227" spans="1:18" ht="30">
      <c r="A227" s="33" t="s">
        <v>140</v>
      </c>
      <c r="B227" s="34" t="s">
        <v>52</v>
      </c>
      <c r="C227" s="30">
        <v>8</v>
      </c>
      <c r="D227" s="30">
        <v>1</v>
      </c>
      <c r="E227" s="34" t="s">
        <v>102</v>
      </c>
      <c r="F227" s="34"/>
      <c r="G227" s="13">
        <f>G228+G232+G252+G256+G244+G236+G240+G248+G264+G260</f>
        <v>43911.100000000006</v>
      </c>
      <c r="H227" s="13">
        <f t="shared" ref="H227:K227" si="119">H228+H232+H252+H256+H244+H236+H240+H248+H264+H260</f>
        <v>0</v>
      </c>
      <c r="I227" s="13">
        <f t="shared" si="119"/>
        <v>43911.100000000006</v>
      </c>
      <c r="J227" s="13">
        <f t="shared" si="119"/>
        <v>33242</v>
      </c>
      <c r="K227" s="13">
        <f t="shared" si="119"/>
        <v>33242</v>
      </c>
    </row>
    <row r="228" spans="1:18" ht="30">
      <c r="A228" s="77" t="s">
        <v>72</v>
      </c>
      <c r="B228" s="29" t="s">
        <v>52</v>
      </c>
      <c r="C228" s="30">
        <v>8</v>
      </c>
      <c r="D228" s="30">
        <v>1</v>
      </c>
      <c r="E228" s="29" t="s">
        <v>103</v>
      </c>
      <c r="F228" s="34"/>
      <c r="G228" s="13">
        <f t="shared" ref="G228:K228" si="120">G229</f>
        <v>8234.7999999999993</v>
      </c>
      <c r="H228" s="13">
        <f t="shared" si="120"/>
        <v>0</v>
      </c>
      <c r="I228" s="13">
        <f t="shared" si="120"/>
        <v>8234.7999999999993</v>
      </c>
      <c r="J228" s="13">
        <f t="shared" si="120"/>
        <v>7653.8</v>
      </c>
      <c r="K228" s="13">
        <f t="shared" si="120"/>
        <v>7653.8</v>
      </c>
      <c r="L228" s="5"/>
      <c r="M228" s="5"/>
      <c r="N228" s="5"/>
      <c r="P228" s="1" t="s">
        <v>224</v>
      </c>
    </row>
    <row r="229" spans="1:18" ht="30">
      <c r="A229" s="57" t="s">
        <v>54</v>
      </c>
      <c r="B229" s="64" t="s">
        <v>52</v>
      </c>
      <c r="C229" s="30">
        <v>8</v>
      </c>
      <c r="D229" s="30">
        <v>1</v>
      </c>
      <c r="E229" s="64" t="s">
        <v>103</v>
      </c>
      <c r="F229" s="34" t="s">
        <v>55</v>
      </c>
      <c r="G229" s="13">
        <f t="shared" ref="G229:K229" si="121">G231</f>
        <v>8234.7999999999993</v>
      </c>
      <c r="H229" s="13">
        <f t="shared" ref="H229:I229" si="122">H231</f>
        <v>0</v>
      </c>
      <c r="I229" s="13">
        <f t="shared" si="122"/>
        <v>8234.7999999999993</v>
      </c>
      <c r="J229" s="13">
        <f t="shared" si="121"/>
        <v>7653.8</v>
      </c>
      <c r="K229" s="13">
        <f t="shared" si="121"/>
        <v>7653.8</v>
      </c>
      <c r="L229" s="5"/>
      <c r="M229" s="5"/>
      <c r="N229" s="5"/>
    </row>
    <row r="230" spans="1:18" ht="15">
      <c r="A230" s="57" t="s">
        <v>56</v>
      </c>
      <c r="B230" s="64" t="s">
        <v>52</v>
      </c>
      <c r="C230" s="30">
        <v>8</v>
      </c>
      <c r="D230" s="30">
        <v>1</v>
      </c>
      <c r="E230" s="29" t="s">
        <v>103</v>
      </c>
      <c r="F230" s="34" t="s">
        <v>57</v>
      </c>
      <c r="G230" s="13">
        <f t="shared" ref="G230:K230" si="123">G231</f>
        <v>8234.7999999999993</v>
      </c>
      <c r="H230" s="13">
        <f t="shared" si="123"/>
        <v>0</v>
      </c>
      <c r="I230" s="13">
        <f t="shared" si="123"/>
        <v>8234.7999999999993</v>
      </c>
      <c r="J230" s="13">
        <f t="shared" si="123"/>
        <v>7653.8</v>
      </c>
      <c r="K230" s="13">
        <f t="shared" si="123"/>
        <v>7653.8</v>
      </c>
    </row>
    <row r="231" spans="1:18" ht="60">
      <c r="A231" s="67" t="s">
        <v>68</v>
      </c>
      <c r="B231" s="39" t="s">
        <v>52</v>
      </c>
      <c r="C231" s="78">
        <v>8</v>
      </c>
      <c r="D231" s="78">
        <v>1</v>
      </c>
      <c r="E231" s="78" t="s">
        <v>103</v>
      </c>
      <c r="F231" s="39" t="s">
        <v>35</v>
      </c>
      <c r="G231" s="45">
        <v>8234.7999999999993</v>
      </c>
      <c r="H231" s="45"/>
      <c r="I231" s="45">
        <f>H231+G231</f>
        <v>8234.7999999999993</v>
      </c>
      <c r="J231" s="45">
        <v>7653.8</v>
      </c>
      <c r="K231" s="45">
        <v>7653.8</v>
      </c>
      <c r="L231" s="95"/>
    </row>
    <row r="232" spans="1:18" ht="50.25" customHeight="1">
      <c r="A232" s="83" t="s">
        <v>166</v>
      </c>
      <c r="B232" s="34" t="s">
        <v>52</v>
      </c>
      <c r="C232" s="30">
        <v>8</v>
      </c>
      <c r="D232" s="30">
        <v>1</v>
      </c>
      <c r="E232" s="34" t="s">
        <v>155</v>
      </c>
      <c r="F232" s="34"/>
      <c r="G232" s="13">
        <f>G233</f>
        <v>5596.2</v>
      </c>
      <c r="H232" s="13">
        <f t="shared" ref="H232:I232" si="124">H233</f>
        <v>0</v>
      </c>
      <c r="I232" s="13">
        <f t="shared" si="124"/>
        <v>5596.2</v>
      </c>
      <c r="J232" s="13">
        <f>J233</f>
        <v>5596.2</v>
      </c>
      <c r="K232" s="13">
        <f>K233</f>
        <v>5596.2</v>
      </c>
      <c r="M232" s="5"/>
      <c r="N232" s="5"/>
      <c r="O232" s="5"/>
    </row>
    <row r="233" spans="1:18" ht="30">
      <c r="A233" s="57" t="s">
        <v>54</v>
      </c>
      <c r="B233" s="64" t="s">
        <v>52</v>
      </c>
      <c r="C233" s="30">
        <v>8</v>
      </c>
      <c r="D233" s="30">
        <v>1</v>
      </c>
      <c r="E233" s="34" t="s">
        <v>155</v>
      </c>
      <c r="F233" s="34" t="s">
        <v>55</v>
      </c>
      <c r="G233" s="13">
        <f>G235</f>
        <v>5596.2</v>
      </c>
      <c r="H233" s="13">
        <f t="shared" ref="H233:I233" si="125">H235</f>
        <v>0</v>
      </c>
      <c r="I233" s="13">
        <f t="shared" si="125"/>
        <v>5596.2</v>
      </c>
      <c r="J233" s="13">
        <f>J235</f>
        <v>5596.2</v>
      </c>
      <c r="K233" s="13">
        <f>K235</f>
        <v>5596.2</v>
      </c>
    </row>
    <row r="234" spans="1:18" ht="15">
      <c r="A234" s="57" t="s">
        <v>56</v>
      </c>
      <c r="B234" s="64" t="s">
        <v>52</v>
      </c>
      <c r="C234" s="30">
        <v>8</v>
      </c>
      <c r="D234" s="30">
        <v>1</v>
      </c>
      <c r="E234" s="34" t="s">
        <v>155</v>
      </c>
      <c r="F234" s="34" t="s">
        <v>57</v>
      </c>
      <c r="G234" s="13">
        <f>G235</f>
        <v>5596.2</v>
      </c>
      <c r="H234" s="13">
        <f t="shared" ref="H234:I234" si="126">H235</f>
        <v>0</v>
      </c>
      <c r="I234" s="13">
        <f t="shared" si="126"/>
        <v>5596.2</v>
      </c>
      <c r="J234" s="13">
        <f>J235</f>
        <v>5596.2</v>
      </c>
      <c r="K234" s="13">
        <f>K235</f>
        <v>5596.2</v>
      </c>
    </row>
    <row r="235" spans="1:18" ht="61.5" customHeight="1">
      <c r="A235" s="67" t="s">
        <v>68</v>
      </c>
      <c r="B235" s="39" t="s">
        <v>52</v>
      </c>
      <c r="C235" s="78">
        <v>8</v>
      </c>
      <c r="D235" s="78">
        <v>1</v>
      </c>
      <c r="E235" s="78" t="s">
        <v>155</v>
      </c>
      <c r="F235" s="39" t="s">
        <v>35</v>
      </c>
      <c r="G235" s="45">
        <v>5596.2</v>
      </c>
      <c r="H235" s="45"/>
      <c r="I235" s="45">
        <f>H235+G235</f>
        <v>5596.2</v>
      </c>
      <c r="J235" s="45">
        <v>5596.2</v>
      </c>
      <c r="K235" s="45">
        <v>5596.2</v>
      </c>
      <c r="M235" s="5"/>
      <c r="N235" s="5"/>
      <c r="O235" s="5"/>
    </row>
    <row r="236" spans="1:18" ht="30">
      <c r="A236" s="79" t="s">
        <v>196</v>
      </c>
      <c r="B236" s="64" t="s">
        <v>52</v>
      </c>
      <c r="C236" s="30">
        <v>8</v>
      </c>
      <c r="D236" s="30">
        <v>1</v>
      </c>
      <c r="E236" s="34" t="s">
        <v>197</v>
      </c>
      <c r="F236" s="34"/>
      <c r="G236" s="13">
        <f t="shared" ref="G236:K242" si="127">G237</f>
        <v>1109.5</v>
      </c>
      <c r="H236" s="13">
        <f t="shared" si="127"/>
        <v>0</v>
      </c>
      <c r="I236" s="13">
        <f t="shared" si="127"/>
        <v>1109.5</v>
      </c>
      <c r="J236" s="13">
        <f t="shared" si="127"/>
        <v>0</v>
      </c>
      <c r="K236" s="13">
        <f t="shared" si="127"/>
        <v>0</v>
      </c>
      <c r="M236" s="100"/>
      <c r="N236" s="100"/>
      <c r="O236" s="100"/>
      <c r="P236" s="5"/>
      <c r="Q236" s="5"/>
      <c r="R236" s="5"/>
    </row>
    <row r="237" spans="1:18" ht="30">
      <c r="A237" s="57" t="s">
        <v>54</v>
      </c>
      <c r="B237" s="64" t="s">
        <v>52</v>
      </c>
      <c r="C237" s="30">
        <v>8</v>
      </c>
      <c r="D237" s="30">
        <v>1</v>
      </c>
      <c r="E237" s="34" t="s">
        <v>197</v>
      </c>
      <c r="F237" s="34" t="s">
        <v>55</v>
      </c>
      <c r="G237" s="13">
        <f t="shared" si="127"/>
        <v>1109.5</v>
      </c>
      <c r="H237" s="13">
        <f t="shared" si="127"/>
        <v>0</v>
      </c>
      <c r="I237" s="13">
        <f t="shared" si="127"/>
        <v>1109.5</v>
      </c>
      <c r="J237" s="13">
        <f t="shared" si="127"/>
        <v>0</v>
      </c>
      <c r="K237" s="13">
        <f t="shared" si="127"/>
        <v>0</v>
      </c>
    </row>
    <row r="238" spans="1:18" ht="15">
      <c r="A238" s="57" t="s">
        <v>56</v>
      </c>
      <c r="B238" s="64" t="s">
        <v>52</v>
      </c>
      <c r="C238" s="30">
        <v>8</v>
      </c>
      <c r="D238" s="30">
        <v>1</v>
      </c>
      <c r="E238" s="34" t="s">
        <v>197</v>
      </c>
      <c r="F238" s="34" t="s">
        <v>57</v>
      </c>
      <c r="G238" s="13">
        <f t="shared" si="127"/>
        <v>1109.5</v>
      </c>
      <c r="H238" s="13">
        <f t="shared" si="127"/>
        <v>0</v>
      </c>
      <c r="I238" s="13">
        <f t="shared" si="127"/>
        <v>1109.5</v>
      </c>
      <c r="J238" s="13">
        <f t="shared" si="127"/>
        <v>0</v>
      </c>
      <c r="K238" s="13">
        <f t="shared" si="127"/>
        <v>0</v>
      </c>
    </row>
    <row r="239" spans="1:18" ht="15">
      <c r="A239" s="67" t="s">
        <v>158</v>
      </c>
      <c r="B239" s="39" t="s">
        <v>52</v>
      </c>
      <c r="C239" s="78">
        <v>8</v>
      </c>
      <c r="D239" s="78">
        <v>1</v>
      </c>
      <c r="E239" s="78" t="s">
        <v>197</v>
      </c>
      <c r="F239" s="39" t="s">
        <v>159</v>
      </c>
      <c r="G239" s="45">
        <v>1109.5</v>
      </c>
      <c r="H239" s="45"/>
      <c r="I239" s="45">
        <f>H239+G239</f>
        <v>1109.5</v>
      </c>
      <c r="J239" s="45">
        <v>0</v>
      </c>
      <c r="K239" s="45">
        <v>0</v>
      </c>
    </row>
    <row r="240" spans="1:18" ht="30">
      <c r="A240" s="79" t="s">
        <v>196</v>
      </c>
      <c r="B240" s="64" t="s">
        <v>52</v>
      </c>
      <c r="C240" s="30">
        <v>8</v>
      </c>
      <c r="D240" s="30">
        <v>1</v>
      </c>
      <c r="E240" s="34" t="s">
        <v>200</v>
      </c>
      <c r="F240" s="34"/>
      <c r="G240" s="13">
        <f t="shared" si="127"/>
        <v>12.6</v>
      </c>
      <c r="H240" s="13">
        <f t="shared" si="127"/>
        <v>0</v>
      </c>
      <c r="I240" s="13">
        <f t="shared" si="127"/>
        <v>12.6</v>
      </c>
      <c r="J240" s="13">
        <f t="shared" si="127"/>
        <v>0</v>
      </c>
      <c r="K240" s="13">
        <f t="shared" si="127"/>
        <v>0</v>
      </c>
      <c r="M240" s="100"/>
      <c r="N240" s="100"/>
      <c r="O240" s="100"/>
      <c r="P240" s="5"/>
      <c r="Q240" s="5"/>
      <c r="R240" s="5"/>
    </row>
    <row r="241" spans="1:18" ht="30">
      <c r="A241" s="57" t="s">
        <v>54</v>
      </c>
      <c r="B241" s="64" t="s">
        <v>52</v>
      </c>
      <c r="C241" s="30">
        <v>8</v>
      </c>
      <c r="D241" s="30">
        <v>1</v>
      </c>
      <c r="E241" s="34" t="s">
        <v>200</v>
      </c>
      <c r="F241" s="34" t="s">
        <v>55</v>
      </c>
      <c r="G241" s="13">
        <f t="shared" si="127"/>
        <v>12.6</v>
      </c>
      <c r="H241" s="13">
        <f t="shared" si="127"/>
        <v>0</v>
      </c>
      <c r="I241" s="13">
        <f t="shared" si="127"/>
        <v>12.6</v>
      </c>
      <c r="J241" s="13">
        <f t="shared" si="127"/>
        <v>0</v>
      </c>
      <c r="K241" s="13">
        <f t="shared" si="127"/>
        <v>0</v>
      </c>
    </row>
    <row r="242" spans="1:18" ht="15">
      <c r="A242" s="57" t="s">
        <v>56</v>
      </c>
      <c r="B242" s="64" t="s">
        <v>52</v>
      </c>
      <c r="C242" s="30">
        <v>8</v>
      </c>
      <c r="D242" s="30">
        <v>1</v>
      </c>
      <c r="E242" s="34" t="s">
        <v>200</v>
      </c>
      <c r="F242" s="34" t="s">
        <v>57</v>
      </c>
      <c r="G242" s="13">
        <f t="shared" si="127"/>
        <v>12.6</v>
      </c>
      <c r="H242" s="13">
        <f t="shared" si="127"/>
        <v>0</v>
      </c>
      <c r="I242" s="13">
        <f t="shared" si="127"/>
        <v>12.6</v>
      </c>
      <c r="J242" s="13">
        <f t="shared" si="127"/>
        <v>0</v>
      </c>
      <c r="K242" s="13">
        <f t="shared" si="127"/>
        <v>0</v>
      </c>
    </row>
    <row r="243" spans="1:18" ht="15">
      <c r="A243" s="67" t="s">
        <v>158</v>
      </c>
      <c r="B243" s="39" t="s">
        <v>52</v>
      </c>
      <c r="C243" s="78">
        <v>8</v>
      </c>
      <c r="D243" s="78">
        <v>1</v>
      </c>
      <c r="E243" s="78" t="s">
        <v>200</v>
      </c>
      <c r="F243" s="39" t="s">
        <v>159</v>
      </c>
      <c r="G243" s="45">
        <v>12.6</v>
      </c>
      <c r="H243" s="45"/>
      <c r="I243" s="45">
        <f>H243+G243</f>
        <v>12.6</v>
      </c>
      <c r="J243" s="45">
        <v>0</v>
      </c>
      <c r="K243" s="45">
        <v>0</v>
      </c>
    </row>
    <row r="244" spans="1:18" ht="30">
      <c r="A244" s="79" t="s">
        <v>160</v>
      </c>
      <c r="B244" s="64" t="s">
        <v>52</v>
      </c>
      <c r="C244" s="30">
        <v>8</v>
      </c>
      <c r="D244" s="30">
        <v>1</v>
      </c>
      <c r="E244" s="34" t="s">
        <v>161</v>
      </c>
      <c r="F244" s="34"/>
      <c r="G244" s="13">
        <f t="shared" ref="G244:K250" si="128">G245</f>
        <v>3953.4</v>
      </c>
      <c r="H244" s="13">
        <f t="shared" si="128"/>
        <v>0</v>
      </c>
      <c r="I244" s="13">
        <f t="shared" si="128"/>
        <v>3953.4</v>
      </c>
      <c r="J244" s="13">
        <f t="shared" si="128"/>
        <v>0</v>
      </c>
      <c r="K244" s="13">
        <f t="shared" si="128"/>
        <v>0</v>
      </c>
    </row>
    <row r="245" spans="1:18" ht="30">
      <c r="A245" s="57" t="s">
        <v>54</v>
      </c>
      <c r="B245" s="64" t="s">
        <v>52</v>
      </c>
      <c r="C245" s="30">
        <v>8</v>
      </c>
      <c r="D245" s="30">
        <v>1</v>
      </c>
      <c r="E245" s="34" t="s">
        <v>161</v>
      </c>
      <c r="F245" s="34" t="s">
        <v>55</v>
      </c>
      <c r="G245" s="13">
        <f t="shared" si="128"/>
        <v>3953.4</v>
      </c>
      <c r="H245" s="13">
        <f t="shared" si="128"/>
        <v>0</v>
      </c>
      <c r="I245" s="13">
        <f t="shared" si="128"/>
        <v>3953.4</v>
      </c>
      <c r="J245" s="13">
        <f t="shared" si="128"/>
        <v>0</v>
      </c>
      <c r="K245" s="13">
        <f t="shared" si="128"/>
        <v>0</v>
      </c>
    </row>
    <row r="246" spans="1:18" ht="15">
      <c r="A246" s="57" t="s">
        <v>56</v>
      </c>
      <c r="B246" s="64" t="s">
        <v>52</v>
      </c>
      <c r="C246" s="30">
        <v>8</v>
      </c>
      <c r="D246" s="30">
        <v>1</v>
      </c>
      <c r="E246" s="34" t="s">
        <v>161</v>
      </c>
      <c r="F246" s="34" t="s">
        <v>57</v>
      </c>
      <c r="G246" s="13">
        <f t="shared" si="128"/>
        <v>3953.4</v>
      </c>
      <c r="H246" s="13">
        <f t="shared" si="128"/>
        <v>0</v>
      </c>
      <c r="I246" s="13">
        <f t="shared" si="128"/>
        <v>3953.4</v>
      </c>
      <c r="J246" s="13">
        <f t="shared" si="128"/>
        <v>0</v>
      </c>
      <c r="K246" s="13">
        <f t="shared" si="128"/>
        <v>0</v>
      </c>
    </row>
    <row r="247" spans="1:18" ht="15">
      <c r="A247" s="67" t="s">
        <v>158</v>
      </c>
      <c r="B247" s="39" t="s">
        <v>52</v>
      </c>
      <c r="C247" s="78">
        <v>8</v>
      </c>
      <c r="D247" s="78">
        <v>1</v>
      </c>
      <c r="E247" s="78" t="s">
        <v>161</v>
      </c>
      <c r="F247" s="39" t="s">
        <v>159</v>
      </c>
      <c r="G247" s="45">
        <v>3953.4</v>
      </c>
      <c r="H247" s="45"/>
      <c r="I247" s="45">
        <f>H247+G247</f>
        <v>3953.4</v>
      </c>
      <c r="J247" s="45">
        <v>0</v>
      </c>
      <c r="K247" s="45">
        <v>0</v>
      </c>
    </row>
    <row r="248" spans="1:18" ht="30">
      <c r="A248" s="79" t="s">
        <v>157</v>
      </c>
      <c r="B248" s="64" t="s">
        <v>52</v>
      </c>
      <c r="C248" s="30">
        <v>8</v>
      </c>
      <c r="D248" s="30">
        <v>1</v>
      </c>
      <c r="E248" s="34" t="s">
        <v>195</v>
      </c>
      <c r="F248" s="34"/>
      <c r="G248" s="13">
        <f t="shared" si="128"/>
        <v>655.29999999999995</v>
      </c>
      <c r="H248" s="13">
        <f t="shared" si="128"/>
        <v>0</v>
      </c>
      <c r="I248" s="13">
        <f t="shared" si="128"/>
        <v>655.29999999999995</v>
      </c>
      <c r="J248" s="13">
        <f t="shared" si="128"/>
        <v>0</v>
      </c>
      <c r="K248" s="13">
        <f t="shared" si="128"/>
        <v>0</v>
      </c>
    </row>
    <row r="249" spans="1:18" ht="30">
      <c r="A249" s="57" t="s">
        <v>54</v>
      </c>
      <c r="B249" s="64" t="s">
        <v>52</v>
      </c>
      <c r="C249" s="30">
        <v>8</v>
      </c>
      <c r="D249" s="30">
        <v>1</v>
      </c>
      <c r="E249" s="34" t="s">
        <v>195</v>
      </c>
      <c r="F249" s="34" t="s">
        <v>55</v>
      </c>
      <c r="G249" s="13">
        <f t="shared" si="128"/>
        <v>655.29999999999995</v>
      </c>
      <c r="H249" s="13">
        <f t="shared" si="128"/>
        <v>0</v>
      </c>
      <c r="I249" s="13">
        <f t="shared" si="128"/>
        <v>655.29999999999995</v>
      </c>
      <c r="J249" s="13">
        <f t="shared" si="128"/>
        <v>0</v>
      </c>
      <c r="K249" s="13">
        <f t="shared" si="128"/>
        <v>0</v>
      </c>
    </row>
    <row r="250" spans="1:18" ht="15">
      <c r="A250" s="57" t="s">
        <v>56</v>
      </c>
      <c r="B250" s="64" t="s">
        <v>52</v>
      </c>
      <c r="C250" s="30">
        <v>8</v>
      </c>
      <c r="D250" s="30">
        <v>1</v>
      </c>
      <c r="E250" s="34" t="s">
        <v>195</v>
      </c>
      <c r="F250" s="34" t="s">
        <v>57</v>
      </c>
      <c r="G250" s="13">
        <f t="shared" si="128"/>
        <v>655.29999999999995</v>
      </c>
      <c r="H250" s="13">
        <f t="shared" si="128"/>
        <v>0</v>
      </c>
      <c r="I250" s="13">
        <f t="shared" si="128"/>
        <v>655.29999999999995</v>
      </c>
      <c r="J250" s="13">
        <f t="shared" si="128"/>
        <v>0</v>
      </c>
      <c r="K250" s="13">
        <f t="shared" si="128"/>
        <v>0</v>
      </c>
    </row>
    <row r="251" spans="1:18" ht="15">
      <c r="A251" s="67" t="s">
        <v>158</v>
      </c>
      <c r="B251" s="39" t="s">
        <v>52</v>
      </c>
      <c r="C251" s="78">
        <v>8</v>
      </c>
      <c r="D251" s="78">
        <v>1</v>
      </c>
      <c r="E251" s="78" t="s">
        <v>195</v>
      </c>
      <c r="F251" s="39" t="s">
        <v>159</v>
      </c>
      <c r="G251" s="45">
        <v>655.29999999999995</v>
      </c>
      <c r="H251" s="45"/>
      <c r="I251" s="45">
        <f>H251+G251</f>
        <v>655.29999999999995</v>
      </c>
      <c r="J251" s="45">
        <v>0</v>
      </c>
      <c r="K251" s="45">
        <v>0</v>
      </c>
    </row>
    <row r="252" spans="1:18" ht="30">
      <c r="A252" s="79" t="s">
        <v>73</v>
      </c>
      <c r="B252" s="64" t="s">
        <v>52</v>
      </c>
      <c r="C252" s="30">
        <v>8</v>
      </c>
      <c r="D252" s="30">
        <v>1</v>
      </c>
      <c r="E252" s="64" t="s">
        <v>104</v>
      </c>
      <c r="F252" s="34"/>
      <c r="G252" s="13">
        <f t="shared" ref="G252:K254" si="129">G253</f>
        <v>14871.3</v>
      </c>
      <c r="H252" s="13">
        <f t="shared" si="129"/>
        <v>0</v>
      </c>
      <c r="I252" s="13">
        <f t="shared" si="129"/>
        <v>14871.3</v>
      </c>
      <c r="J252" s="13">
        <f t="shared" si="129"/>
        <v>12297.3</v>
      </c>
      <c r="K252" s="13">
        <f t="shared" si="129"/>
        <v>12297.3</v>
      </c>
      <c r="P252" s="5"/>
      <c r="Q252" s="5"/>
      <c r="R252" s="5"/>
    </row>
    <row r="253" spans="1:18" ht="30">
      <c r="A253" s="57" t="s">
        <v>54</v>
      </c>
      <c r="B253" s="64" t="s">
        <v>52</v>
      </c>
      <c r="C253" s="30">
        <v>8</v>
      </c>
      <c r="D253" s="30">
        <v>1</v>
      </c>
      <c r="E253" s="64" t="s">
        <v>104</v>
      </c>
      <c r="F253" s="34" t="s">
        <v>55</v>
      </c>
      <c r="G253" s="13">
        <f t="shared" si="129"/>
        <v>14871.3</v>
      </c>
      <c r="H253" s="13">
        <f t="shared" si="129"/>
        <v>0</v>
      </c>
      <c r="I253" s="13">
        <f t="shared" si="129"/>
        <v>14871.3</v>
      </c>
      <c r="J253" s="13">
        <f t="shared" si="129"/>
        <v>12297.3</v>
      </c>
      <c r="K253" s="13">
        <f t="shared" si="129"/>
        <v>12297.3</v>
      </c>
      <c r="L253" s="5"/>
      <c r="M253" s="5"/>
      <c r="N253" s="5"/>
    </row>
    <row r="254" spans="1:18" ht="15">
      <c r="A254" s="57" t="s">
        <v>56</v>
      </c>
      <c r="B254" s="64" t="s">
        <v>52</v>
      </c>
      <c r="C254" s="30">
        <v>8</v>
      </c>
      <c r="D254" s="30">
        <v>1</v>
      </c>
      <c r="E254" s="64" t="s">
        <v>104</v>
      </c>
      <c r="F254" s="34" t="s">
        <v>57</v>
      </c>
      <c r="G254" s="13">
        <f t="shared" si="129"/>
        <v>14871.3</v>
      </c>
      <c r="H254" s="13">
        <f t="shared" si="129"/>
        <v>0</v>
      </c>
      <c r="I254" s="13">
        <f t="shared" si="129"/>
        <v>14871.3</v>
      </c>
      <c r="J254" s="13">
        <f t="shared" si="129"/>
        <v>12297.3</v>
      </c>
      <c r="K254" s="13">
        <f t="shared" si="129"/>
        <v>12297.3</v>
      </c>
    </row>
    <row r="255" spans="1:18" ht="60">
      <c r="A255" s="67" t="s">
        <v>68</v>
      </c>
      <c r="B255" s="39" t="s">
        <v>52</v>
      </c>
      <c r="C255" s="78">
        <v>8</v>
      </c>
      <c r="D255" s="78">
        <v>1</v>
      </c>
      <c r="E255" s="80" t="s">
        <v>104</v>
      </c>
      <c r="F255" s="39" t="s">
        <v>35</v>
      </c>
      <c r="G255" s="45">
        <v>14871.3</v>
      </c>
      <c r="H255" s="45"/>
      <c r="I255" s="45">
        <f>H255+G255</f>
        <v>14871.3</v>
      </c>
      <c r="J255" s="45">
        <v>12297.3</v>
      </c>
      <c r="K255" s="45">
        <v>12297.3</v>
      </c>
      <c r="L255" s="95"/>
    </row>
    <row r="256" spans="1:18" ht="50.25" customHeight="1">
      <c r="A256" s="83" t="s">
        <v>166</v>
      </c>
      <c r="B256" s="34" t="s">
        <v>52</v>
      </c>
      <c r="C256" s="30">
        <v>8</v>
      </c>
      <c r="D256" s="30">
        <v>1</v>
      </c>
      <c r="E256" s="34" t="s">
        <v>156</v>
      </c>
      <c r="F256" s="34"/>
      <c r="G256" s="13">
        <f>G257</f>
        <v>7694.7</v>
      </c>
      <c r="H256" s="13">
        <f t="shared" ref="H256:I256" si="130">H257</f>
        <v>0</v>
      </c>
      <c r="I256" s="13">
        <f t="shared" si="130"/>
        <v>7694.7</v>
      </c>
      <c r="J256" s="13">
        <f>J257</f>
        <v>7694.7</v>
      </c>
      <c r="K256" s="13">
        <f>K257</f>
        <v>7694.7</v>
      </c>
      <c r="N256" s="5"/>
      <c r="O256" s="5"/>
      <c r="P256" s="5"/>
    </row>
    <row r="257" spans="1:18" ht="30">
      <c r="A257" s="57" t="s">
        <v>54</v>
      </c>
      <c r="B257" s="64" t="s">
        <v>52</v>
      </c>
      <c r="C257" s="30">
        <v>8</v>
      </c>
      <c r="D257" s="30">
        <v>1</v>
      </c>
      <c r="E257" s="34" t="s">
        <v>156</v>
      </c>
      <c r="F257" s="34" t="s">
        <v>55</v>
      </c>
      <c r="G257" s="13">
        <f>G259</f>
        <v>7694.7</v>
      </c>
      <c r="H257" s="13">
        <f t="shared" ref="H257:I257" si="131">H259</f>
        <v>0</v>
      </c>
      <c r="I257" s="13">
        <f t="shared" si="131"/>
        <v>7694.7</v>
      </c>
      <c r="J257" s="13">
        <f>J259</f>
        <v>7694.7</v>
      </c>
      <c r="K257" s="13">
        <f>K259</f>
        <v>7694.7</v>
      </c>
    </row>
    <row r="258" spans="1:18" ht="15">
      <c r="A258" s="57" t="s">
        <v>56</v>
      </c>
      <c r="B258" s="64" t="s">
        <v>52</v>
      </c>
      <c r="C258" s="30">
        <v>8</v>
      </c>
      <c r="D258" s="30">
        <v>1</v>
      </c>
      <c r="E258" s="34" t="s">
        <v>156</v>
      </c>
      <c r="F258" s="34" t="s">
        <v>57</v>
      </c>
      <c r="G258" s="13">
        <f>G259</f>
        <v>7694.7</v>
      </c>
      <c r="H258" s="13">
        <f t="shared" ref="H258:I258" si="132">H259</f>
        <v>0</v>
      </c>
      <c r="I258" s="13">
        <f t="shared" si="132"/>
        <v>7694.7</v>
      </c>
      <c r="J258" s="13">
        <f>J259</f>
        <v>7694.7</v>
      </c>
      <c r="K258" s="13">
        <f>K259</f>
        <v>7694.7</v>
      </c>
    </row>
    <row r="259" spans="1:18" ht="60">
      <c r="A259" s="67" t="s">
        <v>68</v>
      </c>
      <c r="B259" s="39" t="s">
        <v>52</v>
      </c>
      <c r="C259" s="78">
        <v>8</v>
      </c>
      <c r="D259" s="78">
        <v>1</v>
      </c>
      <c r="E259" s="78" t="s">
        <v>156</v>
      </c>
      <c r="F259" s="39" t="s">
        <v>35</v>
      </c>
      <c r="G259" s="45">
        <v>7694.7</v>
      </c>
      <c r="H259" s="45"/>
      <c r="I259" s="45">
        <f>H259+G259</f>
        <v>7694.7</v>
      </c>
      <c r="J259" s="45">
        <v>7694.7</v>
      </c>
      <c r="K259" s="45">
        <v>7694.7</v>
      </c>
    </row>
    <row r="260" spans="1:18" ht="30">
      <c r="A260" s="83" t="s">
        <v>223</v>
      </c>
      <c r="B260" s="34" t="s">
        <v>52</v>
      </c>
      <c r="C260" s="30">
        <v>8</v>
      </c>
      <c r="D260" s="30">
        <v>1</v>
      </c>
      <c r="E260" s="34" t="s">
        <v>222</v>
      </c>
      <c r="F260" s="34"/>
      <c r="G260" s="13">
        <f>G261</f>
        <v>0</v>
      </c>
      <c r="H260" s="13">
        <f t="shared" ref="H260:I260" si="133">H261</f>
        <v>1474.5</v>
      </c>
      <c r="I260" s="13">
        <f t="shared" si="133"/>
        <v>1474.5</v>
      </c>
      <c r="J260" s="13">
        <f>J261</f>
        <v>0</v>
      </c>
      <c r="K260" s="13">
        <f>K261</f>
        <v>0</v>
      </c>
    </row>
    <row r="261" spans="1:18" ht="30">
      <c r="A261" s="57" t="s">
        <v>54</v>
      </c>
      <c r="B261" s="64" t="s">
        <v>52</v>
      </c>
      <c r="C261" s="30">
        <v>8</v>
      </c>
      <c r="D261" s="30">
        <v>1</v>
      </c>
      <c r="E261" s="34" t="s">
        <v>222</v>
      </c>
      <c r="F261" s="34" t="s">
        <v>55</v>
      </c>
      <c r="G261" s="13">
        <f>G263</f>
        <v>0</v>
      </c>
      <c r="H261" s="13">
        <f t="shared" ref="H261:I261" si="134">H263</f>
        <v>1474.5</v>
      </c>
      <c r="I261" s="13">
        <f t="shared" si="134"/>
        <v>1474.5</v>
      </c>
      <c r="J261" s="13">
        <f>J263</f>
        <v>0</v>
      </c>
      <c r="K261" s="13">
        <f>K263</f>
        <v>0</v>
      </c>
    </row>
    <row r="262" spans="1:18" ht="15">
      <c r="A262" s="57" t="s">
        <v>56</v>
      </c>
      <c r="B262" s="64" t="s">
        <v>52</v>
      </c>
      <c r="C262" s="30">
        <v>8</v>
      </c>
      <c r="D262" s="30">
        <v>1</v>
      </c>
      <c r="E262" s="34" t="s">
        <v>222</v>
      </c>
      <c r="F262" s="34" t="s">
        <v>57</v>
      </c>
      <c r="G262" s="13">
        <f>G263</f>
        <v>0</v>
      </c>
      <c r="H262" s="13">
        <f t="shared" ref="H262:I262" si="135">H263</f>
        <v>1474.5</v>
      </c>
      <c r="I262" s="13">
        <f t="shared" si="135"/>
        <v>1474.5</v>
      </c>
      <c r="J262" s="13">
        <f>J263</f>
        <v>0</v>
      </c>
      <c r="K262" s="13">
        <f>K263</f>
        <v>0</v>
      </c>
    </row>
    <row r="263" spans="1:18" ht="15">
      <c r="A263" s="67" t="s">
        <v>158</v>
      </c>
      <c r="B263" s="39" t="s">
        <v>52</v>
      </c>
      <c r="C263" s="78">
        <v>8</v>
      </c>
      <c r="D263" s="78">
        <v>1</v>
      </c>
      <c r="E263" s="78" t="s">
        <v>222</v>
      </c>
      <c r="F263" s="39" t="s">
        <v>159</v>
      </c>
      <c r="G263" s="45">
        <v>0</v>
      </c>
      <c r="H263" s="45">
        <f>91+1383.5</f>
        <v>1474.5</v>
      </c>
      <c r="I263" s="45">
        <f>H263+G263</f>
        <v>1474.5</v>
      </c>
      <c r="J263" s="45">
        <v>0</v>
      </c>
      <c r="K263" s="45">
        <v>0</v>
      </c>
    </row>
    <row r="264" spans="1:18" ht="45">
      <c r="A264" s="83" t="s">
        <v>199</v>
      </c>
      <c r="B264" s="34" t="s">
        <v>52</v>
      </c>
      <c r="C264" s="30">
        <v>8</v>
      </c>
      <c r="D264" s="30">
        <v>1</v>
      </c>
      <c r="E264" s="34" t="s">
        <v>198</v>
      </c>
      <c r="F264" s="34"/>
      <c r="G264" s="13">
        <f>G265</f>
        <v>1783.3</v>
      </c>
      <c r="H264" s="13">
        <f t="shared" ref="H264:I264" si="136">H265</f>
        <v>-1474.5</v>
      </c>
      <c r="I264" s="13">
        <f t="shared" si="136"/>
        <v>308.79999999999995</v>
      </c>
      <c r="J264" s="13">
        <f>J265</f>
        <v>0</v>
      </c>
      <c r="K264" s="13">
        <f>K265</f>
        <v>0</v>
      </c>
    </row>
    <row r="265" spans="1:18" ht="30">
      <c r="A265" s="57" t="s">
        <v>54</v>
      </c>
      <c r="B265" s="64" t="s">
        <v>52</v>
      </c>
      <c r="C265" s="30">
        <v>8</v>
      </c>
      <c r="D265" s="30">
        <v>1</v>
      </c>
      <c r="E265" s="34" t="s">
        <v>198</v>
      </c>
      <c r="F265" s="34" t="s">
        <v>55</v>
      </c>
      <c r="G265" s="13">
        <f>G267</f>
        <v>1783.3</v>
      </c>
      <c r="H265" s="13">
        <f t="shared" ref="H265:I265" si="137">H267</f>
        <v>-1474.5</v>
      </c>
      <c r="I265" s="13">
        <f t="shared" si="137"/>
        <v>308.79999999999995</v>
      </c>
      <c r="J265" s="13">
        <f>J267</f>
        <v>0</v>
      </c>
      <c r="K265" s="13">
        <f>K267</f>
        <v>0</v>
      </c>
    </row>
    <row r="266" spans="1:18" ht="15">
      <c r="A266" s="57" t="s">
        <v>56</v>
      </c>
      <c r="B266" s="64" t="s">
        <v>52</v>
      </c>
      <c r="C266" s="30">
        <v>8</v>
      </c>
      <c r="D266" s="30">
        <v>1</v>
      </c>
      <c r="E266" s="34" t="s">
        <v>198</v>
      </c>
      <c r="F266" s="34" t="s">
        <v>57</v>
      </c>
      <c r="G266" s="13">
        <f>G267</f>
        <v>1783.3</v>
      </c>
      <c r="H266" s="13">
        <f t="shared" ref="H266:I266" si="138">H267</f>
        <v>-1474.5</v>
      </c>
      <c r="I266" s="13">
        <f t="shared" si="138"/>
        <v>308.79999999999995</v>
      </c>
      <c r="J266" s="13">
        <f>J267</f>
        <v>0</v>
      </c>
      <c r="K266" s="13">
        <f>K267</f>
        <v>0</v>
      </c>
    </row>
    <row r="267" spans="1:18" ht="15">
      <c r="A267" s="67" t="s">
        <v>158</v>
      </c>
      <c r="B267" s="39" t="s">
        <v>52</v>
      </c>
      <c r="C267" s="78">
        <v>8</v>
      </c>
      <c r="D267" s="78">
        <v>1</v>
      </c>
      <c r="E267" s="78" t="s">
        <v>198</v>
      </c>
      <c r="F267" s="39" t="s">
        <v>159</v>
      </c>
      <c r="G267" s="45">
        <v>1783.3</v>
      </c>
      <c r="H267" s="45">
        <f>-221-1253.5</f>
        <v>-1474.5</v>
      </c>
      <c r="I267" s="45">
        <f>H267+G267</f>
        <v>308.79999999999995</v>
      </c>
      <c r="J267" s="45">
        <v>0</v>
      </c>
      <c r="K267" s="45">
        <v>0</v>
      </c>
    </row>
    <row r="268" spans="1:18" ht="15">
      <c r="A268" s="48" t="s">
        <v>83</v>
      </c>
      <c r="B268" s="74">
        <v>956</v>
      </c>
      <c r="C268" s="75">
        <v>8</v>
      </c>
      <c r="D268" s="75">
        <v>2</v>
      </c>
      <c r="E268" s="34"/>
      <c r="F268" s="74"/>
      <c r="G268" s="11">
        <f>G269</f>
        <v>12242.2</v>
      </c>
      <c r="H268" s="11">
        <f t="shared" ref="H268:I268" si="139">H269</f>
        <v>0</v>
      </c>
      <c r="I268" s="11">
        <f t="shared" si="139"/>
        <v>12242.2</v>
      </c>
      <c r="J268" s="11">
        <f t="shared" ref="J268:K268" si="140">J269</f>
        <v>11855</v>
      </c>
      <c r="K268" s="11">
        <f t="shared" si="140"/>
        <v>11855</v>
      </c>
    </row>
    <row r="269" spans="1:18" ht="30">
      <c r="A269" s="33" t="s">
        <v>75</v>
      </c>
      <c r="B269" s="34" t="s">
        <v>52</v>
      </c>
      <c r="C269" s="30">
        <v>8</v>
      </c>
      <c r="D269" s="30">
        <v>2</v>
      </c>
      <c r="E269" s="34" t="s">
        <v>102</v>
      </c>
      <c r="F269" s="34"/>
      <c r="G269" s="13">
        <f>G274+G278+G286+G270+G282</f>
        <v>12242.2</v>
      </c>
      <c r="H269" s="13">
        <f t="shared" ref="H269:K269" si="141">H274+H278+H286+H270+H282</f>
        <v>0</v>
      </c>
      <c r="I269" s="13">
        <f t="shared" si="141"/>
        <v>12242.2</v>
      </c>
      <c r="J269" s="13">
        <f t="shared" si="141"/>
        <v>11855</v>
      </c>
      <c r="K269" s="13">
        <f t="shared" si="141"/>
        <v>11855</v>
      </c>
    </row>
    <row r="270" spans="1:18" ht="30">
      <c r="A270" s="79" t="s">
        <v>196</v>
      </c>
      <c r="B270" s="64" t="s">
        <v>52</v>
      </c>
      <c r="C270" s="30">
        <v>8</v>
      </c>
      <c r="D270" s="30">
        <v>2</v>
      </c>
      <c r="E270" s="34" t="s">
        <v>197</v>
      </c>
      <c r="F270" s="34"/>
      <c r="G270" s="13">
        <f t="shared" ref="G270:K272" si="142">G271</f>
        <v>500</v>
      </c>
      <c r="H270" s="13">
        <f t="shared" si="142"/>
        <v>0</v>
      </c>
      <c r="I270" s="13">
        <f t="shared" si="142"/>
        <v>500</v>
      </c>
      <c r="J270" s="13">
        <f t="shared" si="142"/>
        <v>0</v>
      </c>
      <c r="K270" s="13">
        <f t="shared" si="142"/>
        <v>0</v>
      </c>
      <c r="M270" s="100"/>
      <c r="N270" s="100"/>
      <c r="O270" s="100"/>
      <c r="P270" s="5"/>
      <c r="Q270" s="5"/>
      <c r="R270" s="5"/>
    </row>
    <row r="271" spans="1:18" ht="30">
      <c r="A271" s="57" t="s">
        <v>54</v>
      </c>
      <c r="B271" s="64" t="s">
        <v>52</v>
      </c>
      <c r="C271" s="30">
        <v>8</v>
      </c>
      <c r="D271" s="30">
        <v>2</v>
      </c>
      <c r="E271" s="34" t="s">
        <v>197</v>
      </c>
      <c r="F271" s="34" t="s">
        <v>55</v>
      </c>
      <c r="G271" s="13">
        <f t="shared" si="142"/>
        <v>500</v>
      </c>
      <c r="H271" s="13">
        <f t="shared" si="142"/>
        <v>0</v>
      </c>
      <c r="I271" s="13">
        <f t="shared" si="142"/>
        <v>500</v>
      </c>
      <c r="J271" s="13">
        <f t="shared" si="142"/>
        <v>0</v>
      </c>
      <c r="K271" s="13">
        <f t="shared" si="142"/>
        <v>0</v>
      </c>
    </row>
    <row r="272" spans="1:18" ht="15">
      <c r="A272" s="57" t="s">
        <v>80</v>
      </c>
      <c r="B272" s="64" t="s">
        <v>52</v>
      </c>
      <c r="C272" s="30">
        <v>8</v>
      </c>
      <c r="D272" s="30">
        <v>2</v>
      </c>
      <c r="E272" s="34" t="s">
        <v>197</v>
      </c>
      <c r="F272" s="34" t="s">
        <v>79</v>
      </c>
      <c r="G272" s="13">
        <f t="shared" si="142"/>
        <v>500</v>
      </c>
      <c r="H272" s="13">
        <f t="shared" si="142"/>
        <v>0</v>
      </c>
      <c r="I272" s="13">
        <f t="shared" si="142"/>
        <v>500</v>
      </c>
      <c r="J272" s="13">
        <f t="shared" si="142"/>
        <v>0</v>
      </c>
      <c r="K272" s="13">
        <f t="shared" si="142"/>
        <v>0</v>
      </c>
    </row>
    <row r="273" spans="1:12" ht="15">
      <c r="A273" s="67" t="s">
        <v>211</v>
      </c>
      <c r="B273" s="39" t="s">
        <v>52</v>
      </c>
      <c r="C273" s="78">
        <v>8</v>
      </c>
      <c r="D273" s="78">
        <v>2</v>
      </c>
      <c r="E273" s="78" t="s">
        <v>197</v>
      </c>
      <c r="F273" s="39" t="s">
        <v>210</v>
      </c>
      <c r="G273" s="45">
        <v>500</v>
      </c>
      <c r="H273" s="45">
        <v>0</v>
      </c>
      <c r="I273" s="45">
        <f>H273+G273</f>
        <v>500</v>
      </c>
      <c r="J273" s="45">
        <v>0</v>
      </c>
      <c r="K273" s="45">
        <v>0</v>
      </c>
    </row>
    <row r="274" spans="1:12" ht="30">
      <c r="A274" s="57" t="s">
        <v>73</v>
      </c>
      <c r="B274" s="64" t="s">
        <v>52</v>
      </c>
      <c r="C274" s="75">
        <v>8</v>
      </c>
      <c r="D274" s="75">
        <v>2</v>
      </c>
      <c r="E274" s="64" t="s">
        <v>104</v>
      </c>
      <c r="F274" s="64"/>
      <c r="G274" s="13">
        <f t="shared" ref="G274:K274" si="143">G276</f>
        <v>7513.8</v>
      </c>
      <c r="H274" s="13">
        <f t="shared" ref="H274:I274" si="144">H276</f>
        <v>0</v>
      </c>
      <c r="I274" s="13">
        <f t="shared" si="144"/>
        <v>7513.8</v>
      </c>
      <c r="J274" s="13">
        <f t="shared" si="143"/>
        <v>7657.8</v>
      </c>
      <c r="K274" s="13">
        <f t="shared" si="143"/>
        <v>7657.8</v>
      </c>
    </row>
    <row r="275" spans="1:12" ht="30">
      <c r="A275" s="57" t="s">
        <v>54</v>
      </c>
      <c r="B275" s="64" t="s">
        <v>52</v>
      </c>
      <c r="C275" s="75">
        <v>8</v>
      </c>
      <c r="D275" s="75">
        <v>2</v>
      </c>
      <c r="E275" s="64" t="s">
        <v>104</v>
      </c>
      <c r="F275" s="64" t="s">
        <v>55</v>
      </c>
      <c r="G275" s="13">
        <f t="shared" ref="G275:K276" si="145">G276</f>
        <v>7513.8</v>
      </c>
      <c r="H275" s="13">
        <f t="shared" si="145"/>
        <v>0</v>
      </c>
      <c r="I275" s="13">
        <f t="shared" si="145"/>
        <v>7513.8</v>
      </c>
      <c r="J275" s="13">
        <f t="shared" si="145"/>
        <v>7657.8</v>
      </c>
      <c r="K275" s="13">
        <f t="shared" si="145"/>
        <v>7657.8</v>
      </c>
    </row>
    <row r="276" spans="1:12" ht="15">
      <c r="A276" s="57" t="s">
        <v>80</v>
      </c>
      <c r="B276" s="64" t="s">
        <v>52</v>
      </c>
      <c r="C276" s="30">
        <v>8</v>
      </c>
      <c r="D276" s="30">
        <v>2</v>
      </c>
      <c r="E276" s="64" t="s">
        <v>104</v>
      </c>
      <c r="F276" s="34" t="s">
        <v>79</v>
      </c>
      <c r="G276" s="13">
        <f t="shared" si="145"/>
        <v>7513.8</v>
      </c>
      <c r="H276" s="13">
        <f t="shared" si="145"/>
        <v>0</v>
      </c>
      <c r="I276" s="13">
        <f t="shared" si="145"/>
        <v>7513.8</v>
      </c>
      <c r="J276" s="13">
        <f t="shared" si="145"/>
        <v>7657.8</v>
      </c>
      <c r="K276" s="13">
        <f t="shared" si="145"/>
        <v>7657.8</v>
      </c>
    </row>
    <row r="277" spans="1:12" ht="60">
      <c r="A277" s="67" t="s">
        <v>82</v>
      </c>
      <c r="B277" s="39" t="s">
        <v>52</v>
      </c>
      <c r="C277" s="78">
        <v>8</v>
      </c>
      <c r="D277" s="78">
        <v>2</v>
      </c>
      <c r="E277" s="39" t="s">
        <v>104</v>
      </c>
      <c r="F277" s="39" t="s">
        <v>81</v>
      </c>
      <c r="G277" s="45">
        <v>7513.8</v>
      </c>
      <c r="H277" s="45"/>
      <c r="I277" s="45">
        <f>H277+G277</f>
        <v>7513.8</v>
      </c>
      <c r="J277" s="45">
        <v>7657.8</v>
      </c>
      <c r="K277" s="45">
        <v>7657.8</v>
      </c>
      <c r="L277" s="95"/>
    </row>
    <row r="278" spans="1:12" ht="49.5" customHeight="1">
      <c r="A278" s="83" t="s">
        <v>166</v>
      </c>
      <c r="B278" s="84" t="s">
        <v>52</v>
      </c>
      <c r="C278" s="85">
        <v>8</v>
      </c>
      <c r="D278" s="85">
        <v>2</v>
      </c>
      <c r="E278" s="29" t="s">
        <v>156</v>
      </c>
      <c r="F278" s="84"/>
      <c r="G278" s="86">
        <f>G279</f>
        <v>4197.2</v>
      </c>
      <c r="H278" s="86">
        <f t="shared" ref="H278:I278" si="146">H279</f>
        <v>0</v>
      </c>
      <c r="I278" s="86">
        <f t="shared" si="146"/>
        <v>4197.2</v>
      </c>
      <c r="J278" s="86">
        <f>J279</f>
        <v>4197.2</v>
      </c>
      <c r="K278" s="86">
        <f>K279</f>
        <v>4197.2</v>
      </c>
    </row>
    <row r="279" spans="1:12" ht="30">
      <c r="A279" s="87" t="s">
        <v>54</v>
      </c>
      <c r="B279" s="88" t="s">
        <v>52</v>
      </c>
      <c r="C279" s="85">
        <v>8</v>
      </c>
      <c r="D279" s="85">
        <v>2</v>
      </c>
      <c r="E279" s="29" t="s">
        <v>156</v>
      </c>
      <c r="F279" s="84" t="s">
        <v>55</v>
      </c>
      <c r="G279" s="86">
        <f>G281</f>
        <v>4197.2</v>
      </c>
      <c r="H279" s="86">
        <f t="shared" ref="H279:I279" si="147">H281</f>
        <v>0</v>
      </c>
      <c r="I279" s="86">
        <f t="shared" si="147"/>
        <v>4197.2</v>
      </c>
      <c r="J279" s="86">
        <f>J281</f>
        <v>4197.2</v>
      </c>
      <c r="K279" s="86">
        <f>K281</f>
        <v>4197.2</v>
      </c>
    </row>
    <row r="280" spans="1:12" ht="15">
      <c r="A280" s="87" t="s">
        <v>80</v>
      </c>
      <c r="B280" s="88" t="s">
        <v>52</v>
      </c>
      <c r="C280" s="85">
        <v>8</v>
      </c>
      <c r="D280" s="85">
        <v>2</v>
      </c>
      <c r="E280" s="29" t="s">
        <v>156</v>
      </c>
      <c r="F280" s="84" t="s">
        <v>79</v>
      </c>
      <c r="G280" s="86">
        <f>G281</f>
        <v>4197.2</v>
      </c>
      <c r="H280" s="86">
        <f t="shared" ref="H280:I280" si="148">H281</f>
        <v>0</v>
      </c>
      <c r="I280" s="86">
        <f t="shared" si="148"/>
        <v>4197.2</v>
      </c>
      <c r="J280" s="86">
        <f>J281</f>
        <v>4197.2</v>
      </c>
      <c r="K280" s="86">
        <f>K281</f>
        <v>4197.2</v>
      </c>
    </row>
    <row r="281" spans="1:12" ht="60">
      <c r="A281" s="89" t="s">
        <v>68</v>
      </c>
      <c r="B281" s="90" t="s">
        <v>52</v>
      </c>
      <c r="C281" s="91">
        <v>8</v>
      </c>
      <c r="D281" s="91">
        <v>2</v>
      </c>
      <c r="E281" s="78" t="s">
        <v>156</v>
      </c>
      <c r="F281" s="90" t="s">
        <v>81</v>
      </c>
      <c r="G281" s="92">
        <v>4197.2</v>
      </c>
      <c r="H281" s="92"/>
      <c r="I281" s="92">
        <f>H281+G281</f>
        <v>4197.2</v>
      </c>
      <c r="J281" s="92">
        <v>4197.2</v>
      </c>
      <c r="K281" s="92">
        <v>4197.2</v>
      </c>
    </row>
    <row r="282" spans="1:12" ht="30">
      <c r="A282" s="83" t="s">
        <v>223</v>
      </c>
      <c r="B282" s="34" t="s">
        <v>52</v>
      </c>
      <c r="C282" s="30">
        <v>8</v>
      </c>
      <c r="D282" s="30">
        <v>2</v>
      </c>
      <c r="E282" s="34" t="s">
        <v>222</v>
      </c>
      <c r="F282" s="34"/>
      <c r="G282" s="13">
        <f>G283</f>
        <v>0</v>
      </c>
      <c r="H282" s="13">
        <f t="shared" ref="H282:I282" si="149">H283</f>
        <v>31.2</v>
      </c>
      <c r="I282" s="13">
        <f t="shared" si="149"/>
        <v>31.2</v>
      </c>
      <c r="J282" s="13">
        <f>J283</f>
        <v>0</v>
      </c>
      <c r="K282" s="13">
        <f>K283</f>
        <v>0</v>
      </c>
    </row>
    <row r="283" spans="1:12" ht="30">
      <c r="A283" s="57" t="s">
        <v>54</v>
      </c>
      <c r="B283" s="64" t="s">
        <v>52</v>
      </c>
      <c r="C283" s="30">
        <v>8</v>
      </c>
      <c r="D283" s="30">
        <v>2</v>
      </c>
      <c r="E283" s="34" t="s">
        <v>222</v>
      </c>
      <c r="F283" s="34" t="s">
        <v>55</v>
      </c>
      <c r="G283" s="13">
        <f>G285</f>
        <v>0</v>
      </c>
      <c r="H283" s="13">
        <f t="shared" ref="H283:I283" si="150">H285</f>
        <v>31.2</v>
      </c>
      <c r="I283" s="13">
        <f t="shared" si="150"/>
        <v>31.2</v>
      </c>
      <c r="J283" s="13">
        <f>J285</f>
        <v>0</v>
      </c>
      <c r="K283" s="13">
        <f>K285</f>
        <v>0</v>
      </c>
    </row>
    <row r="284" spans="1:12" ht="15">
      <c r="A284" s="57" t="s">
        <v>56</v>
      </c>
      <c r="B284" s="64" t="s">
        <v>52</v>
      </c>
      <c r="C284" s="30">
        <v>8</v>
      </c>
      <c r="D284" s="30">
        <v>2</v>
      </c>
      <c r="E284" s="34" t="s">
        <v>222</v>
      </c>
      <c r="F284" s="34" t="s">
        <v>57</v>
      </c>
      <c r="G284" s="13">
        <f>G285</f>
        <v>0</v>
      </c>
      <c r="H284" s="13">
        <f t="shared" ref="H284:I284" si="151">H285</f>
        <v>31.2</v>
      </c>
      <c r="I284" s="13">
        <f t="shared" si="151"/>
        <v>31.2</v>
      </c>
      <c r="J284" s="13">
        <f>J285</f>
        <v>0</v>
      </c>
      <c r="K284" s="13">
        <f>K285</f>
        <v>0</v>
      </c>
    </row>
    <row r="285" spans="1:12" ht="15">
      <c r="A285" s="67" t="s">
        <v>211</v>
      </c>
      <c r="B285" s="39" t="s">
        <v>52</v>
      </c>
      <c r="C285" s="78">
        <v>8</v>
      </c>
      <c r="D285" s="78">
        <v>2</v>
      </c>
      <c r="E285" s="78" t="s">
        <v>222</v>
      </c>
      <c r="F285" s="39" t="s">
        <v>210</v>
      </c>
      <c r="G285" s="45">
        <v>0</v>
      </c>
      <c r="H285" s="45">
        <v>31.2</v>
      </c>
      <c r="I285" s="45">
        <f>H285+G285</f>
        <v>31.2</v>
      </c>
      <c r="J285" s="45">
        <v>0</v>
      </c>
      <c r="K285" s="45">
        <v>0</v>
      </c>
    </row>
    <row r="286" spans="1:12" ht="45">
      <c r="A286" s="83" t="s">
        <v>199</v>
      </c>
      <c r="B286" s="34" t="s">
        <v>52</v>
      </c>
      <c r="C286" s="30">
        <v>8</v>
      </c>
      <c r="D286" s="30">
        <v>2</v>
      </c>
      <c r="E286" s="34" t="s">
        <v>198</v>
      </c>
      <c r="F286" s="34"/>
      <c r="G286" s="13">
        <f>G287</f>
        <v>31.2</v>
      </c>
      <c r="H286" s="13">
        <f t="shared" ref="H286:I286" si="152">H287</f>
        <v>-31.2</v>
      </c>
      <c r="I286" s="13">
        <f t="shared" si="152"/>
        <v>0</v>
      </c>
      <c r="J286" s="13">
        <f>J287</f>
        <v>0</v>
      </c>
      <c r="K286" s="13">
        <f>K287</f>
        <v>0</v>
      </c>
    </row>
    <row r="287" spans="1:12" ht="30">
      <c r="A287" s="57" t="s">
        <v>54</v>
      </c>
      <c r="B287" s="64" t="s">
        <v>52</v>
      </c>
      <c r="C287" s="30">
        <v>8</v>
      </c>
      <c r="D287" s="30">
        <v>2</v>
      </c>
      <c r="E287" s="34" t="s">
        <v>198</v>
      </c>
      <c r="F287" s="34" t="s">
        <v>55</v>
      </c>
      <c r="G287" s="13">
        <f>G289</f>
        <v>31.2</v>
      </c>
      <c r="H287" s="13">
        <f t="shared" ref="H287:I287" si="153">H289</f>
        <v>-31.2</v>
      </c>
      <c r="I287" s="13">
        <f t="shared" si="153"/>
        <v>0</v>
      </c>
      <c r="J287" s="13">
        <f>J289</f>
        <v>0</v>
      </c>
      <c r="K287" s="13">
        <f>K289</f>
        <v>0</v>
      </c>
    </row>
    <row r="288" spans="1:12" ht="15">
      <c r="A288" s="87" t="s">
        <v>80</v>
      </c>
      <c r="B288" s="64" t="s">
        <v>52</v>
      </c>
      <c r="C288" s="30">
        <v>8</v>
      </c>
      <c r="D288" s="30">
        <v>2</v>
      </c>
      <c r="E288" s="34" t="s">
        <v>198</v>
      </c>
      <c r="F288" s="34" t="s">
        <v>79</v>
      </c>
      <c r="G288" s="13">
        <f>G289</f>
        <v>31.2</v>
      </c>
      <c r="H288" s="13">
        <f t="shared" ref="H288:I288" si="154">H289</f>
        <v>-31.2</v>
      </c>
      <c r="I288" s="13">
        <f t="shared" si="154"/>
        <v>0</v>
      </c>
      <c r="J288" s="13">
        <f>J289</f>
        <v>0</v>
      </c>
      <c r="K288" s="13">
        <f>K289</f>
        <v>0</v>
      </c>
    </row>
    <row r="289" spans="1:11" ht="15">
      <c r="A289" s="67" t="s">
        <v>211</v>
      </c>
      <c r="B289" s="39" t="s">
        <v>52</v>
      </c>
      <c r="C289" s="78">
        <v>8</v>
      </c>
      <c r="D289" s="78">
        <v>2</v>
      </c>
      <c r="E289" s="78" t="s">
        <v>198</v>
      </c>
      <c r="F289" s="39" t="s">
        <v>210</v>
      </c>
      <c r="G289" s="45">
        <v>31.2</v>
      </c>
      <c r="H289" s="45">
        <v>-31.2</v>
      </c>
      <c r="I289" s="45">
        <f>H289+G289</f>
        <v>0</v>
      </c>
      <c r="J289" s="45">
        <v>0</v>
      </c>
      <c r="K289" s="45">
        <v>0</v>
      </c>
    </row>
  </sheetData>
  <autoFilter ref="A13:F289"/>
  <customSheetViews>
    <customSheetView guid="{4CB2AD8A-1395-4EEB-B6E5-ACA1429CF0DB}" showPageBreaks="1" showGridLines="0" printArea="1" showAutoFilter="1" hiddenColumns="1" showRuler="0" topLeftCell="A255">
      <selection activeCell="H245" sqref="H245:K245"/>
      <rowBreaks count="5" manualBreakCount="5">
        <brk id="52" max="10" man="1"/>
        <brk id="94" max="10" man="1"/>
        <brk id="139" max="10" man="1"/>
        <brk id="186" max="10" man="1"/>
        <brk id="234" max="10" man="1"/>
      </rowBreaks>
      <pageMargins left="0.51181102362204722" right="0.19685039370078741" top="0" bottom="0" header="0" footer="0"/>
      <pageSetup paperSize="9" scale="63" orientation="portrait" r:id="rId1"/>
      <headerFooter alignWithMargins="0">
        <oddFooter>&amp;C&amp;P</oddFooter>
      </headerFooter>
      <autoFilter ref="A13:F289"/>
    </customSheetView>
    <customSheetView guid="{265E4B74-F87F-4C11-8F36-BD3184BC15DF}" showPageBreaks="1" showGridLines="0" printArea="1" showAutoFilter="1" view="pageBreakPreview" showRuler="0">
      <pane ySplit="7" topLeftCell="A104" activePane="bottomLeft" state="frozenSplit"/>
      <selection pane="bottomLeft" activeCell="A106" sqref="A106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2"/>
      <headerFooter alignWithMargins="0">
        <oddFooter>&amp;C&amp;P</oddFooter>
      </headerFooter>
      <autoFilter ref="A6:F152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3"/>
      <headerFooter alignWithMargins="0">
        <oddFooter>&amp;C&amp;P</oddFooter>
      </headerFooter>
      <autoFilter ref="A6:F166"/>
    </customSheetView>
    <customSheetView guid="{D5451C69-6188-4AB8-99E1-04D2A5F2965F}" scale="90" showPageBreaks="1" showGridLines="0" printArea="1" showAutoFilter="1" view="pageBreakPreview" showRuler="0">
      <pane ySplit="8" topLeftCell="A9" activePane="bottomLeft" state="frozenSplit"/>
      <selection pane="bottomLeft" activeCell="I216" sqref="I216"/>
      <pageMargins left="0.9055118110236221" right="0.39370078740157483" top="0.39370078740157483" bottom="0.35433070866141736" header="0.35433070866141736" footer="0.19685039370078741"/>
      <pageSetup paperSize="9" scale="83" orientation="portrait" r:id="rId4"/>
      <headerFooter alignWithMargins="0">
        <oddFooter>&amp;C&amp;P</oddFooter>
      </headerFooter>
      <autoFilter ref="A6:F215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5"/>
      <headerFooter alignWithMargins="0">
        <oddFooter>&amp;C&amp;P</oddFooter>
      </headerFooter>
      <autoFilter ref="A6:F185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6"/>
      <headerFooter alignWithMargins="0">
        <oddFooter>&amp;C&amp;P</oddFooter>
      </headerFooter>
      <autoFilter ref="A6:F107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7"/>
      <headerFooter alignWithMargins="0">
        <oddFooter>&amp;C&amp;P</oddFooter>
      </headerFooter>
      <autoFilter ref="A6:F107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G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9"/>
      <headerFooter alignWithMargins="0">
        <oddFooter>&amp;C&amp;P</oddFooter>
      </headerFooter>
      <autoFilter ref="B1:G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10"/>
      <headerFooter alignWithMargins="0">
        <oddFooter>&amp;C&amp;P</oddFooter>
      </headerFooter>
      <autoFilter ref="B1:H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11"/>
      <headerFooter alignWithMargins="0">
        <oddFooter>&amp;C&amp;P</oddFooter>
      </headerFooter>
      <autoFilter ref="B1:H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12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13"/>
      <headerFooter alignWithMargins="0">
        <oddFooter>&amp;C&amp;P</oddFooter>
      </headerFooter>
      <autoFilter ref="B1:G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14"/>
      <headerFooter alignWithMargins="0">
        <oddFooter>&amp;C&amp;P</oddFooter>
      </headerFooter>
      <autoFilter ref="B1:G1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15"/>
      <headerFooter alignWithMargins="0">
        <oddFooter>&amp;C&amp;P</oddFooter>
      </headerFooter>
      <autoFilter ref="A6:F211"/>
    </customSheetView>
    <customSheetView guid="{C0DCEFD6-4378-4196-8A52-BBAE8937CBA3}" showPageBreaks="1" showGridLines="0" printArea="1" showAutoFilter="1" view="pageBreakPreview" showRuler="0" topLeftCell="A169">
      <selection activeCell="A179" sqref="A179"/>
      <pageMargins left="0.9055118110236221" right="0.39370078740157483" top="0.39370078740157483" bottom="0.35433070866141736" header="0.35433070866141736" footer="0.19685039370078741"/>
      <pageSetup paperSize="9" scale="58" orientation="portrait" r:id="rId16"/>
      <headerFooter alignWithMargins="0">
        <oddFooter>&amp;C&amp;P</oddFooter>
      </headerFooter>
      <autoFilter ref="A13:F278"/>
    </customSheetView>
  </customSheetViews>
  <mergeCells count="13">
    <mergeCell ref="G3:K3"/>
    <mergeCell ref="E1:K1"/>
    <mergeCell ref="F2:K2"/>
    <mergeCell ref="D6:K6"/>
    <mergeCell ref="A10:K10"/>
    <mergeCell ref="G12:K12"/>
    <mergeCell ref="G7:K7"/>
    <mergeCell ref="G8:K8"/>
    <mergeCell ref="A12:A13"/>
    <mergeCell ref="B12:B13"/>
    <mergeCell ref="C12:D12"/>
    <mergeCell ref="E12:E13"/>
    <mergeCell ref="F12:F13"/>
  </mergeCells>
  <phoneticPr fontId="1" type="noConversion"/>
  <pageMargins left="0.51181102362204722" right="0.19685039370078741" top="0" bottom="0" header="0" footer="0"/>
  <pageSetup paperSize="9" scale="63" orientation="portrait" r:id="rId17"/>
  <headerFooter alignWithMargins="0">
    <oddFooter>&amp;C&amp;P</oddFooter>
  </headerFooter>
  <rowBreaks count="5" manualBreakCount="5">
    <brk id="52" max="10" man="1"/>
    <brk id="94" max="10" man="1"/>
    <brk id="139" max="10" man="1"/>
    <brk id="186" max="10" man="1"/>
    <brk id="2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 год</vt:lpstr>
      <vt:lpstr>'2021-2023 год'!Заголовки_для_печати</vt:lpstr>
      <vt:lpstr>'2021-2023 год'!Область_печати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Zinovkina</cp:lastModifiedBy>
  <cp:lastPrinted>2021-09-14T12:32:14Z</cp:lastPrinted>
  <dcterms:created xsi:type="dcterms:W3CDTF">2003-12-05T21:14:57Z</dcterms:created>
  <dcterms:modified xsi:type="dcterms:W3CDTF">2021-09-14T12:32:20Z</dcterms:modified>
</cp:coreProperties>
</file>