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9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10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0.xml" ContentType="application/vnd.openxmlformats-officedocument.spreadsheetml.revisionLog+xml"/>
  <Override PartName="/docProps/core.xml" ContentType="application/vnd.openxmlformats-package.core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225" windowWidth="28800" windowHeight="13050"/>
  </bookViews>
  <sheets>
    <sheet name="2021-2023 год" sheetId="1" r:id="rId1"/>
  </sheets>
  <definedNames>
    <definedName name="_xlnm._FilterDatabase" localSheetId="0" hidden="1">'2021-2023 год'!$A$13:$F$250</definedName>
    <definedName name="Z_03D0DDB9_3E2B_445E_B26D_09285D63C497_.wvu.FilterData" localSheetId="0" hidden="1">'2021-2023 год'!$A$13:$F$171</definedName>
    <definedName name="Z_0C05F25E_D6C8_460E_B21F_18CDF652E72B_.wvu.FilterData" localSheetId="0" hidden="1">'2021-2023 год'!$A$13:$F$183</definedName>
    <definedName name="Z_136A7CB4_B73A_487D_8A9F_6650DBF728F6_.wvu.FilterData" localSheetId="0" hidden="1">'2021-2023 год'!$A$13:$F$183</definedName>
    <definedName name="Z_15A2C592_34B0_4F20_BD5A_8DDC1F2A5659_.wvu.FilterData" localSheetId="0" hidden="1">'2021-2023 год'!$A$13:$F$189</definedName>
    <definedName name="Z_184D3176_FFF6_4E91_A7DC_D63418B7D0F5_.wvu.FilterData" localSheetId="0" hidden="1">'2021-2023 год'!$A$13:$F$171</definedName>
    <definedName name="Z_20900463_01EE_4499_A830_2048CE8173F7_.wvu.FilterData" localSheetId="0" hidden="1">'2021-2023 год'!$A$13:$F$189</definedName>
    <definedName name="Z_2547B61A_57D8_45C6_87E4_2B595BD241A2_.wvu.FilterData" localSheetId="0" hidden="1">'2021-2023 год'!$A$13:$F$171</definedName>
    <definedName name="Z_2547B61A_57D8_45C6_87E4_2B595BD241A2_.wvu.PrintArea" localSheetId="0" hidden="1">'2021-2023 год'!$A$7:$G$171</definedName>
    <definedName name="Z_2547B61A_57D8_45C6_87E4_2B595BD241A2_.wvu.PrintTitles" localSheetId="0" hidden="1">'2021-2023 год'!$15:$16</definedName>
    <definedName name="Z_265E4B74_F87F_4C11_8F36_BD3184BC15DF_.wvu.FilterData" localSheetId="0" hidden="1">'2021-2023 год'!$A$13:$F$189</definedName>
    <definedName name="Z_265E4B74_F87F_4C11_8F36_BD3184BC15DF_.wvu.PrintArea" localSheetId="0" hidden="1">'2021-2023 год'!$A$5:$G$183</definedName>
    <definedName name="Z_2CBFA120_4352_4C39_9099_3E3743A1946B_.wvu.FilterData" localSheetId="0" hidden="1">'2021-2023 год'!$A$13:$F$183</definedName>
    <definedName name="Z_2CC5DC23_D108_4C62_8D9C_2D339D918FB9_.wvu.FilterData" localSheetId="0" hidden="1">'2021-2023 год'!$A$13:$F$171</definedName>
    <definedName name="Z_2E862F6B_6B0A_40BB_944E_0C7992DC3BBB_.wvu.FilterData" localSheetId="0" hidden="1">'2021-2023 год'!$A$13:$F$171</definedName>
    <definedName name="Z_2FF96413_1F0E_42A6_B647_AF4DC456B835_.wvu.FilterData" localSheetId="0" hidden="1">'2021-2023 год'!$A$13:$F$185</definedName>
    <definedName name="Z_40BF23F9_5DEF_4527_A083_40EFCC3C4569_.wvu.FilterData" localSheetId="0" hidden="1">'2021-2023 год'!$A$13:$F$250</definedName>
    <definedName name="Z_428C4879_5105_4D8B_A2F2_FB13B3A9E1E2_.wvu.FilterData" localSheetId="0" hidden="1">'2021-2023 год'!$A$13:$F$189</definedName>
    <definedName name="Z_456FAF35_0ED7_4429_80D9_B602421A25A1_.wvu.FilterData" localSheetId="0" hidden="1">'2021-2023 год'!$A$13:$F$189</definedName>
    <definedName name="Z_47BDD684_F79C_4255_92CF_330F2AA1FD8D_.wvu.FilterData" localSheetId="0" hidden="1">'2021-2023 год'!$A$13:$F$250</definedName>
    <definedName name="Z_4CB2AD8A_1395_4EEB_B6E5_ACA1429CF0DB_.wvu.Cols" localSheetId="0" hidden="1">'2021-2023 год'!$G:$H</definedName>
    <definedName name="Z_4CB2AD8A_1395_4EEB_B6E5_ACA1429CF0DB_.wvu.FilterData" localSheetId="0" hidden="1">'2021-2023 год'!$A$13:$F$250</definedName>
    <definedName name="Z_4CB2AD8A_1395_4EEB_B6E5_ACA1429CF0DB_.wvu.PrintArea" localSheetId="0" hidden="1">'2021-2023 год'!$A$1:$K$250</definedName>
    <definedName name="Z_4CB2AD8A_1395_4EEB_B6E5_ACA1429CF0DB_.wvu.PrintTitles" localSheetId="0" hidden="1">'2021-2023 год'!$12:$13</definedName>
    <definedName name="Z_4DCFC8D2_CFB0_4FE4_8B3E_32DB381AAC5C_.wvu.FilterData" localSheetId="0" hidden="1">'2021-2023 год'!$A$13:$F$189</definedName>
    <definedName name="Z_52080DA5_BFF1_49FC_B2E6_D15443E59FD0_.wvu.FilterData" localSheetId="0" hidden="1">'2021-2023 год'!$A$13:$F$189</definedName>
    <definedName name="Z_5271CAE7_4D6C_40AB_9A03_5EFB6EFB80FA_.wvu.Cols" localSheetId="0" hidden="1">'2021-2023 год'!#REF!</definedName>
    <definedName name="Z_5271CAE7_4D6C_40AB_9A03_5EFB6EFB80FA_.wvu.FilterData" localSheetId="0" hidden="1">'2021-2023 год'!$A$13:$F$171</definedName>
    <definedName name="Z_5271CAE7_4D6C_40AB_9A03_5EFB6EFB80FA_.wvu.PrintArea" localSheetId="0" hidden="1">'2021-2023 год'!$A$6:$G$171</definedName>
    <definedName name="Z_58AA27DC_B6C6_486F_BBC3_7C0EC56685DB_.wvu.FilterData" localSheetId="0" hidden="1">'2021-2023 год'!$A$13:$F$189</definedName>
    <definedName name="Z_599A55F8_3816_4A95_B2A0_7EE8B30830DF_.wvu.FilterData" localSheetId="0" hidden="1">'2021-2023 год'!$A$13:$F$171</definedName>
    <definedName name="Z_599A55F8_3816_4A95_B2A0_7EE8B30830DF_.wvu.PrintArea" localSheetId="0" hidden="1">'2021-2023 год'!$A$7:$G$171</definedName>
    <definedName name="Z_5D1DF937_0603_42B5_85E6_384607F02674_.wvu.FilterData" localSheetId="0" hidden="1">'2021-2023 год'!$A$13:$F$250</definedName>
    <definedName name="Z_5F3C553F_2E74_4486_B0C3_725902718DFB_.wvu.FilterData" localSheetId="0" hidden="1">'2021-2023 год'!$A$13:$F$250</definedName>
    <definedName name="Z_62BA1D30_83D4_405C_B38E_4A6036DCDF7D_.wvu.Cols" localSheetId="0" hidden="1">'2021-2023 год'!#REF!</definedName>
    <definedName name="Z_62BA1D30_83D4_405C_B38E_4A6036DCDF7D_.wvu.FilterData" localSheetId="0" hidden="1">'2021-2023 год'!$A$13:$F$171</definedName>
    <definedName name="Z_62BA1D30_83D4_405C_B38E_4A6036DCDF7D_.wvu.PrintArea" localSheetId="0" hidden="1">'2021-2023 год'!$A$6:$G$171</definedName>
    <definedName name="Z_79F59BD1_17D2_45CE_ABAE_358CD088226E_.wvu.FilterData" localSheetId="0" hidden="1">'2021-2023 год'!$A$13:$F$183</definedName>
    <definedName name="Z_7C0ABF66_8B0F_48ED_A269_F91E2B0FF96C_.wvu.FilterData" localSheetId="0" hidden="1">'2021-2023 год'!$A$13:$F$171</definedName>
    <definedName name="Z_8A4D0045_C517_4374_8A07_4E827A562FC4_.wvu.FilterData" localSheetId="0" hidden="1">'2021-2023 год'!$A$13:$F$189</definedName>
    <definedName name="Z_8AA41EB0_2CC0_4F86_8798_B03A7CC4D0C2_.wvu.FilterData" localSheetId="0" hidden="1">'2021-2023 год'!$A$13:$F$189</definedName>
    <definedName name="Z_8DF1C0DA_CA12_4073_8355_1171FE094629_.wvu.FilterData" localSheetId="0" hidden="1">'2021-2023 год'!$A$13:$F$250</definedName>
    <definedName name="Z_8E0CAC60_CC3F_47CB_9EF3_039342AC9535_.wvu.FilterData" localSheetId="0" hidden="1">'2021-2023 год'!$A$13:$F$189</definedName>
    <definedName name="Z_8E0CAC60_CC3F_47CB_9EF3_039342AC9535_.wvu.PrintTitles" localSheetId="0" hidden="1">'2021-2023 год'!$15:$16</definedName>
    <definedName name="Z_949DCF8A_4B6C_48DC_A0AF_1508759F4E2C_.wvu.FilterData" localSheetId="0" hidden="1">'2021-2023 год'!$A$13:$F$171</definedName>
    <definedName name="Z_9AE4E90B_95AD_4E92_80AE_724EF4B3642C_.wvu.FilterData" localSheetId="0" hidden="1">'2021-2023 год'!$A$13:$F$189</definedName>
    <definedName name="Z_9AE4E90B_95AD_4E92_80AE_724EF4B3642C_.wvu.PrintArea" localSheetId="0" hidden="1">'2021-2023 год'!$A$5:$G$189</definedName>
    <definedName name="Z_9AE4E90B_95AD_4E92_80AE_724EF4B3642C_.wvu.PrintTitles" localSheetId="0" hidden="1">'2021-2023 год'!$15:$16</definedName>
    <definedName name="Z_9AE4E90B_95AD_4E92_80AE_724EF4B3642C_.wvu.Rows" localSheetId="0" hidden="1">'2021-2023 год'!#REF!,'2021-2023 год'!#REF!</definedName>
    <definedName name="Z_A24E161A_D544_48C2_9D1F_4A462EC54334_.wvu.FilterData" localSheetId="0" hidden="1">'2021-2023 год'!$A$13:$F$183</definedName>
    <definedName name="Z_A2DDF725_A43F_4376_AC13_C92B1FC53799_.wvu.FilterData" localSheetId="0" hidden="1">'2021-2023 год'!$A$13:$F$250</definedName>
    <definedName name="Z_A79CDC70_8466_49CB_8C49_C52C08F5C2C3_.wvu.FilterData" localSheetId="0" hidden="1">'2021-2023 год'!$A$13:$F$171</definedName>
    <definedName name="Z_A79CDC70_8466_49CB_8C49_C52C08F5C2C3_.wvu.PrintArea" localSheetId="0" hidden="1">'2021-2023 год'!$A$7:$G$171</definedName>
    <definedName name="Z_A79CDC70_8466_49CB_8C49_C52C08F5C2C3_.wvu.PrintTitles" localSheetId="0" hidden="1">'2021-2023 год'!$15:$16</definedName>
    <definedName name="Z_A7B626E9_A7AF_40B4_84EF_DECB7C4998DD_.wvu.FilterData" localSheetId="0" hidden="1">'2021-2023 год'!$A$13:$F$246</definedName>
    <definedName name="Z_A94679FB_885C_492A_AB5B_955A17EA11D4_.wvu.FilterData" localSheetId="0" hidden="1">'2021-2023 год'!$A$13:$F$250</definedName>
    <definedName name="Z_B20D6023_2FFF_457F_8563_041DBF7DE629_.wvu.FilterData" localSheetId="0" hidden="1">'2021-2023 год'!$A$13:$F$250</definedName>
    <definedName name="Z_B2AEA316_3CC7_4A5F_84DC_5C75A986883C_.wvu.FilterData" localSheetId="0" hidden="1">'2021-2023 год'!$A$13:$F$183</definedName>
    <definedName name="Z_B3397BCA_1277_4868_806F_2E68EFD73FCF_.wvu.Cols" localSheetId="0" hidden="1">'2021-2023 год'!#REF!</definedName>
    <definedName name="Z_B3397BCA_1277_4868_806F_2E68EFD73FCF_.wvu.FilterData" localSheetId="0" hidden="1">'2021-2023 год'!$A$13:$F$171</definedName>
    <definedName name="Z_B3397BCA_1277_4868_806F_2E68EFD73FCF_.wvu.PrintArea" localSheetId="0" hidden="1">'2021-2023 год'!$A$10:$F$171</definedName>
    <definedName name="Z_B3397BCA_1277_4868_806F_2E68EFD73FCF_.wvu.PrintTitles" localSheetId="0" hidden="1">'2021-2023 год'!$15:$16</definedName>
    <definedName name="Z_B3463B94_A148_4CED_9456_BF3639DD779F_.wvu.FilterData" localSheetId="0" hidden="1">'2021-2023 год'!$A$13:$F$189</definedName>
    <definedName name="Z_B3ADB1FC_7237_4F79_A98A_9A3A728E8FB8_.wvu.FilterData" localSheetId="0" hidden="1">'2021-2023 год'!$A$13:$F$171</definedName>
    <definedName name="Z_BE8286D2_FA45_4673_A1FC_0E5782EB1F9A_.wvu.FilterData" localSheetId="0" hidden="1">'2021-2023 год'!$A$13:$F$250</definedName>
    <definedName name="Z_C0DCEFD6_4378_4196_8A52_BBAE8937CBA3_.wvu.FilterData" localSheetId="0" hidden="1">'2021-2023 год'!$A$13:$F$250</definedName>
    <definedName name="Z_C0DCEFD6_4378_4196_8A52_BBAE8937CBA3_.wvu.PrintArea" localSheetId="0" hidden="1">'2021-2023 год'!$A$1:$K$254</definedName>
    <definedName name="Z_C0DCEFD6_4378_4196_8A52_BBAE8937CBA3_.wvu.PrintTitles" localSheetId="0" hidden="1">'2021-2023 год'!$12:$13</definedName>
    <definedName name="Z_CA6221F1_111B_4FCB_9F05_0C1B99099967_.wvu.FilterData" localSheetId="0" hidden="1">'2021-2023 год'!$A$13:$F$250</definedName>
    <definedName name="Z_CBBD36BD_B8D3_405D_A6D4_79D054A9E80B_.wvu.FilterData" localSheetId="0" hidden="1">'2021-2023 год'!$A$13:$F$183</definedName>
    <definedName name="Z_CFCD11A5_5DDB_474D_9D2B_79AC7ABEC29D_.wvu.FilterData" localSheetId="0" hidden="1">'2021-2023 год'!$A$13:$F$183</definedName>
    <definedName name="Z_D5451C69_6188_4AB8_99E1_04D2A5F2965F_.wvu.FilterData" localSheetId="0" hidden="1">'2021-2023 год'!$A$13:$F$189</definedName>
    <definedName name="Z_D5451C69_6188_4AB8_99E1_04D2A5F2965F_.wvu.PrintArea" localSheetId="0" hidden="1">'2021-2023 год'!$A$5:$G$189</definedName>
    <definedName name="Z_D6B369C7_5C5A_4656_8846_64036478A0EF_.wvu.FilterData" localSheetId="0" hidden="1">'2021-2023 год'!$A$13:$F$250</definedName>
    <definedName name="Z_DCD62DCA_C2E6_4944_BF05_06393683843D_.wvu.FilterData" localSheetId="0" hidden="1">'2021-2023 год'!$A$13:$F$185</definedName>
    <definedName name="Z_E021FB0C_A711_4509_BC26_BEE4D6D0121D_.wvu.FilterData" localSheetId="0" hidden="1">'2021-2023 год'!$A$13:$F$185</definedName>
    <definedName name="Z_E021FB0C_A711_4509_BC26_BEE4D6D0121D_.wvu.PrintArea" localSheetId="0" hidden="1">'2021-2023 год'!$A$6:$G$185</definedName>
    <definedName name="Z_E416FCE8_F878_4385_8913_B15206A31FD4_.wvu.FilterData" localSheetId="0" hidden="1">'2021-2023 год'!$A$13:$F$250</definedName>
    <definedName name="Z_E73FB2C8_8889_4BC1_B42C_BB4285892FAC_.wvu.Cols" localSheetId="0" hidden="1">'2021-2023 год'!#REF!</definedName>
    <definedName name="Z_E73FB2C8_8889_4BC1_B42C_BB4285892FAC_.wvu.FilterData" localSheetId="0" hidden="1">'2021-2023 год'!$A$13:$F$171</definedName>
    <definedName name="Z_E73FB2C8_8889_4BC1_B42C_BB4285892FAC_.wvu.PrintArea" localSheetId="0" hidden="1">'2021-2023 год'!$A$10:$F$171</definedName>
    <definedName name="Z_E73FB2C8_8889_4BC1_B42C_BB4285892FAC_.wvu.PrintTitles" localSheetId="0" hidden="1">'2021-2023 год'!$15:$16</definedName>
    <definedName name="Z_E7A61A23_F5BB_4765_9BEB_425D1A63ECC6_.wvu.FilterData" localSheetId="0" hidden="1">'2021-2023 год'!$A$13:$F$183</definedName>
    <definedName name="Z_E942A1EB_DA9A_49D4_890A_1E490C17C671_.wvu.FilterData" localSheetId="0" hidden="1">'2021-2023 год'!$A$13:$F$183</definedName>
    <definedName name="Z_EFE49B85_9879_4286_B05C_7193511463E5_.wvu.FilterData" localSheetId="0" hidden="1">'2021-2023 год'!$A$13:$F$250</definedName>
    <definedName name="Z_F0654BDF_4068_4EF6_85C0_9A711782EA10_.wvu.FilterData" localSheetId="0" hidden="1">'2021-2023 год'!$A$13:$F$189</definedName>
    <definedName name="Z_F30358E0_6540_4232_9B00_91022CE5977B_.wvu.FilterData" localSheetId="0" hidden="1">'2021-2023 год'!$A$13:$F$246</definedName>
    <definedName name="Z_F883476E_04A9_4D11_A9FF_4F72BAC798EA_.wvu.FilterData" localSheetId="0" hidden="1">'2021-2023 год'!$A$13:$F$183</definedName>
    <definedName name="_xlnm.Print_Titles" localSheetId="0">'2021-2023 год'!$12:$13</definedName>
    <definedName name="_xlnm.Print_Area" localSheetId="0">'2021-2023 год'!$A$1:$K$250</definedName>
  </definedNames>
  <calcPr calcId="125725"/>
  <customWorkbookViews>
    <customWorkbookView name="Zinovkina - Личное представление" guid="{4CB2AD8A-1395-4EEB-B6E5-ACA1429CF0DB}" mergeInterval="0" personalView="1" maximized="1" xWindow="1" yWindow="1" windowWidth="1916" windowHeight="822" activeSheetId="1"/>
    <customWorkbookView name="Администратор - Личное представление" guid="{C0DCEFD6-4378-4196-8A52-BBAE8937CBA3}" mergeInterval="0" personalView="1" xWindow="10" yWindow="17" windowWidth="1900" windowHeight="828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1 - Личное представление" guid="{D5451C69-6188-4AB8-99E1-04D2A5F2965F}" mergeInterval="0" personalView="1" maximized="1" windowWidth="1276" windowHeight="809" activeSheetId="1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</customWorkbookViews>
</workbook>
</file>

<file path=xl/calcChain.xml><?xml version="1.0" encoding="utf-8"?>
<calcChain xmlns="http://schemas.openxmlformats.org/spreadsheetml/2006/main">
  <c r="H81" i="1"/>
  <c r="H169"/>
  <c r="H126" l="1"/>
  <c r="I254" l="1"/>
  <c r="I253" s="1"/>
  <c r="K253"/>
  <c r="J253"/>
  <c r="H253"/>
  <c r="G253"/>
  <c r="K252"/>
  <c r="K251" s="1"/>
  <c r="J252"/>
  <c r="J251" s="1"/>
  <c r="H252"/>
  <c r="H251" s="1"/>
  <c r="G252"/>
  <c r="G251" s="1"/>
  <c r="I252" l="1"/>
  <c r="I251" s="1"/>
  <c r="H141" l="1"/>
  <c r="K141"/>
  <c r="J141"/>
  <c r="I143"/>
  <c r="G168"/>
  <c r="G159"/>
  <c r="H37" l="1"/>
  <c r="H36" s="1"/>
  <c r="H35" s="1"/>
  <c r="J37"/>
  <c r="J36" s="1"/>
  <c r="J35" s="1"/>
  <c r="K37"/>
  <c r="K36" s="1"/>
  <c r="K35" s="1"/>
  <c r="G37"/>
  <c r="G36" s="1"/>
  <c r="G35" s="1"/>
  <c r="I38"/>
  <c r="I37" s="1"/>
  <c r="I36" s="1"/>
  <c r="I35" s="1"/>
  <c r="G46"/>
  <c r="G45" s="1"/>
  <c r="G44" s="1"/>
  <c r="H22"/>
  <c r="H21" s="1"/>
  <c r="H27"/>
  <c r="H26" s="1"/>
  <c r="H32"/>
  <c r="H31" s="1"/>
  <c r="H30" s="1"/>
  <c r="H42"/>
  <c r="H41" s="1"/>
  <c r="H40" s="1"/>
  <c r="H46"/>
  <c r="H45" s="1"/>
  <c r="H44" s="1"/>
  <c r="H53"/>
  <c r="H52" s="1"/>
  <c r="H51" s="1"/>
  <c r="H57"/>
  <c r="H56" s="1"/>
  <c r="H55" s="1"/>
  <c r="H65"/>
  <c r="H64" s="1"/>
  <c r="H63" s="1"/>
  <c r="H62" s="1"/>
  <c r="H61" s="1"/>
  <c r="H60" s="1"/>
  <c r="H72"/>
  <c r="H71" s="1"/>
  <c r="H70" s="1"/>
  <c r="H76"/>
  <c r="H75" s="1"/>
  <c r="H74" s="1"/>
  <c r="H80"/>
  <c r="H79" s="1"/>
  <c r="H78" s="1"/>
  <c r="H87"/>
  <c r="H86" s="1"/>
  <c r="H85" s="1"/>
  <c r="H91"/>
  <c r="H90" s="1"/>
  <c r="H89" s="1"/>
  <c r="H95"/>
  <c r="H94" s="1"/>
  <c r="H93" s="1"/>
  <c r="H99"/>
  <c r="H98" s="1"/>
  <c r="H97" s="1"/>
  <c r="H103"/>
  <c r="H102" s="1"/>
  <c r="H101" s="1"/>
  <c r="H108"/>
  <c r="H107" s="1"/>
  <c r="H106" s="1"/>
  <c r="H105" s="1"/>
  <c r="H115"/>
  <c r="H114" s="1"/>
  <c r="H118"/>
  <c r="H117" s="1"/>
  <c r="H125"/>
  <c r="H124" s="1"/>
  <c r="H131"/>
  <c r="H130" s="1"/>
  <c r="H129" s="1"/>
  <c r="H128" s="1"/>
  <c r="H127" s="1"/>
  <c r="H137"/>
  <c r="H136" s="1"/>
  <c r="H135" s="1"/>
  <c r="H140"/>
  <c r="H139" s="1"/>
  <c r="H146"/>
  <c r="H145" s="1"/>
  <c r="H144" s="1"/>
  <c r="H151"/>
  <c r="H150" s="1"/>
  <c r="H149" s="1"/>
  <c r="H155"/>
  <c r="H154" s="1"/>
  <c r="H153" s="1"/>
  <c r="H159"/>
  <c r="H158" s="1"/>
  <c r="H157" s="1"/>
  <c r="H162"/>
  <c r="H164"/>
  <c r="H163" s="1"/>
  <c r="H168"/>
  <c r="H167" s="1"/>
  <c r="H166" s="1"/>
  <c r="H176"/>
  <c r="H175" s="1"/>
  <c r="H174" s="1"/>
  <c r="H173" s="1"/>
  <c r="H172" s="1"/>
  <c r="H182"/>
  <c r="H181" s="1"/>
  <c r="H180" s="1"/>
  <c r="H186"/>
  <c r="H185" s="1"/>
  <c r="H184" s="1"/>
  <c r="H191"/>
  <c r="H190" s="1"/>
  <c r="H189" s="1"/>
  <c r="H195"/>
  <c r="H194" s="1"/>
  <c r="H193" s="1"/>
  <c r="H199"/>
  <c r="H198" s="1"/>
  <c r="H197" s="1"/>
  <c r="G23"/>
  <c r="G22" s="1"/>
  <c r="G21" s="1"/>
  <c r="G27"/>
  <c r="G26" s="1"/>
  <c r="G32"/>
  <c r="G31" s="1"/>
  <c r="G42"/>
  <c r="G41" s="1"/>
  <c r="G40" s="1"/>
  <c r="G53"/>
  <c r="G52" s="1"/>
  <c r="G51" s="1"/>
  <c r="G57"/>
  <c r="G56" s="1"/>
  <c r="G55" s="1"/>
  <c r="G65"/>
  <c r="G64" s="1"/>
  <c r="G63" s="1"/>
  <c r="G62" s="1"/>
  <c r="G61" s="1"/>
  <c r="G60" s="1"/>
  <c r="G73"/>
  <c r="G72" s="1"/>
  <c r="G71" s="1"/>
  <c r="G70" s="1"/>
  <c r="G77"/>
  <c r="G76" s="1"/>
  <c r="G75" s="1"/>
  <c r="G74" s="1"/>
  <c r="G81"/>
  <c r="G80" s="1"/>
  <c r="G79" s="1"/>
  <c r="G78" s="1"/>
  <c r="G87"/>
  <c r="G86" s="1"/>
  <c r="G85" s="1"/>
  <c r="G92"/>
  <c r="G91" s="1"/>
  <c r="G90" s="1"/>
  <c r="G89" s="1"/>
  <c r="G95"/>
  <c r="G94" s="1"/>
  <c r="G93" s="1"/>
  <c r="G99"/>
  <c r="G98" s="1"/>
  <c r="G97" s="1"/>
  <c r="G103"/>
  <c r="G102" s="1"/>
  <c r="G101" s="1"/>
  <c r="G108"/>
  <c r="G107" s="1"/>
  <c r="G106" s="1"/>
  <c r="G105" s="1"/>
  <c r="G115"/>
  <c r="G114" s="1"/>
  <c r="G118"/>
  <c r="G117" s="1"/>
  <c r="G125"/>
  <c r="G124" s="1"/>
  <c r="G131"/>
  <c r="G130" s="1"/>
  <c r="G129" s="1"/>
  <c r="G128" s="1"/>
  <c r="G127" s="1"/>
  <c r="G137"/>
  <c r="G136" s="1"/>
  <c r="G135" s="1"/>
  <c r="G142"/>
  <c r="G141" s="1"/>
  <c r="G140" s="1"/>
  <c r="G139" s="1"/>
  <c r="G147"/>
  <c r="G146" s="1"/>
  <c r="G145" s="1"/>
  <c r="G144" s="1"/>
  <c r="G152"/>
  <c r="G151" s="1"/>
  <c r="G150" s="1"/>
  <c r="G149" s="1"/>
  <c r="G155"/>
  <c r="G154" s="1"/>
  <c r="G153" s="1"/>
  <c r="G158"/>
  <c r="G157" s="1"/>
  <c r="G165"/>
  <c r="G162" s="1"/>
  <c r="G167"/>
  <c r="G166" s="1"/>
  <c r="G176"/>
  <c r="G175" s="1"/>
  <c r="G174" s="1"/>
  <c r="G173" s="1"/>
  <c r="G172" s="1"/>
  <c r="G182"/>
  <c r="G181" s="1"/>
  <c r="G180" s="1"/>
  <c r="G186"/>
  <c r="G185" s="1"/>
  <c r="G184" s="1"/>
  <c r="G191"/>
  <c r="G190" s="1"/>
  <c r="G189" s="1"/>
  <c r="G195"/>
  <c r="G194" s="1"/>
  <c r="G193" s="1"/>
  <c r="G199"/>
  <c r="G198" s="1"/>
  <c r="G197" s="1"/>
  <c r="I100"/>
  <c r="I99" s="1"/>
  <c r="I98" s="1"/>
  <c r="I97" s="1"/>
  <c r="I183"/>
  <c r="I182" s="1"/>
  <c r="I181" s="1"/>
  <c r="I180" s="1"/>
  <c r="I126"/>
  <c r="I125" s="1"/>
  <c r="I124" s="1"/>
  <c r="I116"/>
  <c r="I115" s="1"/>
  <c r="I114" s="1"/>
  <c r="I104"/>
  <c r="I103" s="1"/>
  <c r="I102" s="1"/>
  <c r="I101" s="1"/>
  <c r="I96"/>
  <c r="I95" s="1"/>
  <c r="I94" s="1"/>
  <c r="I93" s="1"/>
  <c r="I88"/>
  <c r="I87" s="1"/>
  <c r="I86" s="1"/>
  <c r="I85" s="1"/>
  <c r="I66"/>
  <c r="I65" s="1"/>
  <c r="I64" s="1"/>
  <c r="I63" s="1"/>
  <c r="I62" s="1"/>
  <c r="I61" s="1"/>
  <c r="I60" s="1"/>
  <c r="I43"/>
  <c r="I42" s="1"/>
  <c r="I41" s="1"/>
  <c r="I40" s="1"/>
  <c r="I160"/>
  <c r="H121" l="1"/>
  <c r="H123"/>
  <c r="H122" s="1"/>
  <c r="I121"/>
  <c r="I123"/>
  <c r="I122" s="1"/>
  <c r="G121"/>
  <c r="G123"/>
  <c r="G122" s="1"/>
  <c r="G134"/>
  <c r="G133" s="1"/>
  <c r="H134"/>
  <c r="H133" s="1"/>
  <c r="G179"/>
  <c r="I165"/>
  <c r="I164" s="1"/>
  <c r="I163" s="1"/>
  <c r="G164"/>
  <c r="G163" s="1"/>
  <c r="I81"/>
  <c r="I80" s="1"/>
  <c r="I79" s="1"/>
  <c r="I78" s="1"/>
  <c r="G113"/>
  <c r="G112" s="1"/>
  <c r="G111" s="1"/>
  <c r="H188"/>
  <c r="G39"/>
  <c r="G34" s="1"/>
  <c r="I92"/>
  <c r="I91" s="1"/>
  <c r="I90" s="1"/>
  <c r="I89" s="1"/>
  <c r="I84" s="1"/>
  <c r="I83" s="1"/>
  <c r="G50"/>
  <c r="G49" s="1"/>
  <c r="G48" s="1"/>
  <c r="H179"/>
  <c r="H178" s="1"/>
  <c r="H171" s="1"/>
  <c r="I159"/>
  <c r="I158" s="1"/>
  <c r="I157" s="1"/>
  <c r="H148"/>
  <c r="H20"/>
  <c r="H19" s="1"/>
  <c r="H18"/>
  <c r="H84"/>
  <c r="H83" s="1"/>
  <c r="H82" s="1"/>
  <c r="H113"/>
  <c r="H112" s="1"/>
  <c r="H111" s="1"/>
  <c r="H69"/>
  <c r="H68" s="1"/>
  <c r="H67" s="1"/>
  <c r="H50"/>
  <c r="H49" s="1"/>
  <c r="H48" s="1"/>
  <c r="H29"/>
  <c r="H39"/>
  <c r="H34" s="1"/>
  <c r="H25"/>
  <c r="H24"/>
  <c r="G188"/>
  <c r="G84"/>
  <c r="G83" s="1"/>
  <c r="G82" s="1"/>
  <c r="G20"/>
  <c r="G19" s="1"/>
  <c r="G18"/>
  <c r="G148"/>
  <c r="G29"/>
  <c r="G30"/>
  <c r="G69"/>
  <c r="G68" s="1"/>
  <c r="G67" s="1"/>
  <c r="G24"/>
  <c r="G25"/>
  <c r="I142"/>
  <c r="I200"/>
  <c r="I199" s="1"/>
  <c r="I198" s="1"/>
  <c r="I197" s="1"/>
  <c r="I192"/>
  <c r="I191" s="1"/>
  <c r="I190" s="1"/>
  <c r="I189" s="1"/>
  <c r="I196"/>
  <c r="I195" s="1"/>
  <c r="I194" s="1"/>
  <c r="I193" s="1"/>
  <c r="I77"/>
  <c r="I76" s="1"/>
  <c r="I75" s="1"/>
  <c r="I74" s="1"/>
  <c r="I73"/>
  <c r="I72" s="1"/>
  <c r="I71" s="1"/>
  <c r="I70" s="1"/>
  <c r="I152"/>
  <c r="I151" s="1"/>
  <c r="I150" s="1"/>
  <c r="I149" s="1"/>
  <c r="I156"/>
  <c r="I155" s="1"/>
  <c r="I154" s="1"/>
  <c r="I153" s="1"/>
  <c r="I33"/>
  <c r="I32" s="1"/>
  <c r="I31" s="1"/>
  <c r="I30" s="1"/>
  <c r="I54"/>
  <c r="I53" s="1"/>
  <c r="I52" s="1"/>
  <c r="I51" s="1"/>
  <c r="I47"/>
  <c r="I46" s="1"/>
  <c r="I45" s="1"/>
  <c r="I44" s="1"/>
  <c r="I39" s="1"/>
  <c r="I34" s="1"/>
  <c r="I170"/>
  <c r="I177"/>
  <c r="I176" s="1"/>
  <c r="I175" s="1"/>
  <c r="I174" s="1"/>
  <c r="I173" s="1"/>
  <c r="I172" s="1"/>
  <c r="I187"/>
  <c r="I186" s="1"/>
  <c r="I185" s="1"/>
  <c r="I184" s="1"/>
  <c r="I179" s="1"/>
  <c r="I28"/>
  <c r="I27" s="1"/>
  <c r="I26" s="1"/>
  <c r="I25" s="1"/>
  <c r="I138"/>
  <c r="I137" s="1"/>
  <c r="I136" s="1"/>
  <c r="I135" s="1"/>
  <c r="I132"/>
  <c r="I131" s="1"/>
  <c r="I130" s="1"/>
  <c r="I129" s="1"/>
  <c r="I128" s="1"/>
  <c r="I127" s="1"/>
  <c r="I23"/>
  <c r="I22" s="1"/>
  <c r="I21" s="1"/>
  <c r="I18" s="1"/>
  <c r="I58"/>
  <c r="I57" s="1"/>
  <c r="I56" s="1"/>
  <c r="I55" s="1"/>
  <c r="I169"/>
  <c r="K32"/>
  <c r="K31" s="1"/>
  <c r="K29" s="1"/>
  <c r="J32"/>
  <c r="J31" s="1"/>
  <c r="J29" s="1"/>
  <c r="H17" l="1"/>
  <c r="G178"/>
  <c r="G171" s="1"/>
  <c r="H120"/>
  <c r="H110" s="1"/>
  <c r="G120"/>
  <c r="G110" s="1"/>
  <c r="I162"/>
  <c r="I141"/>
  <c r="I140" s="1"/>
  <c r="I139" s="1"/>
  <c r="H59"/>
  <c r="G59"/>
  <c r="I20"/>
  <c r="I19" s="1"/>
  <c r="I69"/>
  <c r="I68" s="1"/>
  <c r="I67" s="1"/>
  <c r="I188"/>
  <c r="I178" s="1"/>
  <c r="I171" s="1"/>
  <c r="G17"/>
  <c r="I29"/>
  <c r="I50"/>
  <c r="I49" s="1"/>
  <c r="I48" s="1"/>
  <c r="I168"/>
  <c r="I167" s="1"/>
  <c r="I24"/>
  <c r="I147"/>
  <c r="I146" s="1"/>
  <c r="I145" s="1"/>
  <c r="I144" s="1"/>
  <c r="H16" l="1"/>
  <c r="I166"/>
  <c r="I148" s="1"/>
  <c r="I134"/>
  <c r="I133" s="1"/>
  <c r="G16"/>
  <c r="I17"/>
  <c r="I119"/>
  <c r="I118" s="1"/>
  <c r="I117" s="1"/>
  <c r="I113" s="1"/>
  <c r="I112" s="1"/>
  <c r="I111" s="1"/>
  <c r="I109"/>
  <c r="I108" s="1"/>
  <c r="I107" s="1"/>
  <c r="I106" s="1"/>
  <c r="I105" s="1"/>
  <c r="I82" s="1"/>
  <c r="I59" s="1"/>
  <c r="I120" l="1"/>
  <c r="I110" s="1"/>
  <c r="I16" s="1"/>
  <c r="I220"/>
  <c r="I219" s="1"/>
  <c r="I218" s="1"/>
  <c r="I217" s="1"/>
  <c r="K219"/>
  <c r="K218" s="1"/>
  <c r="K217" s="1"/>
  <c r="J219"/>
  <c r="J218" s="1"/>
  <c r="J217" s="1"/>
  <c r="H219"/>
  <c r="H218" s="1"/>
  <c r="H217" s="1"/>
  <c r="G219"/>
  <c r="G218" s="1"/>
  <c r="G217" s="1"/>
  <c r="I240" l="1"/>
  <c r="I239" s="1"/>
  <c r="K239"/>
  <c r="J239"/>
  <c r="H239"/>
  <c r="G239"/>
  <c r="K238"/>
  <c r="K237" s="1"/>
  <c r="J238"/>
  <c r="J237" s="1"/>
  <c r="H238"/>
  <c r="H237" s="1"/>
  <c r="G238"/>
  <c r="G237" s="1"/>
  <c r="I238" l="1"/>
  <c r="I237" s="1"/>
  <c r="I216" l="1"/>
  <c r="I215" s="1"/>
  <c r="I214" s="1"/>
  <c r="I213" s="1"/>
  <c r="K215"/>
  <c r="K214" s="1"/>
  <c r="K213" s="1"/>
  <c r="J215"/>
  <c r="J214" s="1"/>
  <c r="J213" s="1"/>
  <c r="H215"/>
  <c r="H214" s="1"/>
  <c r="H213" s="1"/>
  <c r="G215"/>
  <c r="G214" s="1"/>
  <c r="G213" s="1"/>
  <c r="H227"/>
  <c r="H226" s="1"/>
  <c r="H225" s="1"/>
  <c r="K227"/>
  <c r="K226" s="1"/>
  <c r="K225" s="1"/>
  <c r="J227"/>
  <c r="J226" s="1"/>
  <c r="J225" s="1"/>
  <c r="G227"/>
  <c r="G226" s="1"/>
  <c r="G225" s="1"/>
  <c r="I228" l="1"/>
  <c r="I227" s="1"/>
  <c r="I226" s="1"/>
  <c r="I225" s="1"/>
  <c r="K137" l="1"/>
  <c r="K136" s="1"/>
  <c r="K135" s="1"/>
  <c r="J137"/>
  <c r="J136" s="1"/>
  <c r="J135" s="1"/>
  <c r="K46"/>
  <c r="K45" s="1"/>
  <c r="K44" s="1"/>
  <c r="J46"/>
  <c r="J45" s="1"/>
  <c r="J44" s="1"/>
  <c r="J160"/>
  <c r="J159" s="1"/>
  <c r="K160"/>
  <c r="K159" s="1"/>
  <c r="K169"/>
  <c r="K168" s="1"/>
  <c r="J169"/>
  <c r="J168" s="1"/>
  <c r="I250" l="1"/>
  <c r="I248" s="1"/>
  <c r="I247" s="1"/>
  <c r="H248"/>
  <c r="H247" s="1"/>
  <c r="H249"/>
  <c r="I246"/>
  <c r="I245" s="1"/>
  <c r="I243" s="1"/>
  <c r="H245"/>
  <c r="H243" s="1"/>
  <c r="I236"/>
  <c r="I234" s="1"/>
  <c r="I233" s="1"/>
  <c r="H234"/>
  <c r="H233" s="1"/>
  <c r="H235"/>
  <c r="I232"/>
  <c r="I231" s="1"/>
  <c r="I230" s="1"/>
  <c r="I229" s="1"/>
  <c r="H231"/>
  <c r="H230" s="1"/>
  <c r="H229" s="1"/>
  <c r="I224"/>
  <c r="I223" s="1"/>
  <c r="I222" s="1"/>
  <c r="I221" s="1"/>
  <c r="H223"/>
  <c r="H222" s="1"/>
  <c r="H221" s="1"/>
  <c r="I212"/>
  <c r="I210" s="1"/>
  <c r="I209" s="1"/>
  <c r="H210"/>
  <c r="H209" s="1"/>
  <c r="H211"/>
  <c r="I208"/>
  <c r="I206" s="1"/>
  <c r="I205" s="1"/>
  <c r="H206"/>
  <c r="H205" s="1"/>
  <c r="H207"/>
  <c r="H242" l="1"/>
  <c r="H241" s="1"/>
  <c r="I242"/>
  <c r="H204"/>
  <c r="H203" s="1"/>
  <c r="I204"/>
  <c r="I203" s="1"/>
  <c r="I211"/>
  <c r="I249"/>
  <c r="I235"/>
  <c r="I207"/>
  <c r="I241"/>
  <c r="I244"/>
  <c r="H244"/>
  <c r="I202" l="1"/>
  <c r="I201" s="1"/>
  <c r="H202"/>
  <c r="H201" s="1"/>
  <c r="H15" s="1"/>
  <c r="J108" l="1"/>
  <c r="J107" s="1"/>
  <c r="J106" s="1"/>
  <c r="J105" s="1"/>
  <c r="K108"/>
  <c r="K107" s="1"/>
  <c r="K106" s="1"/>
  <c r="K105" s="1"/>
  <c r="K23" l="1"/>
  <c r="J23"/>
  <c r="K156" l="1"/>
  <c r="J156" l="1"/>
  <c r="K73" l="1"/>
  <c r="J73"/>
  <c r="K77" l="1"/>
  <c r="J77"/>
  <c r="K191"/>
  <c r="J191"/>
  <c r="J147"/>
  <c r="I15" l="1"/>
  <c r="K125"/>
  <c r="J125"/>
  <c r="J103"/>
  <c r="J102" s="1"/>
  <c r="J101" s="1"/>
  <c r="K103"/>
  <c r="K102" s="1"/>
  <c r="K101" s="1"/>
  <c r="J99"/>
  <c r="J98" s="1"/>
  <c r="J97" s="1"/>
  <c r="K99"/>
  <c r="K98" s="1"/>
  <c r="K97" s="1"/>
  <c r="J91"/>
  <c r="J90" s="1"/>
  <c r="J89" s="1"/>
  <c r="K91"/>
  <c r="K90" s="1"/>
  <c r="K89" s="1"/>
  <c r="J95"/>
  <c r="J94" s="1"/>
  <c r="J93" s="1"/>
  <c r="K95"/>
  <c r="K94" s="1"/>
  <c r="K93" s="1"/>
  <c r="J87"/>
  <c r="K87"/>
  <c r="K72"/>
  <c r="K71" s="1"/>
  <c r="K70" s="1"/>
  <c r="J72"/>
  <c r="J71" s="1"/>
  <c r="J70" s="1"/>
  <c r="K57"/>
  <c r="K56" s="1"/>
  <c r="K55" s="1"/>
  <c r="J57"/>
  <c r="J56" s="1"/>
  <c r="J55" s="1"/>
  <c r="K27"/>
  <c r="K26" s="1"/>
  <c r="K24" s="1"/>
  <c r="J27"/>
  <c r="J26" s="1"/>
  <c r="J24" s="1"/>
  <c r="J146" l="1"/>
  <c r="J145" s="1"/>
  <c r="J144" s="1"/>
  <c r="K146"/>
  <c r="K145" s="1"/>
  <c r="K144" s="1"/>
  <c r="J140"/>
  <c r="J139" s="1"/>
  <c r="K140"/>
  <c r="K139" s="1"/>
  <c r="K134" l="1"/>
  <c r="J134"/>
  <c r="K223"/>
  <c r="K222" s="1"/>
  <c r="K221" s="1"/>
  <c r="J223"/>
  <c r="J222" s="1"/>
  <c r="J221" s="1"/>
  <c r="G223"/>
  <c r="G222" s="1"/>
  <c r="G221" s="1"/>
  <c r="J133" l="1"/>
  <c r="K133" l="1"/>
  <c r="K42" l="1"/>
  <c r="K41" s="1"/>
  <c r="K40" s="1"/>
  <c r="K39" s="1"/>
  <c r="J42"/>
  <c r="J41" s="1"/>
  <c r="J40" s="1"/>
  <c r="J39" s="1"/>
  <c r="K249"/>
  <c r="J249"/>
  <c r="G249"/>
  <c r="K248"/>
  <c r="K247" s="1"/>
  <c r="G248"/>
  <c r="G247" s="1"/>
  <c r="K235"/>
  <c r="J235"/>
  <c r="G234"/>
  <c r="G233" s="1"/>
  <c r="K211"/>
  <c r="J211"/>
  <c r="G210"/>
  <c r="G209" l="1"/>
  <c r="J248"/>
  <c r="J247" s="1"/>
  <c r="G235"/>
  <c r="K234"/>
  <c r="K233" s="1"/>
  <c r="G211"/>
  <c r="J210"/>
  <c r="J209" s="1"/>
  <c r="K210"/>
  <c r="K209" s="1"/>
  <c r="J234"/>
  <c r="J233" s="1"/>
  <c r="J151" l="1"/>
  <c r="J150" s="1"/>
  <c r="J149" s="1"/>
  <c r="K151"/>
  <c r="K150" s="1"/>
  <c r="K149" s="1"/>
  <c r="J86" l="1"/>
  <c r="J85" s="1"/>
  <c r="J84" s="1"/>
  <c r="K86"/>
  <c r="K85" s="1"/>
  <c r="K84" s="1"/>
  <c r="K245" l="1"/>
  <c r="K243" s="1"/>
  <c r="J245"/>
  <c r="J243" s="1"/>
  <c r="G245"/>
  <c r="G244" s="1"/>
  <c r="K231"/>
  <c r="J231"/>
  <c r="G231"/>
  <c r="K207"/>
  <c r="J207"/>
  <c r="G207"/>
  <c r="K206"/>
  <c r="K205" s="1"/>
  <c r="J206"/>
  <c r="J205" s="1"/>
  <c r="G206"/>
  <c r="G205" s="1"/>
  <c r="K242" l="1"/>
  <c r="K241" s="1"/>
  <c r="J242"/>
  <c r="J241" s="1"/>
  <c r="K230"/>
  <c r="K229" s="1"/>
  <c r="K204" s="1"/>
  <c r="J230"/>
  <c r="J229" s="1"/>
  <c r="J204" s="1"/>
  <c r="G230"/>
  <c r="G229" s="1"/>
  <c r="G204" s="1"/>
  <c r="J244"/>
  <c r="G243"/>
  <c r="K244"/>
  <c r="G242" l="1"/>
  <c r="G241" s="1"/>
  <c r="K199"/>
  <c r="K198" s="1"/>
  <c r="K197" s="1"/>
  <c r="J199"/>
  <c r="J198" s="1"/>
  <c r="J197" s="1"/>
  <c r="K195"/>
  <c r="K194" s="1"/>
  <c r="K193" s="1"/>
  <c r="J195"/>
  <c r="J194" s="1"/>
  <c r="J193" s="1"/>
  <c r="K190"/>
  <c r="K189" s="1"/>
  <c r="J190"/>
  <c r="J189" s="1"/>
  <c r="K186"/>
  <c r="K185" s="1"/>
  <c r="K184" s="1"/>
  <c r="J186"/>
  <c r="J185" s="1"/>
  <c r="J184" s="1"/>
  <c r="K182"/>
  <c r="K181" s="1"/>
  <c r="K180" s="1"/>
  <c r="J182"/>
  <c r="J181" s="1"/>
  <c r="J180" s="1"/>
  <c r="K176"/>
  <c r="K175" s="1"/>
  <c r="K174" s="1"/>
  <c r="K173" s="1"/>
  <c r="K172" s="1"/>
  <c r="J176"/>
  <c r="J175" s="1"/>
  <c r="J174" s="1"/>
  <c r="J173" s="1"/>
  <c r="J172" s="1"/>
  <c r="K167"/>
  <c r="K166" s="1"/>
  <c r="J167"/>
  <c r="J166" s="1"/>
  <c r="K164"/>
  <c r="K163" s="1"/>
  <c r="J164"/>
  <c r="J163" s="1"/>
  <c r="K162"/>
  <c r="J162"/>
  <c r="K158"/>
  <c r="K157" s="1"/>
  <c r="J158"/>
  <c r="J157" s="1"/>
  <c r="K155"/>
  <c r="K154" s="1"/>
  <c r="K153" s="1"/>
  <c r="J155"/>
  <c r="J154" s="1"/>
  <c r="J153" s="1"/>
  <c r="K131"/>
  <c r="K130" s="1"/>
  <c r="K129" s="1"/>
  <c r="J131"/>
  <c r="J130" s="1"/>
  <c r="J129" s="1"/>
  <c r="K124"/>
  <c r="J124"/>
  <c r="K118"/>
  <c r="K117" s="1"/>
  <c r="J118"/>
  <c r="J117" s="1"/>
  <c r="K115"/>
  <c r="K114" s="1"/>
  <c r="J115"/>
  <c r="J114" s="1"/>
  <c r="K80"/>
  <c r="K79" s="1"/>
  <c r="K78" s="1"/>
  <c r="J80"/>
  <c r="J79" s="1"/>
  <c r="J78" s="1"/>
  <c r="K76"/>
  <c r="K75" s="1"/>
  <c r="K74" s="1"/>
  <c r="J76"/>
  <c r="J75" s="1"/>
  <c r="J74" s="1"/>
  <c r="K65"/>
  <c r="K64" s="1"/>
  <c r="K63" s="1"/>
  <c r="K62" s="1"/>
  <c r="J65"/>
  <c r="J64" s="1"/>
  <c r="J63" s="1"/>
  <c r="J62" s="1"/>
  <c r="K53"/>
  <c r="K52" s="1"/>
  <c r="K51" s="1"/>
  <c r="K50" s="1"/>
  <c r="K49" s="1"/>
  <c r="K48" s="1"/>
  <c r="J53"/>
  <c r="J52" s="1"/>
  <c r="J51" s="1"/>
  <c r="J50" s="1"/>
  <c r="J49" s="1"/>
  <c r="J48" s="1"/>
  <c r="K203"/>
  <c r="J203"/>
  <c r="G203"/>
  <c r="K22"/>
  <c r="K21" s="1"/>
  <c r="K18" s="1"/>
  <c r="J22"/>
  <c r="J21" s="1"/>
  <c r="J18" s="1"/>
  <c r="J121" l="1"/>
  <c r="J123"/>
  <c r="J122" s="1"/>
  <c r="K121"/>
  <c r="K123"/>
  <c r="K122" s="1"/>
  <c r="K128"/>
  <c r="J128"/>
  <c r="J127" s="1"/>
  <c r="K69"/>
  <c r="K68" s="1"/>
  <c r="K67" s="1"/>
  <c r="J69"/>
  <c r="J68" s="1"/>
  <c r="J67" s="1"/>
  <c r="K20"/>
  <c r="K19" s="1"/>
  <c r="J20"/>
  <c r="J19" s="1"/>
  <c r="J148"/>
  <c r="K148"/>
  <c r="K127"/>
  <c r="K61"/>
  <c r="K60" s="1"/>
  <c r="J61"/>
  <c r="J60" s="1"/>
  <c r="K202"/>
  <c r="K201" s="1"/>
  <c r="J202"/>
  <c r="J201" s="1"/>
  <c r="G202"/>
  <c r="K83"/>
  <c r="K82" s="1"/>
  <c r="J113"/>
  <c r="J112" s="1"/>
  <c r="J111" s="1"/>
  <c r="K188"/>
  <c r="J188"/>
  <c r="K179"/>
  <c r="J179"/>
  <c r="K113"/>
  <c r="K112" s="1"/>
  <c r="K111" s="1"/>
  <c r="J83"/>
  <c r="J82" s="1"/>
  <c r="J59" l="1"/>
  <c r="K178"/>
  <c r="K171" s="1"/>
  <c r="K59"/>
  <c r="J178"/>
  <c r="J171" s="1"/>
  <c r="G201"/>
  <c r="G15" s="1"/>
  <c r="K120"/>
  <c r="K110" s="1"/>
  <c r="J120"/>
  <c r="J110" s="1"/>
  <c r="J34"/>
  <c r="J17" s="1"/>
  <c r="K34"/>
  <c r="K17" s="1"/>
  <c r="J16" l="1"/>
  <c r="J15" s="1"/>
  <c r="K16"/>
  <c r="K15" s="1"/>
</calcChain>
</file>

<file path=xl/sharedStrings.xml><?xml version="1.0" encoding="utf-8"?>
<sst xmlns="http://schemas.openxmlformats.org/spreadsheetml/2006/main" count="1158" uniqueCount="219">
  <si>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</si>
  <si>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</si>
  <si>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</si>
  <si>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</si>
  <si>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</si>
  <si>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</si>
  <si>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</si>
  <si>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</si>
  <si>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</si>
  <si>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</si>
  <si>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</si>
  <si>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</si>
  <si>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</si>
  <si>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</si>
  <si>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</si>
  <si>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</si>
  <si>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</si>
  <si>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</si>
  <si>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</si>
  <si>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</si>
  <si>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</si>
  <si>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</si>
  <si>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</si>
  <si>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</si>
  <si>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</si>
  <si>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</si>
  <si>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Пенсионное обеспечение</t>
  </si>
  <si>
    <t>Другие общегосударственные вопросы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</si>
  <si>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</si>
  <si>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</si>
  <si>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</si>
  <si>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</si>
  <si>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</si>
  <si>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</si>
  <si>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</si>
  <si>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</si>
  <si>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</si>
  <si>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</si>
  <si>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</si>
  <si>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</si>
  <si>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</si>
  <si>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</si>
  <si>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</si>
  <si>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</si>
  <si>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</si>
  <si>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</si>
  <si>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</si>
  <si>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</si>
  <si>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</si>
  <si>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</si>
  <si>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</si>
  <si>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</si>
  <si>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</si>
  <si>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</si>
  <si>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</si>
  <si>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</si>
  <si>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</si>
  <si>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</si>
  <si>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</si>
  <si>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</si>
  <si>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</si>
  <si>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</si>
  <si>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</si>
  <si>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</si>
  <si>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</si>
  <si>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</si>
  <si>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</si>
  <si>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</si>
  <si>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</si>
  <si>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</si>
  <si>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</si>
  <si>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</si>
  <si>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</si>
  <si>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</si>
  <si>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</si>
  <si>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</si>
  <si>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</si>
  <si>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</si>
  <si>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</si>
  <si>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</si>
  <si>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</si>
  <si>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</si>
  <si>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</si>
  <si>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</si>
  <si>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</si>
  <si>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</si>
  <si>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</si>
  <si>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</si>
  <si>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</si>
  <si>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</si>
  <si>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</si>
  <si>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</si>
  <si>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</si>
  <si>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</si>
  <si>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</si>
  <si>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</si>
  <si>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</si>
  <si>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</si>
  <si>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</si>
  <si>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</si>
  <si>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99 0 00 63140</t>
  </si>
  <si>
    <t>99 0 00 63150</t>
  </si>
  <si>
    <t>05 0 00 00000</t>
  </si>
  <si>
    <t>05 0 11 00000</t>
  </si>
  <si>
    <t>05 0 21 00000</t>
  </si>
  <si>
    <t>08 0 00 00000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</si>
  <si>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</si>
  <si>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</si>
  <si>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</si>
  <si>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</si>
  <si>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</si>
  <si>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</si>
  <si>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</si>
  <si>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</si>
  <si>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</si>
  <si>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</si>
  <si>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</si>
  <si>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</si>
  <si>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08</t>
  </si>
  <si>
    <t>Мероприятия в области пассажирского транспорта</t>
  </si>
  <si>
    <t>Транспорт</t>
  </si>
  <si>
    <t>Прочая закупка товаров, работ и услуг</t>
  </si>
  <si>
    <t>03 3 14 00000</t>
  </si>
  <si>
    <t>Подпрограмма  «Благоустройство дворовых и общественных территорий городского поселения «Печора»</t>
  </si>
  <si>
    <t>2021 год</t>
  </si>
  <si>
    <t>Поддержка муниципальных программ формирования современной городской среды</t>
  </si>
  <si>
    <t>Кадастровый учет земель, земельных участков для индивидуального жилищного строительства</t>
  </si>
  <si>
    <t>Приложение 3</t>
  </si>
  <si>
    <t xml:space="preserve">  к решению Совета городского поселения "Печора" </t>
  </si>
  <si>
    <t>2022 год</t>
  </si>
  <si>
    <t>Разработка проекта планировки и проекта межевания территории</t>
  </si>
  <si>
    <t>03 6 11 00000</t>
  </si>
  <si>
    <t>99 0 00 25010</t>
  </si>
  <si>
    <t>Оказание муниципальных услуг (выполнение работ) производственно-техническим комплексом</t>
  </si>
  <si>
    <t xml:space="preserve">Руководство и управление в сфере установленных функций органов местного самоуправления </t>
  </si>
  <si>
    <t>99 0 00 02040</t>
  </si>
  <si>
    <t xml:space="preserve">Муниципальная программа "Адресная социальная помощь населению городского поселения "Печора" </t>
  </si>
  <si>
    <t>Подпргорамма "Комплексное освоение и развитие территорий в целях жилищного строительства и создание условий для обеспечения доступным и комфортным жильем населения муниципального района "Печора"</t>
  </si>
  <si>
    <t>Муниципальная программа "Жилье, жилищно-коммунальное хозяйство и территориальное развитие"</t>
  </si>
  <si>
    <t>Муниципальная программа "Безопасность жизнедеятельности населения"</t>
  </si>
  <si>
    <t>Муниципальная программа "Развитие культуры и туризма на территории"</t>
  </si>
  <si>
    <t>03 3 12 S2220</t>
  </si>
  <si>
    <t>03 3 13 00000</t>
  </si>
  <si>
    <t>03 2 21 00000</t>
  </si>
  <si>
    <t>12 0 00 00000</t>
  </si>
  <si>
    <t>12 1 00 00000</t>
  </si>
  <si>
    <t>12 1 F2 55550</t>
  </si>
  <si>
    <t>11 0 00 00000</t>
  </si>
  <si>
    <t>11 0 01 00000</t>
  </si>
  <si>
    <t>11 0 02 00000</t>
  </si>
  <si>
    <t>Иные закупки товаров, работ,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</si>
  <si>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</si>
  <si>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</si>
  <si>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2023 год</t>
  </si>
  <si>
    <t>Ведомственная структура расходов бюджета  муниципального образования городского поселения "Печора" на 2021 год и плановый период 2022 и 2023 годов</t>
  </si>
  <si>
    <t>05 0 11 S2690</t>
  </si>
  <si>
    <t>05 0 21 S2690</t>
  </si>
  <si>
    <t>Реализация народных проектов в сфере культуры, прошедших отбор в рамках проекта "Народный бюджет"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</si>
  <si>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</si>
  <si>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</si>
  <si>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сферы культуры</t>
  </si>
  <si>
    <t>05 0 13 S2150</t>
  </si>
  <si>
    <t>Реализация мероприятий по благоустройству территорий</t>
  </si>
  <si>
    <t>12 1 F2 S2250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</si>
  <si>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</si>
  <si>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03 2 22 S2410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</si>
  <si>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</si>
  <si>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99 0 00 02090</t>
  </si>
  <si>
    <t>07</t>
  </si>
  <si>
    <t>880</t>
  </si>
  <si>
    <t>Специальные расходы</t>
  </si>
  <si>
    <t>Проведение выборов и референдумов</t>
  </si>
  <si>
    <t>Обеспечение проведения выборов и референдумов</t>
  </si>
  <si>
    <t>99 0 00 17110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</si>
  <si>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</si>
  <si>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03 3 12 00000</t>
  </si>
  <si>
    <t>Реконструкция, капитальный ремонт и ремонт автомобильных дорог общего пользования местного значения</t>
  </si>
  <si>
    <t>03 2 23 00000</t>
  </si>
  <si>
    <t>Проведение кадастровых работ в отношении земельных участков находящихся в муниципальной собственности</t>
  </si>
  <si>
    <t xml:space="preserve">Снятие с кадастрового учета объектов недвижимости </t>
  </si>
  <si>
    <t>03 2 24 00000</t>
  </si>
  <si>
    <t>03 2 25 00000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</si>
  <si>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</si>
  <si>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Реализация народных проектов в сфере благоустройства, прошедших отбор в рамках проекта "Народный бюджет"</t>
  </si>
  <si>
    <t>Защита населения и территории от чрезвычайных ситуаций природного и техногенного характера, пожарная безопасность</t>
  </si>
  <si>
    <t>99 0 00 24100</t>
  </si>
  <si>
    <t>Обеспечение мероприятий по землеустройству и землепользованию</t>
  </si>
  <si>
    <t>Изменения</t>
  </si>
  <si>
    <t>247</t>
  </si>
  <si>
    <t>99 0 0025540</t>
  </si>
  <si>
    <t>Закупка энергетических ресурсов</t>
  </si>
  <si>
    <t>99 0 00 02110</t>
  </si>
  <si>
    <t xml:space="preserve"> </t>
  </si>
  <si>
    <t>Реализация государственных функций, связанных с общегосударственным управлением</t>
  </si>
  <si>
    <t>12 1 22 S2300</t>
  </si>
  <si>
    <t>05 0 13 S2500</t>
  </si>
  <si>
    <t>Укрепление материально-технической базы муниципальных учреждений</t>
  </si>
  <si>
    <t>05 0 12 00000</t>
  </si>
  <si>
    <t>05 0 24 00000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</si>
  <si>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</si>
  <si>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05 0 13 00000</t>
  </si>
  <si>
    <t>11</t>
  </si>
  <si>
    <t>870</t>
  </si>
  <si>
    <t>99 0 00 99950</t>
  </si>
  <si>
    <t>Резервные средства</t>
  </si>
  <si>
    <t>Резервные фонды</t>
  </si>
  <si>
    <t>Резерв средств на 2021 год, в том числе для увеличения расходов на оплату труда</t>
  </si>
  <si>
    <t>от 25  декабря 2020 года № 4-27/136</t>
  </si>
  <si>
    <t>Обеспечение мероприятий, направленных на энергосбережение жилищно-коммунальных услуг</t>
  </si>
  <si>
    <t>03 5 11 00000</t>
  </si>
  <si>
    <t>Иные выплаты населению</t>
  </si>
  <si>
    <t>360</t>
  </si>
  <si>
    <t>03 6 00 00000</t>
  </si>
  <si>
    <t>Подпрограмма "Улучшение состояния территорий МО МР "Печора"</t>
  </si>
  <si>
    <t>Организация проведения мероприятий по отлову и содержанию безнадзорных животных</t>
  </si>
  <si>
    <t>Приложение 1</t>
  </si>
  <si>
    <t>622</t>
  </si>
  <si>
    <t>Субсидии автономным учреждениям на иные цели</t>
  </si>
  <si>
    <t>от    июня 2021 № ____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</si>
</sst>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\ 00\ 00"/>
    <numFmt numFmtId="167" formatCode="#,##0.0"/>
    <numFmt numFmtId="168" formatCode="0.0"/>
  </numFmts>
  <fonts count="10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left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7" fontId="9" fillId="6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49" fontId="8" fillId="6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justify" vertical="top" wrapText="1"/>
    </xf>
    <xf numFmtId="164" fontId="7" fillId="9" borderId="1" xfId="0" applyNumberFormat="1" applyFont="1" applyFill="1" applyBorder="1" applyAlignment="1">
      <alignment horizontal="center" vertical="center" wrapText="1"/>
    </xf>
    <xf numFmtId="49" fontId="7" fillId="9" borderId="1" xfId="0" applyNumberFormat="1" applyFont="1" applyFill="1" applyBorder="1" applyAlignment="1">
      <alignment horizontal="center" vertical="center" wrapText="1"/>
    </xf>
    <xf numFmtId="0" fontId="7" fillId="0" borderId="0" xfId="0" quotePrefix="1" applyFont="1"/>
    <xf numFmtId="168" fontId="3" fillId="0" borderId="0" xfId="0" applyNumberFormat="1" applyFont="1"/>
    <xf numFmtId="0" fontId="7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right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justify" vertical="top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5" Type="http://schemas.openxmlformats.org/officeDocument/2006/relationships/revisionLog" Target="revisionLog14.xml"/><Relationship Id="rId80" Type="http://schemas.openxmlformats.org/officeDocument/2006/relationships/revisionLog" Target="revisionLog9.xml"/><Relationship Id="rId93" Type="http://schemas.openxmlformats.org/officeDocument/2006/relationships/revisionLog" Target="revisionLog3.xml"/><Relationship Id="rId76" Type="http://schemas.openxmlformats.org/officeDocument/2006/relationships/revisionLog" Target="revisionLog5.xml"/><Relationship Id="rId84" Type="http://schemas.openxmlformats.org/officeDocument/2006/relationships/revisionLog" Target="revisionLog13.xml"/><Relationship Id="rId89" Type="http://schemas.openxmlformats.org/officeDocument/2006/relationships/revisionLog" Target="revisionLog18.xml"/><Relationship Id="rId92" Type="http://schemas.openxmlformats.org/officeDocument/2006/relationships/revisionLog" Target="revisionLog2.xml"/><Relationship Id="rId91" Type="http://schemas.openxmlformats.org/officeDocument/2006/relationships/revisionLog" Target="revisionLog11.xml"/><Relationship Id="rId83" Type="http://schemas.openxmlformats.org/officeDocument/2006/relationships/revisionLog" Target="revisionLog12.xml"/><Relationship Id="rId88" Type="http://schemas.openxmlformats.org/officeDocument/2006/relationships/revisionLog" Target="revisionLog17.xml"/><Relationship Id="rId87" Type="http://schemas.openxmlformats.org/officeDocument/2006/relationships/revisionLog" Target="revisionLog16.xml"/><Relationship Id="rId79" Type="http://schemas.openxmlformats.org/officeDocument/2006/relationships/revisionLog" Target="revisionLog8.xml"/><Relationship Id="rId82" Type="http://schemas.openxmlformats.org/officeDocument/2006/relationships/revisionLog" Target="revisionLog111.xml"/><Relationship Id="rId90" Type="http://schemas.openxmlformats.org/officeDocument/2006/relationships/revisionLog" Target="revisionLog19.xml"/><Relationship Id="rId95" Type="http://schemas.openxmlformats.org/officeDocument/2006/relationships/revisionLog" Target="revisionLog1.xml"/><Relationship Id="rId86" Type="http://schemas.openxmlformats.org/officeDocument/2006/relationships/revisionLog" Target="revisionLog15.xml"/><Relationship Id="rId78" Type="http://schemas.openxmlformats.org/officeDocument/2006/relationships/revisionLog" Target="revisionLog7.xml"/><Relationship Id="rId81" Type="http://schemas.openxmlformats.org/officeDocument/2006/relationships/revisionLog" Target="revisionLog10.xml"/><Relationship Id="rId94" Type="http://schemas.openxmlformats.org/officeDocument/2006/relationships/revisionLog" Target="revisionLog110.xml"/><Relationship Id="rId77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guid="{756556EA-ED19-48D4-8775-BD5D82282DA0}" diskRevisions="1" revisionId="843" version="95">
  <header guid="{A746FA3D-7622-47A9-A15D-B9E5B97F3389}" dateTime="2021-05-28T14:38:25" maxSheetId="2" userName="Администратор" r:id="rId76" minRId="727">
    <sheetIdMap count="1">
      <sheetId val="1"/>
    </sheetIdMap>
  </header>
  <header guid="{DB083B3E-621B-4F89-BB85-5D63E397802F}" dateTime="2021-05-28T15:19:09" maxSheetId="2" userName="Администратор" r:id="rId77">
    <sheetIdMap count="1">
      <sheetId val="1"/>
    </sheetIdMap>
  </header>
  <header guid="{43B9EEC3-BE79-4839-A4A9-40673C546D32}" dateTime="2021-05-28T16:45:27" maxSheetId="2" userName="Администратор" r:id="rId78" minRId="728" maxRId="729">
    <sheetIdMap count="1">
      <sheetId val="1"/>
    </sheetIdMap>
  </header>
  <header guid="{20F93CE3-1D03-44CA-B421-8AF93D39D7F9}" dateTime="2021-05-31T13:53:50" maxSheetId="2" userName="Администратор" r:id="rId79" minRId="730" maxRId="778">
    <sheetIdMap count="1">
      <sheetId val="1"/>
    </sheetIdMap>
  </header>
  <header guid="{00C4AC95-633F-4FFB-8753-C9838C32235C}" dateTime="2021-06-15T09:39:55" maxSheetId="2" userName="Администратор" r:id="rId80" minRId="782" maxRId="783">
    <sheetIdMap count="1">
      <sheetId val="1"/>
    </sheetIdMap>
  </header>
  <header guid="{27F63B8F-0057-4880-9258-1A8E955326E0}" dateTime="2021-06-15T10:06:51" maxSheetId="2" userName="Администратор" r:id="rId81">
    <sheetIdMap count="1">
      <sheetId val="1"/>
    </sheetIdMap>
  </header>
  <header guid="{E210557E-52D9-4E37-92A0-5649006A0CDE}" dateTime="2021-06-15T11:57:02" maxSheetId="2" userName="Администратор" r:id="rId82" minRId="787" maxRId="788">
    <sheetIdMap count="1">
      <sheetId val="1"/>
    </sheetIdMap>
  </header>
  <header guid="{816444B3-7616-4F4E-B85F-ECE92A4AFC8A}" dateTime="2021-06-15T12:25:40" maxSheetId="2" userName="Администратор" r:id="rId83">
    <sheetIdMap count="1">
      <sheetId val="1"/>
    </sheetIdMap>
  </header>
  <header guid="{A45FCE95-E358-465D-891A-D3A50D2D6CD1}" dateTime="2021-06-16T11:48:35" maxSheetId="2" userName="Администратор" r:id="rId84" minRId="795" maxRId="796">
    <sheetIdMap count="1">
      <sheetId val="1"/>
    </sheetIdMap>
  </header>
  <header guid="{51D849F4-A557-4752-B1E4-61A1BBC93F22}" dateTime="2021-06-16T11:48:48" maxSheetId="2" userName="Администратор" r:id="rId85" minRId="800" maxRId="801">
    <sheetIdMap count="1">
      <sheetId val="1"/>
    </sheetIdMap>
  </header>
  <header guid="{309CA769-B27E-4879-9C62-1FC133AB3DB4}" dateTime="2021-06-16T11:49:10" maxSheetId="2" userName="Администратор" r:id="rId86" minRId="802" maxRId="804">
    <sheetIdMap count="1">
      <sheetId val="1"/>
    </sheetIdMap>
  </header>
  <header guid="{CECE42E0-11AC-474D-BDF2-0B313752D27E}" dateTime="2021-06-16T11:49:46" maxSheetId="2" userName="Администратор" r:id="rId87" minRId="809">
    <sheetIdMap count="1">
      <sheetId val="1"/>
    </sheetIdMap>
  </header>
  <header guid="{4A1A7105-9C04-4802-A4E5-2F4C1E2C5FFD}" dateTime="2021-06-16T11:49:54" maxSheetId="2" userName="Администратор" r:id="rId88" minRId="814" maxRId="815">
    <sheetIdMap count="1">
      <sheetId val="1"/>
    </sheetIdMap>
  </header>
  <header guid="{9BB818A7-3074-4F95-B5EF-00AFDB09980F}" dateTime="2021-06-16T11:50:02" maxSheetId="2" userName="Администратор" r:id="rId89" minRId="816" maxRId="817">
    <sheetIdMap count="1">
      <sheetId val="1"/>
    </sheetIdMap>
  </header>
  <header guid="{C268C4AA-87A7-4781-B617-BDF5728BC01A}" dateTime="2021-06-16T12:52:14" maxSheetId="2" userName="Администратор" r:id="rId90">
    <sheetIdMap count="1">
      <sheetId val="1"/>
    </sheetIdMap>
  </header>
  <header guid="{CD242FA0-E379-444B-AB54-4FE81E25010C}" dateTime="2021-06-28T12:15:16" maxSheetId="2" userName="Администратор" r:id="rId91">
    <sheetIdMap count="1">
      <sheetId val="1"/>
    </sheetIdMap>
  </header>
  <header guid="{579C38D2-8FAB-4006-8DF7-13213D5CADE7}" dateTime="2021-06-29T14:00:07" maxSheetId="2" userName="Администратор" r:id="rId92">
    <sheetIdMap count="1">
      <sheetId val="1"/>
    </sheetIdMap>
  </header>
  <header guid="{8B78E56A-60C0-41DD-A5BF-4D8975F0F2A9}" dateTime="2021-09-01T13:04:08" maxSheetId="2" userName="Администратор" r:id="rId93">
    <sheetIdMap count="1">
      <sheetId val="1"/>
    </sheetIdMap>
  </header>
  <header guid="{03BBBE39-5A5A-4193-B7BA-83E91108D5FB}" dateTime="2021-12-07T13:31:48" maxSheetId="2" userName="Zinovkina" r:id="rId94" minRId="834">
    <sheetIdMap count="1">
      <sheetId val="1"/>
    </sheetIdMap>
  </header>
  <header guid="{756556EA-ED19-48D4-8775-BD5D82282DA0}" dateTime="2021-12-07T13:32:13" maxSheetId="2" userName="Zinovkina" r:id="rId9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4CB2AD8A-1395-4EEB-B6E5-ACA1429CF0DB}" action="delete"/>
  <rdn rId="0" localSheetId="1" customView="1" name="Z_4CB2AD8A_1395_4EEB_B6E5_ACA1429CF0DB_.wvu.PrintArea" hidden="1" oldHidden="1">
    <formula>'2021-2023 год'!$A$1:$K$250</formula>
    <oldFormula>'2021-2023 год'!$A$1:$K$250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год'!$A$13:$F$250</formula>
    <oldFormula>'2021-2023 год'!$A$13:$F$250</oldFormula>
  </rdn>
  <rcv guid="{4CB2AD8A-1395-4EEB-B6E5-ACA1429CF0D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834" sId="1">
    <oc r="G3" t="inlineStr">
      <is>
        <t>от 11 июня 2021 № 4-29/149</t>
      </is>
    </oc>
    <nc r="G3" t="inlineStr">
      <is>
        <t>от    июня 2021 № ____</t>
      </is>
    </nc>
  </rcc>
  <rdn rId="0" localSheetId="1" customView="1" name="Z_4CB2AD8A_1395_4EEB_B6E5_ACA1429CF0DB_.wvu.Rows" hidden="1" oldHidden="1">
    <oldFormula>'2021-2023 год'!#REF!,'2021-2023 год'!#REF!</oldFormula>
  </rdn>
  <rcv guid="{4CB2AD8A-1395-4EEB-B6E5-ACA1429CF0DB}" action="delete"/>
  <rdn rId="0" localSheetId="1" customView="1" name="Z_4CB2AD8A_1395_4EEB_B6E5_ACA1429CF0DB_.wvu.PrintArea" hidden="1" oldHidden="1">
    <formula>'2021-2023 год'!$A$1:$K$250</formula>
    <oldFormula>'2021-2023 год'!$A$1:$K$250</oldFormula>
  </rdn>
  <rdn rId="0" localSheetId="1" customView="1" name="Z_4CB2AD8A_1395_4EEB_B6E5_ACA1429CF0DB_.wvu.PrintTitles" hidden="1" oldHidden="1">
    <formula>'2021-2023 год'!$12:$13</formula>
    <oldFormula>'2021-2023 год'!$12:$13</oldFormula>
  </rdn>
  <rdn rId="0" localSheetId="1" customView="1" name="Z_4CB2AD8A_1395_4EEB_B6E5_ACA1429CF0DB_.wvu.Cols" hidden="1" oldHidden="1">
    <formula>'2021-2023 год'!$G:$H</formula>
    <oldFormula>'2021-2023 год'!$G:$H</oldFormula>
  </rdn>
  <rdn rId="0" localSheetId="1" customView="1" name="Z_4CB2AD8A_1395_4EEB_B6E5_ACA1429CF0DB_.wvu.FilterData" hidden="1" oldHidden="1">
    <formula>'2021-2023 год'!$A$13:$F$250</formula>
    <oldFormula>'2021-2023 год'!$A$13:$F$250</oldFormula>
  </rdn>
  <rcv guid="{4CB2AD8A-1395-4EEB-B6E5-ACA1429CF0DB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7" sId="1">
    <oc r="H169">
      <f>-1230-1505.7+1200</f>
    </oc>
    <nc r="H169">
      <f>-1230-1505.7+1200+3500</f>
    </nc>
  </rcc>
  <rcc rId="788" sId="1" numFmtId="4">
    <oc r="H81">
      <v>-150.5</v>
    </oc>
    <nc r="H81">
      <f>-150.5-3500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5" sId="1">
    <oc r="F254" t="inlineStr">
      <is>
        <t>612</t>
      </is>
    </oc>
    <nc r="F254" t="inlineStr">
      <is>
        <t>622</t>
      </is>
    </nc>
  </rcc>
  <rcc rId="796" sId="1">
    <oc r="A254" t="inlineStr">
      <is>
        <t>Субсидии бюджетным учреждениям на иные цели</t>
      </is>
    </oc>
    <nc r="A254" t="inlineStr">
      <is>
        <t>Субсидии автономным учреждениям на иные цели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0" sId="1">
    <oc r="F253" t="inlineStr">
      <is>
        <t>610</t>
      </is>
    </oc>
    <nc r="F253" t="inlineStr">
      <is>
        <t>620</t>
      </is>
    </nc>
  </rcc>
  <rcc rId="801" sId="1" odxf="1" dxf="1">
    <oc r="A253" t="inlineStr">
      <is>
        <t>Субсидии бюджетным учреждениям</t>
      </is>
    </oc>
    <nc r="A253" t="inlineStr">
      <is>
        <t>Субсидии автономным учреждениям</t>
      </is>
    </nc>
    <odxf>
      <font>
        <sz val="11"/>
        <name val="Times New Roman"/>
        <scheme val="none"/>
      </font>
    </odxf>
    <ndxf>
      <font>
        <sz val="11"/>
        <name val="Times New Roman"/>
        <scheme val="none"/>
      </font>
    </ndxf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2" sId="1" numFmtId="4">
    <oc r="I14">
      <v>9</v>
    </oc>
    <nc r="I14">
      <v>7</v>
    </nc>
  </rcc>
  <rcc rId="803" sId="1" numFmtId="4">
    <oc r="J14">
      <v>10</v>
    </oc>
    <nc r="J14">
      <v>8</v>
    </nc>
  </rcc>
  <rcc rId="804" sId="1" numFmtId="4">
    <oc r="K14">
      <v>11</v>
    </oc>
    <nc r="K14">
      <v>9</v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9" sId="1">
    <oc r="G3" t="inlineStr">
      <is>
        <t xml:space="preserve">от  2021 № </t>
      </is>
    </oc>
    <nc r="G3" t="inlineStr">
      <is>
        <t>от 11 июня 2021 № 4-29/149</t>
      </is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4" sId="1" numFmtId="4">
    <nc r="J25">
      <v>0</v>
    </nc>
  </rcc>
  <rcc rId="815" sId="1" numFmtId="4">
    <nc r="K25">
      <v>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6" sId="1" numFmtId="4">
    <nc r="J30">
      <v>0</v>
    </nc>
  </rcc>
  <rcc rId="817" sId="1" numFmtId="4">
    <nc r="K30">
      <v>0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Cols" hidden="1" oldHidden="1">
    <formula>'2021-2023 год'!$G:$H</formula>
    <oldFormula>'2021-2023 год'!$G:$H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C0DCEFD6_4378_4196_8A52_BBAE8937CBA3_.wvu.Cols" hidden="1" oldHidden="1">
    <oldFormula>'2021-2023 год'!$G:$H</oldFormula>
  </rdn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год'!$A$1:$K$254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">
    <oc r="E1" t="inlineStr">
      <is>
        <t>Приложение 2</t>
      </is>
    </oc>
    <nc r="E1" t="inlineStr">
      <is>
        <t>Приложение 1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22" start="0" length="0">
    <dxf>
      <font>
        <sz val="11"/>
        <color rgb="FF000000"/>
        <name val="Times New Roman"/>
        <scheme val="none"/>
      </font>
      <numFmt numFmtId="30" formatCode="@"/>
      <fill>
        <patternFill>
          <fgColor indexed="64"/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3" start="0" length="0">
    <dxf>
      <font>
        <sz val="11"/>
        <color rgb="FF000000"/>
        <name val="Times New Roman"/>
        <scheme val="none"/>
      </font>
      <numFmt numFmtId="30" formatCode="@"/>
      <fill>
        <patternFill patternType="solid">
          <bgColor theme="0"/>
        </patternFill>
      </fill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A124" start="0" length="0">
    <dxf>
      <numFmt numFmtId="30" formatCode="@"/>
      <fill>
        <patternFill patternType="solid">
          <bgColor theme="0"/>
        </patternFill>
      </fill>
      <alignment horizontal="left" vertical="center" readingOrder="0"/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 numFmtId="4">
    <oc r="H169">
      <v>-1230</v>
    </oc>
    <nc r="H169">
      <f>-1230-1505.7</f>
    </nc>
  </rcc>
  <rcc rId="729" sId="1" numFmtId="4">
    <nc r="H240">
      <v>1505.7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" sId="1" numFmtId="4">
    <oc r="H240">
      <v>1505.7</v>
    </oc>
    <nc r="H240">
      <v>1474.5</v>
    </nc>
  </rcc>
  <rcc rId="731" sId="1" odxf="1" dxf="1">
    <nc r="A251" t="inlineStr">
      <is>
        <t>Поездки творческих коллективов и солистов в целях реализации гастрольно-концертной деятельности, участие в конкурсах различных уровней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justify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2" sId="1" odxf="1" dxf="1">
    <nc r="B251" t="inlineStr">
      <is>
        <t>956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3" sId="1" odxf="1" dxf="1" numFmtId="4">
    <nc r="C251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1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4" sId="1" odxf="1" dxf="1">
    <nc r="E251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F251" start="0" length="0">
    <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35" sId="1" odxf="1" dxf="1">
    <nc r="G251">
      <f>G252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6" sId="1" odxf="1" dxf="1">
    <nc r="H251">
      <f>H252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7" sId="1" odxf="1" dxf="1">
    <nc r="I251">
      <f>I252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8" sId="1" odxf="1" dxf="1">
    <nc r="J251">
      <f>J252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39" sId="1" odxf="1" dxf="1">
    <nc r="K251">
      <f>K252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0" sId="1" odxf="1" dxf="1">
    <nc r="A252" t="inlineStr">
      <is>
        <t>Предоставление субсидий бюджетным, автономным учреждениям и иным некоммерческим организациям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1" sId="1" odxf="1" dxf="1">
    <nc r="B252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2" sId="1" odxf="1" dxf="1" numFmtId="4">
    <nc r="C252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2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43" sId="1" odxf="1" dxf="1">
    <nc r="E252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4" sId="1" odxf="1" dxf="1">
    <nc r="F252" t="inlineStr">
      <is>
        <t>600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5" sId="1" odxf="1" dxf="1">
    <nc r="G252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6" sId="1" odxf="1" dxf="1">
    <nc r="H252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7" sId="1" odxf="1" dxf="1">
    <nc r="I252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8" sId="1" odxf="1" dxf="1">
    <nc r="J252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49" sId="1" odxf="1" dxf="1">
    <nc r="K252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0" sId="1" odxf="1" dxf="1">
    <nc r="A253" t="inlineStr">
      <is>
        <t>Субсидии бюджетным учреждениям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1" sId="1" odxf="1" dxf="1">
    <nc r="B253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0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2" sId="1" odxf="1" dxf="1" numFmtId="4">
    <nc r="C253">
      <v>8</v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3" start="0" length="0">
    <dxf>
      <font>
        <sz val="11"/>
        <name val="Times New Roman"/>
        <scheme val="none"/>
      </font>
      <numFmt numFmtId="164" formatCode="0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53" sId="1" odxf="1" dxf="1">
    <nc r="E253" t="inlineStr">
      <is>
        <t>05 0 24 00000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4" sId="1" odxf="1" dxf="1">
    <nc r="F253" t="inlineStr">
      <is>
        <t>610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5" sId="1" odxf="1" dxf="1">
    <nc r="G253">
      <f>G254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6" sId="1" odxf="1" dxf="1">
    <nc r="H253">
      <f>H254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7" sId="1" odxf="1" dxf="1">
    <nc r="I253">
      <f>I254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8" sId="1" odxf="1" dxf="1">
    <nc r="J253">
      <f>J254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59" sId="1" odxf="1" dxf="1">
    <nc r="K253">
      <f>K254</f>
    </nc>
    <odxf>
      <font>
        <name val="Times New Roman"/>
        <scheme val="none"/>
      </font>
      <numFmt numFmtId="0" formatCode="General"/>
      <alignment horizontal="general" vertical="bottom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alignment horizontal="right" vertical="center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0" sId="1" odxf="1" dxf="1">
    <nc r="A254" t="inlineStr">
      <is>
        <t>Субсидии бюджетным учреждениям на иные цели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lef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1" sId="1" odxf="1" dxf="1">
    <nc r="B254" t="inlineStr">
      <is>
        <t>956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2" sId="1" odxf="1" dxf="1" numFmtId="4">
    <nc r="C254">
      <v>8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D254" start="0" length="0">
    <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3" sId="1" odxf="1" dxf="1">
    <nc r="E254" t="inlineStr">
      <is>
        <t>05 0 24 00000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4" formatCode="00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4" sId="1" odxf="1" dxf="1">
    <nc r="F254" t="inlineStr">
      <is>
        <t>612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30" formatCode="@"/>
      <fill>
        <patternFill patternType="solid">
          <bgColor theme="8" tint="0.79998168889431442"/>
        </patternFill>
      </fill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fmt sheetId="1" sqref="G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1" sqref="H254" start="0" length="0">
    <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rfmt>
  <rcc rId="765" sId="1" odxf="1" dxf="1">
    <nc r="I254">
      <f>H254+G254</f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6" sId="1" odxf="1" dxf="1" numFmtId="4">
    <nc r="J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7" sId="1" odxf="1" dxf="1" numFmtId="4">
    <nc r="K254">
      <v>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sz val="11"/>
        <name val="Times New Roman"/>
        <scheme val="none"/>
      </font>
      <numFmt numFmtId="167" formatCode="#,##0.0"/>
      <fill>
        <patternFill patternType="solid">
          <bgColor theme="8" tint="0.79998168889431442"/>
        </patternFill>
      </fill>
      <alignment horizontal="right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768" sId="1" numFmtId="4">
    <nc r="D251">
      <v>2</v>
    </nc>
  </rcc>
  <rcc rId="769" sId="1" numFmtId="4">
    <nc r="D252">
      <v>2</v>
    </nc>
  </rcc>
  <rcc rId="770" sId="1" numFmtId="4">
    <nc r="D253">
      <v>2</v>
    </nc>
  </rcc>
  <rcc rId="771" sId="1" numFmtId="4">
    <nc r="D254">
      <v>2</v>
    </nc>
  </rcc>
  <rcc rId="772" sId="1" numFmtId="4">
    <nc r="G254">
      <v>0</v>
    </nc>
  </rcc>
  <rcc rId="773" sId="1" numFmtId="4">
    <nc r="H254">
      <v>31.2</v>
    </nc>
  </rcc>
  <rcc rId="774" sId="1">
    <oc r="G242">
      <f>G243+G247</f>
    </oc>
    <nc r="G242">
      <f>G243+G247+G251</f>
    </nc>
  </rcc>
  <rcc rId="775" sId="1">
    <oc r="H242">
      <f>H243+H247</f>
    </oc>
    <nc r="H242">
      <f>H243+H247+H251</f>
    </nc>
  </rcc>
  <rcc rId="776" sId="1">
    <oc r="I242">
      <f>I243+I247</f>
    </oc>
    <nc r="I242">
      <f>I243+I247+I251</f>
    </nc>
  </rcc>
  <rcc rId="777" sId="1">
    <oc r="J242">
      <f>J243+J247</f>
    </oc>
    <nc r="J242">
      <f>J243+J247+J251</f>
    </nc>
  </rcc>
  <rcc rId="778" sId="1">
    <oc r="K242">
      <f>K243+K247</f>
    </oc>
    <nc r="K242">
      <f>K243+K247+K251</f>
    </nc>
  </rcc>
  <rcv guid="{C0DCEFD6-4378-4196-8A52-BBAE8937CBA3}" action="delete"/>
  <rdn rId="0" localSheetId="1" customView="1" name="Z_C0DCEFD6_4378_4196_8A52_BBAE8937CBA3_.wvu.PrintArea" hidden="1" oldHidden="1">
    <formula>'2021-2023 год'!$A$1:$K$254</formula>
    <oldFormula>'2021-2023 год'!$A$1:$K$250</oldFormula>
  </rdn>
  <rdn rId="0" localSheetId="1" customView="1" name="Z_C0DCEFD6_4378_4196_8A52_BBAE8937CBA3_.wvu.PrintTitles" hidden="1" oldHidden="1">
    <formula>'2021-2023 год'!$12:$13</formula>
    <oldFormula>'2021-2023 год'!$12:$13</oldFormula>
  </rdn>
  <rdn rId="0" localSheetId="1" customView="1" name="Z_C0DCEFD6_4378_4196_8A52_BBAE8937CBA3_.wvu.FilterData" hidden="1" oldHidden="1">
    <formula>'2021-2023 год'!$A$13:$F$250</formula>
    <oldFormula>'2021-2023 год'!$A$13:$F$250</oldFormula>
  </rdn>
  <rcv guid="{C0DCEFD6-4378-4196-8A52-BBAE8937CBA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" sId="1">
    <oc r="H169">
      <f>-1230-1505.7</f>
    </oc>
    <nc r="H169">
      <f>-1230-1505.7+1200</f>
    </nc>
  </rcc>
  <rcc rId="783" sId="1">
    <oc r="H126">
      <v>1200</v>
    </oc>
    <nc r="H126">
      <f>1200-1200</f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A746FA3D-7622-47A9-A15D-B9E5B97F3389}" name="Администратор" id="-121784245" dateTime="2021-05-28T14:38:1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254"/>
  <sheetViews>
    <sheetView showGridLines="0" tabSelected="1" showRuler="0" zoomScaleNormal="100" zoomScaleSheetLayoutView="100" workbookViewId="0">
      <selection activeCell="O3" sqref="O3"/>
    </sheetView>
  </sheetViews>
  <sheetFormatPr defaultColWidth="9.140625" defaultRowHeight="12.75"/>
  <cols>
    <col min="1" max="1" width="56.85546875" style="1" customWidth="1"/>
    <col min="2" max="2" width="6.28515625" style="1" customWidth="1"/>
    <col min="3" max="3" width="6.140625" style="1" customWidth="1"/>
    <col min="4" max="4" width="5.85546875" style="1" customWidth="1"/>
    <col min="5" max="5" width="14" style="1" customWidth="1"/>
    <col min="6" max="6" width="5" style="1" customWidth="1"/>
    <col min="7" max="7" width="10.140625" style="1" hidden="1" customWidth="1"/>
    <col min="8" max="8" width="12.28515625" style="1" hidden="1" customWidth="1"/>
    <col min="9" max="9" width="13.28515625" style="1" customWidth="1"/>
    <col min="10" max="10" width="13.140625" style="1" customWidth="1"/>
    <col min="11" max="11" width="12.42578125" style="1" customWidth="1"/>
    <col min="12" max="12" width="9.85546875" style="1" customWidth="1"/>
    <col min="13" max="13" width="9.140625" style="1" customWidth="1"/>
    <col min="14" max="16384" width="9.140625" style="1"/>
  </cols>
  <sheetData>
    <row r="1" spans="1:16" ht="15" customHeight="1">
      <c r="E1" s="111" t="s">
        <v>215</v>
      </c>
      <c r="F1" s="111"/>
      <c r="G1" s="111"/>
      <c r="H1" s="111"/>
      <c r="I1" s="111"/>
      <c r="J1" s="111"/>
      <c r="K1" s="111"/>
      <c r="L1" s="103"/>
      <c r="M1" s="103"/>
      <c r="N1" s="103"/>
      <c r="O1" s="103"/>
      <c r="P1" s="103"/>
    </row>
    <row r="2" spans="1:16" ht="15" customHeight="1">
      <c r="F2" s="111" t="s">
        <v>128</v>
      </c>
      <c r="G2" s="111"/>
      <c r="H2" s="111"/>
      <c r="I2" s="111"/>
      <c r="J2" s="111"/>
      <c r="K2" s="111"/>
      <c r="L2" s="103"/>
      <c r="M2" s="103"/>
      <c r="N2" s="103"/>
      <c r="O2" s="103"/>
      <c r="P2" s="103"/>
    </row>
    <row r="3" spans="1:16" ht="15" customHeight="1">
      <c r="G3" s="110" t="s">
        <v>218</v>
      </c>
      <c r="H3" s="110"/>
      <c r="I3" s="110"/>
      <c r="J3" s="110"/>
      <c r="K3" s="110"/>
      <c r="L3" s="105"/>
      <c r="M3" s="105"/>
      <c r="N3" s="105"/>
      <c r="O3" s="105"/>
      <c r="P3" s="105"/>
    </row>
    <row r="5" spans="1:16">
      <c r="C5" s="4"/>
      <c r="D5" s="4"/>
      <c r="E5" s="4"/>
      <c r="F5" s="4"/>
      <c r="G5" s="4"/>
      <c r="H5" s="4"/>
      <c r="I5" s="4"/>
    </row>
    <row r="6" spans="1:16" ht="15">
      <c r="D6" s="111" t="s">
        <v>127</v>
      </c>
      <c r="E6" s="111"/>
      <c r="F6" s="111"/>
      <c r="G6" s="111"/>
      <c r="H6" s="111"/>
      <c r="I6" s="111"/>
      <c r="J6" s="111"/>
      <c r="K6" s="111"/>
    </row>
    <row r="7" spans="1:16" ht="15">
      <c r="A7" s="3"/>
      <c r="B7" s="2"/>
      <c r="C7" s="4"/>
      <c r="D7" s="82"/>
      <c r="E7" s="82"/>
      <c r="F7" s="82"/>
      <c r="G7" s="111" t="s">
        <v>128</v>
      </c>
      <c r="H7" s="111"/>
      <c r="I7" s="111"/>
      <c r="J7" s="111"/>
      <c r="K7" s="111"/>
    </row>
    <row r="8" spans="1:16" ht="15">
      <c r="A8" s="21"/>
      <c r="B8" s="2"/>
      <c r="C8" s="4"/>
      <c r="D8" s="81"/>
      <c r="E8" s="81"/>
      <c r="F8" s="81"/>
      <c r="G8" s="111" t="s">
        <v>207</v>
      </c>
      <c r="H8" s="111"/>
      <c r="I8" s="111"/>
      <c r="J8" s="111"/>
      <c r="K8" s="111"/>
    </row>
    <row r="9" spans="1:16" ht="19.5" customHeight="1">
      <c r="A9" s="21"/>
      <c r="B9" s="2"/>
      <c r="C9" s="4"/>
      <c r="D9" s="20"/>
      <c r="E9" s="20"/>
      <c r="F9" s="20"/>
      <c r="G9" s="20"/>
      <c r="H9" s="20"/>
      <c r="I9" s="20"/>
      <c r="J9" s="20"/>
      <c r="K9" s="20"/>
    </row>
    <row r="10" spans="1:16" ht="42" customHeight="1">
      <c r="A10" s="112" t="s">
        <v>154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6" ht="24" customHeight="1">
      <c r="A11" s="21"/>
      <c r="B11" s="21"/>
      <c r="C11" s="21"/>
      <c r="D11" s="21"/>
      <c r="E11" s="21"/>
      <c r="F11" s="21"/>
      <c r="G11" s="21"/>
      <c r="H11" s="21"/>
      <c r="I11" s="21"/>
    </row>
    <row r="12" spans="1:16" ht="24" customHeight="1">
      <c r="A12" s="114" t="s">
        <v>0</v>
      </c>
      <c r="B12" s="114" t="s">
        <v>1</v>
      </c>
      <c r="C12" s="115" t="s">
        <v>2</v>
      </c>
      <c r="D12" s="115"/>
      <c r="E12" s="114" t="s">
        <v>5</v>
      </c>
      <c r="F12" s="114" t="s">
        <v>6</v>
      </c>
      <c r="G12" s="113" t="s">
        <v>37</v>
      </c>
      <c r="H12" s="113"/>
      <c r="I12" s="113"/>
      <c r="J12" s="113"/>
      <c r="K12" s="113"/>
    </row>
    <row r="13" spans="1:16" ht="32.25" customHeight="1">
      <c r="A13" s="114"/>
      <c r="B13" s="114"/>
      <c r="C13" s="22" t="s">
        <v>3</v>
      </c>
      <c r="D13" s="22" t="s">
        <v>4</v>
      </c>
      <c r="E13" s="114"/>
      <c r="F13" s="114"/>
      <c r="G13" s="104" t="s">
        <v>124</v>
      </c>
      <c r="H13" s="104" t="s">
        <v>187</v>
      </c>
      <c r="I13" s="104" t="s">
        <v>124</v>
      </c>
      <c r="J13" s="23" t="s">
        <v>129</v>
      </c>
      <c r="K13" s="23" t="s">
        <v>153</v>
      </c>
    </row>
    <row r="14" spans="1:16" ht="15.75" customHeight="1">
      <c r="A14" s="106">
        <v>1</v>
      </c>
      <c r="B14" s="106">
        <v>2</v>
      </c>
      <c r="C14" s="106">
        <v>3</v>
      </c>
      <c r="D14" s="106">
        <v>4</v>
      </c>
      <c r="E14" s="106">
        <v>5</v>
      </c>
      <c r="F14" s="106">
        <v>6</v>
      </c>
      <c r="G14" s="107">
        <v>7</v>
      </c>
      <c r="H14" s="107">
        <v>8</v>
      </c>
      <c r="I14" s="107">
        <v>7</v>
      </c>
      <c r="J14" s="107">
        <v>8</v>
      </c>
      <c r="K14" s="107">
        <v>9</v>
      </c>
    </row>
    <row r="15" spans="1:16" ht="24" customHeight="1">
      <c r="A15" s="22" t="s">
        <v>14</v>
      </c>
      <c r="B15" s="22"/>
      <c r="C15" s="22"/>
      <c r="D15" s="22"/>
      <c r="E15" s="22"/>
      <c r="F15" s="22"/>
      <c r="G15" s="8">
        <f>G16+G201</f>
        <v>308540.09999999998</v>
      </c>
      <c r="H15" s="8">
        <f>H16+H201</f>
        <v>0</v>
      </c>
      <c r="I15" s="8">
        <f>I16+I201</f>
        <v>308540.10000000003</v>
      </c>
      <c r="J15" s="8">
        <f>J16+J201</f>
        <v>240484.90000000002</v>
      </c>
      <c r="K15" s="8">
        <f>K16+K201</f>
        <v>194036.6</v>
      </c>
      <c r="L15" s="5"/>
      <c r="M15" s="5"/>
    </row>
    <row r="16" spans="1:16" ht="22.5" customHeight="1">
      <c r="A16" s="24" t="s">
        <v>38</v>
      </c>
      <c r="B16" s="25">
        <v>920</v>
      </c>
      <c r="C16" s="25" t="s">
        <v>7</v>
      </c>
      <c r="D16" s="25" t="s">
        <v>7</v>
      </c>
      <c r="E16" s="25" t="s">
        <v>7</v>
      </c>
      <c r="F16" s="25" t="s">
        <v>7</v>
      </c>
      <c r="G16" s="9">
        <f>G17+G48+G59+G110+G171+G197</f>
        <v>254392.49999999997</v>
      </c>
      <c r="H16" s="9">
        <f>H17+H48+H59+H110+H171+H197</f>
        <v>-1505.6999999999998</v>
      </c>
      <c r="I16" s="9">
        <f>I17+I48+I59+I110+I171+I197</f>
        <v>252886.80000000002</v>
      </c>
      <c r="J16" s="9">
        <f>J17+J48+J59+J110+J171+J197</f>
        <v>195387.90000000002</v>
      </c>
      <c r="K16" s="9">
        <f>K17+K48+K59+K110+K171+K197</f>
        <v>148939.6</v>
      </c>
      <c r="L16" s="5"/>
      <c r="M16" s="93"/>
    </row>
    <row r="17" spans="1:11" ht="22.5" customHeight="1">
      <c r="A17" s="26" t="s">
        <v>8</v>
      </c>
      <c r="B17" s="27">
        <v>920</v>
      </c>
      <c r="C17" s="27" t="s">
        <v>9</v>
      </c>
      <c r="D17" s="27" t="s">
        <v>25</v>
      </c>
      <c r="E17" s="27" t="s">
        <v>7</v>
      </c>
      <c r="F17" s="27" t="s">
        <v>7</v>
      </c>
      <c r="G17" s="10">
        <f>G18+G34+G24+G29</f>
        <v>28523.4</v>
      </c>
      <c r="H17" s="10">
        <f>H18+H34+H24+H29</f>
        <v>180.5</v>
      </c>
      <c r="I17" s="10">
        <f t="shared" ref="I17:K17" si="0">I18+I34+I24+I29</f>
        <v>28703.9</v>
      </c>
      <c r="J17" s="10">
        <f t="shared" si="0"/>
        <v>551.6</v>
      </c>
      <c r="K17" s="10">
        <f t="shared" si="0"/>
        <v>556.6</v>
      </c>
    </row>
    <row r="18" spans="1:11" s="6" customFormat="1" ht="45" customHeight="1">
      <c r="A18" s="28" t="s">
        <v>15</v>
      </c>
      <c r="B18" s="29" t="s">
        <v>22</v>
      </c>
      <c r="C18" s="30">
        <v>1</v>
      </c>
      <c r="D18" s="30">
        <v>3</v>
      </c>
      <c r="E18" s="31"/>
      <c r="F18" s="32" t="s">
        <v>7</v>
      </c>
      <c r="G18" s="11">
        <f>G21</f>
        <v>477.8</v>
      </c>
      <c r="H18" s="11">
        <f t="shared" ref="H18:I18" si="1">H21</f>
        <v>0</v>
      </c>
      <c r="I18" s="11">
        <f t="shared" si="1"/>
        <v>477.8</v>
      </c>
      <c r="J18" s="11">
        <f>J21</f>
        <v>508.4</v>
      </c>
      <c r="K18" s="11">
        <f>K21</f>
        <v>513.4</v>
      </c>
    </row>
    <row r="19" spans="1:11" ht="15">
      <c r="A19" s="33" t="s">
        <v>39</v>
      </c>
      <c r="B19" s="29" t="s">
        <v>22</v>
      </c>
      <c r="C19" s="30">
        <v>1</v>
      </c>
      <c r="D19" s="30">
        <v>3</v>
      </c>
      <c r="E19" s="34" t="s">
        <v>89</v>
      </c>
      <c r="F19" s="29" t="s">
        <v>7</v>
      </c>
      <c r="G19" s="11">
        <f t="shared" ref="G19:K22" si="2">G20</f>
        <v>477.8</v>
      </c>
      <c r="H19" s="11">
        <f t="shared" si="2"/>
        <v>0</v>
      </c>
      <c r="I19" s="11">
        <f t="shared" si="2"/>
        <v>477.8</v>
      </c>
      <c r="J19" s="11">
        <f t="shared" si="2"/>
        <v>508.4</v>
      </c>
      <c r="K19" s="11">
        <f t="shared" si="2"/>
        <v>513.4</v>
      </c>
    </row>
    <row r="20" spans="1:11" ht="30">
      <c r="A20" s="35" t="s">
        <v>40</v>
      </c>
      <c r="B20" s="29" t="s">
        <v>22</v>
      </c>
      <c r="C20" s="30">
        <v>1</v>
      </c>
      <c r="D20" s="30">
        <v>3</v>
      </c>
      <c r="E20" s="34" t="s">
        <v>90</v>
      </c>
      <c r="F20" s="29"/>
      <c r="G20" s="11">
        <f t="shared" si="2"/>
        <v>477.8</v>
      </c>
      <c r="H20" s="11">
        <f t="shared" si="2"/>
        <v>0</v>
      </c>
      <c r="I20" s="11">
        <f t="shared" si="2"/>
        <v>477.8</v>
      </c>
      <c r="J20" s="11">
        <f t="shared" si="2"/>
        <v>508.4</v>
      </c>
      <c r="K20" s="11">
        <f t="shared" si="2"/>
        <v>513.4</v>
      </c>
    </row>
    <row r="21" spans="1:11" ht="30">
      <c r="A21" s="36" t="s">
        <v>111</v>
      </c>
      <c r="B21" s="29" t="s">
        <v>22</v>
      </c>
      <c r="C21" s="30">
        <v>1</v>
      </c>
      <c r="D21" s="30">
        <v>3</v>
      </c>
      <c r="E21" s="34" t="s">
        <v>90</v>
      </c>
      <c r="F21" s="37" t="s">
        <v>41</v>
      </c>
      <c r="G21" s="11">
        <f t="shared" si="2"/>
        <v>477.8</v>
      </c>
      <c r="H21" s="11">
        <f t="shared" si="2"/>
        <v>0</v>
      </c>
      <c r="I21" s="11">
        <f t="shared" si="2"/>
        <v>477.8</v>
      </c>
      <c r="J21" s="11">
        <f t="shared" si="2"/>
        <v>508.4</v>
      </c>
      <c r="K21" s="11">
        <f t="shared" si="2"/>
        <v>513.4</v>
      </c>
    </row>
    <row r="22" spans="1:11" ht="30">
      <c r="A22" s="36" t="s">
        <v>66</v>
      </c>
      <c r="B22" s="29" t="s">
        <v>22</v>
      </c>
      <c r="C22" s="30">
        <v>1</v>
      </c>
      <c r="D22" s="30">
        <v>3</v>
      </c>
      <c r="E22" s="34" t="s">
        <v>90</v>
      </c>
      <c r="F22" s="37" t="s">
        <v>42</v>
      </c>
      <c r="G22" s="11">
        <f t="shared" si="2"/>
        <v>477.8</v>
      </c>
      <c r="H22" s="11">
        <f t="shared" si="2"/>
        <v>0</v>
      </c>
      <c r="I22" s="11">
        <f t="shared" si="2"/>
        <v>477.8</v>
      </c>
      <c r="J22" s="11">
        <f t="shared" si="2"/>
        <v>508.4</v>
      </c>
      <c r="K22" s="11">
        <f t="shared" si="2"/>
        <v>513.4</v>
      </c>
    </row>
    <row r="23" spans="1:11" ht="15">
      <c r="A23" s="38" t="s">
        <v>121</v>
      </c>
      <c r="B23" s="39" t="s">
        <v>22</v>
      </c>
      <c r="C23" s="40" t="s">
        <v>9</v>
      </c>
      <c r="D23" s="40" t="s">
        <v>10</v>
      </c>
      <c r="E23" s="40" t="s">
        <v>90</v>
      </c>
      <c r="F23" s="41" t="s">
        <v>31</v>
      </c>
      <c r="G23" s="42">
        <f>436.8+41</f>
        <v>477.8</v>
      </c>
      <c r="H23" s="42"/>
      <c r="I23" s="42">
        <f>G23+H23</f>
        <v>477.8</v>
      </c>
      <c r="J23" s="42">
        <f>466.4+42</f>
        <v>508.4</v>
      </c>
      <c r="K23" s="42">
        <f>470.4+43</f>
        <v>513.4</v>
      </c>
    </row>
    <row r="24" spans="1:11" ht="15">
      <c r="A24" s="36" t="s">
        <v>172</v>
      </c>
      <c r="B24" s="64" t="s">
        <v>22</v>
      </c>
      <c r="C24" s="37" t="s">
        <v>9</v>
      </c>
      <c r="D24" s="37" t="s">
        <v>168</v>
      </c>
      <c r="E24" s="37"/>
      <c r="F24" s="49"/>
      <c r="G24" s="18">
        <f>G26</f>
        <v>2787.2</v>
      </c>
      <c r="H24" s="18">
        <f t="shared" ref="H24:I24" si="3">H26</f>
        <v>0</v>
      </c>
      <c r="I24" s="18">
        <f t="shared" si="3"/>
        <v>2787.2</v>
      </c>
      <c r="J24" s="18">
        <f t="shared" ref="J24:K24" si="4">J26</f>
        <v>0</v>
      </c>
      <c r="K24" s="18">
        <f t="shared" si="4"/>
        <v>0</v>
      </c>
    </row>
    <row r="25" spans="1:11" ht="15">
      <c r="A25" s="36" t="s">
        <v>39</v>
      </c>
      <c r="B25" s="64" t="s">
        <v>22</v>
      </c>
      <c r="C25" s="37" t="s">
        <v>9</v>
      </c>
      <c r="D25" s="37" t="s">
        <v>168</v>
      </c>
      <c r="E25" s="37" t="s">
        <v>89</v>
      </c>
      <c r="F25" s="49"/>
      <c r="G25" s="18">
        <f>G26</f>
        <v>2787.2</v>
      </c>
      <c r="H25" s="18">
        <f t="shared" ref="H25:I27" si="5">H26</f>
        <v>0</v>
      </c>
      <c r="I25" s="18">
        <f t="shared" si="5"/>
        <v>2787.2</v>
      </c>
      <c r="J25" s="18">
        <v>0</v>
      </c>
      <c r="K25" s="18">
        <v>0</v>
      </c>
    </row>
    <row r="26" spans="1:11" ht="15">
      <c r="A26" s="99" t="s">
        <v>171</v>
      </c>
      <c r="B26" s="64" t="s">
        <v>22</v>
      </c>
      <c r="C26" s="37" t="s">
        <v>9</v>
      </c>
      <c r="D26" s="37" t="s">
        <v>168</v>
      </c>
      <c r="E26" s="37" t="s">
        <v>167</v>
      </c>
      <c r="F26" s="49"/>
      <c r="G26" s="18">
        <f>G27</f>
        <v>2787.2</v>
      </c>
      <c r="H26" s="18">
        <f t="shared" si="5"/>
        <v>0</v>
      </c>
      <c r="I26" s="18">
        <f t="shared" si="5"/>
        <v>2787.2</v>
      </c>
      <c r="J26" s="18">
        <f>J27</f>
        <v>0</v>
      </c>
      <c r="K26" s="18">
        <f>K27</f>
        <v>0</v>
      </c>
    </row>
    <row r="27" spans="1:11" ht="15">
      <c r="A27" s="36" t="s">
        <v>43</v>
      </c>
      <c r="B27" s="29" t="s">
        <v>22</v>
      </c>
      <c r="C27" s="30">
        <v>1</v>
      </c>
      <c r="D27" s="30">
        <v>7</v>
      </c>
      <c r="E27" s="34" t="s">
        <v>167</v>
      </c>
      <c r="F27" s="37" t="s">
        <v>44</v>
      </c>
      <c r="G27" s="11">
        <f>G28</f>
        <v>2787.2</v>
      </c>
      <c r="H27" s="11">
        <f t="shared" si="5"/>
        <v>0</v>
      </c>
      <c r="I27" s="11">
        <f t="shared" si="5"/>
        <v>2787.2</v>
      </c>
      <c r="J27" s="11">
        <f>J28</f>
        <v>0</v>
      </c>
      <c r="K27" s="11">
        <f>K28</f>
        <v>0</v>
      </c>
    </row>
    <row r="28" spans="1:11" ht="15">
      <c r="A28" s="38" t="s">
        <v>170</v>
      </c>
      <c r="B28" s="39" t="s">
        <v>22</v>
      </c>
      <c r="C28" s="40" t="s">
        <v>9</v>
      </c>
      <c r="D28" s="97">
        <v>7</v>
      </c>
      <c r="E28" s="98" t="s">
        <v>167</v>
      </c>
      <c r="F28" s="41" t="s">
        <v>169</v>
      </c>
      <c r="G28" s="42">
        <v>2787.2</v>
      </c>
      <c r="H28" s="42"/>
      <c r="I28" s="42">
        <f>G28+H28</f>
        <v>2787.2</v>
      </c>
      <c r="J28" s="42">
        <v>0</v>
      </c>
      <c r="K28" s="42">
        <v>0</v>
      </c>
    </row>
    <row r="29" spans="1:11" ht="15">
      <c r="A29" s="36" t="s">
        <v>205</v>
      </c>
      <c r="B29" s="64" t="s">
        <v>22</v>
      </c>
      <c r="C29" s="37" t="s">
        <v>9</v>
      </c>
      <c r="D29" s="37" t="s">
        <v>201</v>
      </c>
      <c r="E29" s="37"/>
      <c r="F29" s="49"/>
      <c r="G29" s="18">
        <f>G31</f>
        <v>25000</v>
      </c>
      <c r="H29" s="18">
        <f t="shared" ref="H29:K29" si="6">H31</f>
        <v>0</v>
      </c>
      <c r="I29" s="18">
        <f t="shared" si="6"/>
        <v>25000</v>
      </c>
      <c r="J29" s="18">
        <f t="shared" si="6"/>
        <v>0</v>
      </c>
      <c r="K29" s="18">
        <f t="shared" si="6"/>
        <v>0</v>
      </c>
    </row>
    <row r="30" spans="1:11" ht="15">
      <c r="A30" s="33" t="s">
        <v>39</v>
      </c>
      <c r="B30" s="64" t="s">
        <v>22</v>
      </c>
      <c r="C30" s="37" t="s">
        <v>9</v>
      </c>
      <c r="D30" s="37" t="s">
        <v>201</v>
      </c>
      <c r="E30" s="37" t="s">
        <v>89</v>
      </c>
      <c r="F30" s="49"/>
      <c r="G30" s="18">
        <f>G31</f>
        <v>25000</v>
      </c>
      <c r="H30" s="18">
        <f t="shared" ref="H30:I32" si="7">H31</f>
        <v>0</v>
      </c>
      <c r="I30" s="18">
        <f t="shared" si="7"/>
        <v>25000</v>
      </c>
      <c r="J30" s="18">
        <v>0</v>
      </c>
      <c r="K30" s="18">
        <v>0</v>
      </c>
    </row>
    <row r="31" spans="1:11" ht="30">
      <c r="A31" s="109" t="s">
        <v>206</v>
      </c>
      <c r="B31" s="64" t="s">
        <v>22</v>
      </c>
      <c r="C31" s="37" t="s">
        <v>9</v>
      </c>
      <c r="D31" s="37" t="s">
        <v>201</v>
      </c>
      <c r="E31" s="37" t="s">
        <v>203</v>
      </c>
      <c r="F31" s="49"/>
      <c r="G31" s="18">
        <f>G32</f>
        <v>25000</v>
      </c>
      <c r="H31" s="18">
        <f t="shared" si="7"/>
        <v>0</v>
      </c>
      <c r="I31" s="18">
        <f t="shared" si="7"/>
        <v>25000</v>
      </c>
      <c r="J31" s="18">
        <f>J32</f>
        <v>0</v>
      </c>
      <c r="K31" s="18">
        <f>K32</f>
        <v>0</v>
      </c>
    </row>
    <row r="32" spans="1:11" ht="15">
      <c r="A32" s="36" t="s">
        <v>43</v>
      </c>
      <c r="B32" s="29" t="s">
        <v>22</v>
      </c>
      <c r="C32" s="30">
        <v>1</v>
      </c>
      <c r="D32" s="30">
        <v>11</v>
      </c>
      <c r="E32" s="34" t="s">
        <v>203</v>
      </c>
      <c r="F32" s="37" t="s">
        <v>44</v>
      </c>
      <c r="G32" s="11">
        <f>G33</f>
        <v>25000</v>
      </c>
      <c r="H32" s="11">
        <f t="shared" si="7"/>
        <v>0</v>
      </c>
      <c r="I32" s="11">
        <f t="shared" si="7"/>
        <v>25000</v>
      </c>
      <c r="J32" s="11">
        <f>J33</f>
        <v>0</v>
      </c>
      <c r="K32" s="11">
        <f>K33</f>
        <v>0</v>
      </c>
    </row>
    <row r="33" spans="1:11" ht="15">
      <c r="A33" s="38" t="s">
        <v>204</v>
      </c>
      <c r="B33" s="39" t="s">
        <v>22</v>
      </c>
      <c r="C33" s="40" t="s">
        <v>9</v>
      </c>
      <c r="D33" s="97">
        <v>11</v>
      </c>
      <c r="E33" s="98" t="s">
        <v>203</v>
      </c>
      <c r="F33" s="41" t="s">
        <v>202</v>
      </c>
      <c r="G33" s="42">
        <v>25000</v>
      </c>
      <c r="H33" s="42">
        <v>0</v>
      </c>
      <c r="I33" s="42">
        <f>G33+H33</f>
        <v>25000</v>
      </c>
      <c r="J33" s="42">
        <v>0</v>
      </c>
      <c r="K33" s="42">
        <v>0</v>
      </c>
    </row>
    <row r="34" spans="1:11" ht="15">
      <c r="A34" s="28" t="s">
        <v>27</v>
      </c>
      <c r="B34" s="43" t="s">
        <v>22</v>
      </c>
      <c r="C34" s="43" t="s">
        <v>9</v>
      </c>
      <c r="D34" s="43" t="s">
        <v>28</v>
      </c>
      <c r="E34" s="43"/>
      <c r="F34" s="43"/>
      <c r="G34" s="13">
        <f>G39</f>
        <v>258.39999999999998</v>
      </c>
      <c r="H34" s="13">
        <f>H35+H39</f>
        <v>180.5</v>
      </c>
      <c r="I34" s="13">
        <f>I39+I35</f>
        <v>438.9</v>
      </c>
      <c r="J34" s="13">
        <f>J39</f>
        <v>43.2</v>
      </c>
      <c r="K34" s="13">
        <f>K39</f>
        <v>43.2</v>
      </c>
    </row>
    <row r="35" spans="1:11" ht="30">
      <c r="A35" s="36" t="s">
        <v>138</v>
      </c>
      <c r="B35" s="43" t="s">
        <v>22</v>
      </c>
      <c r="C35" s="43" t="s">
        <v>9</v>
      </c>
      <c r="D35" s="43" t="s">
        <v>28</v>
      </c>
      <c r="E35" s="43" t="s">
        <v>92</v>
      </c>
      <c r="F35" s="43"/>
      <c r="G35" s="13">
        <f>G36</f>
        <v>0</v>
      </c>
      <c r="H35" s="13">
        <f t="shared" ref="H35:K35" si="8">H36</f>
        <v>30</v>
      </c>
      <c r="I35" s="13">
        <f t="shared" si="8"/>
        <v>30</v>
      </c>
      <c r="J35" s="13">
        <f t="shared" si="8"/>
        <v>0</v>
      </c>
      <c r="K35" s="13">
        <f t="shared" si="8"/>
        <v>0</v>
      </c>
    </row>
    <row r="36" spans="1:11" ht="30">
      <c r="A36" s="36" t="s">
        <v>208</v>
      </c>
      <c r="B36" s="43" t="s">
        <v>22</v>
      </c>
      <c r="C36" s="43" t="s">
        <v>9</v>
      </c>
      <c r="D36" s="43" t="s">
        <v>28</v>
      </c>
      <c r="E36" s="43" t="s">
        <v>209</v>
      </c>
      <c r="F36" s="43"/>
      <c r="G36" s="13">
        <f>G37</f>
        <v>0</v>
      </c>
      <c r="H36" s="13">
        <f t="shared" ref="H36:K36" si="9">H37</f>
        <v>30</v>
      </c>
      <c r="I36" s="13">
        <f t="shared" si="9"/>
        <v>30</v>
      </c>
      <c r="J36" s="13">
        <f t="shared" si="9"/>
        <v>0</v>
      </c>
      <c r="K36" s="13">
        <f t="shared" si="9"/>
        <v>0</v>
      </c>
    </row>
    <row r="37" spans="1:11" ht="15">
      <c r="A37" s="36" t="s">
        <v>59</v>
      </c>
      <c r="B37" s="43" t="s">
        <v>22</v>
      </c>
      <c r="C37" s="43" t="s">
        <v>9</v>
      </c>
      <c r="D37" s="43" t="s">
        <v>28</v>
      </c>
      <c r="E37" s="43" t="s">
        <v>209</v>
      </c>
      <c r="F37" s="43" t="s">
        <v>58</v>
      </c>
      <c r="G37" s="13">
        <f>G38</f>
        <v>0</v>
      </c>
      <c r="H37" s="13">
        <f t="shared" ref="H37:K37" si="10">H38</f>
        <v>30</v>
      </c>
      <c r="I37" s="13">
        <f t="shared" si="10"/>
        <v>30</v>
      </c>
      <c r="J37" s="13">
        <f t="shared" si="10"/>
        <v>0</v>
      </c>
      <c r="K37" s="13">
        <f t="shared" si="10"/>
        <v>0</v>
      </c>
    </row>
    <row r="38" spans="1:11" ht="15">
      <c r="A38" s="38" t="s">
        <v>210</v>
      </c>
      <c r="B38" s="53" t="s">
        <v>22</v>
      </c>
      <c r="C38" s="53" t="s">
        <v>9</v>
      </c>
      <c r="D38" s="53" t="s">
        <v>28</v>
      </c>
      <c r="E38" s="53" t="s">
        <v>209</v>
      </c>
      <c r="F38" s="53" t="s">
        <v>211</v>
      </c>
      <c r="G38" s="17">
        <v>0</v>
      </c>
      <c r="H38" s="17">
        <v>30</v>
      </c>
      <c r="I38" s="17">
        <f>G38+H38</f>
        <v>30</v>
      </c>
      <c r="J38" s="17">
        <v>0</v>
      </c>
      <c r="K38" s="17">
        <v>0</v>
      </c>
    </row>
    <row r="39" spans="1:11" ht="15">
      <c r="A39" s="33" t="s">
        <v>39</v>
      </c>
      <c r="B39" s="43" t="s">
        <v>22</v>
      </c>
      <c r="C39" s="44" t="s">
        <v>9</v>
      </c>
      <c r="D39" s="44" t="s">
        <v>28</v>
      </c>
      <c r="E39" s="34" t="s">
        <v>89</v>
      </c>
      <c r="F39" s="34"/>
      <c r="G39" s="14">
        <f>G40+G44</f>
        <v>258.39999999999998</v>
      </c>
      <c r="H39" s="14">
        <f t="shared" ref="H39" si="11">H40+H44</f>
        <v>150.5</v>
      </c>
      <c r="I39" s="14">
        <f>I40+I44</f>
        <v>408.9</v>
      </c>
      <c r="J39" s="14">
        <f t="shared" ref="J39:K39" si="12">J40</f>
        <v>43.2</v>
      </c>
      <c r="K39" s="14">
        <f t="shared" si="12"/>
        <v>43.2</v>
      </c>
    </row>
    <row r="40" spans="1:11" ht="30">
      <c r="A40" s="33" t="s">
        <v>134</v>
      </c>
      <c r="B40" s="43" t="s">
        <v>22</v>
      </c>
      <c r="C40" s="44" t="s">
        <v>9</v>
      </c>
      <c r="D40" s="44" t="s">
        <v>28</v>
      </c>
      <c r="E40" s="34" t="s">
        <v>135</v>
      </c>
      <c r="F40" s="34"/>
      <c r="G40" s="14">
        <f t="shared" ref="G40:K41" si="13">G41</f>
        <v>141.4</v>
      </c>
      <c r="H40" s="14">
        <f t="shared" si="13"/>
        <v>150.5</v>
      </c>
      <c r="I40" s="14">
        <f t="shared" si="13"/>
        <v>291.89999999999998</v>
      </c>
      <c r="J40" s="14">
        <f t="shared" si="13"/>
        <v>43.2</v>
      </c>
      <c r="K40" s="14">
        <f t="shared" si="13"/>
        <v>43.2</v>
      </c>
    </row>
    <row r="41" spans="1:11" ht="15">
      <c r="A41" s="36" t="s">
        <v>43</v>
      </c>
      <c r="B41" s="43" t="s">
        <v>22</v>
      </c>
      <c r="C41" s="44" t="s">
        <v>9</v>
      </c>
      <c r="D41" s="44" t="s">
        <v>28</v>
      </c>
      <c r="E41" s="34" t="s">
        <v>135</v>
      </c>
      <c r="F41" s="34" t="s">
        <v>44</v>
      </c>
      <c r="G41" s="14">
        <f t="shared" si="13"/>
        <v>141.4</v>
      </c>
      <c r="H41" s="14">
        <f t="shared" si="13"/>
        <v>150.5</v>
      </c>
      <c r="I41" s="14">
        <f t="shared" si="13"/>
        <v>291.89999999999998</v>
      </c>
      <c r="J41" s="14">
        <f t="shared" si="13"/>
        <v>43.2</v>
      </c>
      <c r="K41" s="14">
        <f t="shared" si="13"/>
        <v>43.2</v>
      </c>
    </row>
    <row r="42" spans="1:11" ht="15">
      <c r="A42" s="36" t="s">
        <v>45</v>
      </c>
      <c r="B42" s="43" t="s">
        <v>22</v>
      </c>
      <c r="C42" s="44" t="s">
        <v>9</v>
      </c>
      <c r="D42" s="44" t="s">
        <v>28</v>
      </c>
      <c r="E42" s="34" t="s">
        <v>135</v>
      </c>
      <c r="F42" s="34" t="s">
        <v>46</v>
      </c>
      <c r="G42" s="14">
        <f>G43</f>
        <v>141.4</v>
      </c>
      <c r="H42" s="14">
        <f>H43</f>
        <v>150.5</v>
      </c>
      <c r="I42" s="14">
        <f>I43</f>
        <v>291.89999999999998</v>
      </c>
      <c r="J42" s="14">
        <f>J43</f>
        <v>43.2</v>
      </c>
      <c r="K42" s="14">
        <f>K43</f>
        <v>43.2</v>
      </c>
    </row>
    <row r="43" spans="1:11" ht="15">
      <c r="A43" s="38" t="s">
        <v>88</v>
      </c>
      <c r="B43" s="40" t="s">
        <v>22</v>
      </c>
      <c r="C43" s="94" t="s">
        <v>9</v>
      </c>
      <c r="D43" s="94" t="s">
        <v>28</v>
      </c>
      <c r="E43" s="39" t="s">
        <v>135</v>
      </c>
      <c r="F43" s="39" t="s">
        <v>87</v>
      </c>
      <c r="G43" s="12">
        <v>141.4</v>
      </c>
      <c r="H43" s="12">
        <v>150.5</v>
      </c>
      <c r="I43" s="12">
        <f>H43+G43</f>
        <v>291.89999999999998</v>
      </c>
      <c r="J43" s="12">
        <v>43.2</v>
      </c>
      <c r="K43" s="12">
        <v>43.2</v>
      </c>
    </row>
    <row r="44" spans="1:11" ht="34.5" customHeight="1">
      <c r="A44" s="96" t="s">
        <v>193</v>
      </c>
      <c r="B44" s="37" t="s">
        <v>22</v>
      </c>
      <c r="C44" s="108" t="s">
        <v>9</v>
      </c>
      <c r="D44" s="108" t="s">
        <v>28</v>
      </c>
      <c r="E44" s="64" t="s">
        <v>191</v>
      </c>
      <c r="F44" s="64" t="s">
        <v>192</v>
      </c>
      <c r="G44" s="16">
        <f>G45</f>
        <v>117</v>
      </c>
      <c r="H44" s="16">
        <f t="shared" ref="H44:K46" si="14">H45</f>
        <v>0</v>
      </c>
      <c r="I44" s="16">
        <f t="shared" si="14"/>
        <v>117</v>
      </c>
      <c r="J44" s="16">
        <f t="shared" si="14"/>
        <v>0</v>
      </c>
      <c r="K44" s="16">
        <f t="shared" si="14"/>
        <v>0</v>
      </c>
    </row>
    <row r="45" spans="1:11" ht="30">
      <c r="A45" s="36" t="s">
        <v>111</v>
      </c>
      <c r="B45" s="37" t="s">
        <v>22</v>
      </c>
      <c r="C45" s="108" t="s">
        <v>9</v>
      </c>
      <c r="D45" s="108" t="s">
        <v>28</v>
      </c>
      <c r="E45" s="64" t="s">
        <v>191</v>
      </c>
      <c r="F45" s="64" t="s">
        <v>41</v>
      </c>
      <c r="G45" s="16">
        <f>G46</f>
        <v>117</v>
      </c>
      <c r="H45" s="16">
        <f t="shared" si="14"/>
        <v>0</v>
      </c>
      <c r="I45" s="16">
        <f t="shared" si="14"/>
        <v>117</v>
      </c>
      <c r="J45" s="16">
        <f t="shared" si="14"/>
        <v>0</v>
      </c>
      <c r="K45" s="16">
        <f t="shared" si="14"/>
        <v>0</v>
      </c>
    </row>
    <row r="46" spans="1:11" ht="30">
      <c r="A46" s="36" t="s">
        <v>66</v>
      </c>
      <c r="B46" s="37" t="s">
        <v>22</v>
      </c>
      <c r="C46" s="108" t="s">
        <v>9</v>
      </c>
      <c r="D46" s="108" t="s">
        <v>28</v>
      </c>
      <c r="E46" s="64" t="s">
        <v>191</v>
      </c>
      <c r="F46" s="64" t="s">
        <v>42</v>
      </c>
      <c r="G46" s="16">
        <f>G47</f>
        <v>117</v>
      </c>
      <c r="H46" s="16">
        <f t="shared" si="14"/>
        <v>0</v>
      </c>
      <c r="I46" s="16">
        <f t="shared" si="14"/>
        <v>117</v>
      </c>
      <c r="J46" s="16">
        <f t="shared" si="14"/>
        <v>0</v>
      </c>
      <c r="K46" s="16">
        <f t="shared" si="14"/>
        <v>0</v>
      </c>
    </row>
    <row r="47" spans="1:11" ht="15">
      <c r="A47" s="38" t="s">
        <v>121</v>
      </c>
      <c r="B47" s="40" t="s">
        <v>22</v>
      </c>
      <c r="C47" s="94" t="s">
        <v>9</v>
      </c>
      <c r="D47" s="94" t="s">
        <v>28</v>
      </c>
      <c r="E47" s="39" t="s">
        <v>191</v>
      </c>
      <c r="F47" s="39" t="s">
        <v>31</v>
      </c>
      <c r="G47" s="12">
        <v>117</v>
      </c>
      <c r="H47" s="12">
        <v>0</v>
      </c>
      <c r="I47" s="12">
        <f t="shared" ref="I47" si="15">H47+G47</f>
        <v>117</v>
      </c>
      <c r="J47" s="12">
        <v>0</v>
      </c>
      <c r="K47" s="12">
        <v>0</v>
      </c>
    </row>
    <row r="48" spans="1:11" ht="28.5">
      <c r="A48" s="46" t="s">
        <v>47</v>
      </c>
      <c r="B48" s="47" t="s">
        <v>22</v>
      </c>
      <c r="C48" s="47" t="s">
        <v>10</v>
      </c>
      <c r="D48" s="47" t="s">
        <v>25</v>
      </c>
      <c r="E48" s="47"/>
      <c r="F48" s="47"/>
      <c r="G48" s="15">
        <f>G49</f>
        <v>1677.8</v>
      </c>
      <c r="H48" s="15">
        <f t="shared" ref="H48:I48" si="16">H49</f>
        <v>0</v>
      </c>
      <c r="I48" s="15">
        <f t="shared" si="16"/>
        <v>1677.8</v>
      </c>
      <c r="J48" s="15">
        <f t="shared" ref="J48:K48" si="17">J49</f>
        <v>1910</v>
      </c>
      <c r="K48" s="15">
        <f t="shared" si="17"/>
        <v>1960</v>
      </c>
    </row>
    <row r="49" spans="1:12" ht="45.75" customHeight="1">
      <c r="A49" s="28" t="s">
        <v>184</v>
      </c>
      <c r="B49" s="43" t="s">
        <v>22</v>
      </c>
      <c r="C49" s="43" t="s">
        <v>10</v>
      </c>
      <c r="D49" s="43" t="s">
        <v>24</v>
      </c>
      <c r="E49" s="43"/>
      <c r="F49" s="43"/>
      <c r="G49" s="13">
        <f t="shared" ref="G49:K49" si="18">G50</f>
        <v>1677.8</v>
      </c>
      <c r="H49" s="13">
        <f t="shared" si="18"/>
        <v>0</v>
      </c>
      <c r="I49" s="13">
        <f t="shared" si="18"/>
        <v>1677.8</v>
      </c>
      <c r="J49" s="13">
        <f t="shared" si="18"/>
        <v>1910</v>
      </c>
      <c r="K49" s="13">
        <f t="shared" si="18"/>
        <v>1960</v>
      </c>
    </row>
    <row r="50" spans="1:12" ht="15">
      <c r="A50" s="33" t="s">
        <v>39</v>
      </c>
      <c r="B50" s="43" t="s">
        <v>22</v>
      </c>
      <c r="C50" s="43" t="s">
        <v>10</v>
      </c>
      <c r="D50" s="44" t="s">
        <v>24</v>
      </c>
      <c r="E50" s="34" t="s">
        <v>89</v>
      </c>
      <c r="F50" s="34"/>
      <c r="G50" s="14">
        <f>G55+G51</f>
        <v>1677.8</v>
      </c>
      <c r="H50" s="14">
        <f t="shared" ref="H50:I50" si="19">H55+H51</f>
        <v>0</v>
      </c>
      <c r="I50" s="14">
        <f t="shared" si="19"/>
        <v>1677.8</v>
      </c>
      <c r="J50" s="14">
        <f t="shared" ref="J50:K50" si="20">J55+J51</f>
        <v>1910</v>
      </c>
      <c r="K50" s="14">
        <f t="shared" si="20"/>
        <v>1960</v>
      </c>
    </row>
    <row r="51" spans="1:12" ht="30">
      <c r="A51" s="50" t="s">
        <v>71</v>
      </c>
      <c r="B51" s="49" t="s">
        <v>22</v>
      </c>
      <c r="C51" s="49" t="s">
        <v>10</v>
      </c>
      <c r="D51" s="49" t="s">
        <v>24</v>
      </c>
      <c r="E51" s="34" t="s">
        <v>91</v>
      </c>
      <c r="F51" s="49"/>
      <c r="G51" s="13">
        <f t="shared" ref="G51:K53" si="21">G52</f>
        <v>677.8</v>
      </c>
      <c r="H51" s="13">
        <f t="shared" si="21"/>
        <v>0</v>
      </c>
      <c r="I51" s="13">
        <f t="shared" si="21"/>
        <v>677.8</v>
      </c>
      <c r="J51" s="13">
        <f t="shared" si="21"/>
        <v>910</v>
      </c>
      <c r="K51" s="13">
        <f t="shared" si="21"/>
        <v>960</v>
      </c>
    </row>
    <row r="52" spans="1:12" ht="30">
      <c r="A52" s="36" t="s">
        <v>111</v>
      </c>
      <c r="B52" s="37">
        <v>920</v>
      </c>
      <c r="C52" s="49" t="s">
        <v>10</v>
      </c>
      <c r="D52" s="49" t="s">
        <v>24</v>
      </c>
      <c r="E52" s="34" t="s">
        <v>91</v>
      </c>
      <c r="F52" s="37" t="s">
        <v>41</v>
      </c>
      <c r="G52" s="13">
        <f t="shared" si="21"/>
        <v>677.8</v>
      </c>
      <c r="H52" s="13">
        <f t="shared" si="21"/>
        <v>0</v>
      </c>
      <c r="I52" s="13">
        <f t="shared" si="21"/>
        <v>677.8</v>
      </c>
      <c r="J52" s="13">
        <f t="shared" si="21"/>
        <v>910</v>
      </c>
      <c r="K52" s="13">
        <f t="shared" si="21"/>
        <v>960</v>
      </c>
    </row>
    <row r="53" spans="1:12" ht="30">
      <c r="A53" s="36" t="s">
        <v>66</v>
      </c>
      <c r="B53" s="37">
        <v>920</v>
      </c>
      <c r="C53" s="49" t="s">
        <v>10</v>
      </c>
      <c r="D53" s="49" t="s">
        <v>24</v>
      </c>
      <c r="E53" s="34" t="s">
        <v>91</v>
      </c>
      <c r="F53" s="37" t="s">
        <v>42</v>
      </c>
      <c r="G53" s="13">
        <f t="shared" si="21"/>
        <v>677.8</v>
      </c>
      <c r="H53" s="13">
        <f t="shared" si="21"/>
        <v>0</v>
      </c>
      <c r="I53" s="13">
        <f t="shared" si="21"/>
        <v>677.8</v>
      </c>
      <c r="J53" s="13">
        <f t="shared" si="21"/>
        <v>910</v>
      </c>
      <c r="K53" s="13">
        <f t="shared" si="21"/>
        <v>960</v>
      </c>
    </row>
    <row r="54" spans="1:12" ht="15">
      <c r="A54" s="38" t="s">
        <v>121</v>
      </c>
      <c r="B54" s="41" t="s">
        <v>22</v>
      </c>
      <c r="C54" s="41" t="s">
        <v>10</v>
      </c>
      <c r="D54" s="41" t="s">
        <v>24</v>
      </c>
      <c r="E54" s="41" t="s">
        <v>91</v>
      </c>
      <c r="F54" s="41" t="s">
        <v>31</v>
      </c>
      <c r="G54" s="42">
        <v>677.8</v>
      </c>
      <c r="H54" s="42"/>
      <c r="I54" s="42">
        <f>H54+G54</f>
        <v>677.8</v>
      </c>
      <c r="J54" s="42">
        <v>910</v>
      </c>
      <c r="K54" s="42">
        <v>960</v>
      </c>
    </row>
    <row r="55" spans="1:12" ht="45">
      <c r="A55" s="33" t="s">
        <v>174</v>
      </c>
      <c r="B55" s="43" t="s">
        <v>22</v>
      </c>
      <c r="C55" s="43" t="s">
        <v>10</v>
      </c>
      <c r="D55" s="44" t="s">
        <v>24</v>
      </c>
      <c r="E55" s="34" t="s">
        <v>173</v>
      </c>
      <c r="F55" s="34"/>
      <c r="G55" s="14">
        <f t="shared" ref="G55:K57" si="22">G56</f>
        <v>1000</v>
      </c>
      <c r="H55" s="14">
        <f t="shared" si="22"/>
        <v>0</v>
      </c>
      <c r="I55" s="14">
        <f t="shared" si="22"/>
        <v>1000</v>
      </c>
      <c r="J55" s="14">
        <f t="shared" si="22"/>
        <v>1000</v>
      </c>
      <c r="K55" s="14">
        <f t="shared" si="22"/>
        <v>1000</v>
      </c>
    </row>
    <row r="56" spans="1:12" ht="30">
      <c r="A56" s="36" t="s">
        <v>111</v>
      </c>
      <c r="B56" s="43" t="s">
        <v>22</v>
      </c>
      <c r="C56" s="43" t="s">
        <v>10</v>
      </c>
      <c r="D56" s="44" t="s">
        <v>24</v>
      </c>
      <c r="E56" s="34" t="s">
        <v>173</v>
      </c>
      <c r="F56" s="34" t="s">
        <v>41</v>
      </c>
      <c r="G56" s="14">
        <f t="shared" si="22"/>
        <v>1000</v>
      </c>
      <c r="H56" s="14">
        <f t="shared" si="22"/>
        <v>0</v>
      </c>
      <c r="I56" s="14">
        <f t="shared" si="22"/>
        <v>1000</v>
      </c>
      <c r="J56" s="14">
        <f t="shared" si="22"/>
        <v>1000</v>
      </c>
      <c r="K56" s="14">
        <f t="shared" si="22"/>
        <v>1000</v>
      </c>
    </row>
    <row r="57" spans="1:12" ht="30">
      <c r="A57" s="36" t="s">
        <v>66</v>
      </c>
      <c r="B57" s="43" t="s">
        <v>22</v>
      </c>
      <c r="C57" s="43" t="s">
        <v>10</v>
      </c>
      <c r="D57" s="44" t="s">
        <v>24</v>
      </c>
      <c r="E57" s="34" t="s">
        <v>173</v>
      </c>
      <c r="F57" s="34" t="s">
        <v>42</v>
      </c>
      <c r="G57" s="14">
        <f t="shared" si="22"/>
        <v>1000</v>
      </c>
      <c r="H57" s="14">
        <f t="shared" si="22"/>
        <v>0</v>
      </c>
      <c r="I57" s="14">
        <f t="shared" si="22"/>
        <v>1000</v>
      </c>
      <c r="J57" s="14">
        <f t="shared" si="22"/>
        <v>1000</v>
      </c>
      <c r="K57" s="14">
        <f t="shared" si="22"/>
        <v>1000</v>
      </c>
    </row>
    <row r="58" spans="1:12" ht="15">
      <c r="A58" s="38" t="s">
        <v>121</v>
      </c>
      <c r="B58" s="40" t="s">
        <v>22</v>
      </c>
      <c r="C58" s="53" t="s">
        <v>10</v>
      </c>
      <c r="D58" s="94" t="s">
        <v>24</v>
      </c>
      <c r="E58" s="39" t="s">
        <v>173</v>
      </c>
      <c r="F58" s="39" t="s">
        <v>31</v>
      </c>
      <c r="G58" s="12">
        <v>1000</v>
      </c>
      <c r="H58" s="12"/>
      <c r="I58" s="12">
        <f>H58+G58</f>
        <v>1000</v>
      </c>
      <c r="J58" s="12">
        <v>1000</v>
      </c>
      <c r="K58" s="12">
        <v>1000</v>
      </c>
    </row>
    <row r="59" spans="1:12" ht="14.25">
      <c r="A59" s="46" t="s">
        <v>48</v>
      </c>
      <c r="B59" s="47">
        <v>920</v>
      </c>
      <c r="C59" s="47" t="s">
        <v>11</v>
      </c>
      <c r="D59" s="47" t="s">
        <v>25</v>
      </c>
      <c r="E59" s="47"/>
      <c r="F59" s="47"/>
      <c r="G59" s="15">
        <f>G60+G67+G82</f>
        <v>52827.899999999987</v>
      </c>
      <c r="H59" s="15">
        <f t="shared" ref="H59:I59" si="23">H60+H67+H82</f>
        <v>-3650.5</v>
      </c>
      <c r="I59" s="15">
        <f t="shared" si="23"/>
        <v>49177.399999999987</v>
      </c>
      <c r="J59" s="15">
        <f>J60+J67+J82</f>
        <v>4815.5</v>
      </c>
      <c r="K59" s="15">
        <f>K60+K67+K82</f>
        <v>5035.3999999999996</v>
      </c>
      <c r="L59" s="5"/>
    </row>
    <row r="60" spans="1:12" ht="15">
      <c r="A60" s="48" t="s">
        <v>120</v>
      </c>
      <c r="B60" s="37" t="s">
        <v>22</v>
      </c>
      <c r="C60" s="37" t="s">
        <v>11</v>
      </c>
      <c r="D60" s="37" t="s">
        <v>118</v>
      </c>
      <c r="E60" s="37"/>
      <c r="F60" s="37"/>
      <c r="G60" s="13">
        <f>G61</f>
        <v>750</v>
      </c>
      <c r="H60" s="13">
        <f t="shared" ref="H60:I60" si="24">H61</f>
        <v>0</v>
      </c>
      <c r="I60" s="13">
        <f t="shared" si="24"/>
        <v>750</v>
      </c>
      <c r="J60" s="13">
        <f t="shared" ref="G60:K65" si="25">J61</f>
        <v>300</v>
      </c>
      <c r="K60" s="13">
        <f t="shared" si="25"/>
        <v>300</v>
      </c>
    </row>
    <row r="61" spans="1:12" ht="30">
      <c r="A61" s="48" t="s">
        <v>138</v>
      </c>
      <c r="B61" s="37" t="s">
        <v>22</v>
      </c>
      <c r="C61" s="37" t="s">
        <v>11</v>
      </c>
      <c r="D61" s="37" t="s">
        <v>118</v>
      </c>
      <c r="E61" s="37" t="s">
        <v>92</v>
      </c>
      <c r="F61" s="37"/>
      <c r="G61" s="13">
        <f t="shared" si="25"/>
        <v>750</v>
      </c>
      <c r="H61" s="13">
        <f t="shared" si="25"/>
        <v>0</v>
      </c>
      <c r="I61" s="13">
        <f t="shared" si="25"/>
        <v>750</v>
      </c>
      <c r="J61" s="13">
        <f t="shared" si="25"/>
        <v>300</v>
      </c>
      <c r="K61" s="13">
        <f t="shared" si="25"/>
        <v>300</v>
      </c>
    </row>
    <row r="62" spans="1:12" ht="15">
      <c r="A62" s="48" t="s">
        <v>85</v>
      </c>
      <c r="B62" s="37">
        <v>920</v>
      </c>
      <c r="C62" s="37" t="s">
        <v>11</v>
      </c>
      <c r="D62" s="37" t="s">
        <v>118</v>
      </c>
      <c r="E62" s="37" t="s">
        <v>93</v>
      </c>
      <c r="F62" s="37"/>
      <c r="G62" s="13">
        <f t="shared" si="25"/>
        <v>750</v>
      </c>
      <c r="H62" s="13">
        <f t="shared" si="25"/>
        <v>0</v>
      </c>
      <c r="I62" s="13">
        <f t="shared" si="25"/>
        <v>750</v>
      </c>
      <c r="J62" s="13">
        <f t="shared" si="25"/>
        <v>300</v>
      </c>
      <c r="K62" s="13">
        <f t="shared" si="25"/>
        <v>300</v>
      </c>
    </row>
    <row r="63" spans="1:12" ht="15">
      <c r="A63" s="48" t="s">
        <v>119</v>
      </c>
      <c r="B63" s="37">
        <v>920</v>
      </c>
      <c r="C63" s="37" t="s">
        <v>11</v>
      </c>
      <c r="D63" s="37" t="s">
        <v>118</v>
      </c>
      <c r="E63" s="37" t="s">
        <v>122</v>
      </c>
      <c r="F63" s="37"/>
      <c r="G63" s="13">
        <f t="shared" si="25"/>
        <v>750</v>
      </c>
      <c r="H63" s="13">
        <f t="shared" si="25"/>
        <v>0</v>
      </c>
      <c r="I63" s="13">
        <f t="shared" si="25"/>
        <v>750</v>
      </c>
      <c r="J63" s="13">
        <f t="shared" si="25"/>
        <v>300</v>
      </c>
      <c r="K63" s="13">
        <f t="shared" si="25"/>
        <v>300</v>
      </c>
    </row>
    <row r="64" spans="1:12" ht="30">
      <c r="A64" s="36" t="s">
        <v>111</v>
      </c>
      <c r="B64" s="37">
        <v>920</v>
      </c>
      <c r="C64" s="37" t="s">
        <v>11</v>
      </c>
      <c r="D64" s="37" t="s">
        <v>118</v>
      </c>
      <c r="E64" s="37" t="s">
        <v>122</v>
      </c>
      <c r="F64" s="37" t="s">
        <v>41</v>
      </c>
      <c r="G64" s="16">
        <f t="shared" si="25"/>
        <v>750</v>
      </c>
      <c r="H64" s="16">
        <f t="shared" si="25"/>
        <v>0</v>
      </c>
      <c r="I64" s="16">
        <f t="shared" si="25"/>
        <v>750</v>
      </c>
      <c r="J64" s="16">
        <f t="shared" si="25"/>
        <v>300</v>
      </c>
      <c r="K64" s="16">
        <f t="shared" si="25"/>
        <v>300</v>
      </c>
    </row>
    <row r="65" spans="1:13" ht="30">
      <c r="A65" s="52" t="s">
        <v>66</v>
      </c>
      <c r="B65" s="37">
        <v>920</v>
      </c>
      <c r="C65" s="37" t="s">
        <v>11</v>
      </c>
      <c r="D65" s="37" t="s">
        <v>118</v>
      </c>
      <c r="E65" s="37" t="s">
        <v>122</v>
      </c>
      <c r="F65" s="37" t="s">
        <v>42</v>
      </c>
      <c r="G65" s="16">
        <f t="shared" si="25"/>
        <v>750</v>
      </c>
      <c r="H65" s="16">
        <f t="shared" si="25"/>
        <v>0</v>
      </c>
      <c r="I65" s="16">
        <f t="shared" si="25"/>
        <v>750</v>
      </c>
      <c r="J65" s="16">
        <f t="shared" si="25"/>
        <v>300</v>
      </c>
      <c r="K65" s="16">
        <f t="shared" si="25"/>
        <v>300</v>
      </c>
    </row>
    <row r="66" spans="1:13" ht="15">
      <c r="A66" s="38" t="s">
        <v>121</v>
      </c>
      <c r="B66" s="40">
        <v>920</v>
      </c>
      <c r="C66" s="40" t="s">
        <v>11</v>
      </c>
      <c r="D66" s="53" t="s">
        <v>118</v>
      </c>
      <c r="E66" s="53" t="s">
        <v>122</v>
      </c>
      <c r="F66" s="40" t="s">
        <v>31</v>
      </c>
      <c r="G66" s="12">
        <v>750</v>
      </c>
      <c r="H66" s="12"/>
      <c r="I66" s="12">
        <f>H66+G66</f>
        <v>750</v>
      </c>
      <c r="J66" s="12">
        <v>300</v>
      </c>
      <c r="K66" s="12">
        <v>300</v>
      </c>
    </row>
    <row r="67" spans="1:13" ht="28.5" customHeight="1">
      <c r="A67" s="48" t="s">
        <v>30</v>
      </c>
      <c r="B67" s="37">
        <v>920</v>
      </c>
      <c r="C67" s="37" t="s">
        <v>11</v>
      </c>
      <c r="D67" s="37" t="s">
        <v>23</v>
      </c>
      <c r="E67" s="37"/>
      <c r="F67" s="37"/>
      <c r="G67" s="13">
        <f t="shared" ref="G67:K68" si="26">G68</f>
        <v>44739.19999999999</v>
      </c>
      <c r="H67" s="13">
        <f t="shared" si="26"/>
        <v>-3650.5</v>
      </c>
      <c r="I67" s="13">
        <f t="shared" si="26"/>
        <v>41088.69999999999</v>
      </c>
      <c r="J67" s="13">
        <f t="shared" si="26"/>
        <v>4315.5</v>
      </c>
      <c r="K67" s="13">
        <f t="shared" si="26"/>
        <v>4535.3999999999996</v>
      </c>
      <c r="M67" s="5"/>
    </row>
    <row r="68" spans="1:13" ht="30">
      <c r="A68" s="48" t="s">
        <v>138</v>
      </c>
      <c r="B68" s="37">
        <v>920</v>
      </c>
      <c r="C68" s="37" t="s">
        <v>11</v>
      </c>
      <c r="D68" s="37" t="s">
        <v>23</v>
      </c>
      <c r="E68" s="37" t="s">
        <v>92</v>
      </c>
      <c r="F68" s="37"/>
      <c r="G68" s="13">
        <f t="shared" si="26"/>
        <v>44739.19999999999</v>
      </c>
      <c r="H68" s="13">
        <f t="shared" si="26"/>
        <v>-3650.5</v>
      </c>
      <c r="I68" s="13">
        <f t="shared" si="26"/>
        <v>41088.69999999999</v>
      </c>
      <c r="J68" s="13">
        <f>J69</f>
        <v>4315.5</v>
      </c>
      <c r="K68" s="13">
        <f t="shared" si="26"/>
        <v>4535.3999999999996</v>
      </c>
    </row>
    <row r="69" spans="1:13" ht="15">
      <c r="A69" s="48" t="s">
        <v>85</v>
      </c>
      <c r="B69" s="37">
        <v>920</v>
      </c>
      <c r="C69" s="37" t="s">
        <v>11</v>
      </c>
      <c r="D69" s="37" t="s">
        <v>23</v>
      </c>
      <c r="E69" s="37" t="s">
        <v>93</v>
      </c>
      <c r="F69" s="37"/>
      <c r="G69" s="13">
        <f>G70+G78+G74</f>
        <v>44739.19999999999</v>
      </c>
      <c r="H69" s="13">
        <f t="shared" ref="H69:I69" si="27">H70+H78+H74</f>
        <v>-3650.5</v>
      </c>
      <c r="I69" s="13">
        <f t="shared" si="27"/>
        <v>41088.69999999999</v>
      </c>
      <c r="J69" s="13">
        <f t="shared" ref="J69:K69" si="28">J70+J78+J74</f>
        <v>4315.5</v>
      </c>
      <c r="K69" s="13">
        <f t="shared" si="28"/>
        <v>4535.3999999999996</v>
      </c>
    </row>
    <row r="70" spans="1:13" ht="30">
      <c r="A70" s="48" t="s">
        <v>86</v>
      </c>
      <c r="B70" s="37">
        <v>920</v>
      </c>
      <c r="C70" s="37" t="s">
        <v>11</v>
      </c>
      <c r="D70" s="37" t="s">
        <v>23</v>
      </c>
      <c r="E70" s="37" t="s">
        <v>175</v>
      </c>
      <c r="F70" s="37"/>
      <c r="G70" s="13">
        <f>G71</f>
        <v>3042.2</v>
      </c>
      <c r="H70" s="13">
        <f t="shared" ref="H70:I70" si="29">H71</f>
        <v>0</v>
      </c>
      <c r="I70" s="13">
        <f t="shared" si="29"/>
        <v>3042.2</v>
      </c>
      <c r="J70" s="13">
        <f t="shared" ref="J70:K70" si="30">J71</f>
        <v>3123.8</v>
      </c>
      <c r="K70" s="13">
        <f t="shared" si="30"/>
        <v>3343.7</v>
      </c>
    </row>
    <row r="71" spans="1:13" ht="30">
      <c r="A71" s="36" t="s">
        <v>111</v>
      </c>
      <c r="B71" s="37">
        <v>920</v>
      </c>
      <c r="C71" s="37" t="s">
        <v>11</v>
      </c>
      <c r="D71" s="37" t="s">
        <v>23</v>
      </c>
      <c r="E71" s="37" t="s">
        <v>175</v>
      </c>
      <c r="F71" s="37" t="s">
        <v>41</v>
      </c>
      <c r="G71" s="16">
        <f t="shared" ref="G71:K72" si="31">G72</f>
        <v>3042.2</v>
      </c>
      <c r="H71" s="16">
        <f t="shared" si="31"/>
        <v>0</v>
      </c>
      <c r="I71" s="16">
        <f t="shared" si="31"/>
        <v>3042.2</v>
      </c>
      <c r="J71" s="16">
        <f t="shared" si="31"/>
        <v>3123.8</v>
      </c>
      <c r="K71" s="16">
        <f t="shared" si="31"/>
        <v>3343.7</v>
      </c>
    </row>
    <row r="72" spans="1:13" ht="30">
      <c r="A72" s="52" t="s">
        <v>66</v>
      </c>
      <c r="B72" s="37">
        <v>920</v>
      </c>
      <c r="C72" s="37" t="s">
        <v>11</v>
      </c>
      <c r="D72" s="37" t="s">
        <v>23</v>
      </c>
      <c r="E72" s="37" t="s">
        <v>175</v>
      </c>
      <c r="F72" s="37" t="s">
        <v>42</v>
      </c>
      <c r="G72" s="16">
        <f t="shared" si="31"/>
        <v>3042.2</v>
      </c>
      <c r="H72" s="16">
        <f t="shared" si="31"/>
        <v>0</v>
      </c>
      <c r="I72" s="16">
        <f t="shared" si="31"/>
        <v>3042.2</v>
      </c>
      <c r="J72" s="16">
        <f t="shared" si="31"/>
        <v>3123.8</v>
      </c>
      <c r="K72" s="16">
        <f t="shared" si="31"/>
        <v>3343.7</v>
      </c>
    </row>
    <row r="73" spans="1:13" ht="15">
      <c r="A73" s="38" t="s">
        <v>121</v>
      </c>
      <c r="B73" s="40">
        <v>920</v>
      </c>
      <c r="C73" s="40" t="s">
        <v>11</v>
      </c>
      <c r="D73" s="40" t="s">
        <v>23</v>
      </c>
      <c r="E73" s="40" t="s">
        <v>175</v>
      </c>
      <c r="F73" s="40" t="s">
        <v>31</v>
      </c>
      <c r="G73" s="12">
        <f>3042.2</f>
        <v>3042.2</v>
      </c>
      <c r="H73" s="12"/>
      <c r="I73" s="12">
        <f>H73+G73</f>
        <v>3042.2</v>
      </c>
      <c r="J73" s="12">
        <f>3123.8</f>
        <v>3123.8</v>
      </c>
      <c r="K73" s="12">
        <f>3343.7</f>
        <v>3343.7</v>
      </c>
    </row>
    <row r="74" spans="1:13" ht="30">
      <c r="A74" s="48" t="s">
        <v>86</v>
      </c>
      <c r="B74" s="37">
        <v>920</v>
      </c>
      <c r="C74" s="37" t="s">
        <v>11</v>
      </c>
      <c r="D74" s="37" t="s">
        <v>23</v>
      </c>
      <c r="E74" s="37" t="s">
        <v>141</v>
      </c>
      <c r="F74" s="37"/>
      <c r="G74" s="13">
        <f t="shared" ref="G74:K76" si="32">G75</f>
        <v>1191.7</v>
      </c>
      <c r="H74" s="13">
        <f t="shared" si="32"/>
        <v>0</v>
      </c>
      <c r="I74" s="13">
        <f t="shared" si="32"/>
        <v>1191.7</v>
      </c>
      <c r="J74" s="13">
        <f t="shared" si="32"/>
        <v>1191.7</v>
      </c>
      <c r="K74" s="13">
        <f t="shared" si="32"/>
        <v>1191.7</v>
      </c>
    </row>
    <row r="75" spans="1:13" s="7" customFormat="1" ht="33" customHeight="1">
      <c r="A75" s="36" t="s">
        <v>111</v>
      </c>
      <c r="B75" s="37">
        <v>920</v>
      </c>
      <c r="C75" s="37" t="s">
        <v>11</v>
      </c>
      <c r="D75" s="37" t="s">
        <v>23</v>
      </c>
      <c r="E75" s="37" t="s">
        <v>141</v>
      </c>
      <c r="F75" s="37" t="s">
        <v>41</v>
      </c>
      <c r="G75" s="16">
        <f t="shared" si="32"/>
        <v>1191.7</v>
      </c>
      <c r="H75" s="16">
        <f t="shared" si="32"/>
        <v>0</v>
      </c>
      <c r="I75" s="16">
        <f t="shared" si="32"/>
        <v>1191.7</v>
      </c>
      <c r="J75" s="16">
        <f t="shared" si="32"/>
        <v>1191.7</v>
      </c>
      <c r="K75" s="16">
        <f t="shared" si="32"/>
        <v>1191.7</v>
      </c>
    </row>
    <row r="76" spans="1:13" s="7" customFormat="1" ht="30">
      <c r="A76" s="52" t="s">
        <v>66</v>
      </c>
      <c r="B76" s="37">
        <v>920</v>
      </c>
      <c r="C76" s="37" t="s">
        <v>11</v>
      </c>
      <c r="D76" s="37" t="s">
        <v>23</v>
      </c>
      <c r="E76" s="37" t="s">
        <v>141</v>
      </c>
      <c r="F76" s="37" t="s">
        <v>42</v>
      </c>
      <c r="G76" s="16">
        <f t="shared" si="32"/>
        <v>1191.7</v>
      </c>
      <c r="H76" s="16">
        <f t="shared" si="32"/>
        <v>0</v>
      </c>
      <c r="I76" s="16">
        <f t="shared" si="32"/>
        <v>1191.7</v>
      </c>
      <c r="J76" s="16">
        <f t="shared" si="32"/>
        <v>1191.7</v>
      </c>
      <c r="K76" s="16">
        <f t="shared" si="32"/>
        <v>1191.7</v>
      </c>
    </row>
    <row r="77" spans="1:13" s="7" customFormat="1" ht="15">
      <c r="A77" s="38" t="s">
        <v>121</v>
      </c>
      <c r="B77" s="40">
        <v>920</v>
      </c>
      <c r="C77" s="40" t="s">
        <v>11</v>
      </c>
      <c r="D77" s="40" t="s">
        <v>23</v>
      </c>
      <c r="E77" s="40" t="s">
        <v>141</v>
      </c>
      <c r="F77" s="40" t="s">
        <v>31</v>
      </c>
      <c r="G77" s="12">
        <f>1179.8+11.9</f>
        <v>1191.7</v>
      </c>
      <c r="H77" s="12"/>
      <c r="I77" s="12">
        <f>H77+G77</f>
        <v>1191.7</v>
      </c>
      <c r="J77" s="12">
        <f>1179.8+11.9</f>
        <v>1191.7</v>
      </c>
      <c r="K77" s="12">
        <f>1179.8+11.9</f>
        <v>1191.7</v>
      </c>
    </row>
    <row r="78" spans="1:13" s="7" customFormat="1" ht="45">
      <c r="A78" s="51" t="s">
        <v>176</v>
      </c>
      <c r="B78" s="37" t="s">
        <v>22</v>
      </c>
      <c r="C78" s="37" t="s">
        <v>11</v>
      </c>
      <c r="D78" s="37" t="s">
        <v>23</v>
      </c>
      <c r="E78" s="37" t="s">
        <v>142</v>
      </c>
      <c r="F78" s="37"/>
      <c r="G78" s="16">
        <f t="shared" ref="G78:K80" si="33">G79</f>
        <v>40505.299999999996</v>
      </c>
      <c r="H78" s="16">
        <f t="shared" si="33"/>
        <v>-3650.5</v>
      </c>
      <c r="I78" s="16">
        <f t="shared" si="33"/>
        <v>36854.799999999996</v>
      </c>
      <c r="J78" s="16">
        <f t="shared" si="33"/>
        <v>0</v>
      </c>
      <c r="K78" s="16">
        <f t="shared" si="33"/>
        <v>0</v>
      </c>
    </row>
    <row r="79" spans="1:13" s="7" customFormat="1" ht="30">
      <c r="A79" s="36" t="s">
        <v>111</v>
      </c>
      <c r="B79" s="37" t="s">
        <v>22</v>
      </c>
      <c r="C79" s="37" t="s">
        <v>11</v>
      </c>
      <c r="D79" s="37" t="s">
        <v>23</v>
      </c>
      <c r="E79" s="37" t="s">
        <v>142</v>
      </c>
      <c r="F79" s="37" t="s">
        <v>41</v>
      </c>
      <c r="G79" s="16">
        <f t="shared" si="33"/>
        <v>40505.299999999996</v>
      </c>
      <c r="H79" s="16">
        <f t="shared" si="33"/>
        <v>-3650.5</v>
      </c>
      <c r="I79" s="16">
        <f t="shared" si="33"/>
        <v>36854.799999999996</v>
      </c>
      <c r="J79" s="16">
        <f t="shared" si="33"/>
        <v>0</v>
      </c>
      <c r="K79" s="16">
        <f t="shared" si="33"/>
        <v>0</v>
      </c>
    </row>
    <row r="80" spans="1:13" s="7" customFormat="1" ht="30">
      <c r="A80" s="51" t="s">
        <v>150</v>
      </c>
      <c r="B80" s="37" t="s">
        <v>22</v>
      </c>
      <c r="C80" s="37" t="s">
        <v>11</v>
      </c>
      <c r="D80" s="37" t="s">
        <v>23</v>
      </c>
      <c r="E80" s="37" t="s">
        <v>142</v>
      </c>
      <c r="F80" s="37" t="s">
        <v>42</v>
      </c>
      <c r="G80" s="16">
        <f>G81</f>
        <v>40505.299999999996</v>
      </c>
      <c r="H80" s="16">
        <f t="shared" si="33"/>
        <v>-3650.5</v>
      </c>
      <c r="I80" s="16">
        <f t="shared" si="33"/>
        <v>36854.799999999996</v>
      </c>
      <c r="J80" s="16">
        <f t="shared" si="33"/>
        <v>0</v>
      </c>
      <c r="K80" s="16">
        <f t="shared" si="33"/>
        <v>0</v>
      </c>
    </row>
    <row r="81" spans="1:11" s="7" customFormat="1" ht="34.5" customHeight="1">
      <c r="A81" s="54" t="s">
        <v>67</v>
      </c>
      <c r="B81" s="40" t="s">
        <v>22</v>
      </c>
      <c r="C81" s="40" t="s">
        <v>11</v>
      </c>
      <c r="D81" s="40" t="s">
        <v>23</v>
      </c>
      <c r="E81" s="40" t="s">
        <v>142</v>
      </c>
      <c r="F81" s="40" t="s">
        <v>33</v>
      </c>
      <c r="G81" s="12">
        <f>40478.1+27.2</f>
        <v>40505.299999999996</v>
      </c>
      <c r="H81" s="12">
        <f>-150.5-3500</f>
        <v>-3650.5</v>
      </c>
      <c r="I81" s="12">
        <f>H81+G81</f>
        <v>36854.799999999996</v>
      </c>
      <c r="J81" s="12">
        <v>0</v>
      </c>
      <c r="K81" s="12">
        <v>0</v>
      </c>
    </row>
    <row r="82" spans="1:11" ht="15">
      <c r="A82" s="51" t="s">
        <v>112</v>
      </c>
      <c r="B82" s="37" t="s">
        <v>22</v>
      </c>
      <c r="C82" s="37" t="s">
        <v>11</v>
      </c>
      <c r="D82" s="37" t="s">
        <v>113</v>
      </c>
      <c r="E82" s="37"/>
      <c r="F82" s="49"/>
      <c r="G82" s="18">
        <f>G83+G105</f>
        <v>7338.7</v>
      </c>
      <c r="H82" s="18">
        <f t="shared" ref="H82:I82" si="34">H83+H105</f>
        <v>0</v>
      </c>
      <c r="I82" s="18">
        <f t="shared" si="34"/>
        <v>7338.7</v>
      </c>
      <c r="J82" s="18">
        <f t="shared" ref="J82:K82" si="35">J83+J105</f>
        <v>200</v>
      </c>
      <c r="K82" s="18">
        <f t="shared" si="35"/>
        <v>200</v>
      </c>
    </row>
    <row r="83" spans="1:11" ht="30">
      <c r="A83" s="51" t="s">
        <v>138</v>
      </c>
      <c r="B83" s="37" t="s">
        <v>22</v>
      </c>
      <c r="C83" s="37" t="s">
        <v>11</v>
      </c>
      <c r="D83" s="37" t="s">
        <v>113</v>
      </c>
      <c r="E83" s="37" t="s">
        <v>92</v>
      </c>
      <c r="F83" s="49"/>
      <c r="G83" s="18">
        <f>G84</f>
        <v>7323.7</v>
      </c>
      <c r="H83" s="18">
        <f t="shared" ref="H83:I83" si="36">H84</f>
        <v>0</v>
      </c>
      <c r="I83" s="18">
        <f t="shared" si="36"/>
        <v>7323.7</v>
      </c>
      <c r="J83" s="18">
        <f t="shared" ref="J83:K83" si="37">J84</f>
        <v>200</v>
      </c>
      <c r="K83" s="18">
        <f t="shared" si="37"/>
        <v>200</v>
      </c>
    </row>
    <row r="84" spans="1:11" ht="60">
      <c r="A84" s="51" t="s">
        <v>137</v>
      </c>
      <c r="B84" s="37">
        <v>920</v>
      </c>
      <c r="C84" s="37" t="s">
        <v>11</v>
      </c>
      <c r="D84" s="37" t="s">
        <v>113</v>
      </c>
      <c r="E84" s="37" t="s">
        <v>114</v>
      </c>
      <c r="F84" s="49"/>
      <c r="G84" s="18">
        <f>G85+G89+G93+G97+G101</f>
        <v>7323.7</v>
      </c>
      <c r="H84" s="18">
        <f t="shared" ref="H84:I84" si="38">H85+H89+H93+H97+H101</f>
        <v>0</v>
      </c>
      <c r="I84" s="18">
        <f t="shared" si="38"/>
        <v>7323.7</v>
      </c>
      <c r="J84" s="18">
        <f t="shared" ref="J84:K84" si="39">J85+J89+J93+J97+J101</f>
        <v>200</v>
      </c>
      <c r="K84" s="18">
        <f t="shared" si="39"/>
        <v>200</v>
      </c>
    </row>
    <row r="85" spans="1:11" ht="35.25" customHeight="1">
      <c r="A85" s="36" t="s">
        <v>126</v>
      </c>
      <c r="B85" s="43" t="s">
        <v>22</v>
      </c>
      <c r="C85" s="43" t="s">
        <v>11</v>
      </c>
      <c r="D85" s="43" t="s">
        <v>113</v>
      </c>
      <c r="E85" s="43" t="s">
        <v>143</v>
      </c>
      <c r="F85" s="43"/>
      <c r="G85" s="13">
        <f>G86</f>
        <v>100</v>
      </c>
      <c r="H85" s="13">
        <f t="shared" ref="H85:I87" si="40">H86</f>
        <v>0</v>
      </c>
      <c r="I85" s="13">
        <f t="shared" si="40"/>
        <v>100</v>
      </c>
      <c r="J85" s="13">
        <f t="shared" ref="J85:K85" si="41">J86</f>
        <v>100</v>
      </c>
      <c r="K85" s="13">
        <f t="shared" si="41"/>
        <v>100</v>
      </c>
    </row>
    <row r="86" spans="1:11" ht="36" customHeight="1">
      <c r="A86" s="36" t="s">
        <v>111</v>
      </c>
      <c r="B86" s="43" t="s">
        <v>22</v>
      </c>
      <c r="C86" s="43" t="s">
        <v>11</v>
      </c>
      <c r="D86" s="43" t="s">
        <v>113</v>
      </c>
      <c r="E86" s="43" t="s">
        <v>143</v>
      </c>
      <c r="F86" s="43" t="s">
        <v>41</v>
      </c>
      <c r="G86" s="13">
        <f>G87</f>
        <v>100</v>
      </c>
      <c r="H86" s="13">
        <f t="shared" si="40"/>
        <v>0</v>
      </c>
      <c r="I86" s="13">
        <f t="shared" si="40"/>
        <v>100</v>
      </c>
      <c r="J86" s="13">
        <f>J87</f>
        <v>100</v>
      </c>
      <c r="K86" s="13">
        <f>K87</f>
        <v>100</v>
      </c>
    </row>
    <row r="87" spans="1:11" ht="30">
      <c r="A87" s="36" t="s">
        <v>66</v>
      </c>
      <c r="B87" s="43" t="s">
        <v>22</v>
      </c>
      <c r="C87" s="43" t="s">
        <v>11</v>
      </c>
      <c r="D87" s="43" t="s">
        <v>113</v>
      </c>
      <c r="E87" s="43" t="s">
        <v>143</v>
      </c>
      <c r="F87" s="43" t="s">
        <v>42</v>
      </c>
      <c r="G87" s="13">
        <f>G88</f>
        <v>100</v>
      </c>
      <c r="H87" s="13">
        <f t="shared" si="40"/>
        <v>0</v>
      </c>
      <c r="I87" s="13">
        <f t="shared" si="40"/>
        <v>100</v>
      </c>
      <c r="J87" s="13">
        <f t="shared" ref="J87:K87" si="42">J88</f>
        <v>100</v>
      </c>
      <c r="K87" s="13">
        <f t="shared" si="42"/>
        <v>100</v>
      </c>
    </row>
    <row r="88" spans="1:11" ht="15">
      <c r="A88" s="38" t="s">
        <v>121</v>
      </c>
      <c r="B88" s="53" t="s">
        <v>22</v>
      </c>
      <c r="C88" s="53" t="s">
        <v>11</v>
      </c>
      <c r="D88" s="53" t="s">
        <v>113</v>
      </c>
      <c r="E88" s="53" t="s">
        <v>143</v>
      </c>
      <c r="F88" s="55" t="s">
        <v>31</v>
      </c>
      <c r="G88" s="56">
        <v>100</v>
      </c>
      <c r="H88" s="56"/>
      <c r="I88" s="56">
        <f>H88+G88</f>
        <v>100</v>
      </c>
      <c r="J88" s="56">
        <v>100</v>
      </c>
      <c r="K88" s="56">
        <v>100</v>
      </c>
    </row>
    <row r="89" spans="1:11" ht="48.75" customHeight="1">
      <c r="A89" s="36" t="s">
        <v>164</v>
      </c>
      <c r="B89" s="43" t="s">
        <v>22</v>
      </c>
      <c r="C89" s="43" t="s">
        <v>11</v>
      </c>
      <c r="D89" s="43" t="s">
        <v>113</v>
      </c>
      <c r="E89" s="43" t="s">
        <v>165</v>
      </c>
      <c r="F89" s="43"/>
      <c r="G89" s="18">
        <f>G90</f>
        <v>6598.7</v>
      </c>
      <c r="H89" s="18">
        <f t="shared" ref="H89:I91" si="43">H90</f>
        <v>0</v>
      </c>
      <c r="I89" s="18">
        <f t="shared" si="43"/>
        <v>6598.7</v>
      </c>
      <c r="J89" s="18">
        <f t="shared" ref="J89:K89" si="44">J90</f>
        <v>0</v>
      </c>
      <c r="K89" s="18">
        <f t="shared" si="44"/>
        <v>0</v>
      </c>
    </row>
    <row r="90" spans="1:11" ht="30">
      <c r="A90" s="36" t="s">
        <v>111</v>
      </c>
      <c r="B90" s="43" t="s">
        <v>22</v>
      </c>
      <c r="C90" s="43" t="s">
        <v>11</v>
      </c>
      <c r="D90" s="43" t="s">
        <v>113</v>
      </c>
      <c r="E90" s="43" t="s">
        <v>165</v>
      </c>
      <c r="F90" s="43" t="s">
        <v>41</v>
      </c>
      <c r="G90" s="18">
        <f>G91</f>
        <v>6598.7</v>
      </c>
      <c r="H90" s="18">
        <f t="shared" si="43"/>
        <v>0</v>
      </c>
      <c r="I90" s="18">
        <f t="shared" si="43"/>
        <v>6598.7</v>
      </c>
      <c r="J90" s="18">
        <f t="shared" ref="J90:K90" si="45">J91</f>
        <v>0</v>
      </c>
      <c r="K90" s="18">
        <f t="shared" si="45"/>
        <v>0</v>
      </c>
    </row>
    <row r="91" spans="1:11" ht="30">
      <c r="A91" s="36" t="s">
        <v>66</v>
      </c>
      <c r="B91" s="43" t="s">
        <v>22</v>
      </c>
      <c r="C91" s="43" t="s">
        <v>11</v>
      </c>
      <c r="D91" s="43" t="s">
        <v>113</v>
      </c>
      <c r="E91" s="43" t="s">
        <v>165</v>
      </c>
      <c r="F91" s="43" t="s">
        <v>42</v>
      </c>
      <c r="G91" s="18">
        <f>G92</f>
        <v>6598.7</v>
      </c>
      <c r="H91" s="18">
        <f t="shared" si="43"/>
        <v>0</v>
      </c>
      <c r="I91" s="18">
        <f t="shared" si="43"/>
        <v>6598.7</v>
      </c>
      <c r="J91" s="18">
        <f t="shared" ref="J91:K91" si="46">J92</f>
        <v>0</v>
      </c>
      <c r="K91" s="18">
        <f t="shared" si="46"/>
        <v>0</v>
      </c>
    </row>
    <row r="92" spans="1:11" ht="15">
      <c r="A92" s="38" t="s">
        <v>121</v>
      </c>
      <c r="B92" s="53" t="s">
        <v>22</v>
      </c>
      <c r="C92" s="53" t="s">
        <v>11</v>
      </c>
      <c r="D92" s="53" t="s">
        <v>113</v>
      </c>
      <c r="E92" s="53" t="s">
        <v>165</v>
      </c>
      <c r="F92" s="55" t="s">
        <v>31</v>
      </c>
      <c r="G92" s="56">
        <f>6268.8+329.9</f>
        <v>6598.7</v>
      </c>
      <c r="H92" s="56"/>
      <c r="I92" s="56">
        <f>H92+G92</f>
        <v>6598.7</v>
      </c>
      <c r="J92" s="56">
        <v>0</v>
      </c>
      <c r="K92" s="56">
        <v>0</v>
      </c>
    </row>
    <row r="93" spans="1:11" ht="30.75" customHeight="1">
      <c r="A93" s="36" t="s">
        <v>178</v>
      </c>
      <c r="B93" s="43" t="s">
        <v>22</v>
      </c>
      <c r="C93" s="43" t="s">
        <v>11</v>
      </c>
      <c r="D93" s="43" t="s">
        <v>113</v>
      </c>
      <c r="E93" s="43" t="s">
        <v>177</v>
      </c>
      <c r="F93" s="43"/>
      <c r="G93" s="18">
        <f>G94</f>
        <v>100</v>
      </c>
      <c r="H93" s="18">
        <f t="shared" ref="H93:I95" si="47">H94</f>
        <v>0</v>
      </c>
      <c r="I93" s="18">
        <f t="shared" si="47"/>
        <v>100</v>
      </c>
      <c r="J93" s="18">
        <f t="shared" ref="J93:K93" si="48">J94</f>
        <v>100</v>
      </c>
      <c r="K93" s="18">
        <f t="shared" si="48"/>
        <v>100</v>
      </c>
    </row>
    <row r="94" spans="1:11" ht="30">
      <c r="A94" s="36" t="s">
        <v>111</v>
      </c>
      <c r="B94" s="43" t="s">
        <v>22</v>
      </c>
      <c r="C94" s="43" t="s">
        <v>11</v>
      </c>
      <c r="D94" s="43" t="s">
        <v>113</v>
      </c>
      <c r="E94" s="43" t="s">
        <v>177</v>
      </c>
      <c r="F94" s="43" t="s">
        <v>41</v>
      </c>
      <c r="G94" s="18">
        <f>G95</f>
        <v>100</v>
      </c>
      <c r="H94" s="18">
        <f t="shared" si="47"/>
        <v>0</v>
      </c>
      <c r="I94" s="18">
        <f t="shared" si="47"/>
        <v>100</v>
      </c>
      <c r="J94" s="18">
        <f t="shared" ref="J94:K94" si="49">J95</f>
        <v>100</v>
      </c>
      <c r="K94" s="18">
        <f t="shared" si="49"/>
        <v>100</v>
      </c>
    </row>
    <row r="95" spans="1:11" ht="30">
      <c r="A95" s="36" t="s">
        <v>66</v>
      </c>
      <c r="B95" s="43" t="s">
        <v>22</v>
      </c>
      <c r="C95" s="43" t="s">
        <v>11</v>
      </c>
      <c r="D95" s="43" t="s">
        <v>113</v>
      </c>
      <c r="E95" s="43" t="s">
        <v>177</v>
      </c>
      <c r="F95" s="43" t="s">
        <v>42</v>
      </c>
      <c r="G95" s="18">
        <f>G96</f>
        <v>100</v>
      </c>
      <c r="H95" s="18">
        <f t="shared" si="47"/>
        <v>0</v>
      </c>
      <c r="I95" s="18">
        <f t="shared" si="47"/>
        <v>100</v>
      </c>
      <c r="J95" s="18">
        <f t="shared" ref="J95:K95" si="50">J96</f>
        <v>100</v>
      </c>
      <c r="K95" s="18">
        <f t="shared" si="50"/>
        <v>100</v>
      </c>
    </row>
    <row r="96" spans="1:11" ht="15">
      <c r="A96" s="38" t="s">
        <v>121</v>
      </c>
      <c r="B96" s="53" t="s">
        <v>22</v>
      </c>
      <c r="C96" s="53" t="s">
        <v>11</v>
      </c>
      <c r="D96" s="53" t="s">
        <v>113</v>
      </c>
      <c r="E96" s="53" t="s">
        <v>177</v>
      </c>
      <c r="F96" s="55" t="s">
        <v>31</v>
      </c>
      <c r="G96" s="56">
        <v>100</v>
      </c>
      <c r="H96" s="56"/>
      <c r="I96" s="56">
        <f>H96+G96</f>
        <v>100</v>
      </c>
      <c r="J96" s="56">
        <v>100</v>
      </c>
      <c r="K96" s="56">
        <v>100</v>
      </c>
    </row>
    <row r="97" spans="1:12" ht="15">
      <c r="A97" s="96" t="s">
        <v>179</v>
      </c>
      <c r="B97" s="37" t="s">
        <v>22</v>
      </c>
      <c r="C97" s="37" t="s">
        <v>11</v>
      </c>
      <c r="D97" s="37" t="s">
        <v>113</v>
      </c>
      <c r="E97" s="37" t="s">
        <v>180</v>
      </c>
      <c r="F97" s="37"/>
      <c r="G97" s="18">
        <f>G98</f>
        <v>25</v>
      </c>
      <c r="H97" s="18">
        <f t="shared" ref="H97:I99" si="51">H98</f>
        <v>0</v>
      </c>
      <c r="I97" s="18">
        <f t="shared" si="51"/>
        <v>25</v>
      </c>
      <c r="J97" s="18">
        <f t="shared" ref="J97:K97" si="52">J98</f>
        <v>0</v>
      </c>
      <c r="K97" s="18">
        <f t="shared" si="52"/>
        <v>0</v>
      </c>
    </row>
    <row r="98" spans="1:12" ht="30">
      <c r="A98" s="96" t="s">
        <v>111</v>
      </c>
      <c r="B98" s="37" t="s">
        <v>22</v>
      </c>
      <c r="C98" s="37" t="s">
        <v>11</v>
      </c>
      <c r="D98" s="37" t="s">
        <v>113</v>
      </c>
      <c r="E98" s="37" t="s">
        <v>180</v>
      </c>
      <c r="F98" s="37" t="s">
        <v>41</v>
      </c>
      <c r="G98" s="18">
        <f>G99</f>
        <v>25</v>
      </c>
      <c r="H98" s="18">
        <f t="shared" si="51"/>
        <v>0</v>
      </c>
      <c r="I98" s="18">
        <f t="shared" si="51"/>
        <v>25</v>
      </c>
      <c r="J98" s="18">
        <f t="shared" ref="J98:K98" si="53">J99</f>
        <v>0</v>
      </c>
      <c r="K98" s="18">
        <f t="shared" si="53"/>
        <v>0</v>
      </c>
    </row>
    <row r="99" spans="1:12" ht="30">
      <c r="A99" s="96" t="s">
        <v>66</v>
      </c>
      <c r="B99" s="37" t="s">
        <v>22</v>
      </c>
      <c r="C99" s="37" t="s">
        <v>11</v>
      </c>
      <c r="D99" s="37" t="s">
        <v>113</v>
      </c>
      <c r="E99" s="37" t="s">
        <v>180</v>
      </c>
      <c r="F99" s="37" t="s">
        <v>42</v>
      </c>
      <c r="G99" s="18">
        <f>G100</f>
        <v>25</v>
      </c>
      <c r="H99" s="18">
        <f t="shared" si="51"/>
        <v>0</v>
      </c>
      <c r="I99" s="18">
        <f t="shared" si="51"/>
        <v>25</v>
      </c>
      <c r="J99" s="18">
        <f t="shared" ref="J99:K99" si="54">J100</f>
        <v>0</v>
      </c>
      <c r="K99" s="18">
        <f t="shared" si="54"/>
        <v>0</v>
      </c>
    </row>
    <row r="100" spans="1:12" ht="15">
      <c r="A100" s="102" t="s">
        <v>121</v>
      </c>
      <c r="B100" s="53" t="s">
        <v>22</v>
      </c>
      <c r="C100" s="53" t="s">
        <v>11</v>
      </c>
      <c r="D100" s="53" t="s">
        <v>113</v>
      </c>
      <c r="E100" s="53" t="s">
        <v>180</v>
      </c>
      <c r="F100" s="55" t="s">
        <v>31</v>
      </c>
      <c r="G100" s="56">
        <v>25</v>
      </c>
      <c r="H100" s="56"/>
      <c r="I100" s="56">
        <f>H100+G100</f>
        <v>25</v>
      </c>
      <c r="J100" s="56">
        <v>0</v>
      </c>
      <c r="K100" s="56">
        <v>0</v>
      </c>
    </row>
    <row r="101" spans="1:12" ht="30">
      <c r="A101" s="96" t="s">
        <v>130</v>
      </c>
      <c r="B101" s="37" t="s">
        <v>22</v>
      </c>
      <c r="C101" s="37" t="s">
        <v>11</v>
      </c>
      <c r="D101" s="37" t="s">
        <v>113</v>
      </c>
      <c r="E101" s="37" t="s">
        <v>181</v>
      </c>
      <c r="F101" s="37"/>
      <c r="G101" s="18">
        <f>G102</f>
        <v>500</v>
      </c>
      <c r="H101" s="18">
        <f t="shared" ref="H101:I103" si="55">H102</f>
        <v>0</v>
      </c>
      <c r="I101" s="18">
        <f t="shared" si="55"/>
        <v>500</v>
      </c>
      <c r="J101" s="18">
        <f t="shared" ref="J101:K101" si="56">J102</f>
        <v>0</v>
      </c>
      <c r="K101" s="18">
        <f t="shared" si="56"/>
        <v>0</v>
      </c>
    </row>
    <row r="102" spans="1:12" ht="30">
      <c r="A102" s="96" t="s">
        <v>111</v>
      </c>
      <c r="B102" s="37" t="s">
        <v>22</v>
      </c>
      <c r="C102" s="37" t="s">
        <v>11</v>
      </c>
      <c r="D102" s="37" t="s">
        <v>113</v>
      </c>
      <c r="E102" s="37" t="s">
        <v>181</v>
      </c>
      <c r="F102" s="37" t="s">
        <v>41</v>
      </c>
      <c r="G102" s="18">
        <f>G103</f>
        <v>500</v>
      </c>
      <c r="H102" s="18">
        <f t="shared" si="55"/>
        <v>0</v>
      </c>
      <c r="I102" s="18">
        <f t="shared" si="55"/>
        <v>500</v>
      </c>
      <c r="J102" s="18">
        <f t="shared" ref="J102:K102" si="57">J103</f>
        <v>0</v>
      </c>
      <c r="K102" s="18">
        <f t="shared" si="57"/>
        <v>0</v>
      </c>
    </row>
    <row r="103" spans="1:12" ht="30">
      <c r="A103" s="96" t="s">
        <v>66</v>
      </c>
      <c r="B103" s="37" t="s">
        <v>22</v>
      </c>
      <c r="C103" s="37" t="s">
        <v>11</v>
      </c>
      <c r="D103" s="37" t="s">
        <v>113</v>
      </c>
      <c r="E103" s="37" t="s">
        <v>181</v>
      </c>
      <c r="F103" s="37" t="s">
        <v>42</v>
      </c>
      <c r="G103" s="18">
        <f>G104</f>
        <v>500</v>
      </c>
      <c r="H103" s="18">
        <f t="shared" si="55"/>
        <v>0</v>
      </c>
      <c r="I103" s="18">
        <f t="shared" si="55"/>
        <v>500</v>
      </c>
      <c r="J103" s="18">
        <f t="shared" ref="J103:K103" si="58">J104</f>
        <v>0</v>
      </c>
      <c r="K103" s="18">
        <f t="shared" si="58"/>
        <v>0</v>
      </c>
    </row>
    <row r="104" spans="1:12" ht="15">
      <c r="A104" s="102" t="s">
        <v>121</v>
      </c>
      <c r="B104" s="53" t="s">
        <v>22</v>
      </c>
      <c r="C104" s="53" t="s">
        <v>11</v>
      </c>
      <c r="D104" s="53" t="s">
        <v>113</v>
      </c>
      <c r="E104" s="53" t="s">
        <v>181</v>
      </c>
      <c r="F104" s="55" t="s">
        <v>31</v>
      </c>
      <c r="G104" s="56">
        <v>500</v>
      </c>
      <c r="H104" s="56"/>
      <c r="I104" s="56">
        <f>H104+G104</f>
        <v>500</v>
      </c>
      <c r="J104" s="56">
        <v>0</v>
      </c>
      <c r="K104" s="56">
        <v>0</v>
      </c>
    </row>
    <row r="105" spans="1:12" ht="15">
      <c r="A105" s="33" t="s">
        <v>39</v>
      </c>
      <c r="B105" s="43" t="s">
        <v>22</v>
      </c>
      <c r="C105" s="43" t="s">
        <v>11</v>
      </c>
      <c r="D105" s="43" t="s">
        <v>113</v>
      </c>
      <c r="E105" s="34" t="s">
        <v>89</v>
      </c>
      <c r="F105" s="43"/>
      <c r="G105" s="13">
        <f>G106</f>
        <v>15</v>
      </c>
      <c r="H105" s="13">
        <f t="shared" ref="H105:I108" si="59">H106</f>
        <v>0</v>
      </c>
      <c r="I105" s="13">
        <f t="shared" si="59"/>
        <v>15</v>
      </c>
      <c r="J105" s="13">
        <f t="shared" ref="J105:K108" si="60">J106</f>
        <v>0</v>
      </c>
      <c r="K105" s="13">
        <f t="shared" si="60"/>
        <v>0</v>
      </c>
    </row>
    <row r="106" spans="1:12" ht="30">
      <c r="A106" s="96" t="s">
        <v>186</v>
      </c>
      <c r="B106" s="43" t="s">
        <v>22</v>
      </c>
      <c r="C106" s="43" t="s">
        <v>11</v>
      </c>
      <c r="D106" s="43" t="s">
        <v>113</v>
      </c>
      <c r="E106" s="43" t="s">
        <v>185</v>
      </c>
      <c r="F106" s="43"/>
      <c r="G106" s="13">
        <f>G107</f>
        <v>15</v>
      </c>
      <c r="H106" s="13">
        <f t="shared" si="59"/>
        <v>0</v>
      </c>
      <c r="I106" s="13">
        <f t="shared" si="59"/>
        <v>15</v>
      </c>
      <c r="J106" s="13">
        <f t="shared" si="60"/>
        <v>0</v>
      </c>
      <c r="K106" s="13">
        <f t="shared" si="60"/>
        <v>0</v>
      </c>
    </row>
    <row r="107" spans="1:12" ht="30">
      <c r="A107" s="96" t="s">
        <v>111</v>
      </c>
      <c r="B107" s="43" t="s">
        <v>22</v>
      </c>
      <c r="C107" s="43" t="s">
        <v>11</v>
      </c>
      <c r="D107" s="43" t="s">
        <v>113</v>
      </c>
      <c r="E107" s="43" t="s">
        <v>185</v>
      </c>
      <c r="F107" s="37" t="s">
        <v>41</v>
      </c>
      <c r="G107" s="13">
        <f>G108</f>
        <v>15</v>
      </c>
      <c r="H107" s="13">
        <f t="shared" si="59"/>
        <v>0</v>
      </c>
      <c r="I107" s="13">
        <f t="shared" si="59"/>
        <v>15</v>
      </c>
      <c r="J107" s="13">
        <f t="shared" si="60"/>
        <v>0</v>
      </c>
      <c r="K107" s="13">
        <f t="shared" si="60"/>
        <v>0</v>
      </c>
    </row>
    <row r="108" spans="1:12" ht="30">
      <c r="A108" s="96" t="s">
        <v>66</v>
      </c>
      <c r="B108" s="43" t="s">
        <v>22</v>
      </c>
      <c r="C108" s="43" t="s">
        <v>11</v>
      </c>
      <c r="D108" s="43" t="s">
        <v>113</v>
      </c>
      <c r="E108" s="43" t="s">
        <v>185</v>
      </c>
      <c r="F108" s="37" t="s">
        <v>42</v>
      </c>
      <c r="G108" s="13">
        <f>G109</f>
        <v>15</v>
      </c>
      <c r="H108" s="13">
        <f t="shared" si="59"/>
        <v>0</v>
      </c>
      <c r="I108" s="13">
        <f t="shared" si="59"/>
        <v>15</v>
      </c>
      <c r="J108" s="13">
        <f t="shared" si="60"/>
        <v>0</v>
      </c>
      <c r="K108" s="13">
        <f t="shared" si="60"/>
        <v>0</v>
      </c>
    </row>
    <row r="109" spans="1:12" ht="15">
      <c r="A109" s="102" t="s">
        <v>121</v>
      </c>
      <c r="B109" s="53" t="s">
        <v>22</v>
      </c>
      <c r="C109" s="53" t="s">
        <v>11</v>
      </c>
      <c r="D109" s="53" t="s">
        <v>113</v>
      </c>
      <c r="E109" s="53" t="s">
        <v>185</v>
      </c>
      <c r="F109" s="55" t="s">
        <v>31</v>
      </c>
      <c r="G109" s="56">
        <v>15</v>
      </c>
      <c r="H109" s="56"/>
      <c r="I109" s="56">
        <f>H109+G109</f>
        <v>15</v>
      </c>
      <c r="J109" s="56">
        <v>0</v>
      </c>
      <c r="K109" s="56">
        <v>0</v>
      </c>
    </row>
    <row r="110" spans="1:12" ht="14.25">
      <c r="A110" s="46" t="s">
        <v>49</v>
      </c>
      <c r="B110" s="47">
        <v>920</v>
      </c>
      <c r="C110" s="47" t="s">
        <v>12</v>
      </c>
      <c r="D110" s="47" t="s">
        <v>25</v>
      </c>
      <c r="E110" s="47"/>
      <c r="F110" s="47" t="s">
        <v>7</v>
      </c>
      <c r="G110" s="10">
        <f>G111+G120</f>
        <v>170232.8</v>
      </c>
      <c r="H110" s="10">
        <f t="shared" ref="H110:K110" si="61">H111+H120</f>
        <v>1964.3000000000002</v>
      </c>
      <c r="I110" s="10">
        <f>I111+I120</f>
        <v>172197.1</v>
      </c>
      <c r="J110" s="10">
        <f t="shared" si="61"/>
        <v>182950.39999999999</v>
      </c>
      <c r="K110" s="10">
        <f t="shared" si="61"/>
        <v>132091.5</v>
      </c>
      <c r="L110" s="5"/>
    </row>
    <row r="111" spans="1:12" ht="15">
      <c r="A111" s="48" t="s">
        <v>19</v>
      </c>
      <c r="B111" s="37">
        <v>920</v>
      </c>
      <c r="C111" s="37" t="s">
        <v>12</v>
      </c>
      <c r="D111" s="37" t="s">
        <v>13</v>
      </c>
      <c r="E111" s="37"/>
      <c r="F111" s="37"/>
      <c r="G111" s="13">
        <f>G112</f>
        <v>450</v>
      </c>
      <c r="H111" s="13">
        <f t="shared" ref="H111:I111" si="62">H112</f>
        <v>0</v>
      </c>
      <c r="I111" s="13">
        <f t="shared" si="62"/>
        <v>450</v>
      </c>
      <c r="J111" s="13">
        <f t="shared" ref="G111:K112" si="63">J112</f>
        <v>450</v>
      </c>
      <c r="K111" s="13">
        <f t="shared" si="63"/>
        <v>450</v>
      </c>
    </row>
    <row r="112" spans="1:12" ht="15">
      <c r="A112" s="33" t="s">
        <v>39</v>
      </c>
      <c r="B112" s="37">
        <v>920</v>
      </c>
      <c r="C112" s="37" t="s">
        <v>12</v>
      </c>
      <c r="D112" s="37" t="s">
        <v>13</v>
      </c>
      <c r="E112" s="34" t="s">
        <v>89</v>
      </c>
      <c r="F112" s="37"/>
      <c r="G112" s="13">
        <f t="shared" si="63"/>
        <v>450</v>
      </c>
      <c r="H112" s="13">
        <f t="shared" si="63"/>
        <v>0</v>
      </c>
      <c r="I112" s="13">
        <f t="shared" si="63"/>
        <v>450</v>
      </c>
      <c r="J112" s="13">
        <f t="shared" si="63"/>
        <v>450</v>
      </c>
      <c r="K112" s="13">
        <f t="shared" si="63"/>
        <v>450</v>
      </c>
    </row>
    <row r="113" spans="1:14" ht="15">
      <c r="A113" s="48" t="s">
        <v>20</v>
      </c>
      <c r="B113" s="37" t="s">
        <v>22</v>
      </c>
      <c r="C113" s="37" t="s">
        <v>12</v>
      </c>
      <c r="D113" s="37" t="s">
        <v>13</v>
      </c>
      <c r="E113" s="37" t="s">
        <v>94</v>
      </c>
      <c r="F113" s="37"/>
      <c r="G113" s="16">
        <f>G114+G117</f>
        <v>450</v>
      </c>
      <c r="H113" s="16">
        <f t="shared" ref="H113:I113" si="64">H114+H117</f>
        <v>0</v>
      </c>
      <c r="I113" s="16">
        <f t="shared" si="64"/>
        <v>450</v>
      </c>
      <c r="J113" s="16">
        <f t="shared" ref="J113:K113" si="65">J114+J117</f>
        <v>450</v>
      </c>
      <c r="K113" s="16">
        <f t="shared" si="65"/>
        <v>450</v>
      </c>
    </row>
    <row r="114" spans="1:14" ht="30">
      <c r="A114" s="36" t="s">
        <v>111</v>
      </c>
      <c r="B114" s="37">
        <v>920</v>
      </c>
      <c r="C114" s="37" t="s">
        <v>12</v>
      </c>
      <c r="D114" s="37" t="s">
        <v>13</v>
      </c>
      <c r="E114" s="37" t="s">
        <v>94</v>
      </c>
      <c r="F114" s="37" t="s">
        <v>41</v>
      </c>
      <c r="G114" s="16">
        <f t="shared" ref="G114:K115" si="66">G115</f>
        <v>100</v>
      </c>
      <c r="H114" s="16">
        <f t="shared" si="66"/>
        <v>0</v>
      </c>
      <c r="I114" s="16">
        <f t="shared" si="66"/>
        <v>100</v>
      </c>
      <c r="J114" s="16">
        <f t="shared" si="66"/>
        <v>100</v>
      </c>
      <c r="K114" s="16">
        <f t="shared" si="66"/>
        <v>100</v>
      </c>
    </row>
    <row r="115" spans="1:14" ht="30">
      <c r="A115" s="36" t="s">
        <v>66</v>
      </c>
      <c r="B115" s="37">
        <v>920</v>
      </c>
      <c r="C115" s="37" t="s">
        <v>12</v>
      </c>
      <c r="D115" s="37" t="s">
        <v>13</v>
      </c>
      <c r="E115" s="37" t="s">
        <v>94</v>
      </c>
      <c r="F115" s="37" t="s">
        <v>42</v>
      </c>
      <c r="G115" s="16">
        <f t="shared" si="66"/>
        <v>100</v>
      </c>
      <c r="H115" s="16">
        <f t="shared" si="66"/>
        <v>0</v>
      </c>
      <c r="I115" s="16">
        <f t="shared" si="66"/>
        <v>100</v>
      </c>
      <c r="J115" s="16">
        <f t="shared" si="66"/>
        <v>100</v>
      </c>
      <c r="K115" s="16">
        <f t="shared" si="66"/>
        <v>100</v>
      </c>
    </row>
    <row r="116" spans="1:14" ht="15">
      <c r="A116" s="38" t="s">
        <v>121</v>
      </c>
      <c r="B116" s="40" t="s">
        <v>22</v>
      </c>
      <c r="C116" s="40" t="s">
        <v>12</v>
      </c>
      <c r="D116" s="40" t="s">
        <v>13</v>
      </c>
      <c r="E116" s="40" t="s">
        <v>94</v>
      </c>
      <c r="F116" s="40" t="s">
        <v>31</v>
      </c>
      <c r="G116" s="12">
        <v>100</v>
      </c>
      <c r="H116" s="12"/>
      <c r="I116" s="12">
        <f>H116+G116</f>
        <v>100</v>
      </c>
      <c r="J116" s="12">
        <v>100</v>
      </c>
      <c r="K116" s="12">
        <v>100</v>
      </c>
    </row>
    <row r="117" spans="1:14" ht="15">
      <c r="A117" s="48" t="s">
        <v>43</v>
      </c>
      <c r="B117" s="43" t="s">
        <v>22</v>
      </c>
      <c r="C117" s="43" t="s">
        <v>12</v>
      </c>
      <c r="D117" s="43" t="s">
        <v>13</v>
      </c>
      <c r="E117" s="43" t="s">
        <v>94</v>
      </c>
      <c r="F117" s="43" t="s">
        <v>44</v>
      </c>
      <c r="G117" s="13">
        <f t="shared" ref="G117:K118" si="67">G118</f>
        <v>350</v>
      </c>
      <c r="H117" s="13">
        <f t="shared" si="67"/>
        <v>0</v>
      </c>
      <c r="I117" s="13">
        <f t="shared" si="67"/>
        <v>350</v>
      </c>
      <c r="J117" s="13">
        <f t="shared" si="67"/>
        <v>350</v>
      </c>
      <c r="K117" s="13">
        <f t="shared" si="67"/>
        <v>350</v>
      </c>
    </row>
    <row r="118" spans="1:14" ht="50.25" customHeight="1">
      <c r="A118" s="59" t="s">
        <v>151</v>
      </c>
      <c r="B118" s="37" t="s">
        <v>22</v>
      </c>
      <c r="C118" s="37" t="s">
        <v>12</v>
      </c>
      <c r="D118" s="37" t="s">
        <v>13</v>
      </c>
      <c r="E118" s="37" t="s">
        <v>94</v>
      </c>
      <c r="F118" s="37" t="s">
        <v>32</v>
      </c>
      <c r="G118" s="16">
        <f t="shared" si="67"/>
        <v>350</v>
      </c>
      <c r="H118" s="16">
        <f t="shared" si="67"/>
        <v>0</v>
      </c>
      <c r="I118" s="16">
        <f t="shared" si="67"/>
        <v>350</v>
      </c>
      <c r="J118" s="16">
        <f t="shared" si="67"/>
        <v>350</v>
      </c>
      <c r="K118" s="16">
        <f t="shared" si="67"/>
        <v>350</v>
      </c>
    </row>
    <row r="119" spans="1:14" ht="60">
      <c r="A119" s="60" t="s">
        <v>152</v>
      </c>
      <c r="B119" s="40" t="s">
        <v>22</v>
      </c>
      <c r="C119" s="40" t="s">
        <v>12</v>
      </c>
      <c r="D119" s="40" t="s">
        <v>13</v>
      </c>
      <c r="E119" s="40" t="s">
        <v>94</v>
      </c>
      <c r="F119" s="40" t="s">
        <v>110</v>
      </c>
      <c r="G119" s="12">
        <v>350</v>
      </c>
      <c r="H119" s="12"/>
      <c r="I119" s="12">
        <f>H119+G119</f>
        <v>350</v>
      </c>
      <c r="J119" s="12">
        <v>350</v>
      </c>
      <c r="K119" s="12">
        <v>350</v>
      </c>
    </row>
    <row r="120" spans="1:14" ht="15">
      <c r="A120" s="57" t="s">
        <v>16</v>
      </c>
      <c r="B120" s="37">
        <v>920</v>
      </c>
      <c r="C120" s="37" t="s">
        <v>12</v>
      </c>
      <c r="D120" s="37" t="s">
        <v>10</v>
      </c>
      <c r="E120" s="37"/>
      <c r="F120" s="37" t="s">
        <v>7</v>
      </c>
      <c r="G120" s="14">
        <f>G148+G127+G121+G133</f>
        <v>169782.8</v>
      </c>
      <c r="H120" s="14">
        <f t="shared" ref="H120" si="68">H148+H127+H121+H133</f>
        <v>1964.3000000000002</v>
      </c>
      <c r="I120" s="14">
        <f>I148+I127+I121+I133</f>
        <v>171747.1</v>
      </c>
      <c r="J120" s="14">
        <f>J148+J127+J121+J133</f>
        <v>182500.4</v>
      </c>
      <c r="K120" s="14">
        <f>K148+K127+K121+K133</f>
        <v>131641.5</v>
      </c>
    </row>
    <row r="121" spans="1:14" ht="30">
      <c r="A121" s="48" t="s">
        <v>138</v>
      </c>
      <c r="B121" s="37">
        <v>920</v>
      </c>
      <c r="C121" s="37" t="s">
        <v>12</v>
      </c>
      <c r="D121" s="37" t="s">
        <v>10</v>
      </c>
      <c r="E121" s="37" t="s">
        <v>92</v>
      </c>
      <c r="F121" s="37"/>
      <c r="G121" s="14">
        <f>G124</f>
        <v>1500</v>
      </c>
      <c r="H121" s="14">
        <f t="shared" ref="H121:I121" si="69">H124</f>
        <v>0</v>
      </c>
      <c r="I121" s="14">
        <f t="shared" si="69"/>
        <v>1500</v>
      </c>
      <c r="J121" s="14">
        <f t="shared" ref="J121" si="70">J124</f>
        <v>1500</v>
      </c>
      <c r="K121" s="14">
        <f t="shared" ref="K121" si="71">K124</f>
        <v>1500</v>
      </c>
      <c r="L121" s="5"/>
      <c r="M121" s="5"/>
      <c r="N121" s="5"/>
    </row>
    <row r="122" spans="1:14" ht="30">
      <c r="A122" s="57" t="s">
        <v>213</v>
      </c>
      <c r="B122" s="37" t="s">
        <v>22</v>
      </c>
      <c r="C122" s="37" t="s">
        <v>12</v>
      </c>
      <c r="D122" s="37" t="s">
        <v>10</v>
      </c>
      <c r="E122" s="37" t="s">
        <v>212</v>
      </c>
      <c r="F122" s="37"/>
      <c r="G122" s="14">
        <f>G123</f>
        <v>1500</v>
      </c>
      <c r="H122" s="14">
        <f t="shared" ref="H122:K123" si="72">H123</f>
        <v>0</v>
      </c>
      <c r="I122" s="14">
        <f t="shared" si="72"/>
        <v>1500</v>
      </c>
      <c r="J122" s="14">
        <f t="shared" si="72"/>
        <v>1500</v>
      </c>
      <c r="K122" s="14">
        <f t="shared" si="72"/>
        <v>1500</v>
      </c>
      <c r="L122" s="5"/>
      <c r="M122" s="5"/>
      <c r="N122" s="5"/>
    </row>
    <row r="123" spans="1:14" ht="30">
      <c r="A123" s="57" t="s">
        <v>214</v>
      </c>
      <c r="B123" s="37" t="s">
        <v>22</v>
      </c>
      <c r="C123" s="37" t="s">
        <v>12</v>
      </c>
      <c r="D123" s="37" t="s">
        <v>10</v>
      </c>
      <c r="E123" s="37" t="s">
        <v>131</v>
      </c>
      <c r="F123" s="37"/>
      <c r="G123" s="14">
        <f>G124</f>
        <v>1500</v>
      </c>
      <c r="H123" s="14">
        <f t="shared" si="72"/>
        <v>0</v>
      </c>
      <c r="I123" s="14">
        <f t="shared" si="72"/>
        <v>1500</v>
      </c>
      <c r="J123" s="14">
        <f t="shared" si="72"/>
        <v>1500</v>
      </c>
      <c r="K123" s="14">
        <f t="shared" si="72"/>
        <v>1500</v>
      </c>
      <c r="L123" s="5"/>
      <c r="M123" s="5"/>
      <c r="N123" s="5"/>
    </row>
    <row r="124" spans="1:14" ht="30">
      <c r="A124" s="57" t="s">
        <v>111</v>
      </c>
      <c r="B124" s="37">
        <v>920</v>
      </c>
      <c r="C124" s="37" t="s">
        <v>12</v>
      </c>
      <c r="D124" s="37" t="s">
        <v>10</v>
      </c>
      <c r="E124" s="37" t="s">
        <v>131</v>
      </c>
      <c r="F124" s="37" t="s">
        <v>41</v>
      </c>
      <c r="G124" s="13">
        <f t="shared" ref="G124:K125" si="73">G125</f>
        <v>1500</v>
      </c>
      <c r="H124" s="13">
        <f t="shared" si="73"/>
        <v>0</v>
      </c>
      <c r="I124" s="13">
        <f t="shared" si="73"/>
        <v>1500</v>
      </c>
      <c r="J124" s="13">
        <f t="shared" si="73"/>
        <v>1500</v>
      </c>
      <c r="K124" s="13">
        <f t="shared" si="73"/>
        <v>1500</v>
      </c>
    </row>
    <row r="125" spans="1:14" ht="30">
      <c r="A125" s="36" t="s">
        <v>66</v>
      </c>
      <c r="B125" s="37">
        <v>920</v>
      </c>
      <c r="C125" s="37" t="s">
        <v>12</v>
      </c>
      <c r="D125" s="37" t="s">
        <v>10</v>
      </c>
      <c r="E125" s="37" t="s">
        <v>131</v>
      </c>
      <c r="F125" s="37" t="s">
        <v>42</v>
      </c>
      <c r="G125" s="13">
        <f>G126</f>
        <v>1500</v>
      </c>
      <c r="H125" s="13">
        <f t="shared" si="73"/>
        <v>0</v>
      </c>
      <c r="I125" s="13">
        <f t="shared" si="73"/>
        <v>1500</v>
      </c>
      <c r="J125" s="13">
        <f>J126</f>
        <v>1500</v>
      </c>
      <c r="K125" s="13">
        <f>K126</f>
        <v>1500</v>
      </c>
    </row>
    <row r="126" spans="1:14" ht="15">
      <c r="A126" s="38" t="s">
        <v>121</v>
      </c>
      <c r="B126" s="40" t="s">
        <v>22</v>
      </c>
      <c r="C126" s="40" t="s">
        <v>12</v>
      </c>
      <c r="D126" s="40" t="s">
        <v>10</v>
      </c>
      <c r="E126" s="40" t="s">
        <v>131</v>
      </c>
      <c r="F126" s="41" t="s">
        <v>31</v>
      </c>
      <c r="G126" s="42">
        <v>1500</v>
      </c>
      <c r="H126" s="42">
        <f>1200-1200</f>
        <v>0</v>
      </c>
      <c r="I126" s="42">
        <f>H126+G126</f>
        <v>1500</v>
      </c>
      <c r="J126" s="42">
        <v>1500</v>
      </c>
      <c r="K126" s="42">
        <v>1500</v>
      </c>
    </row>
    <row r="127" spans="1:14" ht="30">
      <c r="A127" s="48" t="s">
        <v>139</v>
      </c>
      <c r="B127" s="37">
        <v>920</v>
      </c>
      <c r="C127" s="37" t="s">
        <v>12</v>
      </c>
      <c r="D127" s="37" t="s">
        <v>10</v>
      </c>
      <c r="E127" s="37" t="s">
        <v>105</v>
      </c>
      <c r="F127" s="37"/>
      <c r="G127" s="14">
        <f t="shared" ref="G127:K131" si="74">G128</f>
        <v>1550</v>
      </c>
      <c r="H127" s="14">
        <f t="shared" si="74"/>
        <v>0</v>
      </c>
      <c r="I127" s="14">
        <f t="shared" si="74"/>
        <v>1550</v>
      </c>
      <c r="J127" s="14">
        <f t="shared" si="74"/>
        <v>4750</v>
      </c>
      <c r="K127" s="14">
        <f t="shared" si="74"/>
        <v>4750</v>
      </c>
      <c r="L127" s="5"/>
      <c r="M127" s="5"/>
      <c r="N127" s="5"/>
    </row>
    <row r="128" spans="1:14" ht="30">
      <c r="A128" s="57" t="s">
        <v>107</v>
      </c>
      <c r="B128" s="37">
        <v>920</v>
      </c>
      <c r="C128" s="37" t="s">
        <v>12</v>
      </c>
      <c r="D128" s="37" t="s">
        <v>10</v>
      </c>
      <c r="E128" s="37" t="s">
        <v>106</v>
      </c>
      <c r="F128" s="37"/>
      <c r="G128" s="14">
        <f t="shared" si="74"/>
        <v>1550</v>
      </c>
      <c r="H128" s="14">
        <f t="shared" si="74"/>
        <v>0</v>
      </c>
      <c r="I128" s="14">
        <f t="shared" si="74"/>
        <v>1550</v>
      </c>
      <c r="J128" s="14">
        <f t="shared" si="74"/>
        <v>4750</v>
      </c>
      <c r="K128" s="14">
        <f t="shared" si="74"/>
        <v>4750</v>
      </c>
      <c r="L128" s="5"/>
      <c r="M128" s="5"/>
      <c r="N128" s="5"/>
    </row>
    <row r="129" spans="1:14" ht="45">
      <c r="A129" s="57" t="s">
        <v>109</v>
      </c>
      <c r="B129" s="37">
        <v>920</v>
      </c>
      <c r="C129" s="37" t="s">
        <v>12</v>
      </c>
      <c r="D129" s="37" t="s">
        <v>10</v>
      </c>
      <c r="E129" s="37" t="s">
        <v>108</v>
      </c>
      <c r="F129" s="37"/>
      <c r="G129" s="14">
        <f t="shared" si="74"/>
        <v>1550</v>
      </c>
      <c r="H129" s="14">
        <f t="shared" si="74"/>
        <v>0</v>
      </c>
      <c r="I129" s="14">
        <f t="shared" si="74"/>
        <v>1550</v>
      </c>
      <c r="J129" s="14">
        <f t="shared" si="74"/>
        <v>4750</v>
      </c>
      <c r="K129" s="14">
        <f t="shared" si="74"/>
        <v>4750</v>
      </c>
      <c r="L129" s="5"/>
      <c r="M129" s="5"/>
      <c r="N129" s="5"/>
    </row>
    <row r="130" spans="1:14" ht="30">
      <c r="A130" s="36" t="s">
        <v>111</v>
      </c>
      <c r="B130" s="37">
        <v>920</v>
      </c>
      <c r="C130" s="37" t="s">
        <v>12</v>
      </c>
      <c r="D130" s="37" t="s">
        <v>10</v>
      </c>
      <c r="E130" s="37" t="s">
        <v>108</v>
      </c>
      <c r="F130" s="37" t="s">
        <v>41</v>
      </c>
      <c r="G130" s="13">
        <f t="shared" si="74"/>
        <v>1550</v>
      </c>
      <c r="H130" s="13">
        <f t="shared" si="74"/>
        <v>0</v>
      </c>
      <c r="I130" s="13">
        <f t="shared" si="74"/>
        <v>1550</v>
      </c>
      <c r="J130" s="13">
        <f t="shared" si="74"/>
        <v>4750</v>
      </c>
      <c r="K130" s="13">
        <f t="shared" si="74"/>
        <v>4750</v>
      </c>
      <c r="L130" s="5"/>
      <c r="M130" s="5"/>
      <c r="N130" s="5"/>
    </row>
    <row r="131" spans="1:14" ht="30">
      <c r="A131" s="36" t="s">
        <v>66</v>
      </c>
      <c r="B131" s="37">
        <v>920</v>
      </c>
      <c r="C131" s="37" t="s">
        <v>12</v>
      </c>
      <c r="D131" s="37" t="s">
        <v>10</v>
      </c>
      <c r="E131" s="37" t="s">
        <v>108</v>
      </c>
      <c r="F131" s="37" t="s">
        <v>42</v>
      </c>
      <c r="G131" s="13">
        <f t="shared" si="74"/>
        <v>1550</v>
      </c>
      <c r="H131" s="13">
        <f t="shared" si="74"/>
        <v>0</v>
      </c>
      <c r="I131" s="13">
        <f t="shared" si="74"/>
        <v>1550</v>
      </c>
      <c r="J131" s="13">
        <f t="shared" si="74"/>
        <v>4750</v>
      </c>
      <c r="K131" s="13">
        <f t="shared" si="74"/>
        <v>4750</v>
      </c>
    </row>
    <row r="132" spans="1:14" ht="15.75" customHeight="1">
      <c r="A132" s="38" t="s">
        <v>121</v>
      </c>
      <c r="B132" s="40" t="s">
        <v>22</v>
      </c>
      <c r="C132" s="40" t="s">
        <v>12</v>
      </c>
      <c r="D132" s="40" t="s">
        <v>10</v>
      </c>
      <c r="E132" s="40" t="s">
        <v>108</v>
      </c>
      <c r="F132" s="41" t="s">
        <v>31</v>
      </c>
      <c r="G132" s="42">
        <v>1550</v>
      </c>
      <c r="H132" s="42"/>
      <c r="I132" s="42">
        <f>H132+G132</f>
        <v>1550</v>
      </c>
      <c r="J132" s="42">
        <v>4750</v>
      </c>
      <c r="K132" s="42">
        <v>4750</v>
      </c>
    </row>
    <row r="133" spans="1:14" ht="45">
      <c r="A133" s="57" t="s">
        <v>182</v>
      </c>
      <c r="B133" s="37" t="s">
        <v>22</v>
      </c>
      <c r="C133" s="37" t="s">
        <v>12</v>
      </c>
      <c r="D133" s="37" t="s">
        <v>10</v>
      </c>
      <c r="E133" s="37" t="s">
        <v>144</v>
      </c>
      <c r="F133" s="37"/>
      <c r="G133" s="14">
        <f>G134</f>
        <v>62921.8</v>
      </c>
      <c r="H133" s="14">
        <f t="shared" ref="H133" si="75">H134</f>
        <v>0</v>
      </c>
      <c r="I133" s="14">
        <f>I134</f>
        <v>62921.8</v>
      </c>
      <c r="J133" s="14">
        <f t="shared" ref="J133:K133" si="76">J134</f>
        <v>61842.7</v>
      </c>
      <c r="K133" s="14">
        <f t="shared" si="76"/>
        <v>12985.4</v>
      </c>
    </row>
    <row r="134" spans="1:14" ht="30">
      <c r="A134" s="57" t="s">
        <v>123</v>
      </c>
      <c r="B134" s="37" t="s">
        <v>22</v>
      </c>
      <c r="C134" s="37" t="s">
        <v>12</v>
      </c>
      <c r="D134" s="37" t="s">
        <v>10</v>
      </c>
      <c r="E134" s="37" t="s">
        <v>145</v>
      </c>
      <c r="F134" s="37"/>
      <c r="G134" s="14">
        <f>G139+G144+G135</f>
        <v>62921.8</v>
      </c>
      <c r="H134" s="14">
        <f t="shared" ref="H134:K134" si="77">H139+H144</f>
        <v>0</v>
      </c>
      <c r="I134" s="14">
        <f>I139+I144+I135</f>
        <v>62921.8</v>
      </c>
      <c r="J134" s="14">
        <f t="shared" si="77"/>
        <v>61842.7</v>
      </c>
      <c r="K134" s="14">
        <f t="shared" si="77"/>
        <v>12985.4</v>
      </c>
    </row>
    <row r="135" spans="1:14" ht="30">
      <c r="A135" s="52" t="s">
        <v>183</v>
      </c>
      <c r="B135" s="43" t="s">
        <v>22</v>
      </c>
      <c r="C135" s="43" t="s">
        <v>12</v>
      </c>
      <c r="D135" s="43" t="s">
        <v>10</v>
      </c>
      <c r="E135" s="43" t="s">
        <v>194</v>
      </c>
      <c r="F135" s="43"/>
      <c r="G135" s="14">
        <f t="shared" ref="G135:K137" si="78">G136</f>
        <v>978.8</v>
      </c>
      <c r="H135" s="14">
        <f t="shared" si="78"/>
        <v>0</v>
      </c>
      <c r="I135" s="14">
        <f t="shared" si="78"/>
        <v>978.8</v>
      </c>
      <c r="J135" s="14">
        <f t="shared" si="78"/>
        <v>0</v>
      </c>
      <c r="K135" s="14">
        <f t="shared" si="78"/>
        <v>0</v>
      </c>
    </row>
    <row r="136" spans="1:14" ht="30">
      <c r="A136" s="36" t="s">
        <v>111</v>
      </c>
      <c r="B136" s="43" t="s">
        <v>22</v>
      </c>
      <c r="C136" s="43" t="s">
        <v>12</v>
      </c>
      <c r="D136" s="43" t="s">
        <v>10</v>
      </c>
      <c r="E136" s="43" t="s">
        <v>194</v>
      </c>
      <c r="F136" s="43" t="s">
        <v>41</v>
      </c>
      <c r="G136" s="14">
        <f t="shared" si="78"/>
        <v>978.8</v>
      </c>
      <c r="H136" s="14">
        <f t="shared" si="78"/>
        <v>0</v>
      </c>
      <c r="I136" s="14">
        <f t="shared" si="78"/>
        <v>978.8</v>
      </c>
      <c r="J136" s="14">
        <f t="shared" si="78"/>
        <v>0</v>
      </c>
      <c r="K136" s="14">
        <f t="shared" si="78"/>
        <v>0</v>
      </c>
    </row>
    <row r="137" spans="1:14" ht="30">
      <c r="A137" s="36" t="s">
        <v>66</v>
      </c>
      <c r="B137" s="43" t="s">
        <v>22</v>
      </c>
      <c r="C137" s="43" t="s">
        <v>12</v>
      </c>
      <c r="D137" s="43" t="s">
        <v>10</v>
      </c>
      <c r="E137" s="43" t="s">
        <v>194</v>
      </c>
      <c r="F137" s="43" t="s">
        <v>42</v>
      </c>
      <c r="G137" s="14">
        <f t="shared" si="78"/>
        <v>978.8</v>
      </c>
      <c r="H137" s="14">
        <f t="shared" si="78"/>
        <v>0</v>
      </c>
      <c r="I137" s="14">
        <f t="shared" si="78"/>
        <v>978.8</v>
      </c>
      <c r="J137" s="14">
        <f t="shared" si="78"/>
        <v>0</v>
      </c>
      <c r="K137" s="14">
        <f t="shared" si="78"/>
        <v>0</v>
      </c>
    </row>
    <row r="138" spans="1:14" ht="15">
      <c r="A138" s="58" t="s">
        <v>121</v>
      </c>
      <c r="B138" s="53" t="s">
        <v>22</v>
      </c>
      <c r="C138" s="53" t="s">
        <v>12</v>
      </c>
      <c r="D138" s="53" t="s">
        <v>10</v>
      </c>
      <c r="E138" s="40" t="s">
        <v>194</v>
      </c>
      <c r="F138" s="53" t="s">
        <v>31</v>
      </c>
      <c r="G138" s="12">
        <v>978.8</v>
      </c>
      <c r="H138" s="12">
        <v>0</v>
      </c>
      <c r="I138" s="12">
        <f>H138+G138</f>
        <v>978.8</v>
      </c>
      <c r="J138" s="12">
        <v>0</v>
      </c>
      <c r="K138" s="17">
        <v>0</v>
      </c>
      <c r="M138" s="5"/>
    </row>
    <row r="139" spans="1:14" ht="34.5" customHeight="1">
      <c r="A139" s="33" t="s">
        <v>125</v>
      </c>
      <c r="B139" s="43" t="s">
        <v>22</v>
      </c>
      <c r="C139" s="43" t="s">
        <v>12</v>
      </c>
      <c r="D139" s="43" t="s">
        <v>10</v>
      </c>
      <c r="E139" s="43" t="s">
        <v>146</v>
      </c>
      <c r="F139" s="37"/>
      <c r="G139" s="13">
        <f>G140</f>
        <v>11437.900000000001</v>
      </c>
      <c r="H139" s="13">
        <f t="shared" ref="H139:I140" si="79">H140</f>
        <v>0</v>
      </c>
      <c r="I139" s="13">
        <f t="shared" si="79"/>
        <v>11437.9</v>
      </c>
      <c r="J139" s="13">
        <f t="shared" ref="J139:K140" si="80">J140</f>
        <v>11337.6</v>
      </c>
      <c r="K139" s="13">
        <f t="shared" si="80"/>
        <v>12985.4</v>
      </c>
    </row>
    <row r="140" spans="1:14" ht="30">
      <c r="A140" s="36" t="s">
        <v>111</v>
      </c>
      <c r="B140" s="43" t="s">
        <v>22</v>
      </c>
      <c r="C140" s="43" t="s">
        <v>12</v>
      </c>
      <c r="D140" s="43" t="s">
        <v>10</v>
      </c>
      <c r="E140" s="43" t="s">
        <v>146</v>
      </c>
      <c r="F140" s="37" t="s">
        <v>41</v>
      </c>
      <c r="G140" s="13">
        <f>G141</f>
        <v>11437.900000000001</v>
      </c>
      <c r="H140" s="13">
        <f t="shared" si="79"/>
        <v>0</v>
      </c>
      <c r="I140" s="13">
        <f t="shared" si="79"/>
        <v>11437.9</v>
      </c>
      <c r="J140" s="13">
        <f t="shared" si="80"/>
        <v>11337.6</v>
      </c>
      <c r="K140" s="13">
        <f t="shared" si="80"/>
        <v>12985.4</v>
      </c>
    </row>
    <row r="141" spans="1:14" ht="30">
      <c r="A141" s="36" t="s">
        <v>66</v>
      </c>
      <c r="B141" s="43" t="s">
        <v>22</v>
      </c>
      <c r="C141" s="43" t="s">
        <v>12</v>
      </c>
      <c r="D141" s="43" t="s">
        <v>10</v>
      </c>
      <c r="E141" s="43" t="s">
        <v>146</v>
      </c>
      <c r="F141" s="37" t="s">
        <v>42</v>
      </c>
      <c r="G141" s="13">
        <f>G142</f>
        <v>11437.900000000001</v>
      </c>
      <c r="H141" s="13">
        <f>H142+H143</f>
        <v>0</v>
      </c>
      <c r="I141" s="13">
        <f>I142+I143</f>
        <v>11437.9</v>
      </c>
      <c r="J141" s="13">
        <f>J143</f>
        <v>11337.6</v>
      </c>
      <c r="K141" s="13">
        <f>K143</f>
        <v>12985.4</v>
      </c>
    </row>
    <row r="142" spans="1:14" ht="30">
      <c r="A142" s="58" t="s">
        <v>67</v>
      </c>
      <c r="B142" s="53" t="s">
        <v>22</v>
      </c>
      <c r="C142" s="53" t="s">
        <v>12</v>
      </c>
      <c r="D142" s="53" t="s">
        <v>10</v>
      </c>
      <c r="E142" s="40" t="s">
        <v>146</v>
      </c>
      <c r="F142" s="53" t="s">
        <v>33</v>
      </c>
      <c r="G142" s="17">
        <f>10122+1124.7+172.1+19.1</f>
        <v>11437.900000000001</v>
      </c>
      <c r="H142" s="17">
        <v>-11437.9</v>
      </c>
      <c r="I142" s="17">
        <f>H142+G142</f>
        <v>0</v>
      </c>
      <c r="J142" s="17">
        <v>0</v>
      </c>
      <c r="K142" s="17">
        <v>0</v>
      </c>
    </row>
    <row r="143" spans="1:14" ht="15">
      <c r="A143" s="58" t="s">
        <v>121</v>
      </c>
      <c r="B143" s="53" t="s">
        <v>22</v>
      </c>
      <c r="C143" s="53" t="s">
        <v>12</v>
      </c>
      <c r="D143" s="53" t="s">
        <v>10</v>
      </c>
      <c r="E143" s="40" t="s">
        <v>146</v>
      </c>
      <c r="F143" s="53" t="s">
        <v>31</v>
      </c>
      <c r="G143" s="17">
        <v>0</v>
      </c>
      <c r="H143" s="17">
        <v>11437.9</v>
      </c>
      <c r="I143" s="17">
        <f>H143+G143</f>
        <v>11437.9</v>
      </c>
      <c r="J143" s="17">
        <v>11337.6</v>
      </c>
      <c r="K143" s="17">
        <v>12985.4</v>
      </c>
    </row>
    <row r="144" spans="1:14" ht="15">
      <c r="A144" s="52" t="s">
        <v>162</v>
      </c>
      <c r="B144" s="43" t="s">
        <v>22</v>
      </c>
      <c r="C144" s="43" t="s">
        <v>12</v>
      </c>
      <c r="D144" s="43" t="s">
        <v>10</v>
      </c>
      <c r="E144" s="43" t="s">
        <v>163</v>
      </c>
      <c r="F144" s="43"/>
      <c r="G144" s="14">
        <f t="shared" ref="G144:K146" si="81">G145</f>
        <v>50505.1</v>
      </c>
      <c r="H144" s="14">
        <f t="shared" si="81"/>
        <v>0</v>
      </c>
      <c r="I144" s="14">
        <f t="shared" si="81"/>
        <v>50505.1</v>
      </c>
      <c r="J144" s="14">
        <f t="shared" si="81"/>
        <v>50505.1</v>
      </c>
      <c r="K144" s="14">
        <f t="shared" si="81"/>
        <v>0</v>
      </c>
    </row>
    <row r="145" spans="1:11" ht="30">
      <c r="A145" s="36" t="s">
        <v>111</v>
      </c>
      <c r="B145" s="43" t="s">
        <v>22</v>
      </c>
      <c r="C145" s="43" t="s">
        <v>12</v>
      </c>
      <c r="D145" s="43" t="s">
        <v>10</v>
      </c>
      <c r="E145" s="43" t="s">
        <v>163</v>
      </c>
      <c r="F145" s="43" t="s">
        <v>41</v>
      </c>
      <c r="G145" s="14">
        <f t="shared" si="81"/>
        <v>50505.1</v>
      </c>
      <c r="H145" s="14">
        <f t="shared" si="81"/>
        <v>0</v>
      </c>
      <c r="I145" s="14">
        <f t="shared" si="81"/>
        <v>50505.1</v>
      </c>
      <c r="J145" s="14">
        <f t="shared" si="81"/>
        <v>50505.1</v>
      </c>
      <c r="K145" s="14">
        <f t="shared" si="81"/>
        <v>0</v>
      </c>
    </row>
    <row r="146" spans="1:11" ht="30">
      <c r="A146" s="36" t="s">
        <v>66</v>
      </c>
      <c r="B146" s="43" t="s">
        <v>22</v>
      </c>
      <c r="C146" s="43" t="s">
        <v>12</v>
      </c>
      <c r="D146" s="43" t="s">
        <v>10</v>
      </c>
      <c r="E146" s="43" t="s">
        <v>163</v>
      </c>
      <c r="F146" s="43" t="s">
        <v>42</v>
      </c>
      <c r="G146" s="14">
        <f t="shared" si="81"/>
        <v>50505.1</v>
      </c>
      <c r="H146" s="14">
        <f t="shared" si="81"/>
        <v>0</v>
      </c>
      <c r="I146" s="14">
        <f t="shared" si="81"/>
        <v>50505.1</v>
      </c>
      <c r="J146" s="14">
        <f t="shared" si="81"/>
        <v>50505.1</v>
      </c>
      <c r="K146" s="14">
        <f t="shared" si="81"/>
        <v>0</v>
      </c>
    </row>
    <row r="147" spans="1:11" ht="15">
      <c r="A147" s="58" t="s">
        <v>121</v>
      </c>
      <c r="B147" s="53" t="s">
        <v>22</v>
      </c>
      <c r="C147" s="53" t="s">
        <v>12</v>
      </c>
      <c r="D147" s="53" t="s">
        <v>10</v>
      </c>
      <c r="E147" s="40" t="s">
        <v>163</v>
      </c>
      <c r="F147" s="53" t="s">
        <v>31</v>
      </c>
      <c r="G147" s="12">
        <f>50000+505.1</f>
        <v>50505.1</v>
      </c>
      <c r="H147" s="12"/>
      <c r="I147" s="12">
        <f>H147+G147</f>
        <v>50505.1</v>
      </c>
      <c r="J147" s="12">
        <f>50000+505.1</f>
        <v>50505.1</v>
      </c>
      <c r="K147" s="12">
        <v>0</v>
      </c>
    </row>
    <row r="148" spans="1:11" ht="15">
      <c r="A148" s="33" t="s">
        <v>39</v>
      </c>
      <c r="B148" s="37">
        <v>920</v>
      </c>
      <c r="C148" s="37" t="s">
        <v>12</v>
      </c>
      <c r="D148" s="37" t="s">
        <v>10</v>
      </c>
      <c r="E148" s="34" t="s">
        <v>89</v>
      </c>
      <c r="F148" s="37"/>
      <c r="G148" s="14">
        <f>G157+G162+G166+G153+G149</f>
        <v>103811</v>
      </c>
      <c r="H148" s="14">
        <f>H157+H162+H166+H153+H149</f>
        <v>1964.3000000000002</v>
      </c>
      <c r="I148" s="14">
        <f t="shared" ref="I148" si="82">I157+I162+I166+I153+I149</f>
        <v>105775.3</v>
      </c>
      <c r="J148" s="14">
        <f>J157+J162+J166+J153+J149</f>
        <v>114407.7</v>
      </c>
      <c r="K148" s="14">
        <f>K157+K162+K166+K153+K149</f>
        <v>112406.1</v>
      </c>
    </row>
    <row r="149" spans="1:11" ht="30">
      <c r="A149" s="33" t="s">
        <v>133</v>
      </c>
      <c r="B149" s="37">
        <v>920</v>
      </c>
      <c r="C149" s="37" t="s">
        <v>12</v>
      </c>
      <c r="D149" s="37" t="s">
        <v>10</v>
      </c>
      <c r="E149" s="37" t="s">
        <v>132</v>
      </c>
      <c r="F149" s="37"/>
      <c r="G149" s="14">
        <f>G150</f>
        <v>18500</v>
      </c>
      <c r="H149" s="14">
        <f t="shared" ref="H149:I151" si="83">H150</f>
        <v>0</v>
      </c>
      <c r="I149" s="14">
        <f t="shared" si="83"/>
        <v>18500</v>
      </c>
      <c r="J149" s="14">
        <f t="shared" ref="J149:K151" si="84">J150</f>
        <v>20000</v>
      </c>
      <c r="K149" s="14">
        <f t="shared" si="84"/>
        <v>20000</v>
      </c>
    </row>
    <row r="150" spans="1:11" ht="30">
      <c r="A150" s="36" t="s">
        <v>54</v>
      </c>
      <c r="B150" s="37">
        <v>920</v>
      </c>
      <c r="C150" s="37" t="s">
        <v>12</v>
      </c>
      <c r="D150" s="37" t="s">
        <v>10</v>
      </c>
      <c r="E150" s="37" t="s">
        <v>132</v>
      </c>
      <c r="F150" s="37" t="s">
        <v>55</v>
      </c>
      <c r="G150" s="14">
        <f>G151</f>
        <v>18500</v>
      </c>
      <c r="H150" s="14">
        <f t="shared" si="83"/>
        <v>0</v>
      </c>
      <c r="I150" s="14">
        <f t="shared" si="83"/>
        <v>18500</v>
      </c>
      <c r="J150" s="14">
        <f t="shared" si="84"/>
        <v>20000</v>
      </c>
      <c r="K150" s="14">
        <f t="shared" si="84"/>
        <v>20000</v>
      </c>
    </row>
    <row r="151" spans="1:11" ht="15">
      <c r="A151" s="36" t="s">
        <v>56</v>
      </c>
      <c r="B151" s="37">
        <v>920</v>
      </c>
      <c r="C151" s="37" t="s">
        <v>12</v>
      </c>
      <c r="D151" s="37" t="s">
        <v>10</v>
      </c>
      <c r="E151" s="37" t="s">
        <v>132</v>
      </c>
      <c r="F151" s="37" t="s">
        <v>57</v>
      </c>
      <c r="G151" s="14">
        <f>G152</f>
        <v>18500</v>
      </c>
      <c r="H151" s="14">
        <f t="shared" si="83"/>
        <v>0</v>
      </c>
      <c r="I151" s="14">
        <f t="shared" si="83"/>
        <v>18500</v>
      </c>
      <c r="J151" s="14">
        <f t="shared" si="84"/>
        <v>20000</v>
      </c>
      <c r="K151" s="14">
        <f t="shared" si="84"/>
        <v>20000</v>
      </c>
    </row>
    <row r="152" spans="1:11" ht="60">
      <c r="A152" s="38" t="s">
        <v>68</v>
      </c>
      <c r="B152" s="40" t="s">
        <v>22</v>
      </c>
      <c r="C152" s="40" t="s">
        <v>12</v>
      </c>
      <c r="D152" s="40" t="s">
        <v>10</v>
      </c>
      <c r="E152" s="40" t="s">
        <v>132</v>
      </c>
      <c r="F152" s="41" t="s">
        <v>35</v>
      </c>
      <c r="G152" s="12">
        <f>20000-1500</f>
        <v>18500</v>
      </c>
      <c r="H152" s="12"/>
      <c r="I152" s="12">
        <f>H152+G152</f>
        <v>18500</v>
      </c>
      <c r="J152" s="12">
        <v>20000</v>
      </c>
      <c r="K152" s="12">
        <v>20000</v>
      </c>
    </row>
    <row r="153" spans="1:11" ht="30">
      <c r="A153" s="48" t="s">
        <v>84</v>
      </c>
      <c r="B153" s="37" t="s">
        <v>22</v>
      </c>
      <c r="C153" s="37" t="s">
        <v>12</v>
      </c>
      <c r="D153" s="37" t="s">
        <v>10</v>
      </c>
      <c r="E153" s="37" t="s">
        <v>95</v>
      </c>
      <c r="F153" s="49"/>
      <c r="G153" s="13">
        <f t="shared" ref="G153:K155" si="85">G154</f>
        <v>54343</v>
      </c>
      <c r="H153" s="13">
        <f t="shared" si="85"/>
        <v>0</v>
      </c>
      <c r="I153" s="13">
        <f t="shared" si="85"/>
        <v>54343</v>
      </c>
      <c r="J153" s="13">
        <f t="shared" si="85"/>
        <v>73258.899999999994</v>
      </c>
      <c r="K153" s="13">
        <f t="shared" si="85"/>
        <v>72584.800000000003</v>
      </c>
    </row>
    <row r="154" spans="1:11" ht="30">
      <c r="A154" s="36" t="s">
        <v>111</v>
      </c>
      <c r="B154" s="37">
        <v>920</v>
      </c>
      <c r="C154" s="37" t="s">
        <v>12</v>
      </c>
      <c r="D154" s="37" t="s">
        <v>10</v>
      </c>
      <c r="E154" s="37" t="s">
        <v>95</v>
      </c>
      <c r="F154" s="37" t="s">
        <v>41</v>
      </c>
      <c r="G154" s="13">
        <f t="shared" si="85"/>
        <v>54343</v>
      </c>
      <c r="H154" s="13">
        <f t="shared" si="85"/>
        <v>0</v>
      </c>
      <c r="I154" s="13">
        <f t="shared" si="85"/>
        <v>54343</v>
      </c>
      <c r="J154" s="13">
        <f t="shared" si="85"/>
        <v>73258.899999999994</v>
      </c>
      <c r="K154" s="13">
        <f t="shared" si="85"/>
        <v>72584.800000000003</v>
      </c>
    </row>
    <row r="155" spans="1:11" ht="30">
      <c r="A155" s="36" t="s">
        <v>66</v>
      </c>
      <c r="B155" s="37">
        <v>920</v>
      </c>
      <c r="C155" s="37" t="s">
        <v>12</v>
      </c>
      <c r="D155" s="37" t="s">
        <v>10</v>
      </c>
      <c r="E155" s="37" t="s">
        <v>95</v>
      </c>
      <c r="F155" s="37" t="s">
        <v>42</v>
      </c>
      <c r="G155" s="13">
        <f t="shared" si="85"/>
        <v>54343</v>
      </c>
      <c r="H155" s="13">
        <f t="shared" si="85"/>
        <v>0</v>
      </c>
      <c r="I155" s="13">
        <f t="shared" si="85"/>
        <v>54343</v>
      </c>
      <c r="J155" s="13">
        <f t="shared" si="85"/>
        <v>73258.899999999994</v>
      </c>
      <c r="K155" s="13">
        <f t="shared" si="85"/>
        <v>72584.800000000003</v>
      </c>
    </row>
    <row r="156" spans="1:11" ht="15">
      <c r="A156" s="38" t="s">
        <v>121</v>
      </c>
      <c r="B156" s="40" t="s">
        <v>22</v>
      </c>
      <c r="C156" s="40" t="s">
        <v>12</v>
      </c>
      <c r="D156" s="40" t="s">
        <v>10</v>
      </c>
      <c r="E156" s="40" t="s">
        <v>95</v>
      </c>
      <c r="F156" s="41" t="s">
        <v>31</v>
      </c>
      <c r="G156" s="42">
        <v>54343</v>
      </c>
      <c r="H156" s="42"/>
      <c r="I156" s="42">
        <f>H156+G156</f>
        <v>54343</v>
      </c>
      <c r="J156" s="42">
        <f>80258.9-7000</f>
        <v>73258.899999999994</v>
      </c>
      <c r="K156" s="42">
        <f>79084.7-7000+0.1+500</f>
        <v>72584.800000000003</v>
      </c>
    </row>
    <row r="157" spans="1:11" ht="15">
      <c r="A157" s="48" t="s">
        <v>17</v>
      </c>
      <c r="B157" s="37">
        <v>920</v>
      </c>
      <c r="C157" s="37" t="s">
        <v>12</v>
      </c>
      <c r="D157" s="37" t="s">
        <v>10</v>
      </c>
      <c r="E157" s="37" t="s">
        <v>96</v>
      </c>
      <c r="F157" s="37" t="s">
        <v>7</v>
      </c>
      <c r="G157" s="13">
        <f t="shared" ref="G157:K158" si="86">G158</f>
        <v>14632.7</v>
      </c>
      <c r="H157" s="13">
        <f t="shared" si="86"/>
        <v>0</v>
      </c>
      <c r="I157" s="13">
        <f t="shared" si="86"/>
        <v>14632.7</v>
      </c>
      <c r="J157" s="13">
        <f t="shared" si="86"/>
        <v>14114.2</v>
      </c>
      <c r="K157" s="13">
        <f t="shared" si="86"/>
        <v>14678.6</v>
      </c>
    </row>
    <row r="158" spans="1:11" ht="30">
      <c r="A158" s="36" t="s">
        <v>111</v>
      </c>
      <c r="B158" s="37">
        <v>920</v>
      </c>
      <c r="C158" s="37" t="s">
        <v>12</v>
      </c>
      <c r="D158" s="37" t="s">
        <v>10</v>
      </c>
      <c r="E158" s="37" t="s">
        <v>96</v>
      </c>
      <c r="F158" s="37" t="s">
        <v>41</v>
      </c>
      <c r="G158" s="13">
        <f t="shared" si="86"/>
        <v>14632.7</v>
      </c>
      <c r="H158" s="13">
        <f t="shared" si="86"/>
        <v>0</v>
      </c>
      <c r="I158" s="13">
        <f t="shared" si="86"/>
        <v>14632.7</v>
      </c>
      <c r="J158" s="13">
        <f t="shared" si="86"/>
        <v>14114.2</v>
      </c>
      <c r="K158" s="13">
        <f t="shared" si="86"/>
        <v>14678.6</v>
      </c>
    </row>
    <row r="159" spans="1:11" ht="30">
      <c r="A159" s="36" t="s">
        <v>66</v>
      </c>
      <c r="B159" s="37">
        <v>920</v>
      </c>
      <c r="C159" s="37" t="s">
        <v>12</v>
      </c>
      <c r="D159" s="37" t="s">
        <v>10</v>
      </c>
      <c r="E159" s="37" t="s">
        <v>96</v>
      </c>
      <c r="F159" s="37" t="s">
        <v>42</v>
      </c>
      <c r="G159" s="13">
        <f>G160+G161</f>
        <v>14632.7</v>
      </c>
      <c r="H159" s="13">
        <f>H160+H161</f>
        <v>0</v>
      </c>
      <c r="I159" s="13">
        <f>I160+I161</f>
        <v>14632.7</v>
      </c>
      <c r="J159" s="13">
        <f t="shared" ref="J159:K159" si="87">J160+J161</f>
        <v>14114.2</v>
      </c>
      <c r="K159" s="13">
        <f t="shared" si="87"/>
        <v>14678.6</v>
      </c>
    </row>
    <row r="160" spans="1:11" ht="15">
      <c r="A160" s="38" t="s">
        <v>121</v>
      </c>
      <c r="B160" s="41" t="s">
        <v>22</v>
      </c>
      <c r="C160" s="41" t="s">
        <v>12</v>
      </c>
      <c r="D160" s="41" t="s">
        <v>10</v>
      </c>
      <c r="E160" s="41" t="s">
        <v>96</v>
      </c>
      <c r="F160" s="41" t="s">
        <v>31</v>
      </c>
      <c r="G160" s="42">
        <v>6625</v>
      </c>
      <c r="H160" s="42"/>
      <c r="I160" s="42">
        <f>H160+G160</f>
        <v>6625</v>
      </c>
      <c r="J160" s="42">
        <f>14114.2-J161</f>
        <v>5786.2000000000007</v>
      </c>
      <c r="K160" s="42">
        <f>14678.6-K161</f>
        <v>6017.6</v>
      </c>
    </row>
    <row r="161" spans="1:11" ht="15">
      <c r="A161" s="38" t="s">
        <v>190</v>
      </c>
      <c r="B161" s="41" t="s">
        <v>22</v>
      </c>
      <c r="C161" s="41" t="s">
        <v>12</v>
      </c>
      <c r="D161" s="41" t="s">
        <v>10</v>
      </c>
      <c r="E161" s="41" t="s">
        <v>96</v>
      </c>
      <c r="F161" s="41" t="s">
        <v>188</v>
      </c>
      <c r="G161" s="42">
        <v>8007.7</v>
      </c>
      <c r="H161" s="42"/>
      <c r="I161" s="42">
        <v>8007.7</v>
      </c>
      <c r="J161" s="42">
        <v>8328</v>
      </c>
      <c r="K161" s="42">
        <v>8661</v>
      </c>
    </row>
    <row r="162" spans="1:11" ht="15">
      <c r="A162" s="48" t="s">
        <v>18</v>
      </c>
      <c r="B162" s="37">
        <v>920</v>
      </c>
      <c r="C162" s="37" t="s">
        <v>12</v>
      </c>
      <c r="D162" s="37" t="s">
        <v>10</v>
      </c>
      <c r="E162" s="37" t="s">
        <v>97</v>
      </c>
      <c r="F162" s="37" t="s">
        <v>7</v>
      </c>
      <c r="G162" s="14">
        <f t="shared" ref="G162:K162" si="88">G165</f>
        <v>2300</v>
      </c>
      <c r="H162" s="14">
        <f t="shared" ref="H162:I162" si="89">H165</f>
        <v>0</v>
      </c>
      <c r="I162" s="14">
        <f t="shared" si="89"/>
        <v>2300</v>
      </c>
      <c r="J162" s="14">
        <f t="shared" si="88"/>
        <v>1000</v>
      </c>
      <c r="K162" s="14">
        <f t="shared" si="88"/>
        <v>1000</v>
      </c>
    </row>
    <row r="163" spans="1:11" ht="30">
      <c r="A163" s="36" t="s">
        <v>111</v>
      </c>
      <c r="B163" s="37">
        <v>920</v>
      </c>
      <c r="C163" s="37" t="s">
        <v>12</v>
      </c>
      <c r="D163" s="37" t="s">
        <v>10</v>
      </c>
      <c r="E163" s="37" t="s">
        <v>97</v>
      </c>
      <c r="F163" s="37" t="s">
        <v>41</v>
      </c>
      <c r="G163" s="14">
        <f t="shared" ref="G163:K164" si="90">G164</f>
        <v>2300</v>
      </c>
      <c r="H163" s="14">
        <f t="shared" si="90"/>
        <v>0</v>
      </c>
      <c r="I163" s="14">
        <f t="shared" si="90"/>
        <v>2300</v>
      </c>
      <c r="J163" s="14">
        <f t="shared" si="90"/>
        <v>1000</v>
      </c>
      <c r="K163" s="14">
        <f t="shared" si="90"/>
        <v>1000</v>
      </c>
    </row>
    <row r="164" spans="1:11" ht="30">
      <c r="A164" s="36" t="s">
        <v>66</v>
      </c>
      <c r="B164" s="37">
        <v>920</v>
      </c>
      <c r="C164" s="37" t="s">
        <v>12</v>
      </c>
      <c r="D164" s="37" t="s">
        <v>10</v>
      </c>
      <c r="E164" s="37" t="s">
        <v>97</v>
      </c>
      <c r="F164" s="37" t="s">
        <v>42</v>
      </c>
      <c r="G164" s="14">
        <f t="shared" si="90"/>
        <v>2300</v>
      </c>
      <c r="H164" s="14">
        <f t="shared" si="90"/>
        <v>0</v>
      </c>
      <c r="I164" s="14">
        <f t="shared" si="90"/>
        <v>2300</v>
      </c>
      <c r="J164" s="14">
        <f t="shared" si="90"/>
        <v>1000</v>
      </c>
      <c r="K164" s="14">
        <f t="shared" si="90"/>
        <v>1000</v>
      </c>
    </row>
    <row r="165" spans="1:11" ht="15">
      <c r="A165" s="38" t="s">
        <v>121</v>
      </c>
      <c r="B165" s="40">
        <v>920</v>
      </c>
      <c r="C165" s="40" t="s">
        <v>12</v>
      </c>
      <c r="D165" s="40" t="s">
        <v>10</v>
      </c>
      <c r="E165" s="40" t="s">
        <v>97</v>
      </c>
      <c r="F165" s="40" t="s">
        <v>31</v>
      </c>
      <c r="G165" s="12">
        <f>800+1500</f>
        <v>2300</v>
      </c>
      <c r="H165" s="12"/>
      <c r="I165" s="12">
        <f>H165+G165</f>
        <v>2300</v>
      </c>
      <c r="J165" s="12">
        <v>1000</v>
      </c>
      <c r="K165" s="12">
        <v>1000</v>
      </c>
    </row>
    <row r="166" spans="1:11" ht="15">
      <c r="A166" s="48" t="s">
        <v>69</v>
      </c>
      <c r="B166" s="37">
        <v>920</v>
      </c>
      <c r="C166" s="37" t="s">
        <v>12</v>
      </c>
      <c r="D166" s="37" t="s">
        <v>10</v>
      </c>
      <c r="E166" s="37" t="s">
        <v>98</v>
      </c>
      <c r="F166" s="37" t="s">
        <v>7</v>
      </c>
      <c r="G166" s="14">
        <f>G167</f>
        <v>14035.300000000001</v>
      </c>
      <c r="H166" s="14">
        <f t="shared" ref="H166:K166" si="91">H167</f>
        <v>1964.3000000000002</v>
      </c>
      <c r="I166" s="14">
        <f>I167</f>
        <v>15999.600000000002</v>
      </c>
      <c r="J166" s="14">
        <f t="shared" si="91"/>
        <v>6034.6</v>
      </c>
      <c r="K166" s="14">
        <f t="shared" si="91"/>
        <v>4142.7</v>
      </c>
    </row>
    <row r="167" spans="1:11" ht="30">
      <c r="A167" s="36" t="s">
        <v>111</v>
      </c>
      <c r="B167" s="37">
        <v>920</v>
      </c>
      <c r="C167" s="37" t="s">
        <v>12</v>
      </c>
      <c r="D167" s="37" t="s">
        <v>10</v>
      </c>
      <c r="E167" s="37" t="s">
        <v>98</v>
      </c>
      <c r="F167" s="37" t="s">
        <v>41</v>
      </c>
      <c r="G167" s="14">
        <f t="shared" ref="G167:K167" si="92">G168</f>
        <v>14035.300000000001</v>
      </c>
      <c r="H167" s="14">
        <f t="shared" si="92"/>
        <v>1964.3000000000002</v>
      </c>
      <c r="I167" s="14">
        <f t="shared" si="92"/>
        <v>15999.600000000002</v>
      </c>
      <c r="J167" s="14">
        <f t="shared" si="92"/>
        <v>6034.6</v>
      </c>
      <c r="K167" s="14">
        <f t="shared" si="92"/>
        <v>4142.7</v>
      </c>
    </row>
    <row r="168" spans="1:11" ht="30">
      <c r="A168" s="36" t="s">
        <v>66</v>
      </c>
      <c r="B168" s="37">
        <v>920</v>
      </c>
      <c r="C168" s="37" t="s">
        <v>12</v>
      </c>
      <c r="D168" s="37" t="s">
        <v>10</v>
      </c>
      <c r="E168" s="37" t="s">
        <v>98</v>
      </c>
      <c r="F168" s="37" t="s">
        <v>42</v>
      </c>
      <c r="G168" s="14">
        <f>G169+G170</f>
        <v>14035.300000000001</v>
      </c>
      <c r="H168" s="14">
        <f>H169+H170</f>
        <v>1964.3000000000002</v>
      </c>
      <c r="I168" s="14">
        <f>I169+I170</f>
        <v>15999.600000000002</v>
      </c>
      <c r="J168" s="14">
        <f t="shared" ref="J168:K168" si="93">J169+J170</f>
        <v>6034.6</v>
      </c>
      <c r="K168" s="14">
        <f t="shared" si="93"/>
        <v>4142.7</v>
      </c>
    </row>
    <row r="169" spans="1:11" ht="15">
      <c r="A169" s="38" t="s">
        <v>121</v>
      </c>
      <c r="B169" s="40">
        <v>920</v>
      </c>
      <c r="C169" s="40" t="s">
        <v>12</v>
      </c>
      <c r="D169" s="40" t="s">
        <v>10</v>
      </c>
      <c r="E169" s="40" t="s">
        <v>98</v>
      </c>
      <c r="F169" s="40" t="s">
        <v>31</v>
      </c>
      <c r="G169" s="12">
        <v>13659.1</v>
      </c>
      <c r="H169" s="12">
        <f>-1230-1505.7+1200+3500</f>
        <v>1964.3000000000002</v>
      </c>
      <c r="I169" s="12">
        <f>H169+G169</f>
        <v>15623.400000000001</v>
      </c>
      <c r="J169" s="12">
        <f>9034.6-3000-J170</f>
        <v>5643.4000000000005</v>
      </c>
      <c r="K169" s="12">
        <f>7142.7-3000-K170</f>
        <v>3735.7999999999997</v>
      </c>
    </row>
    <row r="170" spans="1:11" ht="15">
      <c r="A170" s="38" t="s">
        <v>190</v>
      </c>
      <c r="B170" s="40" t="s">
        <v>22</v>
      </c>
      <c r="C170" s="40" t="s">
        <v>12</v>
      </c>
      <c r="D170" s="40" t="s">
        <v>10</v>
      </c>
      <c r="E170" s="40" t="s">
        <v>189</v>
      </c>
      <c r="F170" s="40" t="s">
        <v>188</v>
      </c>
      <c r="G170" s="12">
        <v>376.2</v>
      </c>
      <c r="H170" s="12">
        <v>0</v>
      </c>
      <c r="I170" s="12">
        <f>H170+G170</f>
        <v>376.2</v>
      </c>
      <c r="J170" s="12">
        <v>391.2</v>
      </c>
      <c r="K170" s="12">
        <v>406.9</v>
      </c>
    </row>
    <row r="171" spans="1:11" ht="14.25">
      <c r="A171" s="46" t="s">
        <v>50</v>
      </c>
      <c r="B171" s="47" t="s">
        <v>22</v>
      </c>
      <c r="C171" s="47" t="s">
        <v>24</v>
      </c>
      <c r="D171" s="47" t="s">
        <v>25</v>
      </c>
      <c r="E171" s="47"/>
      <c r="F171" s="47" t="s">
        <v>7</v>
      </c>
      <c r="G171" s="19">
        <f>G172+G178</f>
        <v>1130.5999999999999</v>
      </c>
      <c r="H171" s="19">
        <f t="shared" ref="H171:I171" si="94">H172+H178</f>
        <v>0</v>
      </c>
      <c r="I171" s="19">
        <f t="shared" si="94"/>
        <v>1130.5999999999999</v>
      </c>
      <c r="J171" s="19">
        <f t="shared" ref="J171:K171" si="95">J172+J178</f>
        <v>1144.7</v>
      </c>
      <c r="K171" s="19">
        <f t="shared" si="95"/>
        <v>1160.4000000000001</v>
      </c>
    </row>
    <row r="172" spans="1:11" ht="15">
      <c r="A172" s="48" t="s">
        <v>26</v>
      </c>
      <c r="B172" s="37" t="s">
        <v>22</v>
      </c>
      <c r="C172" s="37" t="s">
        <v>24</v>
      </c>
      <c r="D172" s="37" t="s">
        <v>9</v>
      </c>
      <c r="E172" s="37"/>
      <c r="F172" s="37"/>
      <c r="G172" s="14">
        <f t="shared" ref="G172:K176" si="96">G173</f>
        <v>533</v>
      </c>
      <c r="H172" s="14">
        <f t="shared" si="96"/>
        <v>0</v>
      </c>
      <c r="I172" s="14">
        <f t="shared" si="96"/>
        <v>533</v>
      </c>
      <c r="J172" s="14">
        <f t="shared" si="96"/>
        <v>533</v>
      </c>
      <c r="K172" s="14">
        <f t="shared" si="96"/>
        <v>533</v>
      </c>
    </row>
    <row r="173" spans="1:11" ht="15">
      <c r="A173" s="33" t="s">
        <v>39</v>
      </c>
      <c r="B173" s="37">
        <v>920</v>
      </c>
      <c r="C173" s="37" t="s">
        <v>24</v>
      </c>
      <c r="D173" s="37" t="s">
        <v>9</v>
      </c>
      <c r="E173" s="34" t="s">
        <v>89</v>
      </c>
      <c r="F173" s="37"/>
      <c r="G173" s="14">
        <f>G174</f>
        <v>533</v>
      </c>
      <c r="H173" s="14">
        <f t="shared" si="96"/>
        <v>0</v>
      </c>
      <c r="I173" s="14">
        <f t="shared" si="96"/>
        <v>533</v>
      </c>
      <c r="J173" s="14">
        <f t="shared" si="96"/>
        <v>533</v>
      </c>
      <c r="K173" s="14">
        <f t="shared" si="96"/>
        <v>533</v>
      </c>
    </row>
    <row r="174" spans="1:11" ht="20.25" customHeight="1">
      <c r="A174" s="101" t="s">
        <v>70</v>
      </c>
      <c r="B174" s="37" t="s">
        <v>22</v>
      </c>
      <c r="C174" s="37" t="s">
        <v>24</v>
      </c>
      <c r="D174" s="37" t="s">
        <v>9</v>
      </c>
      <c r="E174" s="34" t="s">
        <v>99</v>
      </c>
      <c r="F174" s="37"/>
      <c r="G174" s="14">
        <f t="shared" si="96"/>
        <v>533</v>
      </c>
      <c r="H174" s="14">
        <f t="shared" si="96"/>
        <v>0</v>
      </c>
      <c r="I174" s="14">
        <f t="shared" si="96"/>
        <v>533</v>
      </c>
      <c r="J174" s="14">
        <f t="shared" si="96"/>
        <v>533</v>
      </c>
      <c r="K174" s="14">
        <f t="shared" si="96"/>
        <v>533</v>
      </c>
    </row>
    <row r="175" spans="1:11" ht="15">
      <c r="A175" s="62" t="s">
        <v>59</v>
      </c>
      <c r="B175" s="37" t="s">
        <v>22</v>
      </c>
      <c r="C175" s="37" t="s">
        <v>24</v>
      </c>
      <c r="D175" s="37" t="s">
        <v>9</v>
      </c>
      <c r="E175" s="34" t="s">
        <v>99</v>
      </c>
      <c r="F175" s="37" t="s">
        <v>58</v>
      </c>
      <c r="G175" s="14">
        <f t="shared" si="96"/>
        <v>533</v>
      </c>
      <c r="H175" s="14">
        <f t="shared" si="96"/>
        <v>0</v>
      </c>
      <c r="I175" s="14">
        <f t="shared" si="96"/>
        <v>533</v>
      </c>
      <c r="J175" s="14">
        <f t="shared" si="96"/>
        <v>533</v>
      </c>
      <c r="K175" s="14">
        <f t="shared" si="96"/>
        <v>533</v>
      </c>
    </row>
    <row r="176" spans="1:11" ht="15">
      <c r="A176" s="63" t="s">
        <v>60</v>
      </c>
      <c r="B176" s="37" t="s">
        <v>22</v>
      </c>
      <c r="C176" s="37" t="s">
        <v>24</v>
      </c>
      <c r="D176" s="37" t="s">
        <v>9</v>
      </c>
      <c r="E176" s="34" t="s">
        <v>99</v>
      </c>
      <c r="F176" s="37" t="s">
        <v>61</v>
      </c>
      <c r="G176" s="14">
        <f t="shared" si="96"/>
        <v>533</v>
      </c>
      <c r="H176" s="14">
        <f t="shared" si="96"/>
        <v>0</v>
      </c>
      <c r="I176" s="14">
        <f t="shared" si="96"/>
        <v>533</v>
      </c>
      <c r="J176" s="14">
        <f t="shared" si="96"/>
        <v>533</v>
      </c>
      <c r="K176" s="14">
        <f t="shared" si="96"/>
        <v>533</v>
      </c>
    </row>
    <row r="177" spans="1:11" ht="15">
      <c r="A177" s="38" t="s">
        <v>64</v>
      </c>
      <c r="B177" s="40" t="s">
        <v>22</v>
      </c>
      <c r="C177" s="40" t="s">
        <v>24</v>
      </c>
      <c r="D177" s="40" t="s">
        <v>9</v>
      </c>
      <c r="E177" s="40" t="s">
        <v>99</v>
      </c>
      <c r="F177" s="40" t="s">
        <v>34</v>
      </c>
      <c r="G177" s="12">
        <v>533</v>
      </c>
      <c r="H177" s="12"/>
      <c r="I177" s="12">
        <f>H177+G177</f>
        <v>533</v>
      </c>
      <c r="J177" s="12">
        <v>533</v>
      </c>
      <c r="K177" s="12">
        <v>533</v>
      </c>
    </row>
    <row r="178" spans="1:11" ht="15">
      <c r="A178" s="48" t="s">
        <v>29</v>
      </c>
      <c r="B178" s="37" t="s">
        <v>22</v>
      </c>
      <c r="C178" s="37" t="s">
        <v>24</v>
      </c>
      <c r="D178" s="37" t="s">
        <v>10</v>
      </c>
      <c r="E178" s="37"/>
      <c r="F178" s="37"/>
      <c r="G178" s="16">
        <f>G179+G188</f>
        <v>597.6</v>
      </c>
      <c r="H178" s="16">
        <f t="shared" ref="H178:I178" si="97">H179+H188</f>
        <v>0</v>
      </c>
      <c r="I178" s="16">
        <f t="shared" si="97"/>
        <v>597.6</v>
      </c>
      <c r="J178" s="16">
        <f t="shared" ref="J178:K178" si="98">J179+J188</f>
        <v>611.70000000000005</v>
      </c>
      <c r="K178" s="16">
        <f t="shared" si="98"/>
        <v>627.4</v>
      </c>
    </row>
    <row r="179" spans="1:11" ht="30">
      <c r="A179" s="33" t="s">
        <v>136</v>
      </c>
      <c r="B179" s="37">
        <v>920</v>
      </c>
      <c r="C179" s="37" t="s">
        <v>24</v>
      </c>
      <c r="D179" s="37" t="s">
        <v>10</v>
      </c>
      <c r="E179" s="34" t="s">
        <v>147</v>
      </c>
      <c r="F179" s="37"/>
      <c r="G179" s="16">
        <f t="shared" ref="G179:K179" si="99">G180+G184</f>
        <v>363.5</v>
      </c>
      <c r="H179" s="16">
        <f t="shared" ref="H179:I179" si="100">H180+H184</f>
        <v>0</v>
      </c>
      <c r="I179" s="16">
        <f t="shared" si="100"/>
        <v>363.5</v>
      </c>
      <c r="J179" s="16">
        <f t="shared" si="99"/>
        <v>377.6</v>
      </c>
      <c r="K179" s="16">
        <f t="shared" si="99"/>
        <v>393.3</v>
      </c>
    </row>
    <row r="180" spans="1:11" ht="30">
      <c r="A180" s="33" t="s">
        <v>74</v>
      </c>
      <c r="B180" s="37" t="s">
        <v>22</v>
      </c>
      <c r="C180" s="37" t="s">
        <v>24</v>
      </c>
      <c r="D180" s="37" t="s">
        <v>10</v>
      </c>
      <c r="E180" s="64" t="s">
        <v>148</v>
      </c>
      <c r="F180" s="37"/>
      <c r="G180" s="16">
        <f t="shared" ref="G180:K195" si="101">G181</f>
        <v>313.5</v>
      </c>
      <c r="H180" s="16">
        <f t="shared" si="101"/>
        <v>0</v>
      </c>
      <c r="I180" s="16">
        <f t="shared" si="101"/>
        <v>313.5</v>
      </c>
      <c r="J180" s="16">
        <f t="shared" si="101"/>
        <v>327.60000000000002</v>
      </c>
      <c r="K180" s="16">
        <f t="shared" si="101"/>
        <v>343.3</v>
      </c>
    </row>
    <row r="181" spans="1:11" ht="15">
      <c r="A181" s="62" t="s">
        <v>59</v>
      </c>
      <c r="B181" s="37" t="s">
        <v>22</v>
      </c>
      <c r="C181" s="37" t="s">
        <v>24</v>
      </c>
      <c r="D181" s="37" t="s">
        <v>10</v>
      </c>
      <c r="E181" s="64" t="s">
        <v>148</v>
      </c>
      <c r="F181" s="37" t="s">
        <v>58</v>
      </c>
      <c r="G181" s="16">
        <f t="shared" si="101"/>
        <v>313.5</v>
      </c>
      <c r="H181" s="16">
        <f t="shared" si="101"/>
        <v>0</v>
      </c>
      <c r="I181" s="16">
        <f t="shared" si="101"/>
        <v>313.5</v>
      </c>
      <c r="J181" s="16">
        <f t="shared" si="101"/>
        <v>327.60000000000002</v>
      </c>
      <c r="K181" s="16">
        <f t="shared" si="101"/>
        <v>343.3</v>
      </c>
    </row>
    <row r="182" spans="1:11" ht="30">
      <c r="A182" s="65" t="s">
        <v>63</v>
      </c>
      <c r="B182" s="37" t="s">
        <v>22</v>
      </c>
      <c r="C182" s="37" t="s">
        <v>24</v>
      </c>
      <c r="D182" s="37" t="s">
        <v>10</v>
      </c>
      <c r="E182" s="64" t="s">
        <v>148</v>
      </c>
      <c r="F182" s="37" t="s">
        <v>62</v>
      </c>
      <c r="G182" s="16">
        <f t="shared" si="101"/>
        <v>313.5</v>
      </c>
      <c r="H182" s="16">
        <f t="shared" si="101"/>
        <v>0</v>
      </c>
      <c r="I182" s="16">
        <f t="shared" si="101"/>
        <v>313.5</v>
      </c>
      <c r="J182" s="16">
        <f t="shared" si="101"/>
        <v>327.60000000000002</v>
      </c>
      <c r="K182" s="16">
        <f t="shared" si="101"/>
        <v>343.3</v>
      </c>
    </row>
    <row r="183" spans="1:11" ht="30">
      <c r="A183" s="38" t="s">
        <v>65</v>
      </c>
      <c r="B183" s="40" t="s">
        <v>22</v>
      </c>
      <c r="C183" s="40" t="s">
        <v>24</v>
      </c>
      <c r="D183" s="40" t="s">
        <v>10</v>
      </c>
      <c r="E183" s="39" t="s">
        <v>148</v>
      </c>
      <c r="F183" s="40" t="s">
        <v>36</v>
      </c>
      <c r="G183" s="12">
        <v>313.5</v>
      </c>
      <c r="H183" s="12"/>
      <c r="I183" s="12">
        <f>H183+G183</f>
        <v>313.5</v>
      </c>
      <c r="J183" s="12">
        <v>327.60000000000002</v>
      </c>
      <c r="K183" s="12">
        <v>343.3</v>
      </c>
    </row>
    <row r="184" spans="1:11" ht="30">
      <c r="A184" s="33" t="s">
        <v>76</v>
      </c>
      <c r="B184" s="37" t="s">
        <v>22</v>
      </c>
      <c r="C184" s="37" t="s">
        <v>24</v>
      </c>
      <c r="D184" s="37" t="s">
        <v>10</v>
      </c>
      <c r="E184" s="64" t="s">
        <v>149</v>
      </c>
      <c r="F184" s="37"/>
      <c r="G184" s="16">
        <f t="shared" ref="G184:K184" si="102">G185</f>
        <v>50</v>
      </c>
      <c r="H184" s="16">
        <f t="shared" si="102"/>
        <v>0</v>
      </c>
      <c r="I184" s="16">
        <f t="shared" si="102"/>
        <v>50</v>
      </c>
      <c r="J184" s="16">
        <f t="shared" si="102"/>
        <v>50</v>
      </c>
      <c r="K184" s="16">
        <f t="shared" si="102"/>
        <v>50</v>
      </c>
    </row>
    <row r="185" spans="1:11" ht="15">
      <c r="A185" s="62" t="s">
        <v>59</v>
      </c>
      <c r="B185" s="37" t="s">
        <v>22</v>
      </c>
      <c r="C185" s="37" t="s">
        <v>24</v>
      </c>
      <c r="D185" s="37" t="s">
        <v>10</v>
      </c>
      <c r="E185" s="64" t="s">
        <v>149</v>
      </c>
      <c r="F185" s="37" t="s">
        <v>58</v>
      </c>
      <c r="G185" s="16">
        <f t="shared" si="101"/>
        <v>50</v>
      </c>
      <c r="H185" s="16">
        <f t="shared" si="101"/>
        <v>0</v>
      </c>
      <c r="I185" s="16">
        <f t="shared" si="101"/>
        <v>50</v>
      </c>
      <c r="J185" s="16">
        <f t="shared" si="101"/>
        <v>50</v>
      </c>
      <c r="K185" s="16">
        <f t="shared" si="101"/>
        <v>50</v>
      </c>
    </row>
    <row r="186" spans="1:11" ht="30">
      <c r="A186" s="65" t="s">
        <v>63</v>
      </c>
      <c r="B186" s="37" t="s">
        <v>22</v>
      </c>
      <c r="C186" s="37" t="s">
        <v>24</v>
      </c>
      <c r="D186" s="37" t="s">
        <v>10</v>
      </c>
      <c r="E186" s="64" t="s">
        <v>149</v>
      </c>
      <c r="F186" s="37" t="s">
        <v>62</v>
      </c>
      <c r="G186" s="16">
        <f t="shared" si="101"/>
        <v>50</v>
      </c>
      <c r="H186" s="16">
        <f t="shared" si="101"/>
        <v>0</v>
      </c>
      <c r="I186" s="16">
        <f t="shared" si="101"/>
        <v>50</v>
      </c>
      <c r="J186" s="16">
        <f t="shared" si="101"/>
        <v>50</v>
      </c>
      <c r="K186" s="16">
        <f t="shared" si="101"/>
        <v>50</v>
      </c>
    </row>
    <row r="187" spans="1:11" ht="30">
      <c r="A187" s="38" t="s">
        <v>65</v>
      </c>
      <c r="B187" s="40" t="s">
        <v>22</v>
      </c>
      <c r="C187" s="40" t="s">
        <v>24</v>
      </c>
      <c r="D187" s="40" t="s">
        <v>10</v>
      </c>
      <c r="E187" s="39" t="s">
        <v>149</v>
      </c>
      <c r="F187" s="40" t="s">
        <v>36</v>
      </c>
      <c r="G187" s="12">
        <v>50</v>
      </c>
      <c r="H187" s="12"/>
      <c r="I187" s="12">
        <f>H187+G187</f>
        <v>50</v>
      </c>
      <c r="J187" s="12">
        <v>50</v>
      </c>
      <c r="K187" s="12">
        <v>50</v>
      </c>
    </row>
    <row r="188" spans="1:11" ht="15">
      <c r="A188" s="33" t="s">
        <v>39</v>
      </c>
      <c r="B188" s="37">
        <v>920</v>
      </c>
      <c r="C188" s="37" t="s">
        <v>24</v>
      </c>
      <c r="D188" s="37" t="s">
        <v>10</v>
      </c>
      <c r="E188" s="34" t="s">
        <v>89</v>
      </c>
      <c r="F188" s="37"/>
      <c r="G188" s="16">
        <f t="shared" ref="G188:K188" si="103">G189+G193</f>
        <v>234.1</v>
      </c>
      <c r="H188" s="16">
        <f t="shared" ref="H188:I188" si="104">H189+H193</f>
        <v>0</v>
      </c>
      <c r="I188" s="16">
        <f t="shared" si="104"/>
        <v>234.1</v>
      </c>
      <c r="J188" s="16">
        <f t="shared" si="103"/>
        <v>234.1</v>
      </c>
      <c r="K188" s="16">
        <f t="shared" si="103"/>
        <v>234.1</v>
      </c>
    </row>
    <row r="189" spans="1:11" ht="15">
      <c r="A189" s="66" t="s">
        <v>77</v>
      </c>
      <c r="B189" s="37" t="s">
        <v>22</v>
      </c>
      <c r="C189" s="37" t="s">
        <v>24</v>
      </c>
      <c r="D189" s="37" t="s">
        <v>10</v>
      </c>
      <c r="E189" s="34" t="s">
        <v>100</v>
      </c>
      <c r="F189" s="37"/>
      <c r="G189" s="16">
        <f t="shared" si="101"/>
        <v>224.1</v>
      </c>
      <c r="H189" s="16">
        <f t="shared" si="101"/>
        <v>0</v>
      </c>
      <c r="I189" s="16">
        <f t="shared" si="101"/>
        <v>224.1</v>
      </c>
      <c r="J189" s="16">
        <f t="shared" si="101"/>
        <v>224.1</v>
      </c>
      <c r="K189" s="16">
        <f t="shared" si="101"/>
        <v>224.1</v>
      </c>
    </row>
    <row r="190" spans="1:11" ht="15">
      <c r="A190" s="62" t="s">
        <v>59</v>
      </c>
      <c r="B190" s="37" t="s">
        <v>22</v>
      </c>
      <c r="C190" s="37" t="s">
        <v>24</v>
      </c>
      <c r="D190" s="37" t="s">
        <v>10</v>
      </c>
      <c r="E190" s="34" t="s">
        <v>100</v>
      </c>
      <c r="F190" s="37" t="s">
        <v>58</v>
      </c>
      <c r="G190" s="16">
        <f t="shared" si="101"/>
        <v>224.1</v>
      </c>
      <c r="H190" s="16">
        <f t="shared" si="101"/>
        <v>0</v>
      </c>
      <c r="I190" s="16">
        <f t="shared" si="101"/>
        <v>224.1</v>
      </c>
      <c r="J190" s="16">
        <f t="shared" si="101"/>
        <v>224.1</v>
      </c>
      <c r="K190" s="16">
        <f t="shared" si="101"/>
        <v>224.1</v>
      </c>
    </row>
    <row r="191" spans="1:11" ht="30">
      <c r="A191" s="65" t="s">
        <v>63</v>
      </c>
      <c r="B191" s="37" t="s">
        <v>22</v>
      </c>
      <c r="C191" s="37" t="s">
        <v>24</v>
      </c>
      <c r="D191" s="37" t="s">
        <v>10</v>
      </c>
      <c r="E191" s="34" t="s">
        <v>100</v>
      </c>
      <c r="F191" s="37" t="s">
        <v>62</v>
      </c>
      <c r="G191" s="16">
        <f>G192</f>
        <v>224.1</v>
      </c>
      <c r="H191" s="16">
        <f t="shared" si="101"/>
        <v>0</v>
      </c>
      <c r="I191" s="16">
        <f t="shared" si="101"/>
        <v>224.1</v>
      </c>
      <c r="J191" s="16">
        <f>J192</f>
        <v>224.1</v>
      </c>
      <c r="K191" s="16">
        <f>K192</f>
        <v>224.1</v>
      </c>
    </row>
    <row r="192" spans="1:11" ht="30">
      <c r="A192" s="38" t="s">
        <v>65</v>
      </c>
      <c r="B192" s="40" t="s">
        <v>22</v>
      </c>
      <c r="C192" s="40" t="s">
        <v>24</v>
      </c>
      <c r="D192" s="40" t="s">
        <v>10</v>
      </c>
      <c r="E192" s="39" t="s">
        <v>100</v>
      </c>
      <c r="F192" s="40" t="s">
        <v>36</v>
      </c>
      <c r="G192" s="12">
        <v>224.1</v>
      </c>
      <c r="H192" s="12"/>
      <c r="I192" s="12">
        <f>H192+G192</f>
        <v>224.1</v>
      </c>
      <c r="J192" s="12">
        <v>224.1</v>
      </c>
      <c r="K192" s="12">
        <v>224.1</v>
      </c>
    </row>
    <row r="193" spans="1:14" ht="45">
      <c r="A193" s="61" t="s">
        <v>78</v>
      </c>
      <c r="B193" s="37" t="s">
        <v>22</v>
      </c>
      <c r="C193" s="37" t="s">
        <v>24</v>
      </c>
      <c r="D193" s="37" t="s">
        <v>10</v>
      </c>
      <c r="E193" s="34" t="s">
        <v>101</v>
      </c>
      <c r="F193" s="37"/>
      <c r="G193" s="16">
        <f t="shared" si="101"/>
        <v>10</v>
      </c>
      <c r="H193" s="16">
        <f t="shared" si="101"/>
        <v>0</v>
      </c>
      <c r="I193" s="16">
        <f t="shared" si="101"/>
        <v>10</v>
      </c>
      <c r="J193" s="16">
        <f t="shared" si="101"/>
        <v>10</v>
      </c>
      <c r="K193" s="16">
        <f t="shared" si="101"/>
        <v>10</v>
      </c>
    </row>
    <row r="194" spans="1:14" ht="30">
      <c r="A194" s="36" t="s">
        <v>111</v>
      </c>
      <c r="B194" s="37" t="s">
        <v>22</v>
      </c>
      <c r="C194" s="37" t="s">
        <v>24</v>
      </c>
      <c r="D194" s="37" t="s">
        <v>10</v>
      </c>
      <c r="E194" s="34" t="s">
        <v>101</v>
      </c>
      <c r="F194" s="37" t="s">
        <v>41</v>
      </c>
      <c r="G194" s="16">
        <f t="shared" si="101"/>
        <v>10</v>
      </c>
      <c r="H194" s="16">
        <f t="shared" si="101"/>
        <v>0</v>
      </c>
      <c r="I194" s="16">
        <f t="shared" si="101"/>
        <v>10</v>
      </c>
      <c r="J194" s="16">
        <f t="shared" si="101"/>
        <v>10</v>
      </c>
      <c r="K194" s="16">
        <f t="shared" si="101"/>
        <v>10</v>
      </c>
    </row>
    <row r="195" spans="1:14" ht="30">
      <c r="A195" s="36" t="s">
        <v>66</v>
      </c>
      <c r="B195" s="37" t="s">
        <v>22</v>
      </c>
      <c r="C195" s="37" t="s">
        <v>24</v>
      </c>
      <c r="D195" s="37" t="s">
        <v>10</v>
      </c>
      <c r="E195" s="34" t="s">
        <v>101</v>
      </c>
      <c r="F195" s="37" t="s">
        <v>42</v>
      </c>
      <c r="G195" s="16">
        <f t="shared" si="101"/>
        <v>10</v>
      </c>
      <c r="H195" s="16">
        <f t="shared" si="101"/>
        <v>0</v>
      </c>
      <c r="I195" s="16">
        <f t="shared" si="101"/>
        <v>10</v>
      </c>
      <c r="J195" s="16">
        <f t="shared" si="101"/>
        <v>10</v>
      </c>
      <c r="K195" s="16">
        <f t="shared" si="101"/>
        <v>10</v>
      </c>
    </row>
    <row r="196" spans="1:14" ht="15">
      <c r="A196" s="38" t="s">
        <v>121</v>
      </c>
      <c r="B196" s="40" t="s">
        <v>22</v>
      </c>
      <c r="C196" s="40" t="s">
        <v>24</v>
      </c>
      <c r="D196" s="40" t="s">
        <v>10</v>
      </c>
      <c r="E196" s="39" t="s">
        <v>101</v>
      </c>
      <c r="F196" s="40" t="s">
        <v>31</v>
      </c>
      <c r="G196" s="12">
        <v>10</v>
      </c>
      <c r="H196" s="12"/>
      <c r="I196" s="12">
        <f>H196+G196</f>
        <v>10</v>
      </c>
      <c r="J196" s="12">
        <v>10</v>
      </c>
      <c r="K196" s="12">
        <v>10</v>
      </c>
    </row>
    <row r="197" spans="1:14" ht="28.5">
      <c r="A197" s="46" t="s">
        <v>115</v>
      </c>
      <c r="B197" s="47" t="s">
        <v>22</v>
      </c>
      <c r="C197" s="47">
        <v>99</v>
      </c>
      <c r="D197" s="47" t="s">
        <v>25</v>
      </c>
      <c r="E197" s="34"/>
      <c r="F197" s="47"/>
      <c r="G197" s="19">
        <f t="shared" ref="G197:K199" si="105">G198</f>
        <v>0</v>
      </c>
      <c r="H197" s="19">
        <f t="shared" si="105"/>
        <v>0</v>
      </c>
      <c r="I197" s="19">
        <f t="shared" si="105"/>
        <v>0</v>
      </c>
      <c r="J197" s="19">
        <f t="shared" si="105"/>
        <v>4015.7</v>
      </c>
      <c r="K197" s="19">
        <f t="shared" si="105"/>
        <v>8135.7</v>
      </c>
    </row>
    <row r="198" spans="1:14" ht="15">
      <c r="A198" s="57" t="s">
        <v>116</v>
      </c>
      <c r="B198" s="34" t="s">
        <v>22</v>
      </c>
      <c r="C198" s="43">
        <v>99</v>
      </c>
      <c r="D198" s="43">
        <v>99</v>
      </c>
      <c r="E198" s="34"/>
      <c r="F198" s="34"/>
      <c r="G198" s="13">
        <f t="shared" si="105"/>
        <v>0</v>
      </c>
      <c r="H198" s="13">
        <f t="shared" si="105"/>
        <v>0</v>
      </c>
      <c r="I198" s="13">
        <f t="shared" si="105"/>
        <v>0</v>
      </c>
      <c r="J198" s="13">
        <f t="shared" si="105"/>
        <v>4015.7</v>
      </c>
      <c r="K198" s="13">
        <f t="shared" si="105"/>
        <v>8135.7</v>
      </c>
    </row>
    <row r="199" spans="1:14" ht="15">
      <c r="A199" s="57" t="s">
        <v>39</v>
      </c>
      <c r="B199" s="34" t="s">
        <v>22</v>
      </c>
      <c r="C199" s="43">
        <v>99</v>
      </c>
      <c r="D199" s="43">
        <v>99</v>
      </c>
      <c r="E199" s="34" t="s">
        <v>89</v>
      </c>
      <c r="F199" s="34"/>
      <c r="G199" s="13">
        <f t="shared" si="105"/>
        <v>0</v>
      </c>
      <c r="H199" s="13">
        <f t="shared" si="105"/>
        <v>0</v>
      </c>
      <c r="I199" s="13">
        <f t="shared" si="105"/>
        <v>0</v>
      </c>
      <c r="J199" s="13">
        <f t="shared" si="105"/>
        <v>4015.7</v>
      </c>
      <c r="K199" s="13">
        <f t="shared" si="105"/>
        <v>8135.7</v>
      </c>
    </row>
    <row r="200" spans="1:14" ht="15">
      <c r="A200" s="57" t="s">
        <v>116</v>
      </c>
      <c r="B200" s="34" t="s">
        <v>22</v>
      </c>
      <c r="C200" s="43">
        <v>99</v>
      </c>
      <c r="D200" s="43">
        <v>99</v>
      </c>
      <c r="E200" s="34" t="s">
        <v>117</v>
      </c>
      <c r="F200" s="34"/>
      <c r="G200" s="13">
        <v>0</v>
      </c>
      <c r="H200" s="13"/>
      <c r="I200" s="13">
        <f>H200+G200</f>
        <v>0</v>
      </c>
      <c r="J200" s="13">
        <v>4015.7</v>
      </c>
      <c r="K200" s="13">
        <v>8135.7</v>
      </c>
    </row>
    <row r="201" spans="1:14" ht="28.5">
      <c r="A201" s="68" t="s">
        <v>51</v>
      </c>
      <c r="B201" s="69" t="s">
        <v>52</v>
      </c>
      <c r="C201" s="70"/>
      <c r="D201" s="70"/>
      <c r="E201" s="69"/>
      <c r="F201" s="69" t="s">
        <v>7</v>
      </c>
      <c r="G201" s="9">
        <f t="shared" ref="G201:J201" si="106">G202</f>
        <v>54147.600000000006</v>
      </c>
      <c r="H201" s="9">
        <f t="shared" si="106"/>
        <v>1505.7</v>
      </c>
      <c r="I201" s="9">
        <f t="shared" si="106"/>
        <v>55653.3</v>
      </c>
      <c r="J201" s="9">
        <f t="shared" si="106"/>
        <v>45097</v>
      </c>
      <c r="K201" s="9">
        <f>K202</f>
        <v>45097</v>
      </c>
      <c r="L201" s="93"/>
    </row>
    <row r="202" spans="1:14" ht="14.25">
      <c r="A202" s="46" t="s">
        <v>53</v>
      </c>
      <c r="B202" s="71">
        <v>956</v>
      </c>
      <c r="C202" s="72">
        <v>8</v>
      </c>
      <c r="D202" s="47" t="s">
        <v>25</v>
      </c>
      <c r="E202" s="73"/>
      <c r="F202" s="71"/>
      <c r="G202" s="8">
        <f>G203+G241</f>
        <v>54147.600000000006</v>
      </c>
      <c r="H202" s="8">
        <f>H203+H241</f>
        <v>1505.7</v>
      </c>
      <c r="I202" s="8">
        <f>I203+I241</f>
        <v>55653.3</v>
      </c>
      <c r="J202" s="8">
        <f>J203+J241</f>
        <v>45097</v>
      </c>
      <c r="K202" s="8">
        <f>K203+K241</f>
        <v>45097</v>
      </c>
      <c r="L202" s="93"/>
    </row>
    <row r="203" spans="1:14" ht="15">
      <c r="A203" s="48" t="s">
        <v>21</v>
      </c>
      <c r="B203" s="74">
        <v>956</v>
      </c>
      <c r="C203" s="75">
        <v>8</v>
      </c>
      <c r="D203" s="75">
        <v>1</v>
      </c>
      <c r="E203" s="76"/>
      <c r="F203" s="74"/>
      <c r="G203" s="11">
        <f>G204</f>
        <v>42436.600000000006</v>
      </c>
      <c r="H203" s="11">
        <f t="shared" ref="H203:I203" si="107">H204</f>
        <v>1474.5</v>
      </c>
      <c r="I203" s="11">
        <f t="shared" si="107"/>
        <v>43911.100000000006</v>
      </c>
      <c r="J203" s="11">
        <f t="shared" ref="J203:K203" si="108">J204</f>
        <v>33242</v>
      </c>
      <c r="K203" s="11">
        <f t="shared" si="108"/>
        <v>33242</v>
      </c>
      <c r="M203" s="5"/>
    </row>
    <row r="204" spans="1:14" ht="30">
      <c r="A204" s="33" t="s">
        <v>140</v>
      </c>
      <c r="B204" s="34" t="s">
        <v>52</v>
      </c>
      <c r="C204" s="30">
        <v>8</v>
      </c>
      <c r="D204" s="30">
        <v>1</v>
      </c>
      <c r="E204" s="34" t="s">
        <v>102</v>
      </c>
      <c r="F204" s="34"/>
      <c r="G204" s="13">
        <f>G205+G209+G229+G233+G221+G213+G217+G225+G237</f>
        <v>42436.600000000006</v>
      </c>
      <c r="H204" s="13">
        <f>H205+H209+H229+H233+H221+H213+H217+H225+H237</f>
        <v>1474.5</v>
      </c>
      <c r="I204" s="13">
        <f>I205+I209+I229+I233+I221+I213+I217+I225+I237</f>
        <v>43911.100000000006</v>
      </c>
      <c r="J204" s="13">
        <f>J205+J209+J229+J233+J221+J213+J217+J225+J237</f>
        <v>33242</v>
      </c>
      <c r="K204" s="13">
        <f>K205+K209+K229+K233+K221+K213+K217+K225+K237</f>
        <v>33242</v>
      </c>
    </row>
    <row r="205" spans="1:14" ht="30">
      <c r="A205" s="77" t="s">
        <v>72</v>
      </c>
      <c r="B205" s="29" t="s">
        <v>52</v>
      </c>
      <c r="C205" s="30">
        <v>8</v>
      </c>
      <c r="D205" s="30">
        <v>1</v>
      </c>
      <c r="E205" s="29" t="s">
        <v>103</v>
      </c>
      <c r="F205" s="34"/>
      <c r="G205" s="13">
        <f t="shared" ref="G205:K205" si="109">G206</f>
        <v>8234.7999999999993</v>
      </c>
      <c r="H205" s="13">
        <f t="shared" si="109"/>
        <v>0</v>
      </c>
      <c r="I205" s="13">
        <f t="shared" si="109"/>
        <v>8234.7999999999993</v>
      </c>
      <c r="J205" s="13">
        <f t="shared" si="109"/>
        <v>7653.8</v>
      </c>
      <c r="K205" s="13">
        <f t="shared" si="109"/>
        <v>7653.8</v>
      </c>
      <c r="L205" s="5"/>
      <c r="M205" s="5"/>
      <c r="N205" s="5"/>
    </row>
    <row r="206" spans="1:14" ht="30">
      <c r="A206" s="57" t="s">
        <v>54</v>
      </c>
      <c r="B206" s="64" t="s">
        <v>52</v>
      </c>
      <c r="C206" s="30">
        <v>8</v>
      </c>
      <c r="D206" s="30">
        <v>1</v>
      </c>
      <c r="E206" s="64" t="s">
        <v>103</v>
      </c>
      <c r="F206" s="34" t="s">
        <v>55</v>
      </c>
      <c r="G206" s="13">
        <f t="shared" ref="G206:K206" si="110">G208</f>
        <v>8234.7999999999993</v>
      </c>
      <c r="H206" s="13">
        <f t="shared" ref="H206:I206" si="111">H208</f>
        <v>0</v>
      </c>
      <c r="I206" s="13">
        <f t="shared" si="111"/>
        <v>8234.7999999999993</v>
      </c>
      <c r="J206" s="13">
        <f t="shared" si="110"/>
        <v>7653.8</v>
      </c>
      <c r="K206" s="13">
        <f t="shared" si="110"/>
        <v>7653.8</v>
      </c>
      <c r="L206" s="5"/>
      <c r="M206" s="5"/>
      <c r="N206" s="5"/>
    </row>
    <row r="207" spans="1:14" ht="15">
      <c r="A207" s="57" t="s">
        <v>56</v>
      </c>
      <c r="B207" s="64" t="s">
        <v>52</v>
      </c>
      <c r="C207" s="30">
        <v>8</v>
      </c>
      <c r="D207" s="30">
        <v>1</v>
      </c>
      <c r="E207" s="29" t="s">
        <v>103</v>
      </c>
      <c r="F207" s="34" t="s">
        <v>57</v>
      </c>
      <c r="G207" s="13">
        <f t="shared" ref="G207:K207" si="112">G208</f>
        <v>8234.7999999999993</v>
      </c>
      <c r="H207" s="13">
        <f t="shared" si="112"/>
        <v>0</v>
      </c>
      <c r="I207" s="13">
        <f t="shared" si="112"/>
        <v>8234.7999999999993</v>
      </c>
      <c r="J207" s="13">
        <f t="shared" si="112"/>
        <v>7653.8</v>
      </c>
      <c r="K207" s="13">
        <f t="shared" si="112"/>
        <v>7653.8</v>
      </c>
    </row>
    <row r="208" spans="1:14" ht="60">
      <c r="A208" s="67" t="s">
        <v>68</v>
      </c>
      <c r="B208" s="39" t="s">
        <v>52</v>
      </c>
      <c r="C208" s="78">
        <v>8</v>
      </c>
      <c r="D208" s="78">
        <v>1</v>
      </c>
      <c r="E208" s="78" t="s">
        <v>103</v>
      </c>
      <c r="F208" s="39" t="s">
        <v>35</v>
      </c>
      <c r="G208" s="45">
        <v>8234.7999999999993</v>
      </c>
      <c r="H208" s="45"/>
      <c r="I208" s="45">
        <f>H208+G208</f>
        <v>8234.7999999999993</v>
      </c>
      <c r="J208" s="45">
        <v>7653.8</v>
      </c>
      <c r="K208" s="45">
        <v>7653.8</v>
      </c>
      <c r="L208" s="95"/>
    </row>
    <row r="209" spans="1:18" ht="50.25" customHeight="1">
      <c r="A209" s="83" t="s">
        <v>166</v>
      </c>
      <c r="B209" s="34" t="s">
        <v>52</v>
      </c>
      <c r="C209" s="30">
        <v>8</v>
      </c>
      <c r="D209" s="30">
        <v>1</v>
      </c>
      <c r="E209" s="34" t="s">
        <v>155</v>
      </c>
      <c r="F209" s="34"/>
      <c r="G209" s="13">
        <f>G210</f>
        <v>5596.2</v>
      </c>
      <c r="H209" s="13">
        <f t="shared" ref="H209:I209" si="113">H210</f>
        <v>0</v>
      </c>
      <c r="I209" s="13">
        <f t="shared" si="113"/>
        <v>5596.2</v>
      </c>
      <c r="J209" s="13">
        <f>J210</f>
        <v>5596.2</v>
      </c>
      <c r="K209" s="13">
        <f>K210</f>
        <v>5596.2</v>
      </c>
      <c r="M209" s="5"/>
      <c r="N209" s="5"/>
      <c r="O209" s="5"/>
    </row>
    <row r="210" spans="1:18" ht="30">
      <c r="A210" s="57" t="s">
        <v>54</v>
      </c>
      <c r="B210" s="64" t="s">
        <v>52</v>
      </c>
      <c r="C210" s="30">
        <v>8</v>
      </c>
      <c r="D210" s="30">
        <v>1</v>
      </c>
      <c r="E210" s="34" t="s">
        <v>155</v>
      </c>
      <c r="F210" s="34" t="s">
        <v>55</v>
      </c>
      <c r="G210" s="13">
        <f>G212</f>
        <v>5596.2</v>
      </c>
      <c r="H210" s="13">
        <f t="shared" ref="H210:I210" si="114">H212</f>
        <v>0</v>
      </c>
      <c r="I210" s="13">
        <f t="shared" si="114"/>
        <v>5596.2</v>
      </c>
      <c r="J210" s="13">
        <f>J212</f>
        <v>5596.2</v>
      </c>
      <c r="K210" s="13">
        <f>K212</f>
        <v>5596.2</v>
      </c>
    </row>
    <row r="211" spans="1:18" ht="15">
      <c r="A211" s="57" t="s">
        <v>56</v>
      </c>
      <c r="B211" s="64" t="s">
        <v>52</v>
      </c>
      <c r="C211" s="30">
        <v>8</v>
      </c>
      <c r="D211" s="30">
        <v>1</v>
      </c>
      <c r="E211" s="34" t="s">
        <v>155</v>
      </c>
      <c r="F211" s="34" t="s">
        <v>57</v>
      </c>
      <c r="G211" s="13">
        <f>G212</f>
        <v>5596.2</v>
      </c>
      <c r="H211" s="13">
        <f t="shared" ref="H211:I211" si="115">H212</f>
        <v>0</v>
      </c>
      <c r="I211" s="13">
        <f t="shared" si="115"/>
        <v>5596.2</v>
      </c>
      <c r="J211" s="13">
        <f>J212</f>
        <v>5596.2</v>
      </c>
      <c r="K211" s="13">
        <f>K212</f>
        <v>5596.2</v>
      </c>
    </row>
    <row r="212" spans="1:18" ht="61.5" customHeight="1">
      <c r="A212" s="67" t="s">
        <v>68</v>
      </c>
      <c r="B212" s="39" t="s">
        <v>52</v>
      </c>
      <c r="C212" s="78">
        <v>8</v>
      </c>
      <c r="D212" s="78">
        <v>1</v>
      </c>
      <c r="E212" s="78" t="s">
        <v>155</v>
      </c>
      <c r="F212" s="39" t="s">
        <v>35</v>
      </c>
      <c r="G212" s="45">
        <v>5596.2</v>
      </c>
      <c r="H212" s="45"/>
      <c r="I212" s="45">
        <f>H212+G212</f>
        <v>5596.2</v>
      </c>
      <c r="J212" s="45">
        <v>5596.2</v>
      </c>
      <c r="K212" s="45">
        <v>5596.2</v>
      </c>
      <c r="M212" s="5"/>
      <c r="N212" s="5"/>
      <c r="O212" s="5"/>
    </row>
    <row r="213" spans="1:18" ht="30">
      <c r="A213" s="79" t="s">
        <v>196</v>
      </c>
      <c r="B213" s="64" t="s">
        <v>52</v>
      </c>
      <c r="C213" s="30">
        <v>8</v>
      </c>
      <c r="D213" s="30">
        <v>1</v>
      </c>
      <c r="E213" s="34" t="s">
        <v>197</v>
      </c>
      <c r="F213" s="34"/>
      <c r="G213" s="13">
        <f t="shared" ref="G213:K219" si="116">G214</f>
        <v>40.4</v>
      </c>
      <c r="H213" s="13">
        <f t="shared" si="116"/>
        <v>1069.0999999999999</v>
      </c>
      <c r="I213" s="13">
        <f t="shared" si="116"/>
        <v>1109.5</v>
      </c>
      <c r="J213" s="13">
        <f t="shared" si="116"/>
        <v>0</v>
      </c>
      <c r="K213" s="13">
        <f t="shared" si="116"/>
        <v>0</v>
      </c>
      <c r="M213" s="100"/>
      <c r="N213" s="100"/>
      <c r="O213" s="100"/>
      <c r="P213" s="5"/>
      <c r="Q213" s="5"/>
      <c r="R213" s="5"/>
    </row>
    <row r="214" spans="1:18" ht="30">
      <c r="A214" s="57" t="s">
        <v>54</v>
      </c>
      <c r="B214" s="64" t="s">
        <v>52</v>
      </c>
      <c r="C214" s="30">
        <v>8</v>
      </c>
      <c r="D214" s="30">
        <v>1</v>
      </c>
      <c r="E214" s="34" t="s">
        <v>197</v>
      </c>
      <c r="F214" s="34" t="s">
        <v>55</v>
      </c>
      <c r="G214" s="13">
        <f t="shared" si="116"/>
        <v>40.4</v>
      </c>
      <c r="H214" s="13">
        <f t="shared" si="116"/>
        <v>1069.0999999999999</v>
      </c>
      <c r="I214" s="13">
        <f t="shared" si="116"/>
        <v>1109.5</v>
      </c>
      <c r="J214" s="13">
        <f t="shared" si="116"/>
        <v>0</v>
      </c>
      <c r="K214" s="13">
        <f t="shared" si="116"/>
        <v>0</v>
      </c>
    </row>
    <row r="215" spans="1:18" ht="15">
      <c r="A215" s="57" t="s">
        <v>56</v>
      </c>
      <c r="B215" s="64" t="s">
        <v>52</v>
      </c>
      <c r="C215" s="30">
        <v>8</v>
      </c>
      <c r="D215" s="30">
        <v>1</v>
      </c>
      <c r="E215" s="34" t="s">
        <v>197</v>
      </c>
      <c r="F215" s="34" t="s">
        <v>57</v>
      </c>
      <c r="G215" s="13">
        <f t="shared" si="116"/>
        <v>40.4</v>
      </c>
      <c r="H215" s="13">
        <f t="shared" si="116"/>
        <v>1069.0999999999999</v>
      </c>
      <c r="I215" s="13">
        <f t="shared" si="116"/>
        <v>1109.5</v>
      </c>
      <c r="J215" s="13">
        <f t="shared" si="116"/>
        <v>0</v>
      </c>
      <c r="K215" s="13">
        <f t="shared" si="116"/>
        <v>0</v>
      </c>
    </row>
    <row r="216" spans="1:18" ht="15">
      <c r="A216" s="67" t="s">
        <v>158</v>
      </c>
      <c r="B216" s="39" t="s">
        <v>52</v>
      </c>
      <c r="C216" s="78">
        <v>8</v>
      </c>
      <c r="D216" s="78">
        <v>1</v>
      </c>
      <c r="E216" s="78" t="s">
        <v>197</v>
      </c>
      <c r="F216" s="39" t="s">
        <v>159</v>
      </c>
      <c r="G216" s="45">
        <v>40.4</v>
      </c>
      <c r="H216" s="45">
        <v>1069.0999999999999</v>
      </c>
      <c r="I216" s="45">
        <f>H216+G216</f>
        <v>1109.5</v>
      </c>
      <c r="J216" s="45">
        <v>0</v>
      </c>
      <c r="K216" s="45">
        <v>0</v>
      </c>
    </row>
    <row r="217" spans="1:18" ht="30">
      <c r="A217" s="79" t="s">
        <v>196</v>
      </c>
      <c r="B217" s="64" t="s">
        <v>52</v>
      </c>
      <c r="C217" s="30">
        <v>8</v>
      </c>
      <c r="D217" s="30">
        <v>1</v>
      </c>
      <c r="E217" s="34" t="s">
        <v>200</v>
      </c>
      <c r="F217" s="34"/>
      <c r="G217" s="13">
        <f t="shared" si="116"/>
        <v>12.6</v>
      </c>
      <c r="H217" s="13">
        <f t="shared" si="116"/>
        <v>0</v>
      </c>
      <c r="I217" s="13">
        <f t="shared" si="116"/>
        <v>12.6</v>
      </c>
      <c r="J217" s="13">
        <f t="shared" si="116"/>
        <v>0</v>
      </c>
      <c r="K217" s="13">
        <f t="shared" si="116"/>
        <v>0</v>
      </c>
      <c r="M217" s="100"/>
      <c r="N217" s="100"/>
      <c r="O217" s="100"/>
      <c r="P217" s="5"/>
      <c r="Q217" s="5"/>
      <c r="R217" s="5"/>
    </row>
    <row r="218" spans="1:18" ht="30">
      <c r="A218" s="57" t="s">
        <v>54</v>
      </c>
      <c r="B218" s="64" t="s">
        <v>52</v>
      </c>
      <c r="C218" s="30">
        <v>8</v>
      </c>
      <c r="D218" s="30">
        <v>1</v>
      </c>
      <c r="E218" s="34" t="s">
        <v>200</v>
      </c>
      <c r="F218" s="34" t="s">
        <v>55</v>
      </c>
      <c r="G218" s="13">
        <f t="shared" si="116"/>
        <v>12.6</v>
      </c>
      <c r="H218" s="13">
        <f t="shared" si="116"/>
        <v>0</v>
      </c>
      <c r="I218" s="13">
        <f t="shared" si="116"/>
        <v>12.6</v>
      </c>
      <c r="J218" s="13">
        <f t="shared" si="116"/>
        <v>0</v>
      </c>
      <c r="K218" s="13">
        <f t="shared" si="116"/>
        <v>0</v>
      </c>
    </row>
    <row r="219" spans="1:18" ht="15">
      <c r="A219" s="57" t="s">
        <v>56</v>
      </c>
      <c r="B219" s="64" t="s">
        <v>52</v>
      </c>
      <c r="C219" s="30">
        <v>8</v>
      </c>
      <c r="D219" s="30">
        <v>1</v>
      </c>
      <c r="E219" s="34" t="s">
        <v>200</v>
      </c>
      <c r="F219" s="34" t="s">
        <v>57</v>
      </c>
      <c r="G219" s="13">
        <f t="shared" si="116"/>
        <v>12.6</v>
      </c>
      <c r="H219" s="13">
        <f t="shared" si="116"/>
        <v>0</v>
      </c>
      <c r="I219" s="13">
        <f t="shared" si="116"/>
        <v>12.6</v>
      </c>
      <c r="J219" s="13">
        <f t="shared" si="116"/>
        <v>0</v>
      </c>
      <c r="K219" s="13">
        <f t="shared" si="116"/>
        <v>0</v>
      </c>
    </row>
    <row r="220" spans="1:18" ht="15">
      <c r="A220" s="67" t="s">
        <v>158</v>
      </c>
      <c r="B220" s="39" t="s">
        <v>52</v>
      </c>
      <c r="C220" s="78">
        <v>8</v>
      </c>
      <c r="D220" s="78">
        <v>1</v>
      </c>
      <c r="E220" s="78" t="s">
        <v>200</v>
      </c>
      <c r="F220" s="39" t="s">
        <v>159</v>
      </c>
      <c r="G220" s="45">
        <v>12.6</v>
      </c>
      <c r="H220" s="45"/>
      <c r="I220" s="45">
        <f>H220+G220</f>
        <v>12.6</v>
      </c>
      <c r="J220" s="45">
        <v>0</v>
      </c>
      <c r="K220" s="45">
        <v>0</v>
      </c>
    </row>
    <row r="221" spans="1:18" ht="30">
      <c r="A221" s="79" t="s">
        <v>160</v>
      </c>
      <c r="B221" s="64" t="s">
        <v>52</v>
      </c>
      <c r="C221" s="30">
        <v>8</v>
      </c>
      <c r="D221" s="30">
        <v>1</v>
      </c>
      <c r="E221" s="34" t="s">
        <v>161</v>
      </c>
      <c r="F221" s="34"/>
      <c r="G221" s="13">
        <f t="shared" ref="G221:K227" si="117">G222</f>
        <v>3953.4</v>
      </c>
      <c r="H221" s="13">
        <f t="shared" si="117"/>
        <v>0</v>
      </c>
      <c r="I221" s="13">
        <f t="shared" si="117"/>
        <v>3953.4</v>
      </c>
      <c r="J221" s="13">
        <f t="shared" si="117"/>
        <v>0</v>
      </c>
      <c r="K221" s="13">
        <f t="shared" si="117"/>
        <v>0</v>
      </c>
    </row>
    <row r="222" spans="1:18" ht="30">
      <c r="A222" s="57" t="s">
        <v>54</v>
      </c>
      <c r="B222" s="64" t="s">
        <v>52</v>
      </c>
      <c r="C222" s="30">
        <v>8</v>
      </c>
      <c r="D222" s="30">
        <v>1</v>
      </c>
      <c r="E222" s="34" t="s">
        <v>161</v>
      </c>
      <c r="F222" s="34" t="s">
        <v>55</v>
      </c>
      <c r="G222" s="13">
        <f t="shared" si="117"/>
        <v>3953.4</v>
      </c>
      <c r="H222" s="13">
        <f t="shared" si="117"/>
        <v>0</v>
      </c>
      <c r="I222" s="13">
        <f t="shared" si="117"/>
        <v>3953.4</v>
      </c>
      <c r="J222" s="13">
        <f t="shared" si="117"/>
        <v>0</v>
      </c>
      <c r="K222" s="13">
        <f t="shared" si="117"/>
        <v>0</v>
      </c>
    </row>
    <row r="223" spans="1:18" ht="15">
      <c r="A223" s="57" t="s">
        <v>56</v>
      </c>
      <c r="B223" s="64" t="s">
        <v>52</v>
      </c>
      <c r="C223" s="30">
        <v>8</v>
      </c>
      <c r="D223" s="30">
        <v>1</v>
      </c>
      <c r="E223" s="34" t="s">
        <v>161</v>
      </c>
      <c r="F223" s="34" t="s">
        <v>57</v>
      </c>
      <c r="G223" s="13">
        <f t="shared" si="117"/>
        <v>3953.4</v>
      </c>
      <c r="H223" s="13">
        <f t="shared" si="117"/>
        <v>0</v>
      </c>
      <c r="I223" s="13">
        <f t="shared" si="117"/>
        <v>3953.4</v>
      </c>
      <c r="J223" s="13">
        <f t="shared" si="117"/>
        <v>0</v>
      </c>
      <c r="K223" s="13">
        <f t="shared" si="117"/>
        <v>0</v>
      </c>
    </row>
    <row r="224" spans="1:18" ht="15">
      <c r="A224" s="67" t="s">
        <v>158</v>
      </c>
      <c r="B224" s="39" t="s">
        <v>52</v>
      </c>
      <c r="C224" s="78">
        <v>8</v>
      </c>
      <c r="D224" s="78">
        <v>1</v>
      </c>
      <c r="E224" s="78" t="s">
        <v>161</v>
      </c>
      <c r="F224" s="39" t="s">
        <v>159</v>
      </c>
      <c r="G224" s="45">
        <v>3953.4</v>
      </c>
      <c r="H224" s="45"/>
      <c r="I224" s="45">
        <f>H224+G224</f>
        <v>3953.4</v>
      </c>
      <c r="J224" s="45">
        <v>0</v>
      </c>
      <c r="K224" s="45">
        <v>0</v>
      </c>
    </row>
    <row r="225" spans="1:18" ht="30">
      <c r="A225" s="79" t="s">
        <v>157</v>
      </c>
      <c r="B225" s="64" t="s">
        <v>52</v>
      </c>
      <c r="C225" s="30">
        <v>8</v>
      </c>
      <c r="D225" s="30">
        <v>1</v>
      </c>
      <c r="E225" s="34" t="s">
        <v>195</v>
      </c>
      <c r="F225" s="34"/>
      <c r="G225" s="13">
        <f t="shared" si="117"/>
        <v>655.29999999999995</v>
      </c>
      <c r="H225" s="13">
        <f t="shared" si="117"/>
        <v>0</v>
      </c>
      <c r="I225" s="13">
        <f t="shared" si="117"/>
        <v>655.29999999999995</v>
      </c>
      <c r="J225" s="13">
        <f t="shared" si="117"/>
        <v>0</v>
      </c>
      <c r="K225" s="13">
        <f t="shared" si="117"/>
        <v>0</v>
      </c>
    </row>
    <row r="226" spans="1:18" ht="30">
      <c r="A226" s="57" t="s">
        <v>54</v>
      </c>
      <c r="B226" s="64" t="s">
        <v>52</v>
      </c>
      <c r="C226" s="30">
        <v>8</v>
      </c>
      <c r="D226" s="30">
        <v>1</v>
      </c>
      <c r="E226" s="34" t="s">
        <v>195</v>
      </c>
      <c r="F226" s="34" t="s">
        <v>55</v>
      </c>
      <c r="G226" s="13">
        <f t="shared" si="117"/>
        <v>655.29999999999995</v>
      </c>
      <c r="H226" s="13">
        <f t="shared" si="117"/>
        <v>0</v>
      </c>
      <c r="I226" s="13">
        <f t="shared" si="117"/>
        <v>655.29999999999995</v>
      </c>
      <c r="J226" s="13">
        <f t="shared" si="117"/>
        <v>0</v>
      </c>
      <c r="K226" s="13">
        <f t="shared" si="117"/>
        <v>0</v>
      </c>
    </row>
    <row r="227" spans="1:18" ht="15">
      <c r="A227" s="57" t="s">
        <v>56</v>
      </c>
      <c r="B227" s="64" t="s">
        <v>52</v>
      </c>
      <c r="C227" s="30">
        <v>8</v>
      </c>
      <c r="D227" s="30">
        <v>1</v>
      </c>
      <c r="E227" s="34" t="s">
        <v>195</v>
      </c>
      <c r="F227" s="34" t="s">
        <v>57</v>
      </c>
      <c r="G227" s="13">
        <f t="shared" si="117"/>
        <v>655.29999999999995</v>
      </c>
      <c r="H227" s="13">
        <f t="shared" si="117"/>
        <v>0</v>
      </c>
      <c r="I227" s="13">
        <f t="shared" si="117"/>
        <v>655.29999999999995</v>
      </c>
      <c r="J227" s="13">
        <f t="shared" si="117"/>
        <v>0</v>
      </c>
      <c r="K227" s="13">
        <f t="shared" si="117"/>
        <v>0</v>
      </c>
    </row>
    <row r="228" spans="1:18" ht="15">
      <c r="A228" s="67" t="s">
        <v>158</v>
      </c>
      <c r="B228" s="39" t="s">
        <v>52</v>
      </c>
      <c r="C228" s="78">
        <v>8</v>
      </c>
      <c r="D228" s="78">
        <v>1</v>
      </c>
      <c r="E228" s="78" t="s">
        <v>195</v>
      </c>
      <c r="F228" s="39" t="s">
        <v>159</v>
      </c>
      <c r="G228" s="45">
        <v>655.29999999999995</v>
      </c>
      <c r="H228" s="45"/>
      <c r="I228" s="45">
        <f>H228+G228</f>
        <v>655.29999999999995</v>
      </c>
      <c r="J228" s="45">
        <v>0</v>
      </c>
      <c r="K228" s="45">
        <v>0</v>
      </c>
    </row>
    <row r="229" spans="1:18" ht="30">
      <c r="A229" s="79" t="s">
        <v>73</v>
      </c>
      <c r="B229" s="64" t="s">
        <v>52</v>
      </c>
      <c r="C229" s="30">
        <v>8</v>
      </c>
      <c r="D229" s="30">
        <v>1</v>
      </c>
      <c r="E229" s="64" t="s">
        <v>104</v>
      </c>
      <c r="F229" s="34"/>
      <c r="G229" s="13">
        <f t="shared" ref="G229:K231" si="118">G230</f>
        <v>15940.4</v>
      </c>
      <c r="H229" s="13">
        <f t="shared" si="118"/>
        <v>-1069.0999999999999</v>
      </c>
      <c r="I229" s="13">
        <f t="shared" si="118"/>
        <v>14871.3</v>
      </c>
      <c r="J229" s="13">
        <f t="shared" si="118"/>
        <v>12297.3</v>
      </c>
      <c r="K229" s="13">
        <f t="shared" si="118"/>
        <v>12297.3</v>
      </c>
      <c r="P229" s="5"/>
      <c r="Q229" s="5"/>
      <c r="R229" s="5"/>
    </row>
    <row r="230" spans="1:18" ht="30">
      <c r="A230" s="57" t="s">
        <v>54</v>
      </c>
      <c r="B230" s="64" t="s">
        <v>52</v>
      </c>
      <c r="C230" s="30">
        <v>8</v>
      </c>
      <c r="D230" s="30">
        <v>1</v>
      </c>
      <c r="E230" s="64" t="s">
        <v>104</v>
      </c>
      <c r="F230" s="34" t="s">
        <v>55</v>
      </c>
      <c r="G230" s="13">
        <f t="shared" si="118"/>
        <v>15940.4</v>
      </c>
      <c r="H230" s="13">
        <f t="shared" si="118"/>
        <v>-1069.0999999999999</v>
      </c>
      <c r="I230" s="13">
        <f t="shared" si="118"/>
        <v>14871.3</v>
      </c>
      <c r="J230" s="13">
        <f t="shared" si="118"/>
        <v>12297.3</v>
      </c>
      <c r="K230" s="13">
        <f t="shared" si="118"/>
        <v>12297.3</v>
      </c>
      <c r="L230" s="5"/>
      <c r="M230" s="5"/>
      <c r="N230" s="5"/>
    </row>
    <row r="231" spans="1:18" ht="15">
      <c r="A231" s="57" t="s">
        <v>56</v>
      </c>
      <c r="B231" s="64" t="s">
        <v>52</v>
      </c>
      <c r="C231" s="30">
        <v>8</v>
      </c>
      <c r="D231" s="30">
        <v>1</v>
      </c>
      <c r="E231" s="64" t="s">
        <v>104</v>
      </c>
      <c r="F231" s="34" t="s">
        <v>57</v>
      </c>
      <c r="G231" s="13">
        <f t="shared" si="118"/>
        <v>15940.4</v>
      </c>
      <c r="H231" s="13">
        <f t="shared" si="118"/>
        <v>-1069.0999999999999</v>
      </c>
      <c r="I231" s="13">
        <f t="shared" si="118"/>
        <v>14871.3</v>
      </c>
      <c r="J231" s="13">
        <f t="shared" si="118"/>
        <v>12297.3</v>
      </c>
      <c r="K231" s="13">
        <f t="shared" si="118"/>
        <v>12297.3</v>
      </c>
    </row>
    <row r="232" spans="1:18" ht="60">
      <c r="A232" s="67" t="s">
        <v>68</v>
      </c>
      <c r="B232" s="39" t="s">
        <v>52</v>
      </c>
      <c r="C232" s="78">
        <v>8</v>
      </c>
      <c r="D232" s="78">
        <v>1</v>
      </c>
      <c r="E232" s="80" t="s">
        <v>104</v>
      </c>
      <c r="F232" s="39" t="s">
        <v>35</v>
      </c>
      <c r="G232" s="45">
        <v>15940.4</v>
      </c>
      <c r="H232" s="45">
        <v>-1069.0999999999999</v>
      </c>
      <c r="I232" s="45">
        <f>H232+G232</f>
        <v>14871.3</v>
      </c>
      <c r="J232" s="45">
        <v>12297.3</v>
      </c>
      <c r="K232" s="45">
        <v>12297.3</v>
      </c>
      <c r="L232" s="95"/>
    </row>
    <row r="233" spans="1:18" ht="50.25" customHeight="1">
      <c r="A233" s="83" t="s">
        <v>166</v>
      </c>
      <c r="B233" s="34" t="s">
        <v>52</v>
      </c>
      <c r="C233" s="30">
        <v>8</v>
      </c>
      <c r="D233" s="30">
        <v>1</v>
      </c>
      <c r="E233" s="34" t="s">
        <v>156</v>
      </c>
      <c r="F233" s="34"/>
      <c r="G233" s="13">
        <f>G234</f>
        <v>7694.7</v>
      </c>
      <c r="H233" s="13">
        <f t="shared" ref="H233:I233" si="119">H234</f>
        <v>0</v>
      </c>
      <c r="I233" s="13">
        <f t="shared" si="119"/>
        <v>7694.7</v>
      </c>
      <c r="J233" s="13">
        <f>J234</f>
        <v>7694.7</v>
      </c>
      <c r="K233" s="13">
        <f>K234</f>
        <v>7694.7</v>
      </c>
      <c r="N233" s="5"/>
      <c r="O233" s="5"/>
      <c r="P233" s="5"/>
    </row>
    <row r="234" spans="1:18" ht="30">
      <c r="A234" s="57" t="s">
        <v>54</v>
      </c>
      <c r="B234" s="64" t="s">
        <v>52</v>
      </c>
      <c r="C234" s="30">
        <v>8</v>
      </c>
      <c r="D234" s="30">
        <v>1</v>
      </c>
      <c r="E234" s="34" t="s">
        <v>156</v>
      </c>
      <c r="F234" s="34" t="s">
        <v>55</v>
      </c>
      <c r="G234" s="13">
        <f>G236</f>
        <v>7694.7</v>
      </c>
      <c r="H234" s="13">
        <f t="shared" ref="H234:I234" si="120">H236</f>
        <v>0</v>
      </c>
      <c r="I234" s="13">
        <f t="shared" si="120"/>
        <v>7694.7</v>
      </c>
      <c r="J234" s="13">
        <f>J236</f>
        <v>7694.7</v>
      </c>
      <c r="K234" s="13">
        <f>K236</f>
        <v>7694.7</v>
      </c>
    </row>
    <row r="235" spans="1:18" ht="15">
      <c r="A235" s="57" t="s">
        <v>56</v>
      </c>
      <c r="B235" s="64" t="s">
        <v>52</v>
      </c>
      <c r="C235" s="30">
        <v>8</v>
      </c>
      <c r="D235" s="30">
        <v>1</v>
      </c>
      <c r="E235" s="34" t="s">
        <v>156</v>
      </c>
      <c r="F235" s="34" t="s">
        <v>57</v>
      </c>
      <c r="G235" s="13">
        <f>G236</f>
        <v>7694.7</v>
      </c>
      <c r="H235" s="13">
        <f t="shared" ref="H235:I235" si="121">H236</f>
        <v>0</v>
      </c>
      <c r="I235" s="13">
        <f t="shared" si="121"/>
        <v>7694.7</v>
      </c>
      <c r="J235" s="13">
        <f>J236</f>
        <v>7694.7</v>
      </c>
      <c r="K235" s="13">
        <f>K236</f>
        <v>7694.7</v>
      </c>
    </row>
    <row r="236" spans="1:18" ht="60">
      <c r="A236" s="67" t="s">
        <v>68</v>
      </c>
      <c r="B236" s="39" t="s">
        <v>52</v>
      </c>
      <c r="C236" s="78">
        <v>8</v>
      </c>
      <c r="D236" s="78">
        <v>1</v>
      </c>
      <c r="E236" s="78" t="s">
        <v>156</v>
      </c>
      <c r="F236" s="39" t="s">
        <v>35</v>
      </c>
      <c r="G236" s="45">
        <v>7694.7</v>
      </c>
      <c r="H236" s="45"/>
      <c r="I236" s="45">
        <f>H236+G236</f>
        <v>7694.7</v>
      </c>
      <c r="J236" s="45">
        <v>7694.7</v>
      </c>
      <c r="K236" s="45">
        <v>7694.7</v>
      </c>
    </row>
    <row r="237" spans="1:18" ht="45">
      <c r="A237" s="83" t="s">
        <v>199</v>
      </c>
      <c r="B237" s="34" t="s">
        <v>52</v>
      </c>
      <c r="C237" s="30">
        <v>8</v>
      </c>
      <c r="D237" s="30">
        <v>1</v>
      </c>
      <c r="E237" s="34" t="s">
        <v>198</v>
      </c>
      <c r="F237" s="34"/>
      <c r="G237" s="13">
        <f>G238</f>
        <v>308.8</v>
      </c>
      <c r="H237" s="13">
        <f t="shared" ref="H237:I237" si="122">H238</f>
        <v>1474.5</v>
      </c>
      <c r="I237" s="13">
        <f t="shared" si="122"/>
        <v>1783.3</v>
      </c>
      <c r="J237" s="13">
        <f>J238</f>
        <v>0</v>
      </c>
      <c r="K237" s="13">
        <f>K238</f>
        <v>0</v>
      </c>
    </row>
    <row r="238" spans="1:18" ht="30">
      <c r="A238" s="57" t="s">
        <v>54</v>
      </c>
      <c r="B238" s="64" t="s">
        <v>52</v>
      </c>
      <c r="C238" s="30">
        <v>8</v>
      </c>
      <c r="D238" s="30">
        <v>1</v>
      </c>
      <c r="E238" s="34" t="s">
        <v>198</v>
      </c>
      <c r="F238" s="34" t="s">
        <v>55</v>
      </c>
      <c r="G238" s="13">
        <f>G240</f>
        <v>308.8</v>
      </c>
      <c r="H238" s="13">
        <f t="shared" ref="H238:I238" si="123">H240</f>
        <v>1474.5</v>
      </c>
      <c r="I238" s="13">
        <f t="shared" si="123"/>
        <v>1783.3</v>
      </c>
      <c r="J238" s="13">
        <f>J240</f>
        <v>0</v>
      </c>
      <c r="K238" s="13">
        <f>K240</f>
        <v>0</v>
      </c>
    </row>
    <row r="239" spans="1:18" ht="15">
      <c r="A239" s="57" t="s">
        <v>56</v>
      </c>
      <c r="B239" s="64" t="s">
        <v>52</v>
      </c>
      <c r="C239" s="30">
        <v>8</v>
      </c>
      <c r="D239" s="30">
        <v>1</v>
      </c>
      <c r="E239" s="34" t="s">
        <v>198</v>
      </c>
      <c r="F239" s="34" t="s">
        <v>57</v>
      </c>
      <c r="G239" s="13">
        <f>G240</f>
        <v>308.8</v>
      </c>
      <c r="H239" s="13">
        <f t="shared" ref="H239:I239" si="124">H240</f>
        <v>1474.5</v>
      </c>
      <c r="I239" s="13">
        <f t="shared" si="124"/>
        <v>1783.3</v>
      </c>
      <c r="J239" s="13">
        <f>J240</f>
        <v>0</v>
      </c>
      <c r="K239" s="13">
        <f>K240</f>
        <v>0</v>
      </c>
    </row>
    <row r="240" spans="1:18" ht="15">
      <c r="A240" s="67" t="s">
        <v>158</v>
      </c>
      <c r="B240" s="39" t="s">
        <v>52</v>
      </c>
      <c r="C240" s="78">
        <v>8</v>
      </c>
      <c r="D240" s="78">
        <v>1</v>
      </c>
      <c r="E240" s="78" t="s">
        <v>198</v>
      </c>
      <c r="F240" s="39" t="s">
        <v>159</v>
      </c>
      <c r="G240" s="45">
        <v>308.8</v>
      </c>
      <c r="H240" s="45">
        <v>1474.5</v>
      </c>
      <c r="I240" s="45">
        <f>H240+G240</f>
        <v>1783.3</v>
      </c>
      <c r="J240" s="45">
        <v>0</v>
      </c>
      <c r="K240" s="45">
        <v>0</v>
      </c>
    </row>
    <row r="241" spans="1:12" ht="15">
      <c r="A241" s="48" t="s">
        <v>83</v>
      </c>
      <c r="B241" s="74">
        <v>956</v>
      </c>
      <c r="C241" s="75">
        <v>8</v>
      </c>
      <c r="D241" s="75">
        <v>2</v>
      </c>
      <c r="E241" s="34"/>
      <c r="F241" s="74"/>
      <c r="G241" s="11">
        <f>G242</f>
        <v>11711</v>
      </c>
      <c r="H241" s="11">
        <f t="shared" ref="H241:I241" si="125">H242</f>
        <v>31.2</v>
      </c>
      <c r="I241" s="11">
        <f t="shared" si="125"/>
        <v>11742.2</v>
      </c>
      <c r="J241" s="11">
        <f t="shared" ref="J241:K241" si="126">J242</f>
        <v>11855</v>
      </c>
      <c r="K241" s="11">
        <f t="shared" si="126"/>
        <v>11855</v>
      </c>
    </row>
    <row r="242" spans="1:12" ht="30">
      <c r="A242" s="33" t="s">
        <v>75</v>
      </c>
      <c r="B242" s="34" t="s">
        <v>52</v>
      </c>
      <c r="C242" s="30">
        <v>8</v>
      </c>
      <c r="D242" s="30">
        <v>2</v>
      </c>
      <c r="E242" s="34" t="s">
        <v>102</v>
      </c>
      <c r="F242" s="34"/>
      <c r="G242" s="13">
        <f>G243+G247+G251</f>
        <v>11711</v>
      </c>
      <c r="H242" s="13">
        <f t="shared" ref="H242:K242" si="127">H243+H247+H251</f>
        <v>31.2</v>
      </c>
      <c r="I242" s="13">
        <f t="shared" si="127"/>
        <v>11742.2</v>
      </c>
      <c r="J242" s="13">
        <f t="shared" si="127"/>
        <v>11855</v>
      </c>
      <c r="K242" s="13">
        <f t="shared" si="127"/>
        <v>11855</v>
      </c>
    </row>
    <row r="243" spans="1:12" ht="30">
      <c r="A243" s="57" t="s">
        <v>73</v>
      </c>
      <c r="B243" s="64" t="s">
        <v>52</v>
      </c>
      <c r="C243" s="75">
        <v>8</v>
      </c>
      <c r="D243" s="75">
        <v>2</v>
      </c>
      <c r="E243" s="64" t="s">
        <v>104</v>
      </c>
      <c r="F243" s="64"/>
      <c r="G243" s="13">
        <f t="shared" ref="G243:K243" si="128">G245</f>
        <v>7513.8</v>
      </c>
      <c r="H243" s="13">
        <f t="shared" ref="H243:I243" si="129">H245</f>
        <v>0</v>
      </c>
      <c r="I243" s="13">
        <f t="shared" si="129"/>
        <v>7513.8</v>
      </c>
      <c r="J243" s="13">
        <f t="shared" si="128"/>
        <v>7657.8</v>
      </c>
      <c r="K243" s="13">
        <f t="shared" si="128"/>
        <v>7657.8</v>
      </c>
    </row>
    <row r="244" spans="1:12" ht="30">
      <c r="A244" s="57" t="s">
        <v>54</v>
      </c>
      <c r="B244" s="64" t="s">
        <v>52</v>
      </c>
      <c r="C244" s="75">
        <v>8</v>
      </c>
      <c r="D244" s="75">
        <v>2</v>
      </c>
      <c r="E244" s="64" t="s">
        <v>104</v>
      </c>
      <c r="F244" s="64" t="s">
        <v>55</v>
      </c>
      <c r="G244" s="13">
        <f t="shared" ref="G244:K245" si="130">G245</f>
        <v>7513.8</v>
      </c>
      <c r="H244" s="13">
        <f t="shared" si="130"/>
        <v>0</v>
      </c>
      <c r="I244" s="13">
        <f t="shared" si="130"/>
        <v>7513.8</v>
      </c>
      <c r="J244" s="13">
        <f t="shared" si="130"/>
        <v>7657.8</v>
      </c>
      <c r="K244" s="13">
        <f t="shared" si="130"/>
        <v>7657.8</v>
      </c>
    </row>
    <row r="245" spans="1:12" ht="15">
      <c r="A245" s="57" t="s">
        <v>80</v>
      </c>
      <c r="B245" s="64" t="s">
        <v>52</v>
      </c>
      <c r="C245" s="30">
        <v>8</v>
      </c>
      <c r="D245" s="30">
        <v>2</v>
      </c>
      <c r="E245" s="64" t="s">
        <v>104</v>
      </c>
      <c r="F245" s="34" t="s">
        <v>79</v>
      </c>
      <c r="G245" s="13">
        <f t="shared" si="130"/>
        <v>7513.8</v>
      </c>
      <c r="H245" s="13">
        <f t="shared" si="130"/>
        <v>0</v>
      </c>
      <c r="I245" s="13">
        <f t="shared" si="130"/>
        <v>7513.8</v>
      </c>
      <c r="J245" s="13">
        <f t="shared" si="130"/>
        <v>7657.8</v>
      </c>
      <c r="K245" s="13">
        <f t="shared" si="130"/>
        <v>7657.8</v>
      </c>
    </row>
    <row r="246" spans="1:12" ht="60">
      <c r="A246" s="67" t="s">
        <v>82</v>
      </c>
      <c r="B246" s="39" t="s">
        <v>52</v>
      </c>
      <c r="C246" s="78">
        <v>8</v>
      </c>
      <c r="D246" s="78">
        <v>2</v>
      </c>
      <c r="E246" s="39" t="s">
        <v>104</v>
      </c>
      <c r="F246" s="39" t="s">
        <v>81</v>
      </c>
      <c r="G246" s="45">
        <v>7513.8</v>
      </c>
      <c r="H246" s="45"/>
      <c r="I246" s="45">
        <f>H246+G246</f>
        <v>7513.8</v>
      </c>
      <c r="J246" s="45">
        <v>7657.8</v>
      </c>
      <c r="K246" s="45">
        <v>7657.8</v>
      </c>
      <c r="L246" s="95"/>
    </row>
    <row r="247" spans="1:12" ht="49.5" customHeight="1">
      <c r="A247" s="83" t="s">
        <v>166</v>
      </c>
      <c r="B247" s="84" t="s">
        <v>52</v>
      </c>
      <c r="C247" s="85">
        <v>8</v>
      </c>
      <c r="D247" s="85">
        <v>2</v>
      </c>
      <c r="E247" s="29" t="s">
        <v>156</v>
      </c>
      <c r="F247" s="84"/>
      <c r="G247" s="86">
        <f>G248</f>
        <v>4197.2</v>
      </c>
      <c r="H247" s="86">
        <f t="shared" ref="H247:I247" si="131">H248</f>
        <v>0</v>
      </c>
      <c r="I247" s="86">
        <f t="shared" si="131"/>
        <v>4197.2</v>
      </c>
      <c r="J247" s="86">
        <f>J248</f>
        <v>4197.2</v>
      </c>
      <c r="K247" s="86">
        <f>K248</f>
        <v>4197.2</v>
      </c>
    </row>
    <row r="248" spans="1:12" ht="30">
      <c r="A248" s="87" t="s">
        <v>54</v>
      </c>
      <c r="B248" s="88" t="s">
        <v>52</v>
      </c>
      <c r="C248" s="85">
        <v>8</v>
      </c>
      <c r="D248" s="85">
        <v>2</v>
      </c>
      <c r="E248" s="29" t="s">
        <v>156</v>
      </c>
      <c r="F248" s="84" t="s">
        <v>55</v>
      </c>
      <c r="G248" s="86">
        <f>G250</f>
        <v>4197.2</v>
      </c>
      <c r="H248" s="86">
        <f t="shared" ref="H248:I248" si="132">H250</f>
        <v>0</v>
      </c>
      <c r="I248" s="86">
        <f t="shared" si="132"/>
        <v>4197.2</v>
      </c>
      <c r="J248" s="86">
        <f>J250</f>
        <v>4197.2</v>
      </c>
      <c r="K248" s="86">
        <f>K250</f>
        <v>4197.2</v>
      </c>
    </row>
    <row r="249" spans="1:12" ht="15">
      <c r="A249" s="87" t="s">
        <v>80</v>
      </c>
      <c r="B249" s="88" t="s">
        <v>52</v>
      </c>
      <c r="C249" s="85">
        <v>8</v>
      </c>
      <c r="D249" s="85">
        <v>2</v>
      </c>
      <c r="E249" s="29" t="s">
        <v>156</v>
      </c>
      <c r="F249" s="84" t="s">
        <v>79</v>
      </c>
      <c r="G249" s="86">
        <f>G250</f>
        <v>4197.2</v>
      </c>
      <c r="H249" s="86">
        <f t="shared" ref="H249:I249" si="133">H250</f>
        <v>0</v>
      </c>
      <c r="I249" s="86">
        <f t="shared" si="133"/>
        <v>4197.2</v>
      </c>
      <c r="J249" s="86">
        <f>J250</f>
        <v>4197.2</v>
      </c>
      <c r="K249" s="86">
        <f>K250</f>
        <v>4197.2</v>
      </c>
    </row>
    <row r="250" spans="1:12" ht="60">
      <c r="A250" s="89" t="s">
        <v>68</v>
      </c>
      <c r="B250" s="90" t="s">
        <v>52</v>
      </c>
      <c r="C250" s="91">
        <v>8</v>
      </c>
      <c r="D250" s="91">
        <v>2</v>
      </c>
      <c r="E250" s="78" t="s">
        <v>156</v>
      </c>
      <c r="F250" s="90" t="s">
        <v>81</v>
      </c>
      <c r="G250" s="92">
        <v>4197.2</v>
      </c>
      <c r="H250" s="92"/>
      <c r="I250" s="92">
        <f>H250+G250</f>
        <v>4197.2</v>
      </c>
      <c r="J250" s="92">
        <v>4197.2</v>
      </c>
      <c r="K250" s="92">
        <v>4197.2</v>
      </c>
    </row>
    <row r="251" spans="1:12" ht="45">
      <c r="A251" s="83" t="s">
        <v>199</v>
      </c>
      <c r="B251" s="34" t="s">
        <v>52</v>
      </c>
      <c r="C251" s="30">
        <v>8</v>
      </c>
      <c r="D251" s="30">
        <v>2</v>
      </c>
      <c r="E251" s="34" t="s">
        <v>198</v>
      </c>
      <c r="F251" s="34"/>
      <c r="G251" s="13">
        <f>G252</f>
        <v>0</v>
      </c>
      <c r="H251" s="13">
        <f t="shared" ref="H251:I251" si="134">H252</f>
        <v>31.2</v>
      </c>
      <c r="I251" s="13">
        <f t="shared" si="134"/>
        <v>31.2</v>
      </c>
      <c r="J251" s="13">
        <f>J252</f>
        <v>0</v>
      </c>
      <c r="K251" s="13">
        <f>K252</f>
        <v>0</v>
      </c>
    </row>
    <row r="252" spans="1:12" ht="30">
      <c r="A252" s="57" t="s">
        <v>54</v>
      </c>
      <c r="B252" s="64" t="s">
        <v>52</v>
      </c>
      <c r="C252" s="30">
        <v>8</v>
      </c>
      <c r="D252" s="30">
        <v>2</v>
      </c>
      <c r="E252" s="34" t="s">
        <v>198</v>
      </c>
      <c r="F252" s="34" t="s">
        <v>55</v>
      </c>
      <c r="G252" s="13">
        <f>G254</f>
        <v>0</v>
      </c>
      <c r="H252" s="13">
        <f t="shared" ref="H252:I252" si="135">H254</f>
        <v>31.2</v>
      </c>
      <c r="I252" s="13">
        <f t="shared" si="135"/>
        <v>31.2</v>
      </c>
      <c r="J252" s="13">
        <f>J254</f>
        <v>0</v>
      </c>
      <c r="K252" s="13">
        <f>K254</f>
        <v>0</v>
      </c>
    </row>
    <row r="253" spans="1:12" ht="15">
      <c r="A253" s="87" t="s">
        <v>80</v>
      </c>
      <c r="B253" s="64" t="s">
        <v>52</v>
      </c>
      <c r="C253" s="30">
        <v>8</v>
      </c>
      <c r="D253" s="30">
        <v>2</v>
      </c>
      <c r="E253" s="34" t="s">
        <v>198</v>
      </c>
      <c r="F253" s="34" t="s">
        <v>79</v>
      </c>
      <c r="G253" s="13">
        <f>G254</f>
        <v>0</v>
      </c>
      <c r="H253" s="13">
        <f t="shared" ref="H253:I253" si="136">H254</f>
        <v>31.2</v>
      </c>
      <c r="I253" s="13">
        <f t="shared" si="136"/>
        <v>31.2</v>
      </c>
      <c r="J253" s="13">
        <f>J254</f>
        <v>0</v>
      </c>
      <c r="K253" s="13">
        <f>K254</f>
        <v>0</v>
      </c>
    </row>
    <row r="254" spans="1:12" ht="15">
      <c r="A254" s="67" t="s">
        <v>217</v>
      </c>
      <c r="B254" s="39" t="s">
        <v>52</v>
      </c>
      <c r="C254" s="78">
        <v>8</v>
      </c>
      <c r="D254" s="78">
        <v>2</v>
      </c>
      <c r="E254" s="78" t="s">
        <v>198</v>
      </c>
      <c r="F254" s="39" t="s">
        <v>216</v>
      </c>
      <c r="G254" s="45">
        <v>0</v>
      </c>
      <c r="H254" s="45">
        <v>31.2</v>
      </c>
      <c r="I254" s="45">
        <f>H254+G254</f>
        <v>31.2</v>
      </c>
      <c r="J254" s="45">
        <v>0</v>
      </c>
      <c r="K254" s="45">
        <v>0</v>
      </c>
    </row>
  </sheetData>
  <autoFilter ref="A13:F254"/>
  <customSheetViews>
    <customSheetView guid="{4CB2AD8A-1395-4EEB-B6E5-ACA1429CF0DB}" showPageBreaks="1" showGridLines="0" printArea="1" showAutoFilter="1" hiddenColumns="1" showRuler="0">
      <selection activeCell="O3" sqref="O3"/>
      <rowBreaks count="5" manualBreakCount="5">
        <brk id="52" max="10" man="1"/>
        <brk id="94" max="10" man="1"/>
        <brk id="139" max="10" man="1"/>
        <brk id="186" max="10" man="1"/>
        <brk id="234" max="10" man="1"/>
      </rowBreaks>
      <pageMargins left="0.51181102362204722" right="0.19685039370078741" top="0" bottom="0" header="0" footer="0"/>
      <pageSetup paperSize="9" scale="70" orientation="portrait" r:id="rId1"/>
      <headerFooter alignWithMargins="0">
        <oddFooter>&amp;C&amp;P</oddFooter>
      </headerFooter>
      <autoFilter ref="A13:F254"/>
    </customSheetView>
    <customSheetView guid="{C0DCEFD6-4378-4196-8A52-BBAE8937CBA3}" showPageBreaks="1" showGridLines="0" printArea="1" showAutoFilter="1" view="pageBreakPreview" showRuler="0" topLeftCell="A184">
      <selection activeCell="H81" sqref="H81"/>
      <pageMargins left="0.9055118110236221" right="0.39370078740157483" top="0.39370078740157483" bottom="0.35433070866141736" header="0.35433070866141736" footer="0.19685039370078741"/>
      <pageSetup paperSize="9" scale="58" orientation="portrait" r:id="rId2"/>
      <headerFooter alignWithMargins="0">
        <oddFooter>&amp;C&amp;P</oddFooter>
      </headerFooter>
      <autoFilter ref="A13:F254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3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4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5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6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9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1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2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3"/>
      <headerFooter alignWithMargins="0">
        <oddFooter>&amp;C&amp;P</oddFooter>
      </headerFooter>
      <autoFilter ref="A6:F185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14"/>
      <headerFooter alignWithMargins="0">
        <oddFooter>&amp;C&amp;P</oddFooter>
      </headerFooter>
      <autoFilter ref="A6:F21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5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6"/>
      <headerFooter alignWithMargins="0">
        <oddFooter>&amp;C&amp;P</oddFooter>
      </headerFooter>
      <autoFilter ref="A6:F152"/>
    </customSheetView>
  </customSheetViews>
  <mergeCells count="13">
    <mergeCell ref="G12:K12"/>
    <mergeCell ref="G7:K7"/>
    <mergeCell ref="G8:K8"/>
    <mergeCell ref="A12:A13"/>
    <mergeCell ref="B12:B13"/>
    <mergeCell ref="C12:D12"/>
    <mergeCell ref="E12:E13"/>
    <mergeCell ref="F12:F13"/>
    <mergeCell ref="G3:K3"/>
    <mergeCell ref="E1:K1"/>
    <mergeCell ref="F2:K2"/>
    <mergeCell ref="D6:K6"/>
    <mergeCell ref="A10:K10"/>
  </mergeCells>
  <phoneticPr fontId="1" type="noConversion"/>
  <pageMargins left="0.51181102362204722" right="0.19685039370078741" top="0" bottom="0" header="0" footer="0"/>
  <pageSetup paperSize="9" scale="70" orientation="portrait" r:id="rId17"/>
  <headerFooter alignWithMargins="0">
    <oddFooter>&amp;C&amp;P</oddFooter>
  </headerFooter>
  <rowBreaks count="5" manualBreakCount="5">
    <brk id="52" max="10" man="1"/>
    <brk id="94" max="10" man="1"/>
    <brk id="139" max="10" man="1"/>
    <brk id="186" max="10" man="1"/>
    <brk id="2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 год</vt:lpstr>
      <vt:lpstr>'2021-2023 год'!Заголовки_для_печати</vt:lpstr>
      <vt:lpstr>'2021-2023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Zinovkina</cp:lastModifiedBy>
  <cp:lastPrinted>2021-06-29T11:00:04Z</cp:lastPrinted>
  <dcterms:created xsi:type="dcterms:W3CDTF">2003-12-05T21:14:57Z</dcterms:created>
  <dcterms:modified xsi:type="dcterms:W3CDTF">2021-12-07T10:32:13Z</dcterms:modified>
</cp:coreProperties>
</file>