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-225" windowWidth="28800" windowHeight="13050"/>
  </bookViews>
  <sheets>
    <sheet name="2021-2023 год" sheetId="1" r:id="rId1"/>
  </sheets>
  <definedNames>
    <definedName name="_xlnm._FilterDatabase" localSheetId="0" hidden="1">'2021-2023 год'!$A$13:$F$274</definedName>
    <definedName name="Z_03D0DDB9_3E2B_445E_B26D_09285D63C497_.wvu.FilterData" localSheetId="0" hidden="1">'2021-2023 год'!$A$13:$F$187</definedName>
    <definedName name="Z_0C05F25E_D6C8_460E_B21F_18CDF652E72B_.wvu.FilterData" localSheetId="0" hidden="1">'2021-2023 год'!$A$13:$F$199</definedName>
    <definedName name="Z_136A7CB4_B73A_487D_8A9F_6650DBF728F6_.wvu.FilterData" localSheetId="0" hidden="1">'2021-2023 год'!$A$13:$F$199</definedName>
    <definedName name="Z_15A2C592_34B0_4F20_BD5A_8DDC1F2A5659_.wvu.FilterData" localSheetId="0" hidden="1">'2021-2023 год'!$A$13:$F$205</definedName>
    <definedName name="Z_184D3176_FFF6_4E91_A7DC_D63418B7D0F5_.wvu.FilterData" localSheetId="0" hidden="1">'2021-2023 год'!$A$13:$F$187</definedName>
    <definedName name="Z_20900463_01EE_4499_A830_2048CE8173F7_.wvu.FilterData" localSheetId="0" hidden="1">'2021-2023 год'!$A$13:$F$205</definedName>
    <definedName name="Z_2547B61A_57D8_45C6_87E4_2B595BD241A2_.wvu.FilterData" localSheetId="0" hidden="1">'2021-2023 год'!$A$13:$F$187</definedName>
    <definedName name="Z_2547B61A_57D8_45C6_87E4_2B595BD241A2_.wvu.PrintArea" localSheetId="0" hidden="1">'2021-2023 год'!$A$7:$G$187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год'!$A$13:$F$205</definedName>
    <definedName name="Z_265E4B74_F87F_4C11_8F36_BD3184BC15DF_.wvu.PrintArea" localSheetId="0" hidden="1">'2021-2023 год'!$A$5:$G$199</definedName>
    <definedName name="Z_2CBFA120_4352_4C39_9099_3E3743A1946B_.wvu.FilterData" localSheetId="0" hidden="1">'2021-2023 год'!$A$13:$F$199</definedName>
    <definedName name="Z_2CC5DC23_D108_4C62_8D9C_2D339D918FB9_.wvu.FilterData" localSheetId="0" hidden="1">'2021-2023 год'!$A$13:$F$187</definedName>
    <definedName name="Z_2E862F6B_6B0A_40BB_944E_0C7992DC3BBB_.wvu.FilterData" localSheetId="0" hidden="1">'2021-2023 год'!$A$13:$F$187</definedName>
    <definedName name="Z_2FF96413_1F0E_42A6_B647_AF4DC456B835_.wvu.FilterData" localSheetId="0" hidden="1">'2021-2023 год'!$A$13:$F$201</definedName>
    <definedName name="Z_40BF23F9_5DEF_4527_A083_40EFCC3C4569_.wvu.FilterData" localSheetId="0" hidden="1">'2021-2023 год'!$A$13:$F$270</definedName>
    <definedName name="Z_428C4879_5105_4D8B_A2F2_FB13B3A9E1E2_.wvu.FilterData" localSheetId="0" hidden="1">'2021-2023 год'!$A$13:$F$205</definedName>
    <definedName name="Z_456FAF35_0ED7_4429_80D9_B602421A25A1_.wvu.FilterData" localSheetId="0" hidden="1">'2021-2023 год'!$A$13:$F$205</definedName>
    <definedName name="Z_47BDD684_F79C_4255_92CF_330F2AA1FD8D_.wvu.FilterData" localSheetId="0" hidden="1">'2021-2023 год'!$A$13:$F$270</definedName>
    <definedName name="Z_4CB2AD8A_1395_4EEB_B6E5_ACA1429CF0DB_.wvu.FilterData" localSheetId="0" hidden="1">'2021-2023 год'!$A$13:$F$270</definedName>
    <definedName name="Z_4CB2AD8A_1395_4EEB_B6E5_ACA1429CF0DB_.wvu.PrintArea" localSheetId="0" hidden="1">'2021-2023 год'!$A$1:$K$270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год'!$A$13:$F$205</definedName>
    <definedName name="Z_52080DA5_BFF1_49FC_B2E6_D15443E59FD0_.wvu.FilterData" localSheetId="0" hidden="1">'2021-2023 год'!$A$13:$F$205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год'!$A$13:$F$187</definedName>
    <definedName name="Z_5271CAE7_4D6C_40AB_9A03_5EFB6EFB80FA_.wvu.PrintArea" localSheetId="0" hidden="1">'2021-2023 год'!$A$6:$G$187</definedName>
    <definedName name="Z_58AA27DC_B6C6_486F_BBC3_7C0EC56685DB_.wvu.FilterData" localSheetId="0" hidden="1">'2021-2023 год'!$A$13:$F$205</definedName>
    <definedName name="Z_599A55F8_3816_4A95_B2A0_7EE8B30830DF_.wvu.FilterData" localSheetId="0" hidden="1">'2021-2023 год'!$A$13:$F$187</definedName>
    <definedName name="Z_599A55F8_3816_4A95_B2A0_7EE8B30830DF_.wvu.PrintArea" localSheetId="0" hidden="1">'2021-2023 год'!$A$7:$G$187</definedName>
    <definedName name="Z_5D1DF937_0603_42B5_85E6_384607F02674_.wvu.FilterData" localSheetId="0" hidden="1">'2021-2023 год'!$A$13:$F$270</definedName>
    <definedName name="Z_5F3C553F_2E74_4486_B0C3_725902718DFB_.wvu.FilterData" localSheetId="0" hidden="1">'2021-2023 год'!$A$13:$F$270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год'!$A$13:$F$187</definedName>
    <definedName name="Z_62BA1D30_83D4_405C_B38E_4A6036DCDF7D_.wvu.PrintArea" localSheetId="0" hidden="1">'2021-2023 год'!$A$6:$G$187</definedName>
    <definedName name="Z_79F59BD1_17D2_45CE_ABAE_358CD088226E_.wvu.FilterData" localSheetId="0" hidden="1">'2021-2023 год'!$A$13:$F$199</definedName>
    <definedName name="Z_7C0ABF66_8B0F_48ED_A269_F91E2B0FF96C_.wvu.FilterData" localSheetId="0" hidden="1">'2021-2023 год'!$A$13:$F$187</definedName>
    <definedName name="Z_8A4D0045_C517_4374_8A07_4E827A562FC4_.wvu.FilterData" localSheetId="0" hidden="1">'2021-2023 год'!$A$13:$F$205</definedName>
    <definedName name="Z_8AA41EB0_2CC0_4F86_8798_B03A7CC4D0C2_.wvu.FilterData" localSheetId="0" hidden="1">'2021-2023 год'!$A$13:$F$205</definedName>
    <definedName name="Z_8DF1C0DA_CA12_4073_8355_1171FE094629_.wvu.FilterData" localSheetId="0" hidden="1">'2021-2023 год'!$A$13:$F$270</definedName>
    <definedName name="Z_8E0CAC60_CC3F_47CB_9EF3_039342AC9535_.wvu.FilterData" localSheetId="0" hidden="1">'2021-2023 год'!$A$13:$F$205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год'!$A$13:$F$187</definedName>
    <definedName name="Z_9AE4E90B_95AD_4E92_80AE_724EF4B3642C_.wvu.FilterData" localSheetId="0" hidden="1">'2021-2023 год'!$A$13:$F$205</definedName>
    <definedName name="Z_9AE4E90B_95AD_4E92_80AE_724EF4B3642C_.wvu.PrintArea" localSheetId="0" hidden="1">'2021-2023 год'!$A$5:$G$205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год'!$A$13:$F$199</definedName>
    <definedName name="Z_A2DDF725_A43F_4376_AC13_C92B1FC53799_.wvu.FilterData" localSheetId="0" hidden="1">'2021-2023 год'!$A$13:$F$270</definedName>
    <definedName name="Z_A79CDC70_8466_49CB_8C49_C52C08F5C2C3_.wvu.FilterData" localSheetId="0" hidden="1">'2021-2023 год'!$A$13:$F$187</definedName>
    <definedName name="Z_A79CDC70_8466_49CB_8C49_C52C08F5C2C3_.wvu.PrintArea" localSheetId="0" hidden="1">'2021-2023 год'!$A$7:$G$187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год'!$A$13:$F$266</definedName>
    <definedName name="Z_A94679FB_885C_492A_AB5B_955A17EA11D4_.wvu.FilterData" localSheetId="0" hidden="1">'2021-2023 год'!$A$13:$F$270</definedName>
    <definedName name="Z_B20D6023_2FFF_457F_8563_041DBF7DE629_.wvu.FilterData" localSheetId="0" hidden="1">'2021-2023 год'!$A$13:$F$270</definedName>
    <definedName name="Z_B2AEA316_3CC7_4A5F_84DC_5C75A986883C_.wvu.FilterData" localSheetId="0" hidden="1">'2021-2023 год'!$A$13:$F$199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год'!$A$13:$F$187</definedName>
    <definedName name="Z_B3397BCA_1277_4868_806F_2E68EFD73FCF_.wvu.PrintArea" localSheetId="0" hidden="1">'2021-2023 год'!$A$10:$F$187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год'!$A$13:$F$205</definedName>
    <definedName name="Z_B3ADB1FC_7237_4F79_A98A_9A3A728E8FB8_.wvu.FilterData" localSheetId="0" hidden="1">'2021-2023 год'!$A$13:$F$187</definedName>
    <definedName name="Z_BE8286D2_FA45_4673_A1FC_0E5782EB1F9A_.wvu.FilterData" localSheetId="0" hidden="1">'2021-2023 год'!$A$13:$F$270</definedName>
    <definedName name="Z_C0DCEFD6_4378_4196_8A52_BBAE8937CBA3_.wvu.Cols" localSheetId="0" hidden="1">'2021-2023 год'!$G:$H</definedName>
    <definedName name="Z_C0DCEFD6_4378_4196_8A52_BBAE8937CBA3_.wvu.FilterData" localSheetId="0" hidden="1">'2021-2023 год'!$A$13:$F$274</definedName>
    <definedName name="Z_C0DCEFD6_4378_4196_8A52_BBAE8937CBA3_.wvu.PrintArea" localSheetId="0" hidden="1">'2021-2023 год'!$A$1:$K$274</definedName>
    <definedName name="Z_C0DCEFD6_4378_4196_8A52_BBAE8937CBA3_.wvu.PrintTitles" localSheetId="0" hidden="1">'2021-2023 год'!$12:$13</definedName>
    <definedName name="Z_CA6221F1_111B_4FCB_9F05_0C1B99099967_.wvu.FilterData" localSheetId="0" hidden="1">'2021-2023 год'!$A$13:$F$270</definedName>
    <definedName name="Z_CBBD36BD_B8D3_405D_A6D4_79D054A9E80B_.wvu.FilterData" localSheetId="0" hidden="1">'2021-2023 год'!$A$13:$F$199</definedName>
    <definedName name="Z_CFCD11A5_5DDB_474D_9D2B_79AC7ABEC29D_.wvu.FilterData" localSheetId="0" hidden="1">'2021-2023 год'!$A$13:$F$199</definedName>
    <definedName name="Z_D5451C69_6188_4AB8_99E1_04D2A5F2965F_.wvu.FilterData" localSheetId="0" hidden="1">'2021-2023 год'!$A$13:$F$205</definedName>
    <definedName name="Z_D5451C69_6188_4AB8_99E1_04D2A5F2965F_.wvu.PrintArea" localSheetId="0" hidden="1">'2021-2023 год'!$A$5:$G$205</definedName>
    <definedName name="Z_D6B369C7_5C5A_4656_8846_64036478A0EF_.wvu.FilterData" localSheetId="0" hidden="1">'2021-2023 год'!$A$13:$F$270</definedName>
    <definedName name="Z_DCD62DCA_C2E6_4944_BF05_06393683843D_.wvu.FilterData" localSheetId="0" hidden="1">'2021-2023 год'!$A$13:$F$201</definedName>
    <definedName name="Z_E021FB0C_A711_4509_BC26_BEE4D6D0121D_.wvu.FilterData" localSheetId="0" hidden="1">'2021-2023 год'!$A$13:$F$201</definedName>
    <definedName name="Z_E021FB0C_A711_4509_BC26_BEE4D6D0121D_.wvu.PrintArea" localSheetId="0" hidden="1">'2021-2023 год'!$A$6:$G$201</definedName>
    <definedName name="Z_E416FCE8_F878_4385_8913_B15206A31FD4_.wvu.FilterData" localSheetId="0" hidden="1">'2021-2023 год'!$A$13:$F$270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год'!$A$13:$F$187</definedName>
    <definedName name="Z_E73FB2C8_8889_4BC1_B42C_BB4285892FAC_.wvu.PrintArea" localSheetId="0" hidden="1">'2021-2023 год'!$A$10:$F$187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год'!$A$13:$F$199</definedName>
    <definedName name="Z_E942A1EB_DA9A_49D4_890A_1E490C17C671_.wvu.FilterData" localSheetId="0" hidden="1">'2021-2023 год'!$A$13:$F$199</definedName>
    <definedName name="Z_EFE49B85_9879_4286_B05C_7193511463E5_.wvu.FilterData" localSheetId="0" hidden="1">'2021-2023 год'!$A$13:$F$270</definedName>
    <definedName name="Z_F0654BDF_4068_4EF6_85C0_9A711782EA10_.wvu.FilterData" localSheetId="0" hidden="1">'2021-2023 год'!$A$13:$F$205</definedName>
    <definedName name="Z_F1DAF4AE_7634_457C_BE15_C49F351AAE71_.wvu.FilterData" localSheetId="0" hidden="1">'2021-2023 год'!$A$13:$F$270</definedName>
    <definedName name="Z_F30358E0_6540_4232_9B00_91022CE5977B_.wvu.FilterData" localSheetId="0" hidden="1">'2021-2023 год'!$A$13:$F$266</definedName>
    <definedName name="Z_F883476E_04A9_4D11_A9FF_4F72BAC798EA_.wvu.FilterData" localSheetId="0" hidden="1">'2021-2023 год'!$A$13:$F$199</definedName>
    <definedName name="_xlnm.Print_Titles" localSheetId="0">'2021-2023 год'!$12:$13</definedName>
    <definedName name="_xlnm.Print_Area" localSheetId="0">'2021-2023 год'!$A$1:$K$274</definedName>
  </definedNames>
  <calcPr calcId="144525"/>
  <customWorkbookViews>
    <customWorkbookView name="Администратор - Личное представление" guid="{C0DCEFD6-4378-4196-8A52-BBAE8937CBA3}" mergeInterval="0" personalView="1" xWindow="10" yWindow="17" windowWidth="1900" windowHeight="828" activeSheetId="1"/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L147" i="1" l="1"/>
  <c r="H33" i="1" l="1"/>
  <c r="I168" i="1"/>
  <c r="I167" i="1" s="1"/>
  <c r="I166" i="1" s="1"/>
  <c r="K167" i="1"/>
  <c r="K166" i="1" s="1"/>
  <c r="J167" i="1"/>
  <c r="J166" i="1" s="1"/>
  <c r="H167" i="1"/>
  <c r="G167" i="1"/>
  <c r="G166" i="1" s="1"/>
  <c r="H166" i="1"/>
  <c r="K165" i="1"/>
  <c r="J165" i="1"/>
  <c r="H165" i="1"/>
  <c r="G165" i="1"/>
  <c r="I186" i="1"/>
  <c r="I185" i="1" s="1"/>
  <c r="I184" i="1" s="1"/>
  <c r="I183" i="1" s="1"/>
  <c r="I182" i="1" s="1"/>
  <c r="I181" i="1" s="1"/>
  <c r="K185" i="1"/>
  <c r="J185" i="1"/>
  <c r="J184" i="1" s="1"/>
  <c r="J183" i="1" s="1"/>
  <c r="J182" i="1" s="1"/>
  <c r="J181" i="1" s="1"/>
  <c r="H185" i="1"/>
  <c r="H184" i="1" s="1"/>
  <c r="H183" i="1" s="1"/>
  <c r="H182" i="1" s="1"/>
  <c r="H181" i="1" s="1"/>
  <c r="G185" i="1"/>
  <c r="G184" i="1" s="1"/>
  <c r="G183" i="1" s="1"/>
  <c r="G182" i="1" s="1"/>
  <c r="G181" i="1" s="1"/>
  <c r="K184" i="1"/>
  <c r="K183" i="1" s="1"/>
  <c r="K182" i="1" s="1"/>
  <c r="K181" i="1" s="1"/>
  <c r="I165" i="1" l="1"/>
  <c r="J137" i="1" l="1"/>
  <c r="J136" i="1" s="1"/>
  <c r="J135" i="1" s="1"/>
  <c r="K137" i="1"/>
  <c r="K136" i="1" s="1"/>
  <c r="K135" i="1" s="1"/>
  <c r="I138" i="1"/>
  <c r="H137" i="1"/>
  <c r="H136" i="1" s="1"/>
  <c r="H135" i="1" s="1"/>
  <c r="I137" i="1"/>
  <c r="I136" i="1" s="1"/>
  <c r="I135" i="1" s="1"/>
  <c r="G137" i="1"/>
  <c r="G136" i="1" s="1"/>
  <c r="G135" i="1" s="1"/>
  <c r="H145" i="1" l="1"/>
  <c r="J145" i="1"/>
  <c r="K145" i="1"/>
  <c r="G145" i="1"/>
  <c r="I262" i="1" l="1"/>
  <c r="I261" i="1" s="1"/>
  <c r="I260" i="1" s="1"/>
  <c r="I259" i="1" s="1"/>
  <c r="K261" i="1"/>
  <c r="K260" i="1" s="1"/>
  <c r="K259" i="1" s="1"/>
  <c r="J261" i="1"/>
  <c r="J260" i="1" s="1"/>
  <c r="J259" i="1" s="1"/>
  <c r="H261" i="1"/>
  <c r="H260" i="1" s="1"/>
  <c r="H259" i="1" s="1"/>
  <c r="G261" i="1"/>
  <c r="G260" i="1" s="1"/>
  <c r="G259" i="1" s="1"/>
  <c r="I180" i="1" l="1"/>
  <c r="I179" i="1" s="1"/>
  <c r="I178" i="1" s="1"/>
  <c r="H179" i="1"/>
  <c r="H178" i="1" s="1"/>
  <c r="J179" i="1"/>
  <c r="J178" i="1" s="1"/>
  <c r="K179" i="1"/>
  <c r="K178" i="1" s="1"/>
  <c r="G179" i="1"/>
  <c r="G178" i="1" s="1"/>
  <c r="H126" i="1" l="1"/>
  <c r="I274" i="1" l="1"/>
  <c r="I273" i="1" s="1"/>
  <c r="K273" i="1"/>
  <c r="J273" i="1"/>
  <c r="H273" i="1"/>
  <c r="G273" i="1"/>
  <c r="K272" i="1"/>
  <c r="K271" i="1" s="1"/>
  <c r="J272" i="1"/>
  <c r="J271" i="1" s="1"/>
  <c r="H272" i="1"/>
  <c r="H271" i="1" s="1"/>
  <c r="G272" i="1"/>
  <c r="G271" i="1" s="1"/>
  <c r="I272" i="1" l="1"/>
  <c r="I271" i="1" s="1"/>
  <c r="I146" i="1" l="1"/>
  <c r="I145" i="1" s="1"/>
  <c r="G175" i="1"/>
  <c r="G162" i="1"/>
  <c r="H37" i="1" l="1"/>
  <c r="H36" i="1" s="1"/>
  <c r="H35" i="1" s="1"/>
  <c r="J37" i="1"/>
  <c r="J36" i="1" s="1"/>
  <c r="J35" i="1" s="1"/>
  <c r="K37" i="1"/>
  <c r="K36" i="1" s="1"/>
  <c r="K35" i="1" s="1"/>
  <c r="G37" i="1"/>
  <c r="G36" i="1" s="1"/>
  <c r="G35" i="1" s="1"/>
  <c r="I38" i="1"/>
  <c r="I37" i="1" s="1"/>
  <c r="I36" i="1" s="1"/>
  <c r="I35" i="1" s="1"/>
  <c r="G46" i="1"/>
  <c r="G45" i="1" s="1"/>
  <c r="G44" i="1" s="1"/>
  <c r="H22" i="1"/>
  <c r="H21" i="1" s="1"/>
  <c r="H27" i="1"/>
  <c r="H26" i="1" s="1"/>
  <c r="H32" i="1"/>
  <c r="H31" i="1" s="1"/>
  <c r="H30" i="1" s="1"/>
  <c r="H42" i="1"/>
  <c r="H41" i="1" s="1"/>
  <c r="H40" i="1" s="1"/>
  <c r="H46" i="1"/>
  <c r="H45" i="1" s="1"/>
  <c r="H44" i="1" s="1"/>
  <c r="H53" i="1"/>
  <c r="H52" i="1" s="1"/>
  <c r="H51" i="1" s="1"/>
  <c r="H57" i="1"/>
  <c r="H56" i="1" s="1"/>
  <c r="H55" i="1" s="1"/>
  <c r="H65" i="1"/>
  <c r="H64" i="1" s="1"/>
  <c r="H63" i="1" s="1"/>
  <c r="H62" i="1" s="1"/>
  <c r="H61" i="1" s="1"/>
  <c r="H60" i="1" s="1"/>
  <c r="H72" i="1"/>
  <c r="H71" i="1" s="1"/>
  <c r="H70" i="1" s="1"/>
  <c r="H76" i="1"/>
  <c r="H75" i="1" s="1"/>
  <c r="H74" i="1" s="1"/>
  <c r="H80" i="1"/>
  <c r="H79" i="1" s="1"/>
  <c r="H78" i="1" s="1"/>
  <c r="H87" i="1"/>
  <c r="H86" i="1" s="1"/>
  <c r="H85" i="1" s="1"/>
  <c r="H91" i="1"/>
  <c r="H90" i="1" s="1"/>
  <c r="H89" i="1" s="1"/>
  <c r="H95" i="1"/>
  <c r="H94" i="1" s="1"/>
  <c r="H93" i="1" s="1"/>
  <c r="H99" i="1"/>
  <c r="H98" i="1" s="1"/>
  <c r="H97" i="1" s="1"/>
  <c r="H103" i="1"/>
  <c r="H102" i="1" s="1"/>
  <c r="H101" i="1" s="1"/>
  <c r="H108" i="1"/>
  <c r="H107" i="1" s="1"/>
  <c r="H106" i="1" s="1"/>
  <c r="H105" i="1" s="1"/>
  <c r="H115" i="1"/>
  <c r="H114" i="1" s="1"/>
  <c r="H118" i="1"/>
  <c r="H117" i="1" s="1"/>
  <c r="H125" i="1"/>
  <c r="H124" i="1" s="1"/>
  <c r="H131" i="1"/>
  <c r="H130" i="1" s="1"/>
  <c r="H129" i="1" s="1"/>
  <c r="H128" i="1" s="1"/>
  <c r="H127" i="1" s="1"/>
  <c r="H141" i="1"/>
  <c r="H140" i="1" s="1"/>
  <c r="H139" i="1" s="1"/>
  <c r="H144" i="1"/>
  <c r="H143" i="1" s="1"/>
  <c r="H149" i="1"/>
  <c r="H148" i="1" s="1"/>
  <c r="H147" i="1" s="1"/>
  <c r="H154" i="1"/>
  <c r="H153" i="1" s="1"/>
  <c r="H152" i="1" s="1"/>
  <c r="H158" i="1"/>
  <c r="H157" i="1" s="1"/>
  <c r="H156" i="1" s="1"/>
  <c r="H162" i="1"/>
  <c r="H161" i="1" s="1"/>
  <c r="H160" i="1" s="1"/>
  <c r="H169" i="1"/>
  <c r="H171" i="1"/>
  <c r="H170" i="1" s="1"/>
  <c r="H175" i="1"/>
  <c r="H174" i="1" s="1"/>
  <c r="H173" i="1" s="1"/>
  <c r="H192" i="1"/>
  <c r="H191" i="1" s="1"/>
  <c r="H190" i="1" s="1"/>
  <c r="H189" i="1" s="1"/>
  <c r="H188" i="1" s="1"/>
  <c r="H198" i="1"/>
  <c r="H197" i="1" s="1"/>
  <c r="H196" i="1" s="1"/>
  <c r="H202" i="1"/>
  <c r="H201" i="1" s="1"/>
  <c r="H200" i="1" s="1"/>
  <c r="H207" i="1"/>
  <c r="H206" i="1" s="1"/>
  <c r="H205" i="1" s="1"/>
  <c r="H211" i="1"/>
  <c r="H210" i="1" s="1"/>
  <c r="H209" i="1" s="1"/>
  <c r="H215" i="1"/>
  <c r="H214" i="1" s="1"/>
  <c r="H213" i="1" s="1"/>
  <c r="G23" i="1"/>
  <c r="G22" i="1" s="1"/>
  <c r="G21" i="1" s="1"/>
  <c r="G27" i="1"/>
  <c r="G26" i="1" s="1"/>
  <c r="G32" i="1"/>
  <c r="G31" i="1" s="1"/>
  <c r="G42" i="1"/>
  <c r="G41" i="1" s="1"/>
  <c r="G40" i="1" s="1"/>
  <c r="G53" i="1"/>
  <c r="G52" i="1" s="1"/>
  <c r="G51" i="1" s="1"/>
  <c r="G57" i="1"/>
  <c r="G56" i="1" s="1"/>
  <c r="G55" i="1" s="1"/>
  <c r="G65" i="1"/>
  <c r="G64" i="1" s="1"/>
  <c r="G63" i="1" s="1"/>
  <c r="G62" i="1" s="1"/>
  <c r="G61" i="1" s="1"/>
  <c r="G60" i="1" s="1"/>
  <c r="G73" i="1"/>
  <c r="G72" i="1" s="1"/>
  <c r="G71" i="1" s="1"/>
  <c r="G70" i="1" s="1"/>
  <c r="G77" i="1"/>
  <c r="G76" i="1" s="1"/>
  <c r="G75" i="1" s="1"/>
  <c r="G74" i="1" s="1"/>
  <c r="G80" i="1"/>
  <c r="G79" i="1" s="1"/>
  <c r="G78" i="1" s="1"/>
  <c r="G87" i="1"/>
  <c r="G86" i="1" s="1"/>
  <c r="G85" i="1" s="1"/>
  <c r="G92" i="1"/>
  <c r="G91" i="1" s="1"/>
  <c r="G90" i="1" s="1"/>
  <c r="G89" i="1" s="1"/>
  <c r="G95" i="1"/>
  <c r="G94" i="1" s="1"/>
  <c r="G93" i="1" s="1"/>
  <c r="G99" i="1"/>
  <c r="G98" i="1" s="1"/>
  <c r="G97" i="1" s="1"/>
  <c r="G103" i="1"/>
  <c r="G102" i="1" s="1"/>
  <c r="G101" i="1" s="1"/>
  <c r="G108" i="1"/>
  <c r="G107" i="1" s="1"/>
  <c r="G106" i="1" s="1"/>
  <c r="G105" i="1" s="1"/>
  <c r="G115" i="1"/>
  <c r="G114" i="1" s="1"/>
  <c r="G118" i="1"/>
  <c r="G117" i="1" s="1"/>
  <c r="G125" i="1"/>
  <c r="G124" i="1" s="1"/>
  <c r="G131" i="1"/>
  <c r="G130" i="1" s="1"/>
  <c r="G129" i="1" s="1"/>
  <c r="G128" i="1" s="1"/>
  <c r="G127" i="1" s="1"/>
  <c r="G141" i="1"/>
  <c r="G140" i="1" s="1"/>
  <c r="G139" i="1" s="1"/>
  <c r="G144" i="1"/>
  <c r="G143" i="1" s="1"/>
  <c r="G150" i="1"/>
  <c r="G149" i="1" s="1"/>
  <c r="G148" i="1" s="1"/>
  <c r="G147" i="1" s="1"/>
  <c r="G155" i="1"/>
  <c r="G154" i="1" s="1"/>
  <c r="G153" i="1" s="1"/>
  <c r="G152" i="1" s="1"/>
  <c r="G158" i="1"/>
  <c r="G157" i="1" s="1"/>
  <c r="G156" i="1" s="1"/>
  <c r="G161" i="1"/>
  <c r="G160" i="1" s="1"/>
  <c r="G172" i="1"/>
  <c r="G169" i="1" s="1"/>
  <c r="G174" i="1"/>
  <c r="G173" i="1" s="1"/>
  <c r="G192" i="1"/>
  <c r="G191" i="1" s="1"/>
  <c r="G190" i="1" s="1"/>
  <c r="G189" i="1" s="1"/>
  <c r="G188" i="1" s="1"/>
  <c r="G198" i="1"/>
  <c r="G197" i="1" s="1"/>
  <c r="G196" i="1" s="1"/>
  <c r="G202" i="1"/>
  <c r="G201" i="1" s="1"/>
  <c r="G200" i="1" s="1"/>
  <c r="G207" i="1"/>
  <c r="G206" i="1" s="1"/>
  <c r="G205" i="1" s="1"/>
  <c r="G211" i="1"/>
  <c r="G210" i="1" s="1"/>
  <c r="G209" i="1" s="1"/>
  <c r="G215" i="1"/>
  <c r="G214" i="1" s="1"/>
  <c r="G213" i="1" s="1"/>
  <c r="I100" i="1"/>
  <c r="I99" i="1" s="1"/>
  <c r="I98" i="1" s="1"/>
  <c r="I97" i="1" s="1"/>
  <c r="I199" i="1"/>
  <c r="I198" i="1" s="1"/>
  <c r="I197" i="1" s="1"/>
  <c r="I196" i="1" s="1"/>
  <c r="I126" i="1"/>
  <c r="I125" i="1" s="1"/>
  <c r="I124" i="1" s="1"/>
  <c r="I116" i="1"/>
  <c r="I115" i="1" s="1"/>
  <c r="I114" i="1" s="1"/>
  <c r="I104" i="1"/>
  <c r="I103" i="1" s="1"/>
  <c r="I102" i="1" s="1"/>
  <c r="I101" i="1" s="1"/>
  <c r="I96" i="1"/>
  <c r="I95" i="1" s="1"/>
  <c r="I94" i="1" s="1"/>
  <c r="I93" i="1" s="1"/>
  <c r="I88" i="1"/>
  <c r="I87" i="1" s="1"/>
  <c r="I86" i="1" s="1"/>
  <c r="I85" i="1" s="1"/>
  <c r="I66" i="1"/>
  <c r="I65" i="1" s="1"/>
  <c r="I64" i="1" s="1"/>
  <c r="I63" i="1" s="1"/>
  <c r="I62" i="1" s="1"/>
  <c r="I61" i="1" s="1"/>
  <c r="I60" i="1" s="1"/>
  <c r="I43" i="1"/>
  <c r="I42" i="1" s="1"/>
  <c r="I41" i="1" s="1"/>
  <c r="I40" i="1" s="1"/>
  <c r="I163" i="1"/>
  <c r="G151" i="1" l="1"/>
  <c r="H151" i="1"/>
  <c r="H134" i="1"/>
  <c r="G134" i="1"/>
  <c r="G133" i="1" s="1"/>
  <c r="H121" i="1"/>
  <c r="H123" i="1"/>
  <c r="H122" i="1" s="1"/>
  <c r="I121" i="1"/>
  <c r="I123" i="1"/>
  <c r="I122" i="1" s="1"/>
  <c r="G121" i="1"/>
  <c r="G123" i="1"/>
  <c r="G122" i="1" s="1"/>
  <c r="H133" i="1"/>
  <c r="G195" i="1"/>
  <c r="I172" i="1"/>
  <c r="I171" i="1" s="1"/>
  <c r="I170" i="1" s="1"/>
  <c r="G171" i="1"/>
  <c r="G170" i="1" s="1"/>
  <c r="I81" i="1"/>
  <c r="I80" i="1" s="1"/>
  <c r="I79" i="1" s="1"/>
  <c r="I78" i="1" s="1"/>
  <c r="G113" i="1"/>
  <c r="G112" i="1" s="1"/>
  <c r="G111" i="1" s="1"/>
  <c r="H204" i="1"/>
  <c r="G39" i="1"/>
  <c r="G34" i="1" s="1"/>
  <c r="I92" i="1"/>
  <c r="I91" i="1" s="1"/>
  <c r="I90" i="1" s="1"/>
  <c r="I89" i="1" s="1"/>
  <c r="I84" i="1" s="1"/>
  <c r="I83" i="1" s="1"/>
  <c r="G50" i="1"/>
  <c r="G49" i="1" s="1"/>
  <c r="G48" i="1" s="1"/>
  <c r="H195" i="1"/>
  <c r="H194" i="1" s="1"/>
  <c r="H187" i="1" s="1"/>
  <c r="I162" i="1"/>
  <c r="I161" i="1" s="1"/>
  <c r="I160" i="1" s="1"/>
  <c r="H20" i="1"/>
  <c r="H19" i="1" s="1"/>
  <c r="H18" i="1"/>
  <c r="H84" i="1"/>
  <c r="H83" i="1" s="1"/>
  <c r="H82" i="1" s="1"/>
  <c r="H113" i="1"/>
  <c r="H112" i="1" s="1"/>
  <c r="H111" i="1" s="1"/>
  <c r="H69" i="1"/>
  <c r="H68" i="1" s="1"/>
  <c r="H67" i="1" s="1"/>
  <c r="H50" i="1"/>
  <c r="H49" i="1" s="1"/>
  <c r="H48" i="1" s="1"/>
  <c r="H29" i="1"/>
  <c r="H39" i="1"/>
  <c r="H34" i="1" s="1"/>
  <c r="H25" i="1"/>
  <c r="H24" i="1"/>
  <c r="G204" i="1"/>
  <c r="G84" i="1"/>
  <c r="G83" i="1" s="1"/>
  <c r="G82" i="1" s="1"/>
  <c r="G20" i="1"/>
  <c r="G19" i="1" s="1"/>
  <c r="G18" i="1"/>
  <c r="G29" i="1"/>
  <c r="G30" i="1"/>
  <c r="G69" i="1"/>
  <c r="G68" i="1" s="1"/>
  <c r="G67" i="1" s="1"/>
  <c r="G24" i="1"/>
  <c r="G25" i="1"/>
  <c r="I216" i="1"/>
  <c r="I215" i="1" s="1"/>
  <c r="I214" i="1" s="1"/>
  <c r="I213" i="1" s="1"/>
  <c r="I208" i="1"/>
  <c r="I207" i="1" s="1"/>
  <c r="I206" i="1" s="1"/>
  <c r="I205" i="1" s="1"/>
  <c r="I212" i="1"/>
  <c r="I211" i="1" s="1"/>
  <c r="I210" i="1" s="1"/>
  <c r="I209" i="1" s="1"/>
  <c r="I77" i="1"/>
  <c r="I76" i="1" s="1"/>
  <c r="I75" i="1" s="1"/>
  <c r="I74" i="1" s="1"/>
  <c r="I73" i="1"/>
  <c r="I72" i="1" s="1"/>
  <c r="I71" i="1" s="1"/>
  <c r="I70" i="1" s="1"/>
  <c r="I155" i="1"/>
  <c r="I154" i="1" s="1"/>
  <c r="I153" i="1" s="1"/>
  <c r="I152" i="1" s="1"/>
  <c r="I159" i="1"/>
  <c r="I158" i="1" s="1"/>
  <c r="I157" i="1" s="1"/>
  <c r="I156" i="1" s="1"/>
  <c r="I33" i="1"/>
  <c r="I32" i="1" s="1"/>
  <c r="I31" i="1" s="1"/>
  <c r="I30" i="1" s="1"/>
  <c r="I54" i="1"/>
  <c r="I53" i="1" s="1"/>
  <c r="I52" i="1" s="1"/>
  <c r="I51" i="1" s="1"/>
  <c r="I47" i="1"/>
  <c r="I46" i="1" s="1"/>
  <c r="I45" i="1" s="1"/>
  <c r="I44" i="1" s="1"/>
  <c r="I39" i="1" s="1"/>
  <c r="I34" i="1" s="1"/>
  <c r="I177" i="1"/>
  <c r="I193" i="1"/>
  <c r="I192" i="1" s="1"/>
  <c r="I191" i="1" s="1"/>
  <c r="I190" i="1" s="1"/>
  <c r="I189" i="1" s="1"/>
  <c r="I188" i="1" s="1"/>
  <c r="I203" i="1"/>
  <c r="I202" i="1" s="1"/>
  <c r="I201" i="1" s="1"/>
  <c r="I200" i="1" s="1"/>
  <c r="I195" i="1" s="1"/>
  <c r="I28" i="1"/>
  <c r="I27" i="1" s="1"/>
  <c r="I26" i="1" s="1"/>
  <c r="I25" i="1" s="1"/>
  <c r="I142" i="1"/>
  <c r="I141" i="1" s="1"/>
  <c r="I140" i="1" s="1"/>
  <c r="I139" i="1" s="1"/>
  <c r="I132" i="1"/>
  <c r="I131" i="1" s="1"/>
  <c r="I130" i="1" s="1"/>
  <c r="I129" i="1" s="1"/>
  <c r="I128" i="1" s="1"/>
  <c r="I127" i="1" s="1"/>
  <c r="I23" i="1"/>
  <c r="I22" i="1" s="1"/>
  <c r="I21" i="1" s="1"/>
  <c r="I18" i="1" s="1"/>
  <c r="I58" i="1"/>
  <c r="I57" i="1" s="1"/>
  <c r="I56" i="1" s="1"/>
  <c r="I55" i="1" s="1"/>
  <c r="I176" i="1"/>
  <c r="K32" i="1"/>
  <c r="K31" i="1" s="1"/>
  <c r="K29" i="1" s="1"/>
  <c r="J32" i="1"/>
  <c r="J31" i="1" s="1"/>
  <c r="J29" i="1" s="1"/>
  <c r="H17" i="1" l="1"/>
  <c r="G194" i="1"/>
  <c r="G187" i="1" s="1"/>
  <c r="H120" i="1"/>
  <c r="H110" i="1" s="1"/>
  <c r="G120" i="1"/>
  <c r="G110" i="1" s="1"/>
  <c r="I169" i="1"/>
  <c r="I144" i="1"/>
  <c r="I143" i="1" s="1"/>
  <c r="H59" i="1"/>
  <c r="G59" i="1"/>
  <c r="I20" i="1"/>
  <c r="I19" i="1" s="1"/>
  <c r="I69" i="1"/>
  <c r="I68" i="1" s="1"/>
  <c r="I67" i="1" s="1"/>
  <c r="I204" i="1"/>
  <c r="I194" i="1" s="1"/>
  <c r="I187" i="1" s="1"/>
  <c r="G17" i="1"/>
  <c r="G16" i="1" s="1"/>
  <c r="I29" i="1"/>
  <c r="I50" i="1"/>
  <c r="I49" i="1" s="1"/>
  <c r="I48" i="1" s="1"/>
  <c r="I175" i="1"/>
  <c r="I174" i="1" s="1"/>
  <c r="I24" i="1"/>
  <c r="I150" i="1"/>
  <c r="I149" i="1" s="1"/>
  <c r="I148" i="1" s="1"/>
  <c r="I147" i="1" s="1"/>
  <c r="H16" i="1" l="1"/>
  <c r="I134" i="1"/>
  <c r="I133" i="1" s="1"/>
  <c r="I173" i="1"/>
  <c r="I151" i="1" s="1"/>
  <c r="I17" i="1"/>
  <c r="I119" i="1"/>
  <c r="I118" i="1" s="1"/>
  <c r="I117" i="1" s="1"/>
  <c r="I113" i="1" s="1"/>
  <c r="I112" i="1" s="1"/>
  <c r="I111" i="1" s="1"/>
  <c r="I109" i="1"/>
  <c r="I108" i="1" s="1"/>
  <c r="I107" i="1" s="1"/>
  <c r="I106" i="1" s="1"/>
  <c r="I105" i="1" s="1"/>
  <c r="I82" i="1" s="1"/>
  <c r="I59" i="1" s="1"/>
  <c r="I120" i="1" l="1"/>
  <c r="I110" i="1" s="1"/>
  <c r="I16" i="1" s="1"/>
  <c r="I236" i="1"/>
  <c r="I235" i="1" s="1"/>
  <c r="I234" i="1" s="1"/>
  <c r="I233" i="1" s="1"/>
  <c r="K235" i="1"/>
  <c r="K234" i="1" s="1"/>
  <c r="K233" i="1" s="1"/>
  <c r="J235" i="1"/>
  <c r="J234" i="1" s="1"/>
  <c r="J233" i="1" s="1"/>
  <c r="H235" i="1"/>
  <c r="H234" i="1" s="1"/>
  <c r="H233" i="1" s="1"/>
  <c r="G235" i="1"/>
  <c r="G234" i="1" s="1"/>
  <c r="G233" i="1" s="1"/>
  <c r="I256" i="1" l="1"/>
  <c r="I255" i="1" s="1"/>
  <c r="K255" i="1"/>
  <c r="J255" i="1"/>
  <c r="H255" i="1"/>
  <c r="G255" i="1"/>
  <c r="K254" i="1"/>
  <c r="K253" i="1" s="1"/>
  <c r="J254" i="1"/>
  <c r="J253" i="1" s="1"/>
  <c r="H254" i="1"/>
  <c r="H253" i="1" s="1"/>
  <c r="G254" i="1"/>
  <c r="G253" i="1" s="1"/>
  <c r="I254" i="1" l="1"/>
  <c r="I253" i="1" s="1"/>
  <c r="I232" i="1" l="1"/>
  <c r="I231" i="1" s="1"/>
  <c r="I230" i="1" s="1"/>
  <c r="I229" i="1" s="1"/>
  <c r="K231" i="1"/>
  <c r="K230" i="1" s="1"/>
  <c r="K229" i="1" s="1"/>
  <c r="J231" i="1"/>
  <c r="J230" i="1" s="1"/>
  <c r="J229" i="1" s="1"/>
  <c r="H231" i="1"/>
  <c r="H230" i="1" s="1"/>
  <c r="H229" i="1" s="1"/>
  <c r="G231" i="1"/>
  <c r="G230" i="1" s="1"/>
  <c r="G229" i="1" s="1"/>
  <c r="H243" i="1"/>
  <c r="H242" i="1" s="1"/>
  <c r="H241" i="1" s="1"/>
  <c r="K243" i="1"/>
  <c r="K242" i="1" s="1"/>
  <c r="K241" i="1" s="1"/>
  <c r="J243" i="1"/>
  <c r="J242" i="1" s="1"/>
  <c r="J241" i="1" s="1"/>
  <c r="G243" i="1"/>
  <c r="G242" i="1" s="1"/>
  <c r="G241" i="1" s="1"/>
  <c r="I244" i="1" l="1"/>
  <c r="I243" i="1" s="1"/>
  <c r="I242" i="1" s="1"/>
  <c r="I241" i="1" s="1"/>
  <c r="K141" i="1" l="1"/>
  <c r="K140" i="1" s="1"/>
  <c r="K139" i="1" s="1"/>
  <c r="J141" i="1"/>
  <c r="J140" i="1" s="1"/>
  <c r="J139" i="1" s="1"/>
  <c r="K46" i="1"/>
  <c r="K45" i="1" s="1"/>
  <c r="K44" i="1" s="1"/>
  <c r="J46" i="1"/>
  <c r="J45" i="1" s="1"/>
  <c r="J44" i="1" s="1"/>
  <c r="J163" i="1"/>
  <c r="J162" i="1" s="1"/>
  <c r="K163" i="1"/>
  <c r="K162" i="1" s="1"/>
  <c r="K176" i="1"/>
  <c r="K175" i="1" s="1"/>
  <c r="J176" i="1"/>
  <c r="J175" i="1" s="1"/>
  <c r="I270" i="1" l="1"/>
  <c r="I268" i="1" s="1"/>
  <c r="I267" i="1" s="1"/>
  <c r="H268" i="1"/>
  <c r="H267" i="1" s="1"/>
  <c r="H269" i="1"/>
  <c r="I266" i="1"/>
  <c r="I265" i="1" s="1"/>
  <c r="I263" i="1" s="1"/>
  <c r="H265" i="1"/>
  <c r="H263" i="1" s="1"/>
  <c r="H258" i="1" s="1"/>
  <c r="I252" i="1"/>
  <c r="I250" i="1" s="1"/>
  <c r="I249" i="1" s="1"/>
  <c r="H250" i="1"/>
  <c r="H249" i="1" s="1"/>
  <c r="H251" i="1"/>
  <c r="I248" i="1"/>
  <c r="I247" i="1" s="1"/>
  <c r="I246" i="1" s="1"/>
  <c r="I245" i="1" s="1"/>
  <c r="H247" i="1"/>
  <c r="H246" i="1" s="1"/>
  <c r="H245" i="1" s="1"/>
  <c r="I240" i="1"/>
  <c r="I239" i="1" s="1"/>
  <c r="I238" i="1" s="1"/>
  <c r="I237" i="1" s="1"/>
  <c r="H239" i="1"/>
  <c r="H238" i="1" s="1"/>
  <c r="H237" i="1" s="1"/>
  <c r="I228" i="1"/>
  <c r="I226" i="1" s="1"/>
  <c r="I225" i="1" s="1"/>
  <c r="H226" i="1"/>
  <c r="H225" i="1" s="1"/>
  <c r="H227" i="1"/>
  <c r="I224" i="1"/>
  <c r="I222" i="1" s="1"/>
  <c r="I221" i="1" s="1"/>
  <c r="H222" i="1"/>
  <c r="H221" i="1" s="1"/>
  <c r="H223" i="1"/>
  <c r="I258" i="1" l="1"/>
  <c r="I257" i="1" s="1"/>
  <c r="H220" i="1"/>
  <c r="H219" i="1" s="1"/>
  <c r="I220" i="1"/>
  <c r="I219" i="1" s="1"/>
  <c r="I227" i="1"/>
  <c r="I269" i="1"/>
  <c r="I251" i="1"/>
  <c r="I223" i="1"/>
  <c r="H257" i="1"/>
  <c r="I264" i="1"/>
  <c r="H264" i="1"/>
  <c r="I218" i="1" l="1"/>
  <c r="I217" i="1" s="1"/>
  <c r="H218" i="1"/>
  <c r="H217" i="1" s="1"/>
  <c r="H15" i="1" s="1"/>
  <c r="J108" i="1" l="1"/>
  <c r="J107" i="1" s="1"/>
  <c r="J106" i="1" s="1"/>
  <c r="J105" i="1" s="1"/>
  <c r="K108" i="1"/>
  <c r="K107" i="1" s="1"/>
  <c r="K106" i="1" s="1"/>
  <c r="K105" i="1" s="1"/>
  <c r="K23" i="1" l="1"/>
  <c r="J23" i="1"/>
  <c r="K159" i="1" l="1"/>
  <c r="J159" i="1" l="1"/>
  <c r="K73" i="1" l="1"/>
  <c r="J73" i="1"/>
  <c r="K77" i="1" l="1"/>
  <c r="J77" i="1"/>
  <c r="K207" i="1"/>
  <c r="J207" i="1"/>
  <c r="J150" i="1"/>
  <c r="I15" i="1" l="1"/>
  <c r="K125" i="1"/>
  <c r="J125" i="1"/>
  <c r="J103" i="1"/>
  <c r="J102" i="1" s="1"/>
  <c r="J101" i="1" s="1"/>
  <c r="K103" i="1"/>
  <c r="K102" i="1" s="1"/>
  <c r="K101" i="1" s="1"/>
  <c r="J99" i="1"/>
  <c r="J98" i="1" s="1"/>
  <c r="J97" i="1" s="1"/>
  <c r="K99" i="1"/>
  <c r="K98" i="1" s="1"/>
  <c r="K97" i="1" s="1"/>
  <c r="J91" i="1"/>
  <c r="J90" i="1" s="1"/>
  <c r="J89" i="1" s="1"/>
  <c r="K91" i="1"/>
  <c r="K90" i="1" s="1"/>
  <c r="K89" i="1" s="1"/>
  <c r="J95" i="1"/>
  <c r="J94" i="1" s="1"/>
  <c r="J93" i="1" s="1"/>
  <c r="K95" i="1"/>
  <c r="K94" i="1" s="1"/>
  <c r="K93" i="1" s="1"/>
  <c r="J87" i="1"/>
  <c r="K87" i="1"/>
  <c r="K72" i="1"/>
  <c r="K71" i="1" s="1"/>
  <c r="K70" i="1" s="1"/>
  <c r="J72" i="1"/>
  <c r="J71" i="1" s="1"/>
  <c r="J70" i="1" s="1"/>
  <c r="K57" i="1"/>
  <c r="K56" i="1" s="1"/>
  <c r="K55" i="1" s="1"/>
  <c r="J57" i="1"/>
  <c r="J56" i="1" s="1"/>
  <c r="J55" i="1" s="1"/>
  <c r="K27" i="1"/>
  <c r="K26" i="1" s="1"/>
  <c r="K24" i="1" s="1"/>
  <c r="J27" i="1"/>
  <c r="J26" i="1" s="1"/>
  <c r="J24" i="1" s="1"/>
  <c r="J149" i="1" l="1"/>
  <c r="J148" i="1" s="1"/>
  <c r="J147" i="1" s="1"/>
  <c r="K149" i="1"/>
  <c r="K148" i="1" s="1"/>
  <c r="K147" i="1" s="1"/>
  <c r="J144" i="1"/>
  <c r="J143" i="1" s="1"/>
  <c r="J134" i="1" s="1"/>
  <c r="K144" i="1"/>
  <c r="K143" i="1" s="1"/>
  <c r="K134" i="1" s="1"/>
  <c r="K239" i="1" l="1"/>
  <c r="K238" i="1" s="1"/>
  <c r="K237" i="1" s="1"/>
  <c r="J239" i="1"/>
  <c r="J238" i="1" s="1"/>
  <c r="J237" i="1" s="1"/>
  <c r="G239" i="1"/>
  <c r="G238" i="1" s="1"/>
  <c r="G237" i="1" s="1"/>
  <c r="J133" i="1" l="1"/>
  <c r="K133" i="1" l="1"/>
  <c r="K42" i="1" l="1"/>
  <c r="K41" i="1" s="1"/>
  <c r="K40" i="1" s="1"/>
  <c r="K39" i="1" s="1"/>
  <c r="K34" i="1" s="1"/>
  <c r="J42" i="1"/>
  <c r="J41" i="1" s="1"/>
  <c r="J40" i="1" s="1"/>
  <c r="J39" i="1" s="1"/>
  <c r="J34" i="1" s="1"/>
  <c r="K269" i="1"/>
  <c r="J269" i="1"/>
  <c r="G269" i="1"/>
  <c r="K268" i="1"/>
  <c r="K267" i="1" s="1"/>
  <c r="G268" i="1"/>
  <c r="G267" i="1" s="1"/>
  <c r="K251" i="1"/>
  <c r="J251" i="1"/>
  <c r="G250" i="1"/>
  <c r="G249" i="1" s="1"/>
  <c r="K227" i="1"/>
  <c r="J227" i="1"/>
  <c r="G226" i="1"/>
  <c r="G225" i="1" l="1"/>
  <c r="J268" i="1"/>
  <c r="J267" i="1" s="1"/>
  <c r="G251" i="1"/>
  <c r="K250" i="1"/>
  <c r="K249" i="1" s="1"/>
  <c r="G227" i="1"/>
  <c r="J226" i="1"/>
  <c r="J225" i="1" s="1"/>
  <c r="K226" i="1"/>
  <c r="K225" i="1" s="1"/>
  <c r="J250" i="1"/>
  <c r="J249" i="1" s="1"/>
  <c r="J154" i="1" l="1"/>
  <c r="J153" i="1" s="1"/>
  <c r="J152" i="1" s="1"/>
  <c r="K154" i="1"/>
  <c r="K153" i="1" s="1"/>
  <c r="K152" i="1" s="1"/>
  <c r="J86" i="1" l="1"/>
  <c r="J85" i="1" s="1"/>
  <c r="J84" i="1" s="1"/>
  <c r="K86" i="1"/>
  <c r="K85" i="1" s="1"/>
  <c r="K84" i="1" s="1"/>
  <c r="K265" i="1" l="1"/>
  <c r="K263" i="1" s="1"/>
  <c r="K258" i="1" s="1"/>
  <c r="J265" i="1"/>
  <c r="J263" i="1" s="1"/>
  <c r="J258" i="1" s="1"/>
  <c r="G265" i="1"/>
  <c r="G264" i="1" s="1"/>
  <c r="K247" i="1"/>
  <c r="J247" i="1"/>
  <c r="G247" i="1"/>
  <c r="K223" i="1"/>
  <c r="J223" i="1"/>
  <c r="G223" i="1"/>
  <c r="K222" i="1"/>
  <c r="K221" i="1" s="1"/>
  <c r="J222" i="1"/>
  <c r="J221" i="1" s="1"/>
  <c r="G222" i="1"/>
  <c r="G221" i="1" s="1"/>
  <c r="K257" i="1" l="1"/>
  <c r="J257" i="1"/>
  <c r="K246" i="1"/>
  <c r="K245" i="1" s="1"/>
  <c r="K220" i="1" s="1"/>
  <c r="J246" i="1"/>
  <c r="J245" i="1" s="1"/>
  <c r="J220" i="1" s="1"/>
  <c r="G246" i="1"/>
  <c r="G245" i="1" s="1"/>
  <c r="G220" i="1" s="1"/>
  <c r="J264" i="1"/>
  <c r="G263" i="1"/>
  <c r="K264" i="1"/>
  <c r="G258" i="1" l="1"/>
  <c r="G257" i="1" s="1"/>
  <c r="K215" i="1"/>
  <c r="K214" i="1" s="1"/>
  <c r="K213" i="1" s="1"/>
  <c r="J215" i="1"/>
  <c r="J214" i="1" s="1"/>
  <c r="J213" i="1" s="1"/>
  <c r="K211" i="1"/>
  <c r="K210" i="1" s="1"/>
  <c r="K209" i="1" s="1"/>
  <c r="J211" i="1"/>
  <c r="J210" i="1" s="1"/>
  <c r="J209" i="1" s="1"/>
  <c r="K206" i="1"/>
  <c r="K205" i="1" s="1"/>
  <c r="J206" i="1"/>
  <c r="J205" i="1" s="1"/>
  <c r="K202" i="1"/>
  <c r="K201" i="1" s="1"/>
  <c r="K200" i="1" s="1"/>
  <c r="J202" i="1"/>
  <c r="J201" i="1" s="1"/>
  <c r="J200" i="1" s="1"/>
  <c r="K198" i="1"/>
  <c r="K197" i="1" s="1"/>
  <c r="K196" i="1" s="1"/>
  <c r="J198" i="1"/>
  <c r="J197" i="1" s="1"/>
  <c r="J196" i="1" s="1"/>
  <c r="K192" i="1"/>
  <c r="K191" i="1" s="1"/>
  <c r="K190" i="1" s="1"/>
  <c r="K189" i="1" s="1"/>
  <c r="K188" i="1" s="1"/>
  <c r="J192" i="1"/>
  <c r="J191" i="1" s="1"/>
  <c r="J190" i="1" s="1"/>
  <c r="J189" i="1" s="1"/>
  <c r="J188" i="1" s="1"/>
  <c r="K174" i="1"/>
  <c r="K173" i="1" s="1"/>
  <c r="J174" i="1"/>
  <c r="J173" i="1" s="1"/>
  <c r="K171" i="1"/>
  <c r="K170" i="1" s="1"/>
  <c r="J171" i="1"/>
  <c r="J170" i="1" s="1"/>
  <c r="K169" i="1"/>
  <c r="J169" i="1"/>
  <c r="K161" i="1"/>
  <c r="K160" i="1" s="1"/>
  <c r="J161" i="1"/>
  <c r="J160" i="1" s="1"/>
  <c r="K158" i="1"/>
  <c r="K157" i="1" s="1"/>
  <c r="K156" i="1" s="1"/>
  <c r="J158" i="1"/>
  <c r="J157" i="1" s="1"/>
  <c r="J156" i="1" s="1"/>
  <c r="K131" i="1"/>
  <c r="K130" i="1" s="1"/>
  <c r="K129" i="1" s="1"/>
  <c r="J131" i="1"/>
  <c r="J130" i="1" s="1"/>
  <c r="J129" i="1" s="1"/>
  <c r="K124" i="1"/>
  <c r="J124" i="1"/>
  <c r="K118" i="1"/>
  <c r="K117" i="1" s="1"/>
  <c r="J118" i="1"/>
  <c r="J117" i="1" s="1"/>
  <c r="K115" i="1"/>
  <c r="K114" i="1" s="1"/>
  <c r="J115" i="1"/>
  <c r="J114" i="1" s="1"/>
  <c r="K80" i="1"/>
  <c r="K79" i="1" s="1"/>
  <c r="K78" i="1" s="1"/>
  <c r="J80" i="1"/>
  <c r="J79" i="1" s="1"/>
  <c r="J78" i="1" s="1"/>
  <c r="K76" i="1"/>
  <c r="K75" i="1" s="1"/>
  <c r="K74" i="1" s="1"/>
  <c r="J76" i="1"/>
  <c r="J75" i="1" s="1"/>
  <c r="J74" i="1" s="1"/>
  <c r="K65" i="1"/>
  <c r="K64" i="1" s="1"/>
  <c r="K63" i="1" s="1"/>
  <c r="K62" i="1" s="1"/>
  <c r="J65" i="1"/>
  <c r="J64" i="1" s="1"/>
  <c r="J63" i="1" s="1"/>
  <c r="J62" i="1" s="1"/>
  <c r="K53" i="1"/>
  <c r="K52" i="1" s="1"/>
  <c r="K51" i="1" s="1"/>
  <c r="K50" i="1" s="1"/>
  <c r="K49" i="1" s="1"/>
  <c r="K48" i="1" s="1"/>
  <c r="J53" i="1"/>
  <c r="J52" i="1" s="1"/>
  <c r="J51" i="1" s="1"/>
  <c r="J50" i="1" s="1"/>
  <c r="J49" i="1" s="1"/>
  <c r="J48" i="1" s="1"/>
  <c r="K219" i="1"/>
  <c r="J219" i="1"/>
  <c r="G219" i="1"/>
  <c r="K22" i="1"/>
  <c r="K21" i="1" s="1"/>
  <c r="K18" i="1" s="1"/>
  <c r="J22" i="1"/>
  <c r="J21" i="1" s="1"/>
  <c r="J18" i="1" s="1"/>
  <c r="K151" i="1" l="1"/>
  <c r="J151" i="1"/>
  <c r="J121" i="1"/>
  <c r="J123" i="1"/>
  <c r="J122" i="1" s="1"/>
  <c r="K121" i="1"/>
  <c r="K123" i="1"/>
  <c r="K122" i="1" s="1"/>
  <c r="K128" i="1"/>
  <c r="J128" i="1"/>
  <c r="J127" i="1" s="1"/>
  <c r="K69" i="1"/>
  <c r="K68" i="1" s="1"/>
  <c r="K67" i="1" s="1"/>
  <c r="J69" i="1"/>
  <c r="J68" i="1" s="1"/>
  <c r="J67" i="1" s="1"/>
  <c r="K20" i="1"/>
  <c r="K19" i="1" s="1"/>
  <c r="J20" i="1"/>
  <c r="J19" i="1" s="1"/>
  <c r="K127" i="1"/>
  <c r="K61" i="1"/>
  <c r="K60" i="1" s="1"/>
  <c r="J61" i="1"/>
  <c r="J60" i="1" s="1"/>
  <c r="K218" i="1"/>
  <c r="K217" i="1" s="1"/>
  <c r="J218" i="1"/>
  <c r="J217" i="1" s="1"/>
  <c r="G218" i="1"/>
  <c r="K83" i="1"/>
  <c r="K82" i="1" s="1"/>
  <c r="J113" i="1"/>
  <c r="J112" i="1" s="1"/>
  <c r="J111" i="1" s="1"/>
  <c r="K204" i="1"/>
  <c r="J204" i="1"/>
  <c r="K195" i="1"/>
  <c r="J195" i="1"/>
  <c r="K113" i="1"/>
  <c r="K112" i="1" s="1"/>
  <c r="K111" i="1" s="1"/>
  <c r="J83" i="1"/>
  <c r="J82" i="1" s="1"/>
  <c r="J59" i="1" l="1"/>
  <c r="K194" i="1"/>
  <c r="K187" i="1" s="1"/>
  <c r="K59" i="1"/>
  <c r="J194" i="1"/>
  <c r="J187" i="1" s="1"/>
  <c r="G217" i="1"/>
  <c r="G15" i="1" s="1"/>
  <c r="O15" i="1" s="1"/>
  <c r="K120" i="1"/>
  <c r="K110" i="1" s="1"/>
  <c r="J120" i="1"/>
  <c r="J110" i="1" s="1"/>
  <c r="J17" i="1"/>
  <c r="K17" i="1"/>
  <c r="K16" i="1" s="1"/>
  <c r="J16" i="1" l="1"/>
  <c r="J15" i="1" s="1"/>
  <c r="K15" i="1"/>
</calcChain>
</file>

<file path=xl/sharedStrings.xml><?xml version="1.0" encoding="utf-8"?>
<sst xmlns="http://schemas.openxmlformats.org/spreadsheetml/2006/main" count="1250" uniqueCount="229">
  <si>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</si>
  <si>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</si>
  <si>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</si>
  <si>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</si>
  <si>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</si>
  <si>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</si>
  <si>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</si>
  <si>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</si>
  <si>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</si>
  <si>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</si>
  <si>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</si>
  <si>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</si>
  <si>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</si>
  <si>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</si>
  <si>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</si>
  <si>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</si>
  <si>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</si>
  <si>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</si>
  <si>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</si>
  <si>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</si>
  <si>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</si>
  <si>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</si>
  <si>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</si>
  <si>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</si>
  <si>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</si>
  <si>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</si>
  <si>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</si>
  <si>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</si>
  <si>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</si>
  <si>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</si>
  <si>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</si>
  <si>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</si>
  <si>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</si>
  <si>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</si>
  <si>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</si>
  <si>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</si>
  <si>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</si>
  <si>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</si>
  <si>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</si>
  <si>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</si>
  <si>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</si>
  <si>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</si>
  <si>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</si>
  <si>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</si>
  <si>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</si>
  <si>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</si>
  <si>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</si>
  <si>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</si>
  <si>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</si>
  <si>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</si>
  <si>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</si>
  <si>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</si>
  <si>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</si>
  <si>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</si>
  <si>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</si>
  <si>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</si>
  <si>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</si>
  <si>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</si>
  <si>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</si>
  <si>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</si>
  <si>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</si>
  <si>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</si>
  <si>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</si>
  <si>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</si>
  <si>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</si>
  <si>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</si>
  <si>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</si>
  <si>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</si>
  <si>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</si>
  <si>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</si>
  <si>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</si>
  <si>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</si>
  <si>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</si>
  <si>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</si>
  <si>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</si>
  <si>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</si>
  <si>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</si>
  <si>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</si>
  <si>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</si>
  <si>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</si>
  <si>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</si>
  <si>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</si>
  <si>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</si>
  <si>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</si>
  <si>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</si>
  <si>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</si>
  <si>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</si>
  <si>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</si>
  <si>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</si>
  <si>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</si>
  <si>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</si>
  <si>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</si>
  <si>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</si>
  <si>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</si>
  <si>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</si>
  <si>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</si>
  <si>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</si>
  <si>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</si>
  <si>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</si>
  <si>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</si>
  <si>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</si>
  <si>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</si>
  <si>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</si>
  <si>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</si>
  <si>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</si>
  <si>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</si>
  <si>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</si>
  <si>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</si>
  <si>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</si>
  <si>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</si>
  <si>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</si>
  <si>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</si>
  <si>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</si>
  <si>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</si>
  <si>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</si>
  <si>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</si>
  <si>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</si>
  <si>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</si>
  <si>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</si>
  <si>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</si>
  <si>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</si>
  <si>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</si>
  <si>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</si>
  <si>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</si>
  <si>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</si>
  <si>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</si>
  <si>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</si>
  <si>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</si>
  <si>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</si>
  <si>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</si>
  <si>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</si>
  <si>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</si>
  <si>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</si>
  <si>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</si>
  <si>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</si>
  <si>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</si>
  <si>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</si>
  <si>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</si>
  <si>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</si>
  <si>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</si>
  <si>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</si>
  <si>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</si>
  <si>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</si>
  <si>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</si>
  <si>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</si>
  <si>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</si>
  <si>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</si>
  <si>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</si>
  <si>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</si>
  <si>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</si>
  <si>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</si>
  <si>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</si>
  <si>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</si>
  <si>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</si>
  <si>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</si>
  <si>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</si>
  <si>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</si>
  <si>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</si>
  <si>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</si>
  <si>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</si>
  <si>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</si>
  <si>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</si>
  <si>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</si>
  <si>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</si>
  <si>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</si>
  <si>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</si>
  <si>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</si>
  <si>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</si>
  <si>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</si>
  <si>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</si>
  <si>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</si>
  <si>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</si>
  <si>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</si>
  <si>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</si>
  <si>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</si>
  <si>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</si>
  <si>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</si>
  <si>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</si>
  <si>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</si>
  <si>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</si>
  <si>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</si>
  <si>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</si>
  <si>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</si>
  <si>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</si>
  <si>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</si>
  <si>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</si>
  <si>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</si>
  <si>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</si>
  <si>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</si>
  <si>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</si>
  <si>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</si>
  <si>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</si>
  <si>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</si>
  <si>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</si>
  <si>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</si>
  <si>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</si>
  <si>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</si>
  <si>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</si>
  <si>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</si>
  <si>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</si>
  <si>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</si>
  <si>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11</t>
  </si>
  <si>
    <t>870</t>
  </si>
  <si>
    <t>99 0 00 99950</t>
  </si>
  <si>
    <t>Резервные средства</t>
  </si>
  <si>
    <t>Резервные фонды</t>
  </si>
  <si>
    <t>Резерв средств на 2021 год, в том числе для увеличения расходов на оплату труда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</si>
  <si>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</si>
  <si>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</si>
  <si>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</si>
  <si>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</si>
  <si>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</si>
  <si>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</si>
  <si>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</si>
  <si>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</si>
  <si>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Приложение 1</t>
  </si>
  <si>
    <t>622</t>
  </si>
  <si>
    <t>Субсидии автономным учреждениям на иные цели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</si>
  <si>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</si>
  <si>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99 0 00 92060</t>
  </si>
  <si>
    <t>Межбюджетные трансферты</t>
  </si>
  <si>
    <t>Иные межбюджетные трансферты</t>
  </si>
  <si>
    <t>500</t>
  </si>
  <si>
    <t>540</t>
  </si>
  <si>
    <t>от 22 июня 2021 № 4-29/154</t>
  </si>
  <si>
    <t>12 1 14 00000</t>
  </si>
  <si>
    <t xml:space="preserve">Реализация мероприятий по благоустройству  улично-дорожной сети </t>
  </si>
  <si>
    <t>99 0 00 25520</t>
  </si>
  <si>
    <t>Озеленение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</si>
</sst>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14.xml"/><Relationship Id="rId80" Type="http://schemas.openxmlformats.org/officeDocument/2006/relationships/revisionLog" Target="revisionLog9.xml"/><Relationship Id="rId93" Type="http://schemas.openxmlformats.org/officeDocument/2006/relationships/revisionLog" Target="revisionLog2.xml"/><Relationship Id="rId98" Type="http://schemas.openxmlformats.org/officeDocument/2006/relationships/revisionLog" Target="revisionLog22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7" Type="http://schemas.openxmlformats.org/officeDocument/2006/relationships/revisionLog" Target="revisionLog21.xml"/><Relationship Id="rId92" Type="http://schemas.openxmlformats.org/officeDocument/2006/relationships/revisionLog" Target="revisionLog1.xml"/><Relationship Id="rId91" Type="http://schemas.openxmlformats.org/officeDocument/2006/relationships/revisionLog" Target="revisionLog11.xml"/><Relationship Id="rId83" Type="http://schemas.openxmlformats.org/officeDocument/2006/relationships/revisionLog" Target="revisionLog12.xml"/><Relationship Id="rId88" Type="http://schemas.openxmlformats.org/officeDocument/2006/relationships/revisionLog" Target="revisionLog17.xml"/><Relationship Id="rId96" Type="http://schemas.openxmlformats.org/officeDocument/2006/relationships/revisionLog" Target="revisionLog20.xml"/><Relationship Id="rId87" Type="http://schemas.openxmlformats.org/officeDocument/2006/relationships/revisionLog" Target="revisionLog16.xml"/><Relationship Id="rId79" Type="http://schemas.openxmlformats.org/officeDocument/2006/relationships/revisionLog" Target="revisionLog8.xml"/><Relationship Id="rId82" Type="http://schemas.openxmlformats.org/officeDocument/2006/relationships/revisionLog" Target="revisionLog111.xml"/><Relationship Id="rId90" Type="http://schemas.openxmlformats.org/officeDocument/2006/relationships/revisionLog" Target="revisionLog19.xml"/><Relationship Id="rId95" Type="http://schemas.openxmlformats.org/officeDocument/2006/relationships/revisionLog" Target="revisionLog4.xml"/><Relationship Id="rId86" Type="http://schemas.openxmlformats.org/officeDocument/2006/relationships/revisionLog" Target="revisionLog15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3.xml"/><Relationship Id="rId99" Type="http://schemas.openxmlformats.org/officeDocument/2006/relationships/revisionLog" Target="revisionLog23.xml"/><Relationship Id="rId77" Type="http://schemas.openxmlformats.org/officeDocument/2006/relationships/revisionLog" Target="revisionLog6.xml"/><Relationship Id="rId100" Type="http://schemas.openxmlformats.org/officeDocument/2006/relationships/revisionLog" Target="revisionLog2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869EB5-B886-4870-B2DE-7576BF684840}" diskRevisions="1" revisionId="1188" version="100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B30C1B40-6462-400D-91CD-8C2B099ABB57}" dateTime="2021-06-22T13:55:49" maxSheetId="2" userName="Администратор" r:id="rId91" minRId="822" maxRId="862">
    <sheetIdMap count="1">
      <sheetId val="1"/>
    </sheetIdMap>
  </header>
  <header guid="{FDC3F06A-2DB5-40BF-B7D2-4778941A9837}" dateTime="2021-06-22T13:58:26" maxSheetId="2" userName="Zinovkina" r:id="rId92" minRId="867" maxRId="914">
    <sheetIdMap count="1">
      <sheetId val="1"/>
    </sheetIdMap>
  </header>
  <header guid="{29C6762C-8AA7-4FC0-BBFB-3D4DF068112E}" dateTime="2021-06-24T16:55:03" maxSheetId="2" userName="Администратор" r:id="rId93" minRId="920" maxRId="947">
    <sheetIdMap count="1">
      <sheetId val="1"/>
    </sheetIdMap>
  </header>
  <header guid="{B726597D-B27D-4904-85EF-01E479185748}" dateTime="2021-06-28T11:45:29" maxSheetId="2" userName="Администратор" r:id="rId94" minRId="951" maxRId="1159">
    <sheetIdMap count="1">
      <sheetId val="1"/>
    </sheetIdMap>
  </header>
  <header guid="{665C5698-3042-449E-B127-81F0D1700DB4}" dateTime="2021-06-28T11:49:57" maxSheetId="2" userName="Администратор" r:id="rId95" minRId="1160" maxRId="1172">
    <sheetIdMap count="1">
      <sheetId val="1"/>
    </sheetIdMap>
  </header>
  <header guid="{0922D729-7A85-457C-BF4C-818D50A09B01}" dateTime="2021-06-28T14:20:02" maxSheetId="2" userName="Администратор" r:id="rId96">
    <sheetIdMap count="1">
      <sheetId val="1"/>
    </sheetIdMap>
  </header>
  <header guid="{DD502EA1-0A4E-4FDD-A8B6-7D99AA8A669C}" dateTime="2021-06-29T11:42:09" maxSheetId="2" userName="Администратор" r:id="rId97" minRId="1176" maxRId="1178">
    <sheetIdMap count="1">
      <sheetId val="1"/>
    </sheetIdMap>
  </header>
  <header guid="{7F8F9944-866F-4A89-8595-49F7141FD0D9}" dateTime="2021-06-29T11:42:18" maxSheetId="2" userName="Администратор" r:id="rId98">
    <sheetIdMap count="1">
      <sheetId val="1"/>
    </sheetIdMap>
  </header>
  <header guid="{ECFDEC89-B932-4415-B924-F1E435AF6232}" dateTime="2021-06-29T16:54:08" maxSheetId="2" userName="Администратор" r:id="rId99" minRId="1183">
    <sheetIdMap count="1">
      <sheetId val="1"/>
    </sheetIdMap>
  </header>
  <header guid="{18869EB5-B886-4870-B2DE-7576BF684840}" dateTime="2021-07-21T09:32:27" maxSheetId="2" userName="Администратор" r:id="rId100" minRId="118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867" sId="1" ref="A246:XFD249" action="insertRow">
    <undo index="0" exp="area" ref3D="1" dr="$G$1:$H$1048576" dn="Z_4CB2AD8A_1395_4EEB_B6E5_ACA1429CF0DB_.wvu.Cols" sId="1"/>
  </rrc>
  <rcc rId="868" sId="1" odxf="1" dxf="1">
    <nc r="A246" t="inlineStr">
      <is>
        <t>Укрепление материально-технической базы муниципальных учреждений</t>
      </is>
    </nc>
    <odxf>
      <fill>
        <patternFill patternType="none">
          <bgColor indexed="65"/>
        </patternFill>
      </fill>
      <alignment horizontal="left" readingOrder="0"/>
    </odxf>
    <ndxf>
      <fill>
        <patternFill patternType="solid">
          <bgColor theme="0"/>
        </patternFill>
      </fill>
      <alignment horizontal="justify" readingOrder="0"/>
    </ndxf>
  </rcc>
  <rcc rId="869" sId="1" odxf="1" dxf="1">
    <nc r="B246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1" numFmtId="4">
    <nc r="C246">
      <v>8</v>
    </nc>
  </rcc>
  <rcc rId="871" sId="1">
    <nc r="E246" t="inlineStr">
      <is>
        <t>05 0 12 00000</t>
      </is>
    </nc>
  </rcc>
  <rcc rId="872" sId="1">
    <nc r="G246">
      <f>G247</f>
    </nc>
  </rcc>
  <rcc rId="873" sId="1">
    <nc r="H246">
      <f>H247</f>
    </nc>
  </rcc>
  <rcc rId="874" sId="1">
    <nc r="I246">
      <f>I247</f>
    </nc>
  </rcc>
  <rcc rId="875" sId="1">
    <nc r="J246">
      <f>J247</f>
    </nc>
  </rcc>
  <rcc rId="876" sId="1">
    <nc r="K246">
      <f>K247</f>
    </nc>
  </rcc>
  <rfmt sheetId="1" sqref="M246" start="0" length="0">
    <dxf>
      <numFmt numFmtId="168" formatCode="0.0"/>
    </dxf>
  </rfmt>
  <rfmt sheetId="1" sqref="N246" start="0" length="0">
    <dxf>
      <numFmt numFmtId="168" formatCode="0.0"/>
    </dxf>
  </rfmt>
  <rfmt sheetId="1" sqref="O246" start="0" length="0">
    <dxf>
      <numFmt numFmtId="168" formatCode="0.0"/>
    </dxf>
  </rfmt>
  <rfmt sheetId="1" sqref="P246" start="0" length="0">
    <dxf>
      <numFmt numFmtId="167" formatCode="#,##0.0"/>
    </dxf>
  </rfmt>
  <rfmt sheetId="1" sqref="Q246" start="0" length="0">
    <dxf>
      <numFmt numFmtId="167" formatCode="#,##0.0"/>
    </dxf>
  </rfmt>
  <rfmt sheetId="1" sqref="R246" start="0" length="0">
    <dxf>
      <numFmt numFmtId="167" formatCode="#,##0.0"/>
    </dxf>
  </rfmt>
  <rcc rId="877" sId="1" odxf="1" dxf="1">
    <nc r="A24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1" odxf="1" dxf="1">
    <nc r="B247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1" numFmtId="4">
    <nc r="C247">
      <v>8</v>
    </nc>
  </rcc>
  <rcc rId="880" sId="1">
    <nc r="E247" t="inlineStr">
      <is>
        <t>05 0 12 00000</t>
      </is>
    </nc>
  </rcc>
  <rcc rId="881" sId="1">
    <nc r="F247" t="inlineStr">
      <is>
        <t>600</t>
      </is>
    </nc>
  </rcc>
  <rcc rId="882" sId="1">
    <nc r="G247">
      <f>G248</f>
    </nc>
  </rcc>
  <rcc rId="883" sId="1">
    <nc r="H247">
      <f>H248</f>
    </nc>
  </rcc>
  <rcc rId="884" sId="1">
    <nc r="I247">
      <f>I248</f>
    </nc>
  </rcc>
  <rcc rId="885" sId="1">
    <nc r="J247">
      <f>J248</f>
    </nc>
  </rcc>
  <rcc rId="886" sId="1">
    <nc r="K247">
      <f>K248</f>
    </nc>
  </rcc>
  <rfmt sheetId="1" sqref="A248" start="0" length="0">
    <dxf>
      <fill>
        <patternFill patternType="solid">
          <bgColor theme="0"/>
        </patternFill>
      </fill>
    </dxf>
  </rfmt>
  <rcc rId="887" sId="1" odxf="1" dxf="1">
    <nc r="B248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8" sId="1" numFmtId="4">
    <nc r="C248">
      <v>8</v>
    </nc>
  </rcc>
  <rcc rId="889" sId="1">
    <nc r="E248" t="inlineStr">
      <is>
        <t>05 0 12 00000</t>
      </is>
    </nc>
  </rcc>
  <rcc rId="890" sId="1">
    <nc r="G248">
      <f>G249</f>
    </nc>
  </rcc>
  <rcc rId="891" sId="1">
    <nc r="H248">
      <f>H249</f>
    </nc>
  </rcc>
  <rcc rId="892" sId="1">
    <nc r="I248">
      <f>I249</f>
    </nc>
  </rcc>
  <rcc rId="893" sId="1">
    <nc r="J248">
      <f>J249</f>
    </nc>
  </rcc>
  <rcc rId="894" sId="1">
    <nc r="K248">
      <f>K249</f>
    </nc>
  </rcc>
  <rfmt sheetId="1" sqref="A249" start="0" length="0">
    <dxf>
      <fill>
        <patternFill patternType="solid">
          <bgColor theme="8" tint="0.79998168889431442"/>
        </patternFill>
      </fill>
    </dxf>
  </rfmt>
  <rcc rId="895" sId="1" odxf="1" dxf="1">
    <nc r="B249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cc rId="896" sId="1" odxf="1" dxf="1" numFmtId="4">
    <nc r="C249">
      <v>8</v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fmt sheetId="1" sqref="D249" start="0" length="0">
    <dxf>
      <fill>
        <patternFill patternType="solid">
          <bgColor theme="8" tint="0.79998168889431442"/>
        </patternFill>
      </fill>
    </dxf>
  </rfmt>
  <rcc rId="897" sId="1" odxf="1" dxf="1">
    <nc r="E249" t="inlineStr">
      <is>
        <t>05 0 12 00000</t>
      </is>
    </nc>
    <odxf>
      <numFmt numFmtId="30" formatCode="@"/>
      <fill>
        <patternFill patternType="none">
          <bgColor indexed="65"/>
        </patternFill>
      </fill>
    </odxf>
    <ndxf>
      <numFmt numFmtId="164" formatCode="00"/>
      <fill>
        <patternFill patternType="solid">
          <bgColor theme="8" tint="0.79998168889431442"/>
        </patternFill>
      </fill>
    </ndxf>
  </rcc>
  <rfmt sheetId="1" sqref="F249" start="0" length="0">
    <dxf>
      <fill>
        <patternFill patternType="solid">
          <bgColor theme="8" tint="0.79998168889431442"/>
        </patternFill>
      </fill>
    </dxf>
  </rfmt>
  <rfmt sheetId="1" sqref="G249" start="0" length="0">
    <dxf>
      <fill>
        <patternFill patternType="solid">
          <bgColor theme="8" tint="0.79998168889431442"/>
        </patternFill>
      </fill>
      <alignment wrapText="1" readingOrder="0"/>
    </dxf>
  </rfmt>
  <rfmt sheetId="1" sqref="H249" start="0" length="0">
    <dxf>
      <fill>
        <patternFill patternType="solid">
          <bgColor theme="8" tint="0.79998168889431442"/>
        </patternFill>
      </fill>
      <alignment wrapText="1" readingOrder="0"/>
    </dxf>
  </rfmt>
  <rcc rId="898" sId="1" odxf="1" dxf="1">
    <nc r="I249">
      <f>H249+G249</f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899" sId="1" odxf="1" dxf="1" numFmtId="4">
    <nc r="J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0" sId="1" odxf="1" dxf="1" numFmtId="4">
    <nc r="K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1" sId="1" numFmtId="4">
    <nc r="D246">
      <v>2</v>
    </nc>
  </rcc>
  <rcc rId="902" sId="1" numFmtId="4">
    <nc r="D247">
      <v>2</v>
    </nc>
  </rcc>
  <rcc rId="903" sId="1" numFmtId="4">
    <nc r="D248">
      <v>2</v>
    </nc>
  </rcc>
  <rcc rId="904" sId="1" numFmtId="4">
    <nc r="D249">
      <v>2</v>
    </nc>
  </rcc>
  <rcc rId="905" sId="1" numFmtId="4">
    <nc r="G249">
      <v>0</v>
    </nc>
  </rcc>
  <rcc rId="906" sId="1">
    <nc r="F248" t="inlineStr">
      <is>
        <t>620</t>
      </is>
    </nc>
  </rcc>
  <rcc rId="907" sId="1">
    <nc r="F249" t="inlineStr">
      <is>
        <t>622</t>
      </is>
    </nc>
  </rcc>
  <rcc rId="908" sId="1">
    <nc r="A248" t="inlineStr">
      <is>
        <t>Субсидии автономным учреждениям</t>
      </is>
    </nc>
  </rcc>
  <rcc rId="909" sId="1">
    <nc r="A249" t="inlineStr">
      <is>
        <t>Субсидии автономным учреждениям на иные цели</t>
      </is>
    </nc>
  </rcc>
  <rcc rId="910" sId="1" numFmtId="4">
    <nc r="H249">
      <v>500</v>
    </nc>
  </rcc>
  <rcc rId="911" sId="1">
    <oc r="H245">
      <f>H250+H254+H258</f>
    </oc>
    <nc r="H245">
      <f>H250+H254+H258+H246</f>
    </nc>
  </rcc>
  <rcc rId="912" sId="1">
    <oc r="I245">
      <f>I250+I254+I258</f>
    </oc>
    <nc r="I245">
      <f>I250+I254+I258+I246</f>
    </nc>
  </rcc>
  <rcc rId="913" sId="1">
    <oc r="J245">
      <f>J250+J254+J258</f>
    </oc>
    <nc r="J245">
      <f>J250+J254+J258+J246</f>
    </nc>
  </rcc>
  <rcc rId="914" sId="1">
    <oc r="K245">
      <f>K250+K254+K258</f>
    </oc>
    <nc r="K245">
      <f>K250+K254+K258+K246</f>
    </nc>
  </rcc>
  <rdn rId="0" localSheetId="1" customView="1" name="Z_4CB2AD8A_1395_4EEB_B6E5_ACA1429CF0DB_.wvu.Rows" hidden="1" oldHidden="1">
    <oldFormula>'2021-2023 год'!#REF!,'2021-2023 год'!#REF!</oldFormula>
  </rdn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год'!$A$1:$K$257</formula>
    <oldFormula>'2021-2023 год'!$A$1:$K$257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год'!$A$13:$F$257</formula>
    <oldFormula>'2021-2023 год'!$A$13:$F$257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2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3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4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fmt sheetId="1" sqref="A171:K172">
    <dxf>
      <fill>
        <patternFill patternType="none">
          <bgColor auto="1"/>
        </patternFill>
      </fill>
    </dxf>
  </rfmt>
  <rcc rId="825" sId="1">
    <nc r="B171" t="inlineStr">
      <is>
        <t>920</t>
      </is>
    </nc>
  </rcc>
  <rcc rId="826" sId="1">
    <nc r="C171" t="inlineStr">
      <is>
        <t>05</t>
      </is>
    </nc>
  </rcc>
  <rcc rId="827" sId="1">
    <nc r="D171" t="inlineStr">
      <is>
        <t>03</t>
      </is>
    </nc>
  </rcc>
  <rcc rId="828" sId="1">
    <nc r="A17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</rcc>
  <rcc rId="829" sId="1">
    <nc r="E171" t="inlineStr">
      <is>
        <t>99 0 00 92060</t>
      </is>
    </nc>
  </rcc>
  <rcc rId="830" sId="1">
    <nc r="B172" t="inlineStr">
      <is>
        <t>920</t>
      </is>
    </nc>
  </rcc>
  <rcc rId="831" sId="1">
    <nc r="C172" t="inlineStr">
      <is>
        <t>05</t>
      </is>
    </nc>
  </rcc>
  <rcc rId="832" sId="1">
    <nc r="D172" t="inlineStr">
      <is>
        <t>03</t>
      </is>
    </nc>
  </rcc>
  <rcc rId="833" sId="1">
    <nc r="E172" t="inlineStr">
      <is>
        <t>99 0 00 92060</t>
      </is>
    </nc>
  </rcc>
  <rfmt sheetId="1" sqref="B173" start="0" length="0">
    <dxf>
      <fill>
        <patternFill patternType="none">
          <bgColor indexed="65"/>
        </patternFill>
      </fill>
    </dxf>
  </rfmt>
  <rfmt sheetId="1" sqref="C173" start="0" length="0">
    <dxf>
      <fill>
        <patternFill patternType="none">
          <bgColor indexed="65"/>
        </patternFill>
      </fill>
    </dxf>
  </rfmt>
  <rfmt sheetId="1" sqref="D173" start="0" length="0">
    <dxf>
      <fill>
        <patternFill patternType="none">
          <bgColor indexed="65"/>
        </patternFill>
      </fill>
    </dxf>
  </rfmt>
  <rfmt sheetId="1" sqref="E173" start="0" length="0">
    <dxf>
      <fill>
        <patternFill patternType="none">
          <bgColor indexed="65"/>
        </patternFill>
      </fill>
    </dxf>
  </rfmt>
  <rcc rId="834" sId="1" odxf="1" dxf="1">
    <nc r="B173" t="inlineStr">
      <is>
        <t>920</t>
      </is>
    </nc>
    <ndxf>
      <fill>
        <patternFill patternType="solid">
          <bgColor theme="8" tint="0.79998168889431442"/>
        </patternFill>
      </fill>
    </ndxf>
  </rcc>
  <rcc rId="835" sId="1" odxf="1" dxf="1">
    <nc r="C173" t="inlineStr">
      <is>
        <t>05</t>
      </is>
    </nc>
    <ndxf>
      <fill>
        <patternFill patternType="solid">
          <bgColor theme="8" tint="0.79998168889431442"/>
        </patternFill>
      </fill>
    </ndxf>
  </rcc>
  <rcc rId="836" sId="1" odxf="1" dxf="1">
    <nc r="D173" t="inlineStr">
      <is>
        <t>03</t>
      </is>
    </nc>
    <ndxf>
      <fill>
        <patternFill patternType="solid">
          <bgColor theme="8" tint="0.79998168889431442"/>
        </patternFill>
      </fill>
    </ndxf>
  </rcc>
  <rcc rId="837" sId="1" odxf="1" dxf="1">
    <nc r="E173" t="inlineStr">
      <is>
        <t>99 0 00 92060</t>
      </is>
    </nc>
    <ndxf>
      <fill>
        <patternFill patternType="solid">
          <bgColor theme="8" tint="0.79998168889431442"/>
        </patternFill>
      </fill>
    </ndxf>
  </rcc>
  <rcc rId="838" sId="1" odxf="1" dxf="1">
    <nc r="A17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fmt sheetId="1" sqref="A173" start="0" length="0">
    <dxf>
      <fill>
        <patternFill>
          <bgColor rgb="FFCCFFFF"/>
        </patternFill>
      </fill>
      <alignment horizontal="left" vertical="center" readingOrder="0"/>
    </dxf>
  </rfmt>
  <rcc rId="839" sId="1" odxf="1" dxf="1">
    <nc r="A173" t="inlineStr">
      <is>
        <t>Иные межбюджетные трансферты</t>
      </is>
    </nc>
    <ndxf>
      <fill>
        <patternFill>
          <bgColor theme="8" tint="0.79998168889431442"/>
        </patternFill>
      </fill>
      <alignment horizontal="justify" vertical="top" readingOrder="0"/>
    </ndxf>
  </rcc>
  <rcc rId="840" sId="1">
    <nc r="F172" t="inlineStr">
      <is>
        <t>500</t>
      </is>
    </nc>
  </rcc>
  <rcc rId="841" sId="1">
    <nc r="F173" t="inlineStr">
      <is>
        <t>540</t>
      </is>
    </nc>
  </rcc>
  <rcc rId="842" sId="1">
    <nc r="G171">
      <f>G172</f>
    </nc>
  </rcc>
  <rcc rId="843" sId="1">
    <nc r="G172">
      <f>G173</f>
    </nc>
  </rcc>
  <rcc rId="844" sId="1">
    <nc r="H171">
      <f>H172</f>
    </nc>
  </rcc>
  <rcc rId="845" sId="1">
    <nc r="I171">
      <f>I172</f>
    </nc>
  </rcc>
  <rcc rId="846" sId="1">
    <nc r="J171">
      <f>J172</f>
    </nc>
  </rcc>
  <rcc rId="847" sId="1">
    <nc r="K171">
      <f>K172</f>
    </nc>
  </rcc>
  <rcc rId="848" sId="1">
    <nc r="H172">
      <f>H173</f>
    </nc>
  </rcc>
  <rcc rId="849" sId="1">
    <nc r="I172">
      <f>I173</f>
    </nc>
  </rcc>
  <rcc rId="850" sId="1">
    <nc r="J172">
      <f>J173</f>
    </nc>
  </rcc>
  <rcc rId="851" sId="1">
    <nc r="K172">
      <f>K173</f>
    </nc>
  </rcc>
  <rcc rId="852" sId="1">
    <nc r="I173">
      <f>H173+G173</f>
    </nc>
  </rcc>
  <rcc rId="853" sId="1" numFmtId="4">
    <nc r="J173">
      <v>0</v>
    </nc>
  </rcc>
  <rcc rId="854" sId="1" numFmtId="4">
    <nc r="K173">
      <v>0</v>
    </nc>
  </rcc>
  <rcc rId="855" sId="1" numFmtId="4">
    <nc r="H173">
      <v>550.1</v>
    </nc>
  </rcc>
  <rcc rId="856" sId="1">
    <oc r="H169">
      <f>-1230-1505.7+1200+3500</f>
    </oc>
    <nc r="H169">
      <f>-1230-1505.7+1200+3500-550.1</f>
    </nc>
  </rcc>
  <rcc rId="857" sId="1">
    <oc r="G148">
      <f>G157+G162+G166+G153+G149</f>
    </oc>
    <nc r="G148">
      <f>G157+G162+G166+G153+G149+G171</f>
    </nc>
  </rcc>
  <rcc rId="858" sId="1">
    <oc r="H148">
      <f>H157+H162+H166+H153+H149</f>
    </oc>
    <nc r="H148">
      <f>H157+H162+H166+H153+H149+H171</f>
    </nc>
  </rcc>
  <rcc rId="859" sId="1">
    <oc r="I148">
      <f>I157+I162+I166+I153+I149</f>
    </oc>
    <nc r="I148">
      <f>I157+I162+I166+I153+I149+I171</f>
    </nc>
  </rcc>
  <rcc rId="860" sId="1">
    <oc r="J148">
      <f>J157+J162+J166+J153+J149</f>
    </oc>
    <nc r="J148">
      <f>J157+J162+J166+J153+J149+J171</f>
    </nc>
  </rcc>
  <rcc rId="861" sId="1">
    <oc r="K148">
      <f>K157+K162+K166+K153+K149</f>
    </oc>
    <nc r="K148">
      <f>K157+K162+K166+K153+K149+K171</f>
    </nc>
  </rcc>
  <rcc rId="862" sId="1" numFmtId="4">
    <oc r="H33">
      <v>0</v>
    </oc>
    <nc r="H33">
      <f>-500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год'!$A$1:$K$257</formula>
    <oldFormula>'2021-2023 год'!$A$1:$K$257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numFmtId="4">
    <oc r="G38">
      <v>0</v>
    </oc>
    <nc r="G38">
      <v>30</v>
    </nc>
  </rcc>
  <rcc rId="921" sId="1" numFmtId="4">
    <oc r="H38">
      <v>30</v>
    </oc>
    <nc r="H38">
      <v>0</v>
    </nc>
  </rcc>
  <rcc rId="922" sId="1" numFmtId="4">
    <oc r="G43">
      <v>141.4</v>
    </oc>
    <nc r="G43">
      <v>291.89999999999998</v>
    </nc>
  </rcc>
  <rcc rId="923" sId="1" numFmtId="4">
    <oc r="H43">
      <v>150.5</v>
    </oc>
    <nc r="H43"/>
  </rcc>
  <rcc rId="924" sId="1" numFmtId="4">
    <oc r="G81">
      <f>40478.1+27.2</f>
    </oc>
    <nc r="G81">
      <v>36854.800000000003</v>
    </nc>
  </rcc>
  <rcc rId="925" sId="1">
    <oc r="H81">
      <f>-150.5-3500</f>
    </oc>
    <nc r="H81"/>
  </rcc>
  <rcc rId="926" sId="1" numFmtId="4">
    <oc r="G142">
      <f>10122+1124.7+172.1+19.1</f>
    </oc>
    <nc r="G142">
      <v>0</v>
    </nc>
  </rcc>
  <rcc rId="927" sId="1" numFmtId="4">
    <oc r="G143">
      <v>0</v>
    </oc>
    <nc r="G143">
      <v>11437.9</v>
    </nc>
  </rcc>
  <rcc rId="928" sId="1" numFmtId="4">
    <oc r="H143">
      <v>11437.9</v>
    </oc>
    <nc r="H143"/>
  </rcc>
  <rcc rId="929" sId="1" numFmtId="4">
    <oc r="H142">
      <v>-11437.9</v>
    </oc>
    <nc r="H142"/>
  </rcc>
  <rrc rId="930" sId="1" ref="A142:XFD142" action="deleteRow">
    <undo index="0" exp="ref" v="1" dr="I142" r="I141" sId="1"/>
    <undo index="0" exp="ref" v="1" dr="H142" r="H141" sId="1"/>
    <undo index="0" exp="ref" v="1" dr="G142" r="G141" sId="1"/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42">
        <f>H142+G142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931" sId="1">
    <oc r="G141">
      <f>#REF!</f>
    </oc>
    <nc r="G141">
      <f>G142</f>
    </nc>
  </rcc>
  <rcc rId="932" sId="1">
    <oc r="H141">
      <f>#REF!+H142</f>
    </oc>
    <nc r="H141">
      <f>H142</f>
    </nc>
  </rcc>
  <rcc rId="933" sId="1">
    <oc r="I141">
      <f>#REF!+I142</f>
    </oc>
    <nc r="I141">
      <f>I142</f>
    </nc>
  </rcc>
  <rcc rId="934" sId="1">
    <oc r="J141">
      <f>J142</f>
    </oc>
    <nc r="J141">
      <f>J142</f>
    </nc>
  </rcc>
  <rcc rId="935" sId="1">
    <oc r="K141">
      <f>K142</f>
    </oc>
    <nc r="K141">
      <f>K142</f>
    </nc>
  </rcc>
  <rcc rId="936" sId="1" numFmtId="4">
    <oc r="G168">
      <v>13659.1</v>
    </oc>
    <nc r="G168">
      <v>15073.3</v>
    </nc>
  </rcc>
  <rcc rId="937" sId="1" numFmtId="4">
    <nc r="G172">
      <v>0</v>
    </nc>
  </rcc>
  <rcc rId="938" sId="1" numFmtId="4">
    <oc r="G242">
      <v>308.8</v>
    </oc>
    <nc r="G242">
      <v>1783.3</v>
    </nc>
  </rcc>
  <rcc rId="939" sId="1" numFmtId="4">
    <oc r="H242">
      <v>1474.5</v>
    </oc>
    <nc r="H242"/>
  </rcc>
  <rcc rId="940" sId="1" numFmtId="4">
    <oc r="G260">
      <v>0</v>
    </oc>
    <nc r="G260">
      <v>31.2</v>
    </nc>
  </rcc>
  <rcc rId="941" sId="1" numFmtId="4">
    <oc r="H260">
      <v>31.2</v>
    </oc>
    <nc r="H260"/>
  </rcc>
  <rcc rId="942" sId="1" numFmtId="4">
    <oc r="G218">
      <v>40.4</v>
    </oc>
    <nc r="G218">
      <v>1109.5</v>
    </nc>
  </rcc>
  <rcc rId="943" sId="1" numFmtId="4">
    <oc r="H218">
      <v>1069.0999999999999</v>
    </oc>
    <nc r="H218"/>
  </rcc>
  <rcc rId="944" sId="1" numFmtId="4">
    <oc r="G234">
      <v>15940.4</v>
    </oc>
    <nc r="G234">
      <v>14871.3</v>
    </nc>
  </rcc>
  <rcc rId="945" sId="1" numFmtId="4">
    <oc r="H234">
      <v>-1069.0999999999999</v>
    </oc>
    <nc r="H234"/>
  </rcc>
  <rcc rId="946" sId="1" numFmtId="4">
    <oc r="H168">
      <f>-1230-1505.7+1200+3500-550.1</f>
    </oc>
    <nc r="H168">
      <v>-550.1</v>
    </nc>
  </rcc>
  <rcc rId="947" sId="1">
    <oc r="G3" t="inlineStr">
      <is>
        <t>от 11 июня 2021 № 4-29/149</t>
      </is>
    </oc>
    <nc r="G3" t="inlineStr">
      <is>
        <t>от 22 июня 2021 № 4-29/154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год'!$A$1:$K$260</formula>
    <oldFormula>'2021-2023 год'!$A$1:$K$260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год'!$A$13:$F$260</formula>
    <oldFormula>'2021-2023 год'!$A$13:$F$256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1">
    <oc r="E166" t="inlineStr">
      <is>
        <t>99 0 00 25530</t>
      </is>
    </oc>
    <nc r="E166" t="inlineStr">
      <is>
        <t>99 0 00 25520</t>
      </is>
    </nc>
  </rcc>
  <rcc rId="1177" sId="1">
    <oc r="E167" t="inlineStr">
      <is>
        <t>99 0 00 25530</t>
      </is>
    </oc>
    <nc r="E167" t="inlineStr">
      <is>
        <t>99 0 00 25520</t>
      </is>
    </nc>
  </rcc>
  <rcc rId="1178" sId="1">
    <oc r="E168" t="inlineStr">
      <is>
        <t>99 0 00 25530</t>
      </is>
    </oc>
    <nc r="E168" t="inlineStr">
      <is>
        <t>99 0 00 25520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8" start="0" length="0">
    <dxf>
      <fill>
        <patternFill>
          <bgColor rgb="FFDAEEF3"/>
        </patternFill>
      </fill>
    </dxf>
  </rfmt>
  <rfmt sheetId="1" sqref="C138" start="0" length="0">
    <dxf>
      <fill>
        <patternFill>
          <bgColor rgb="FFDAEEF3"/>
        </patternFill>
      </fill>
    </dxf>
  </rfmt>
  <rfmt sheetId="1" sqref="D138" start="0" length="0">
    <dxf>
      <fill>
        <patternFill>
          <bgColor rgb="FFDAEEF3"/>
        </patternFill>
      </fill>
    </dxf>
  </rfmt>
  <rfmt sheetId="1" sqref="E138" start="0" length="0">
    <dxf>
      <fill>
        <patternFill>
          <bgColor theme="8" tint="0.79998168889431442"/>
        </patternFill>
      </fill>
    </dxf>
  </rfmt>
  <rfmt sheetId="1" sqref="F138" start="0" length="0">
    <dxf>
      <fill>
        <patternFill>
          <bgColor rgb="FFDAEEF3"/>
        </patternFill>
      </fill>
    </dxf>
  </rfmt>
  <rfmt sheetId="1" sqref="G138" start="0" length="0">
    <dxf>
      <fill>
        <patternFill>
          <bgColor theme="8" tint="0.79998168889431442"/>
        </patternFill>
      </fill>
    </dxf>
  </rfmt>
  <rfmt sheetId="1" sqref="H138" start="0" length="0">
    <dxf>
      <fill>
        <patternFill>
          <bgColor theme="8" tint="0.79998168889431442"/>
        </patternFill>
      </fill>
    </dxf>
  </rfmt>
  <rcc rId="1183" sId="1" odxf="1" dxf="1">
    <oc r="I138">
      <f>H138+G138</f>
    </oc>
    <nc r="I138">
      <f>H138+G138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38" start="0" length="0">
    <dxf>
      <fill>
        <patternFill>
          <bgColor theme="8" tint="0.79998168889431442"/>
        </patternFill>
      </fill>
    </dxf>
  </rfmt>
  <rfmt sheetId="1" sqref="K138" start="0" length="0">
    <dxf>
      <fill>
        <patternFill>
          <bgColor rgb="FFDAEEF3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 odxf="1" dxf="1">
    <nc r="L147">
      <f>I147+I135</f>
    </nc>
    <odxf>
      <numFmt numFmtId="0" formatCode="General"/>
    </odxf>
    <ndxf>
      <numFmt numFmtId="167" formatCode="#,##0.0"/>
    </ndxf>
  </rcc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135:XFD135" action="insertRow"/>
  <rrc rId="952" sId="1" ref="A135:XFD135" action="insertRow"/>
  <rrc rId="953" sId="1" ref="A135:XFD135" action="insertRow"/>
  <rrc rId="954" sId="1" ref="A135:XFD135" action="insertRow"/>
  <rcc rId="955" sId="1">
    <nc r="B135" t="inlineStr">
      <is>
        <t>920</t>
      </is>
    </nc>
  </rcc>
  <rcc rId="956" sId="1">
    <nc r="C135" t="inlineStr">
      <is>
        <t>05</t>
      </is>
    </nc>
  </rcc>
  <rcc rId="957" sId="1">
    <nc r="D135" t="inlineStr">
      <is>
        <t>03</t>
      </is>
    </nc>
  </rcc>
  <rcc rId="958" sId="1">
    <nc r="E135" t="inlineStr">
      <is>
        <t>12 1 14 00000</t>
      </is>
    </nc>
  </rcc>
  <rcc rId="959" sId="1">
    <nc r="B136" t="inlineStr">
      <is>
        <t>920</t>
      </is>
    </nc>
  </rcc>
  <rcc rId="960" sId="1">
    <nc r="C136" t="inlineStr">
      <is>
        <t>05</t>
      </is>
    </nc>
  </rcc>
  <rcc rId="961" sId="1">
    <nc r="D136" t="inlineStr">
      <is>
        <t>03</t>
      </is>
    </nc>
  </rcc>
  <rcc rId="962" sId="1">
    <nc r="E136" t="inlineStr">
      <is>
        <t>12 1 14 00000</t>
      </is>
    </nc>
  </rcc>
  <rcc rId="963" sId="1">
    <nc r="B137" t="inlineStr">
      <is>
        <t>920</t>
      </is>
    </nc>
  </rcc>
  <rcc rId="964" sId="1">
    <nc r="C137" t="inlineStr">
      <is>
        <t>05</t>
      </is>
    </nc>
  </rcc>
  <rcc rId="965" sId="1">
    <nc r="D137" t="inlineStr">
      <is>
        <t>03</t>
      </is>
    </nc>
  </rcc>
  <rcc rId="966" sId="1">
    <nc r="E137" t="inlineStr">
      <is>
        <t>12 1 14 00000</t>
      </is>
    </nc>
  </rcc>
  <rcc rId="967" sId="1">
    <nc r="B138" t="inlineStr">
      <is>
        <t>920</t>
      </is>
    </nc>
  </rcc>
  <rcc rId="968" sId="1">
    <nc r="C138" t="inlineStr">
      <is>
        <t>05</t>
      </is>
    </nc>
  </rcc>
  <rcc rId="969" sId="1">
    <nc r="D138" t="inlineStr">
      <is>
        <t>03</t>
      </is>
    </nc>
  </rcc>
  <rcc rId="970" sId="1">
    <nc r="E138" t="inlineStr">
      <is>
        <t>12 1 14 00000</t>
      </is>
    </nc>
  </rcc>
  <rcc rId="971" sId="1">
    <nc r="F136" t="inlineStr">
      <is>
        <t>200</t>
      </is>
    </nc>
  </rcc>
  <rcc rId="972" sId="1">
    <nc r="F137" t="inlineStr">
      <is>
        <t>240</t>
      </is>
    </nc>
  </rcc>
  <rcc rId="973" sId="1">
    <nc r="F138" t="inlineStr">
      <is>
        <t>244</t>
      </is>
    </nc>
  </rcc>
  <rcc rId="974" sId="1" odxf="1" dxf="1">
    <nc r="A13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5" sId="1" odxf="1" dxf="1">
    <nc r="A13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6" sId="1" odxf="1" dxf="1">
    <nc r="A138" t="inlineStr">
      <is>
        <t>Прочая закупка товаров, работ и услуг</t>
      </is>
    </nc>
    <odxf>
      <numFmt numFmtId="30" formatCode="@"/>
      <fill>
        <patternFill>
          <bgColor theme="0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977" sId="1">
    <nc r="G137">
      <f>G138</f>
    </nc>
  </rcc>
  <rcc rId="978" sId="1">
    <nc r="H137">
      <f>H138</f>
    </nc>
  </rcc>
  <rcc rId="979" sId="1">
    <nc r="I137">
      <f>I138</f>
    </nc>
  </rcc>
  <rcc rId="980" sId="1">
    <nc r="I138">
      <f>H138+G138</f>
    </nc>
  </rcc>
  <rcc rId="981" sId="1" numFmtId="4">
    <nc r="J137">
      <f>J138</f>
    </nc>
  </rcc>
  <rcc rId="982" sId="1">
    <nc r="K137">
      <f>K138</f>
    </nc>
  </rcc>
  <rcc rId="983" sId="1" numFmtId="4">
    <nc r="J138">
      <v>0</v>
    </nc>
  </rcc>
  <rcc rId="984" sId="1" numFmtId="4">
    <nc r="K138">
      <v>0</v>
    </nc>
  </rcc>
  <rcc rId="985" sId="1">
    <nc r="G136">
      <f>G137</f>
    </nc>
  </rcc>
  <rcc rId="986" sId="1">
    <nc r="G135">
      <f>G136</f>
    </nc>
  </rcc>
  <rcc rId="987" sId="1">
    <nc r="H135">
      <f>H136</f>
    </nc>
  </rcc>
  <rcc rId="988" sId="1">
    <nc r="I135">
      <f>I136</f>
    </nc>
  </rcc>
  <rcc rId="989" sId="1">
    <nc r="J135">
      <f>J136</f>
    </nc>
  </rcc>
  <rcc rId="990" sId="1">
    <nc r="K135">
      <f>K136</f>
    </nc>
  </rcc>
  <rcc rId="991" sId="1">
    <nc r="H136">
      <f>H137</f>
    </nc>
  </rcc>
  <rcc rId="992" sId="1">
    <nc r="I136">
      <f>I137</f>
    </nc>
  </rcc>
  <rcc rId="993" sId="1">
    <nc r="J136">
      <f>J137</f>
    </nc>
  </rcc>
  <rcc rId="994" sId="1">
    <nc r="K136">
      <f>K137</f>
    </nc>
  </rcc>
  <rcc rId="995" sId="1" numFmtId="4">
    <nc r="H138">
      <v>16186.4</v>
    </nc>
  </rcc>
  <rcc rId="996" sId="1">
    <nc r="A135" t="inlineStr">
      <is>
        <t xml:space="preserve">Реализация мероприятий по благоустройству  улично-дорожной сети </t>
      </is>
    </nc>
  </rcc>
  <rcc rId="997" sId="1">
    <oc r="G134">
      <f>G143+G147+G139</f>
    </oc>
    <nc r="G134">
      <f>G143+G147+G139+G135</f>
    </nc>
  </rcc>
  <rcc rId="998" sId="1">
    <oc r="H134">
      <f>H143+H147</f>
    </oc>
    <nc r="H134">
      <f>H143+H147+H139+H135</f>
    </nc>
  </rcc>
  <rcc rId="999" sId="1">
    <oc r="I134">
      <f>I143+I147+I139</f>
    </oc>
    <nc r="I134">
      <f>I143+I147+I139+I135</f>
    </nc>
  </rcc>
  <rcc rId="1000" sId="1">
    <oc r="J134">
      <f>J143+J147</f>
    </oc>
    <nc r="J134">
      <f>J143+J147+J139+J135</f>
    </nc>
  </rcc>
  <rcc rId="1001" sId="1">
    <oc r="K134">
      <f>K143+K147</f>
    </oc>
    <nc r="K134">
      <f>K143+K147+K139+K135</f>
    </nc>
  </rcc>
  <rcc rId="1002" sId="1" numFmtId="4">
    <nc r="H159">
      <v>3700</v>
    </nc>
  </rcc>
  <rrc rId="1003" sId="1" ref="A247:XFD247" action="insertRow"/>
  <rrc rId="1004" sId="1" ref="A247:XFD247" action="insertRow"/>
  <rrc rId="1005" sId="1" ref="A247:XFD248" action="insertRow"/>
  <rcc rId="1006" sId="1" odxf="1" dxf="1">
    <nc r="A248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numFmt numFmtId="30" formatCode="@"/>
      <fill>
        <patternFill patternType="solid">
          <bgColor theme="8" tint="0.79998168889431442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1007" sId="1" odxf="1" dxf="1">
    <nc r="B248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08" sId="1" odxf="1" dxf="1">
    <nc r="E248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fmt sheetId="1" sqref="F248" start="0" length="0">
    <dxf>
      <fill>
        <patternFill patternType="none">
          <bgColor indexed="65"/>
        </patternFill>
      </fill>
      <alignment wrapText="0" readingOrder="0"/>
    </dxf>
  </rfmt>
  <rcc rId="1009" sId="1" odxf="1" dxf="1">
    <nc r="A249" t="inlineStr">
      <is>
        <t>Межбюджетные трансферты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010" sId="1" odxf="1" dxf="1">
    <nc r="B249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11" sId="1" odxf="1" dxf="1">
    <nc r="E249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cc rId="1012" sId="1" odxf="1" dxf="1">
    <nc r="F249" t="inlineStr">
      <is>
        <t>500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13" sId="1" odxf="1" dxf="1">
    <nc r="A250" t="inlineStr">
      <is>
        <t>Иные межбюджетные трансферты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1014" sId="1" odxf="1" dxf="1">
    <nc r="B250" t="inlineStr">
      <is>
        <t>920</t>
      </is>
    </nc>
    <odxf>
      <alignment wrapText="1" readingOrder="0"/>
    </odxf>
    <ndxf>
      <alignment wrapText="0" readingOrder="0"/>
    </ndxf>
  </rcc>
  <rfmt sheetId="1" sqref="C250" start="0" length="0">
    <dxf>
      <numFmt numFmtId="30" formatCode="@"/>
      <alignment wrapText="0" readingOrder="0"/>
    </dxf>
  </rfmt>
  <rfmt sheetId="1" sqref="D250" start="0" length="0">
    <dxf>
      <numFmt numFmtId="30" formatCode="@"/>
      <alignment wrapText="0" readingOrder="0"/>
    </dxf>
  </rfmt>
  <rcc rId="1015" sId="1" odxf="1" dxf="1">
    <nc r="E250" t="inlineStr">
      <is>
        <t>99 0 00 92060</t>
      </is>
    </nc>
    <odxf>
      <numFmt numFmtId="164" formatCode="00"/>
      <alignment wrapText="1" readingOrder="0"/>
    </odxf>
    <ndxf>
      <numFmt numFmtId="30" formatCode="@"/>
      <alignment wrapText="0" readingOrder="0"/>
    </ndxf>
  </rcc>
  <rcc rId="1016" sId="1" odxf="1" dxf="1">
    <nc r="F250" t="inlineStr">
      <is>
        <t>540</t>
      </is>
    </nc>
    <odxf>
      <alignment wrapText="1" readingOrder="0"/>
    </odxf>
    <ndxf>
      <alignment wrapText="0" readingOrder="0"/>
    </ndxf>
  </rcc>
  <rcc rId="1017" sId="1">
    <nc r="C248" t="inlineStr">
      <is>
        <t>08</t>
      </is>
    </nc>
  </rcc>
  <rcc rId="1018" sId="1">
    <nc r="D248" t="inlineStr">
      <is>
        <t>01</t>
      </is>
    </nc>
  </rcc>
  <rcc rId="1019" sId="1">
    <nc r="C249" t="inlineStr">
      <is>
        <t>08</t>
      </is>
    </nc>
  </rcc>
  <rcc rId="1020" sId="1">
    <nc r="D249" t="inlineStr">
      <is>
        <t>01</t>
      </is>
    </nc>
  </rcc>
  <rcc rId="1021" sId="1">
    <nc r="C250" t="inlineStr">
      <is>
        <t>08</t>
      </is>
    </nc>
  </rcc>
  <rcc rId="1022" sId="1">
    <nc r="D250" t="inlineStr">
      <is>
        <t>01</t>
      </is>
    </nc>
  </rcc>
  <rfmt sheetId="1" sqref="G248:K249">
    <dxf>
      <fill>
        <patternFill patternType="none">
          <bgColor auto="1"/>
        </patternFill>
      </fill>
    </dxf>
  </rfmt>
  <rcc rId="1023" sId="1">
    <nc r="G249">
      <f>G250</f>
    </nc>
  </rcc>
  <rcc rId="1024" sId="1">
    <nc r="G248">
      <f>G249</f>
    </nc>
  </rcc>
  <rcc rId="1025" sId="1">
    <nc r="H248">
      <f>H249</f>
    </nc>
  </rcc>
  <rcc rId="1026" sId="1">
    <nc r="I248">
      <f>I249</f>
    </nc>
  </rcc>
  <rcc rId="1027" sId="1">
    <nc r="J248">
      <f>J249</f>
    </nc>
  </rcc>
  <rcc rId="1028" sId="1">
    <nc r="K248">
      <f>K249</f>
    </nc>
  </rcc>
  <rcc rId="1029" sId="1">
    <nc r="H249">
      <f>H250</f>
    </nc>
  </rcc>
  <rcc rId="1030" sId="1">
    <nc r="I249">
      <f>I250</f>
    </nc>
  </rcc>
  <rcc rId="1031" sId="1">
    <nc r="J249">
      <f>J250</f>
    </nc>
  </rcc>
  <rcc rId="1032" sId="1">
    <nc r="K249">
      <f>K250</f>
    </nc>
  </rcc>
  <rcc rId="1033" sId="1">
    <nc r="I250">
      <f>H250+G250</f>
    </nc>
  </rcc>
  <rcc rId="1034" sId="1" numFmtId="4">
    <nc r="J250">
      <v>0</v>
    </nc>
  </rcc>
  <rcc rId="1035" sId="1" numFmtId="4">
    <nc r="K250">
      <v>0</v>
    </nc>
  </rcc>
  <rcc rId="1036" sId="1" odxf="1" dxf="1">
    <nc r="E247" t="inlineStr">
      <is>
        <t>99 0 00 00000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rc rId="1037" sId="1" ref="A177:XFD177" action="insertRow"/>
  <rrc rId="1038" sId="1" ref="A177:XFD177" action="insertRow"/>
  <rrc rId="1039" sId="1" ref="A177:XFD178" action="insertRow"/>
  <rrc rId="1040" sId="1" ref="A177:XFD180" action="insertRow"/>
  <rfmt sheetId="1" sqref="A180" start="0" length="0">
    <dxf>
      <numFmt numFmtId="30" formatCode="@"/>
      <alignment horizontal="left" vertical="center" readingOrder="0"/>
    </dxf>
  </rfmt>
  <rfmt sheetId="1" sqref="B180" start="0" length="0">
    <dxf>
      <alignment wrapText="1" readingOrder="0"/>
    </dxf>
  </rfmt>
  <rfmt sheetId="1" sqref="C180" start="0" length="0">
    <dxf>
      <numFmt numFmtId="164" formatCode="00"/>
      <alignment wrapText="1" readingOrder="0"/>
    </dxf>
  </rfmt>
  <rfmt sheetId="1" sqref="D180" start="0" length="0">
    <dxf>
      <numFmt numFmtId="164" formatCode="00"/>
      <alignment wrapText="1" readingOrder="0"/>
    </dxf>
  </rfmt>
  <rcc rId="1041" sId="1" odxf="1" dxf="1">
    <nc r="E180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0" start="0" length="0">
    <dxf>
      <alignment wrapText="1" readingOrder="0"/>
    </dxf>
  </rfmt>
  <rfmt sheetId="1" sqref="G180" start="0" length="0">
    <dxf>
      <alignment wrapText="1" readingOrder="0"/>
    </dxf>
  </rfmt>
  <rfmt sheetId="1" sqref="H180" start="0" length="0">
    <dxf>
      <alignment wrapText="1" readingOrder="0"/>
    </dxf>
  </rfmt>
  <rfmt sheetId="1" sqref="I180" start="0" length="0">
    <dxf>
      <alignment wrapText="1" readingOrder="0"/>
    </dxf>
  </rfmt>
  <rfmt sheetId="1" sqref="J180" start="0" length="0">
    <dxf>
      <alignment wrapText="1" readingOrder="0"/>
    </dxf>
  </rfmt>
  <rfmt sheetId="1" sqref="K180" start="0" length="0">
    <dxf>
      <alignment wrapText="1" readingOrder="0"/>
    </dxf>
  </rfmt>
  <rcc rId="1042" sId="1" odxf="1" dxf="1">
    <nc r="A18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4" sId="1" odxf="1" dxf="1">
    <nc r="C181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5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6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1" start="0" length="0">
    <dxf>
      <fill>
        <patternFill patternType="none">
          <bgColor indexed="65"/>
        </patternFill>
      </fill>
    </dxf>
  </rfmt>
  <rcc rId="104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2" sId="1" odxf="1" dxf="1">
    <nc r="A18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053" sId="1" odxf="1" dxf="1">
    <nc r="B18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4" sId="1" odxf="1" dxf="1">
    <nc r="C182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5" sId="1" odxf="1" dxf="1">
    <nc r="D182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E182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>
    <nc r="F182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8" sId="1" odxf="1" dxf="1">
    <nc r="G182">
      <f>G183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9" sId="1" odxf="1" dxf="1">
    <nc r="H182">
      <f>H183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0" sId="1" odxf="1" dxf="1">
    <nc r="I182">
      <f>I183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1" sId="1" odxf="1" dxf="1">
    <nc r="J182">
      <f>J183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2" sId="1" odxf="1" dxf="1">
    <nc r="K182">
      <f>K183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3" sId="1">
    <nc r="A183" t="inlineStr">
      <is>
        <t>Иные межбюджетные трансферты</t>
      </is>
    </nc>
  </rcc>
  <rcc rId="1064" sId="1">
    <nc r="B183" t="inlineStr">
      <is>
        <t>920</t>
      </is>
    </nc>
  </rcc>
  <rcc rId="1065" sId="1">
    <nc r="C183" t="inlineStr">
      <is>
        <t>08</t>
      </is>
    </nc>
  </rcc>
  <rcc rId="1066" sId="1">
    <nc r="D183" t="inlineStr">
      <is>
        <t>01</t>
      </is>
    </nc>
  </rcc>
  <rcc rId="1067" sId="1">
    <nc r="E183" t="inlineStr">
      <is>
        <t>99 0 00 92060</t>
      </is>
    </nc>
  </rcc>
  <rcc rId="1068" sId="1">
    <nc r="F183" t="inlineStr">
      <is>
        <t>540</t>
      </is>
    </nc>
  </rcc>
  <rfmt sheetId="1" sqref="G183" start="0" length="0">
    <dxf>
      <alignment wrapText="1" readingOrder="0"/>
    </dxf>
  </rfmt>
  <rfmt sheetId="1" sqref="H183" start="0" length="0">
    <dxf>
      <alignment wrapText="1" readingOrder="0"/>
    </dxf>
  </rfmt>
  <rcc rId="1069" sId="1" odxf="1" dxf="1">
    <nc r="I183">
      <f>H183+G183</f>
    </nc>
    <odxf>
      <alignment wrapText="0" readingOrder="0"/>
    </odxf>
    <ndxf>
      <alignment wrapText="1" readingOrder="0"/>
    </ndxf>
  </rcc>
  <rcc rId="1070" sId="1" odxf="1" dxf="1" numFmtId="4">
    <nc r="J183">
      <v>0</v>
    </nc>
    <odxf>
      <alignment wrapText="0" readingOrder="0"/>
    </odxf>
    <ndxf>
      <alignment wrapText="1" readingOrder="0"/>
    </ndxf>
  </rcc>
  <rcc rId="1071" sId="1" odxf="1" dxf="1" numFmtId="4">
    <nc r="K183">
      <v>0</v>
    </nc>
    <odxf>
      <alignment wrapText="0" readingOrder="0"/>
    </odxf>
    <ndxf>
      <alignment wrapText="1" readingOrder="0"/>
    </ndxf>
  </rcc>
  <rrc rId="1072" sId="1" ref="A184:XFD184" action="deleteRow">
    <rfmt sheetId="1" xfDxf="1" sqref="A184:XFD184" start="0" length="0">
      <dxf>
        <font>
          <name val="Times New Roman"/>
          <scheme val="none"/>
        </font>
      </dxf>
    </rfmt>
    <rfmt sheetId="1" sqref="A18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3" sId="1" ref="A254:XFD254" action="deleteRow">
    <rfmt sheetId="1" xfDxf="1" sqref="A254:XFD254" start="0" length="0">
      <dxf>
        <font>
          <name val="Times New Roman"/>
          <scheme val="none"/>
        </font>
      </dxf>
    </rfmt>
    <rfmt sheetId="1" sqref="A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E254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4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5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6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254">
        <f>H254+G254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77" sId="1" odxf="1" dxf="1">
    <nc r="A177" t="inlineStr">
      <is>
        <t>КУЛЬТУРА, КИНЕМАТОГРАФИЯ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odxf>
    <n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ndxf>
  </rcc>
  <rfmt sheetId="1" sqref="B177" start="0" length="0">
    <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dxf>
  </rfmt>
  <rcc rId="1078" sId="1" odxf="1" dxf="1" numFmtId="4">
    <nc r="C177">
      <v>8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ndxf>
  </rcc>
  <rcc rId="1079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cc rId="1080" sId="1" odxf="1" dxf="1">
    <nc r="A178" t="inlineStr">
      <is>
        <t xml:space="preserve">Культура 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fmt sheetId="1" sqref="B178" start="0" length="0">
    <dxf>
      <numFmt numFmtId="165" formatCode="000"/>
      <fill>
        <patternFill>
          <bgColor theme="0"/>
        </patternFill>
      </fill>
      <alignment wrapText="1" readingOrder="0"/>
    </dxf>
  </rfmt>
  <rcc rId="1081" sId="1" odxf="1" dxf="1" numFmtId="4">
    <nc r="C178">
      <v>8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2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3" sId="1" numFmtId="4">
    <nc r="B177">
      <v>920</v>
    </nc>
  </rcc>
  <rcc rId="1084" sId="1" numFmtId="4">
    <nc r="B178">
      <v>920</v>
    </nc>
  </rcc>
  <rfmt sheetId="1" sqref="E177:K180">
    <dxf>
      <fill>
        <patternFill patternType="none">
          <bgColor auto="1"/>
        </patternFill>
      </fill>
    </dxf>
  </rfmt>
  <rfmt sheetId="1" sqref="A179:D180">
    <dxf>
      <fill>
        <patternFill patternType="none">
          <bgColor auto="1"/>
        </patternFill>
      </fill>
    </dxf>
  </rfmt>
  <rrc rId="1085" sId="1" ref="A179:XFD179" action="deleteRow">
    <rfmt sheetId="1" xfDxf="1" sqref="A179:XFD179" start="0" length="0">
      <dxf>
        <font>
          <name val="Times New Roman"/>
          <scheme val="none"/>
        </font>
      </dxf>
    </rfmt>
    <rfmt sheetId="1" sqref="A179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086" sId="1">
    <nc r="B179" t="inlineStr">
      <is>
        <t>920</t>
      </is>
    </nc>
  </rcc>
  <rcc rId="1087" sId="1" numFmtId="4">
    <nc r="C179">
      <v>8</v>
    </nc>
  </rcc>
  <rcc rId="1088" sId="1" numFmtId="4">
    <nc r="D179">
      <v>1</v>
    </nc>
  </rcc>
  <rcc rId="1089" sId="1">
    <nc r="A179" t="inlineStr">
      <is>
        <t>Непрограммные направления деятельности</t>
      </is>
    </nc>
  </rcc>
  <rcc rId="1090" sId="1" numFmtId="4">
    <nc r="H182">
      <v>3792.9</v>
    </nc>
  </rcc>
  <rcc rId="1091" sId="1">
    <nc r="G179">
      <f>G180</f>
    </nc>
  </rcc>
  <rcc rId="1092" sId="1">
    <nc r="G178">
      <f>G179</f>
    </nc>
  </rcc>
  <rcc rId="1093" sId="1">
    <nc r="G177">
      <f>G178</f>
    </nc>
  </rcc>
  <rcc rId="1094" sId="1">
    <nc r="H177">
      <f>H178</f>
    </nc>
  </rcc>
  <rcc rId="1095" sId="1">
    <nc r="I177">
      <f>I178</f>
    </nc>
  </rcc>
  <rcc rId="1096" sId="1">
    <nc r="J177">
      <f>J178</f>
    </nc>
  </rcc>
  <rcc rId="1097" sId="1">
    <nc r="K177">
      <f>K178</f>
    </nc>
  </rcc>
  <rcc rId="1098" sId="1">
    <nc r="H178">
      <f>H179</f>
    </nc>
  </rcc>
  <rcc rId="1099" sId="1">
    <nc r="I178">
      <f>I179</f>
    </nc>
  </rcc>
  <rcc rId="1100" sId="1">
    <nc r="J178">
      <f>J179</f>
    </nc>
  </rcc>
  <rcc rId="1101" sId="1">
    <nc r="K178">
      <f>K179</f>
    </nc>
  </rcc>
  <rcc rId="1102" sId="1">
    <nc r="H179">
      <f>H180</f>
    </nc>
  </rcc>
  <rcc rId="1103" sId="1">
    <nc r="I179">
      <f>I180</f>
    </nc>
  </rcc>
  <rcc rId="1104" sId="1">
    <nc r="J179">
      <f>J180</f>
    </nc>
  </rcc>
  <rcc rId="1105" sId="1">
    <nc r="K179">
      <f>K180</f>
    </nc>
  </rcc>
  <rcc rId="1106" sId="1">
    <oc r="G16">
      <f>G17+G48+G59+G110+G183+G209</f>
    </oc>
    <nc r="G16">
      <f>G17+G48+G59+G110+G183+G209+G177</f>
    </nc>
  </rcc>
  <rcc rId="1107" sId="1">
    <oc r="H16">
      <f>H17+H48+H59+H110+H183+H209</f>
    </oc>
    <nc r="H16">
      <f>H17+H48+H59+H110+H183+H209+H177</f>
    </nc>
  </rcc>
  <rcc rId="1108" sId="1">
    <oc r="I16">
      <f>I17+I48+I59+I110+I183+I209</f>
    </oc>
    <nc r="I16">
      <f>I17+I48+I59+I110+I183+I209+I177</f>
    </nc>
  </rcc>
  <rcc rId="1109" sId="1">
    <oc r="J16">
      <f>J17+J48+J59+J110+J183+J209</f>
    </oc>
    <nc r="J16">
      <f>J17+J48+J59+J110+J183+J209+J177</f>
    </nc>
  </rcc>
  <rcc rId="1110" sId="1">
    <oc r="K16">
      <f>K17+K48+K59+K110+K183+K209</f>
    </oc>
    <nc r="K16">
      <f>K17+K48+K59+K110+K183+K209+K177</f>
    </nc>
  </rcc>
  <rrc rId="1111" sId="1" ref="A165:XFD165" action="insertRow"/>
  <rrc rId="1112" sId="1" ref="A165:XFD165" action="insertRow"/>
  <rrc rId="1113" sId="1" ref="A165:XFD165" action="insertRow"/>
  <rrc rId="1114" sId="1" ref="A165:XFD165" action="insertRow"/>
  <rfmt sheetId="1" sqref="A165" start="0" length="0">
    <dxf>
      <fill>
        <patternFill>
          <bgColor theme="0"/>
        </patternFill>
      </fill>
      <alignment horizontal="left" vertical="center" readingOrder="0"/>
    </dxf>
  </rfmt>
  <rcc rId="1115" sId="1" odxf="1" dxf="1" numFmtId="30">
    <nc r="B165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6" sId="1" odxf="1" dxf="1">
    <nc r="C165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7" sId="1" odxf="1" dxf="1">
    <nc r="D16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E165" start="0" length="0">
    <dxf>
      <fill>
        <patternFill>
          <fgColor indexed="64"/>
          <bgColor theme="0"/>
        </patternFill>
      </fill>
    </dxf>
  </rfmt>
  <rcc rId="1118" sId="1" odxf="1" dxf="1">
    <nc r="F165" t="inlineStr">
      <is>
        <t/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9" sId="1" odxf="1" dxf="1">
    <nc r="G165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0" sId="1" odxf="1" dxf="1">
    <nc r="H165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1" sId="1" odxf="1" dxf="1">
    <nc r="I165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2" sId="1" odxf="1" dxf="1">
    <nc r="J165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3" sId="1" odxf="1" dxf="1">
    <nc r="K165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4" sId="1" odxf="1" dxf="1">
    <nc r="A166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25" sId="1" odxf="1" dxf="1" numFmtId="30">
    <nc r="B166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6" sId="1" odxf="1" dxf="1">
    <nc r="C166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7" sId="1" odxf="1" dxf="1">
    <nc r="D166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8" sId="1" odxf="1" dxf="1">
    <nc r="E166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9" sId="1" odxf="1" dxf="1">
    <nc r="F166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0" sId="1" odxf="1" dxf="1">
    <nc r="G166">
      <f>G167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1" sId="1" odxf="1" dxf="1">
    <nc r="H166">
      <f>H167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2" sId="1" odxf="1" dxf="1">
    <nc r="I166">
      <f>I167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3" sId="1" odxf="1" dxf="1">
    <nc r="J166">
      <f>J167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4" sId="1" odxf="1" dxf="1">
    <nc r="K166">
      <f>K167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5" sId="1" odxf="1" dxf="1">
    <nc r="A167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36" sId="1" odxf="1" dxf="1" numFmtId="30">
    <nc r="B167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7" sId="1" odxf="1" dxf="1">
    <nc r="C167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8" sId="1" odxf="1" dxf="1">
    <nc r="D167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9" sId="1" odxf="1" dxf="1">
    <nc r="E167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0" sId="1" odxf="1" dxf="1">
    <nc r="F167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1" sId="1" odxf="1" dxf="1">
    <nc r="G167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2" sId="1" odxf="1" dxf="1">
    <nc r="H167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3" sId="1" odxf="1" dxf="1">
    <nc r="I167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4" sId="1" odxf="1" dxf="1">
    <nc r="J167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5" sId="1" odxf="1" dxf="1">
    <nc r="K167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6" sId="1">
    <nc r="A168" t="inlineStr">
      <is>
        <t>Прочая закупка товаров, работ и услуг</t>
      </is>
    </nc>
  </rcc>
  <rcc rId="1147" sId="1" odxf="1" dxf="1" numFmtId="30">
    <nc r="B168">
      <v>920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8" sId="1" odxf="1" dxf="1">
    <nc r="C168" t="inlineStr">
      <is>
        <t>05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9" sId="1" odxf="1" dxf="1">
    <nc r="D168" t="inlineStr">
      <is>
        <t>03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0" sId="1" odxf="1" dxf="1">
    <nc r="E168" t="inlineStr">
      <is>
        <t>99 0 00 25530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1" sId="1" odxf="1" dxf="1">
    <nc r="F168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168" start="0" length="0">
    <dxf>
      <fill>
        <patternFill>
          <fgColor indexed="64"/>
        </patternFill>
      </fill>
    </dxf>
  </rfmt>
  <rfmt sheetId="1" sqref="H168" start="0" length="0">
    <dxf>
      <fill>
        <patternFill>
          <fgColor indexed="64"/>
        </patternFill>
      </fill>
    </dxf>
  </rfmt>
  <rcc rId="1152" sId="1" odxf="1" dxf="1">
    <nc r="I168">
      <f>H168+G168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J168" start="0" length="0">
    <dxf>
      <fill>
        <patternFill>
          <fgColor indexed="64"/>
        </patternFill>
      </fill>
    </dxf>
  </rfmt>
  <rfmt sheetId="1" sqref="K168" start="0" length="0">
    <dxf>
      <fill>
        <patternFill>
          <fgColor indexed="64"/>
        </patternFill>
      </fill>
    </dxf>
  </rfmt>
  <rcc rId="1153" sId="1" numFmtId="4">
    <nc r="G168">
      <v>0</v>
    </nc>
  </rcc>
  <rcc rId="1154" sId="1" numFmtId="4">
    <nc r="J168">
      <v>0</v>
    </nc>
  </rcc>
  <rcc rId="1155" sId="1" numFmtId="4">
    <nc r="K168">
      <v>0</v>
    </nc>
  </rcc>
  <rcc rId="1156" sId="1" numFmtId="4">
    <nc r="H168">
      <v>820.7</v>
    </nc>
  </rcc>
  <rcc rId="1157" sId="1">
    <oc r="H33">
      <f>-500</f>
    </oc>
    <nc r="H33">
      <f>-500-16186.4-3700-3792.9-820.7</f>
    </nc>
  </rcc>
  <rcc rId="1158" sId="1">
    <nc r="E165" t="inlineStr">
      <is>
        <t>99 0 00 25520</t>
      </is>
    </nc>
  </rcc>
  <rcc rId="1159" sId="1">
    <nc r="A165" t="inlineStr">
      <is>
        <t>Озеленение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G151">
      <f>G160+G169+G173+G156+G152+G178</f>
    </oc>
    <nc r="G151">
      <f>G160+G169+G173+G156+G152+G178+G165</f>
    </nc>
  </rcc>
  <rcc rId="1161" sId="1">
    <oc r="H151">
      <f>H160+H169+H173+H156+H152+H178</f>
    </oc>
    <nc r="H151">
      <f>H160+H169+H173+H156+H152+H178+H165</f>
    </nc>
  </rcc>
  <rcc rId="1162" sId="1">
    <oc r="I151">
      <f>I160+I169+I173+I156+I152+I178</f>
    </oc>
    <nc r="I151">
      <f>I160+I169+I173+I156+I152+I178+I165</f>
    </nc>
  </rcc>
  <rcc rId="1163" sId="1">
    <oc r="J151">
      <f>J160+J169+J173+J156+J152+J178</f>
    </oc>
    <nc r="J151">
      <f>J160+J169+J173+J156+J152+J178+J165</f>
    </nc>
  </rcc>
  <rcc rId="1164" sId="1">
    <oc r="K151">
      <f>K160+K169+K173+K156+K152+K178</f>
    </oc>
    <nc r="K151">
      <f>K160+K169+K173+K156+K152+K178+K165</f>
    </nc>
  </rcc>
  <rcc rId="1165" sId="1">
    <nc r="N15">
      <v>308540.09999999998</v>
    </nc>
  </rcc>
  <rcc rId="1166" sId="1" odxf="1" dxf="1">
    <nc r="O15">
      <f>N15-G15</f>
    </nc>
    <odxf>
      <numFmt numFmtId="0" formatCode="General"/>
    </odxf>
    <ndxf>
      <numFmt numFmtId="167" formatCode="#,##0.0"/>
    </ndxf>
  </rcc>
  <rcc rId="1167" sId="1" numFmtId="4">
    <oc r="G176">
      <v>15073.3</v>
    </oc>
    <nc r="G176">
      <v>15623.4</v>
    </nc>
  </rcc>
  <rcc rId="1168" sId="1">
    <oc r="G34">
      <f>G39</f>
    </oc>
    <nc r="G34">
      <f>G39+G35</f>
    </nc>
  </rcc>
  <rcc rId="1169" sId="1">
    <oc r="H34">
      <f>H35+H39</f>
    </oc>
    <nc r="H34">
      <f>H39+H35</f>
    </nc>
  </rcc>
  <rcc rId="1170" sId="1">
    <oc r="I34">
      <f>I39+I35</f>
    </oc>
    <nc r="I34">
      <f>I39+I35</f>
    </nc>
  </rcc>
  <rcc rId="1171" sId="1">
    <oc r="J34">
      <f>J39</f>
    </oc>
    <nc r="J34">
      <f>J39+J35</f>
    </nc>
  </rcc>
  <rcc rId="1172" sId="1">
    <oc r="K34">
      <f>K39</f>
    </oc>
    <nc r="K34">
      <f>K39+K35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746FA3D-7622-47A9-A15D-B9E5B97F3389}" name="Администратор" id="-121784245" dateTime="2021-05-28T14:38:1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74"/>
  <sheetViews>
    <sheetView showGridLines="0" tabSelected="1" showRuler="0" view="pageBreakPreview" topLeftCell="A133" zoomScaleNormal="100" zoomScaleSheetLayoutView="100" workbookViewId="0">
      <selection activeCell="L148" sqref="L148"/>
    </sheetView>
  </sheetViews>
  <sheetFormatPr defaultColWidth="9.140625" defaultRowHeight="12.75" x14ac:dyDescent="0.2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5" style="1" customWidth="1"/>
    <col min="7" max="7" width="10.140625" style="1" hidden="1" customWidth="1"/>
    <col min="8" max="8" width="12.285156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 x14ac:dyDescent="0.25">
      <c r="E1" s="113" t="s">
        <v>215</v>
      </c>
      <c r="F1" s="113"/>
      <c r="G1" s="113"/>
      <c r="H1" s="113"/>
      <c r="I1" s="113"/>
      <c r="J1" s="113"/>
      <c r="K1" s="113"/>
      <c r="L1" s="103"/>
      <c r="M1" s="103"/>
      <c r="N1" s="103"/>
      <c r="O1" s="103"/>
      <c r="P1" s="103"/>
    </row>
    <row r="2" spans="1:16" ht="15" customHeight="1" x14ac:dyDescent="0.25">
      <c r="F2" s="113" t="s">
        <v>128</v>
      </c>
      <c r="G2" s="113"/>
      <c r="H2" s="113"/>
      <c r="I2" s="113"/>
      <c r="J2" s="113"/>
      <c r="K2" s="113"/>
      <c r="L2" s="103"/>
      <c r="M2" s="103"/>
      <c r="N2" s="103"/>
      <c r="O2" s="103"/>
      <c r="P2" s="103"/>
    </row>
    <row r="3" spans="1:16" ht="15" customHeight="1" x14ac:dyDescent="0.2">
      <c r="G3" s="116" t="s">
        <v>224</v>
      </c>
      <c r="H3" s="116"/>
      <c r="I3" s="116"/>
      <c r="J3" s="116"/>
      <c r="K3" s="116"/>
      <c r="L3" s="105"/>
      <c r="M3" s="105"/>
      <c r="N3" s="105"/>
      <c r="O3" s="105"/>
      <c r="P3" s="105"/>
    </row>
    <row r="5" spans="1:16" x14ac:dyDescent="0.2">
      <c r="C5" s="4"/>
      <c r="D5" s="4"/>
      <c r="E5" s="4"/>
      <c r="F5" s="4"/>
      <c r="G5" s="4"/>
      <c r="H5" s="4"/>
      <c r="I5" s="4"/>
    </row>
    <row r="6" spans="1:16" ht="15" x14ac:dyDescent="0.25">
      <c r="D6" s="113" t="s">
        <v>127</v>
      </c>
      <c r="E6" s="113"/>
      <c r="F6" s="113"/>
      <c r="G6" s="113"/>
      <c r="H6" s="113"/>
      <c r="I6" s="113"/>
      <c r="J6" s="113"/>
      <c r="K6" s="113"/>
    </row>
    <row r="7" spans="1:16" ht="15" x14ac:dyDescent="0.25">
      <c r="A7" s="3"/>
      <c r="B7" s="2"/>
      <c r="C7" s="4"/>
      <c r="D7" s="82"/>
      <c r="E7" s="82"/>
      <c r="F7" s="82"/>
      <c r="G7" s="113" t="s">
        <v>128</v>
      </c>
      <c r="H7" s="113"/>
      <c r="I7" s="113"/>
      <c r="J7" s="113"/>
      <c r="K7" s="113"/>
    </row>
    <row r="8" spans="1:16" ht="15" x14ac:dyDescent="0.25">
      <c r="A8" s="21"/>
      <c r="B8" s="2"/>
      <c r="C8" s="4"/>
      <c r="D8" s="81"/>
      <c r="E8" s="81"/>
      <c r="F8" s="81"/>
      <c r="G8" s="113" t="s">
        <v>207</v>
      </c>
      <c r="H8" s="113"/>
      <c r="I8" s="113"/>
      <c r="J8" s="113"/>
      <c r="K8" s="113"/>
    </row>
    <row r="9" spans="1:16" ht="19.5" customHeight="1" x14ac:dyDescent="0.2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 x14ac:dyDescent="0.3">
      <c r="A10" s="117" t="s">
        <v>154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6" ht="24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 x14ac:dyDescent="0.2">
      <c r="A12" s="114" t="s">
        <v>0</v>
      </c>
      <c r="B12" s="114" t="s">
        <v>1</v>
      </c>
      <c r="C12" s="115" t="s">
        <v>2</v>
      </c>
      <c r="D12" s="115"/>
      <c r="E12" s="114" t="s">
        <v>5</v>
      </c>
      <c r="F12" s="114" t="s">
        <v>6</v>
      </c>
      <c r="G12" s="112" t="s">
        <v>37</v>
      </c>
      <c r="H12" s="112"/>
      <c r="I12" s="112"/>
      <c r="J12" s="112"/>
      <c r="K12" s="112"/>
    </row>
    <row r="13" spans="1:16" ht="32.25" customHeight="1" x14ac:dyDescent="0.2">
      <c r="A13" s="114"/>
      <c r="B13" s="114"/>
      <c r="C13" s="22" t="s">
        <v>3</v>
      </c>
      <c r="D13" s="22" t="s">
        <v>4</v>
      </c>
      <c r="E13" s="114"/>
      <c r="F13" s="114"/>
      <c r="G13" s="104" t="s">
        <v>124</v>
      </c>
      <c r="H13" s="104" t="s">
        <v>187</v>
      </c>
      <c r="I13" s="104" t="s">
        <v>124</v>
      </c>
      <c r="J13" s="23" t="s">
        <v>129</v>
      </c>
      <c r="K13" s="23" t="s">
        <v>153</v>
      </c>
    </row>
    <row r="14" spans="1:16" ht="15.75" customHeight="1" x14ac:dyDescent="0.2">
      <c r="A14" s="106">
        <v>1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7">
        <v>7</v>
      </c>
      <c r="H14" s="107">
        <v>8</v>
      </c>
      <c r="I14" s="107">
        <v>7</v>
      </c>
      <c r="J14" s="107">
        <v>8</v>
      </c>
      <c r="K14" s="107">
        <v>9</v>
      </c>
    </row>
    <row r="15" spans="1:16" ht="24" customHeight="1" x14ac:dyDescent="0.2">
      <c r="A15" s="22" t="s">
        <v>14</v>
      </c>
      <c r="B15" s="22"/>
      <c r="C15" s="22"/>
      <c r="D15" s="22"/>
      <c r="E15" s="22"/>
      <c r="F15" s="22"/>
      <c r="G15" s="8">
        <f>G16+G217</f>
        <v>308540.10000000003</v>
      </c>
      <c r="H15" s="8">
        <f>H16+H217</f>
        <v>-5.0022208597511053E-12</v>
      </c>
      <c r="I15" s="8">
        <f>I16+I217</f>
        <v>308540.09999999998</v>
      </c>
      <c r="J15" s="8">
        <f>J16+J217</f>
        <v>240484.90000000002</v>
      </c>
      <c r="K15" s="8">
        <f>K16+K217</f>
        <v>194036.6</v>
      </c>
      <c r="L15" s="5"/>
      <c r="M15" s="5"/>
      <c r="N15" s="1">
        <v>308540.09999999998</v>
      </c>
      <c r="O15" s="5">
        <f>N15-G15</f>
        <v>0</v>
      </c>
    </row>
    <row r="16" spans="1:16" ht="22.5" customHeight="1" x14ac:dyDescent="0.2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G17+G48+G59+G110+G187+G213+G181</f>
        <v>252886.80000000002</v>
      </c>
      <c r="H16" s="9">
        <f>H17+H48+H59+H110+H187+H213+H181</f>
        <v>-500.000000000005</v>
      </c>
      <c r="I16" s="9">
        <f>I17+I48+I59+I110+I187+I213+I181</f>
        <v>252386.8</v>
      </c>
      <c r="J16" s="9">
        <f>J17+J48+J59+J110+J187+J213+J181</f>
        <v>195387.90000000002</v>
      </c>
      <c r="K16" s="9">
        <f>K17+K48+K59+K110+K187+K213+K181</f>
        <v>148939.6</v>
      </c>
      <c r="L16" s="5"/>
      <c r="M16" s="93"/>
    </row>
    <row r="17" spans="1:11" ht="22.5" customHeight="1" x14ac:dyDescent="0.2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G18+G34+G24+G29</f>
        <v>28703.9</v>
      </c>
      <c r="H17" s="10">
        <f>H18+H34+H24+H29</f>
        <v>-25000.000000000004</v>
      </c>
      <c r="I17" s="10">
        <f t="shared" ref="I17:K17" si="0">I18+I34+I24+I29</f>
        <v>3703.8999999999996</v>
      </c>
      <c r="J17" s="10">
        <f t="shared" si="0"/>
        <v>551.6</v>
      </c>
      <c r="K17" s="10">
        <f t="shared" si="0"/>
        <v>556.6</v>
      </c>
    </row>
    <row r="18" spans="1:11" s="6" customFormat="1" ht="45" customHeight="1" x14ac:dyDescent="0.2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G21</f>
        <v>477.8</v>
      </c>
      <c r="H18" s="11">
        <f t="shared" ref="H18:I18" si="1">H21</f>
        <v>0</v>
      </c>
      <c r="I18" s="11">
        <f t="shared" si="1"/>
        <v>477.8</v>
      </c>
      <c r="J18" s="11">
        <f>J21</f>
        <v>508.4</v>
      </c>
      <c r="K18" s="11">
        <f>K21</f>
        <v>513.4</v>
      </c>
    </row>
    <row r="19" spans="1:11" ht="15" x14ac:dyDescent="0.2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 t="shared" ref="G19:K22" si="2">G20</f>
        <v>477.8</v>
      </c>
      <c r="H19" s="11">
        <f t="shared" si="2"/>
        <v>0</v>
      </c>
      <c r="I19" s="11">
        <f t="shared" si="2"/>
        <v>477.8</v>
      </c>
      <c r="J19" s="11">
        <f t="shared" si="2"/>
        <v>508.4</v>
      </c>
      <c r="K19" s="11">
        <f t="shared" si="2"/>
        <v>513.4</v>
      </c>
    </row>
    <row r="20" spans="1:11" ht="30" x14ac:dyDescent="0.2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 t="shared" si="2"/>
        <v>477.8</v>
      </c>
      <c r="H20" s="11">
        <f t="shared" si="2"/>
        <v>0</v>
      </c>
      <c r="I20" s="11">
        <f t="shared" si="2"/>
        <v>477.8</v>
      </c>
      <c r="J20" s="11">
        <f t="shared" si="2"/>
        <v>508.4</v>
      </c>
      <c r="K20" s="11">
        <f t="shared" si="2"/>
        <v>513.4</v>
      </c>
    </row>
    <row r="21" spans="1:11" ht="30" x14ac:dyDescent="0.2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 t="shared" si="2"/>
        <v>477.8</v>
      </c>
      <c r="H21" s="11">
        <f t="shared" si="2"/>
        <v>0</v>
      </c>
      <c r="I21" s="11">
        <f t="shared" si="2"/>
        <v>477.8</v>
      </c>
      <c r="J21" s="11">
        <f t="shared" si="2"/>
        <v>508.4</v>
      </c>
      <c r="K21" s="11">
        <f t="shared" si="2"/>
        <v>513.4</v>
      </c>
    </row>
    <row r="22" spans="1:11" ht="30" x14ac:dyDescent="0.2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 t="shared" si="2"/>
        <v>477.8</v>
      </c>
      <c r="H22" s="11">
        <f t="shared" si="2"/>
        <v>0</v>
      </c>
      <c r="I22" s="11">
        <f t="shared" si="2"/>
        <v>477.8</v>
      </c>
      <c r="J22" s="11">
        <f t="shared" si="2"/>
        <v>508.4</v>
      </c>
      <c r="K22" s="11">
        <f t="shared" si="2"/>
        <v>513.4</v>
      </c>
    </row>
    <row r="23" spans="1:11" ht="15" x14ac:dyDescent="0.2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f>436.8+41</f>
        <v>477.8</v>
      </c>
      <c r="H23" s="42"/>
      <c r="I23" s="42">
        <f>G23+H23</f>
        <v>477.8</v>
      </c>
      <c r="J23" s="42">
        <f>466.4+42</f>
        <v>508.4</v>
      </c>
      <c r="K23" s="42">
        <f>470.4+43</f>
        <v>513.4</v>
      </c>
    </row>
    <row r="24" spans="1:11" ht="15" x14ac:dyDescent="0.2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f>G26</f>
        <v>2787.2</v>
      </c>
      <c r="H24" s="18">
        <f t="shared" ref="H24:I24" si="3">H26</f>
        <v>0</v>
      </c>
      <c r="I24" s="18">
        <f t="shared" si="3"/>
        <v>2787.2</v>
      </c>
      <c r="J24" s="18">
        <f t="shared" ref="J24:K24" si="4">J26</f>
        <v>0</v>
      </c>
      <c r="K24" s="18">
        <f t="shared" si="4"/>
        <v>0</v>
      </c>
    </row>
    <row r="25" spans="1:11" ht="15" x14ac:dyDescent="0.2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f>G26</f>
        <v>2787.2</v>
      </c>
      <c r="H25" s="18">
        <f t="shared" ref="H25:I27" si="5">H26</f>
        <v>0</v>
      </c>
      <c r="I25" s="18">
        <f t="shared" si="5"/>
        <v>2787.2</v>
      </c>
      <c r="J25" s="18">
        <v>0</v>
      </c>
      <c r="K25" s="18">
        <v>0</v>
      </c>
    </row>
    <row r="26" spans="1:11" ht="15" x14ac:dyDescent="0.25">
      <c r="A26" s="99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f>G27</f>
        <v>2787.2</v>
      </c>
      <c r="H26" s="18">
        <f t="shared" si="5"/>
        <v>0</v>
      </c>
      <c r="I26" s="18">
        <f t="shared" si="5"/>
        <v>2787.2</v>
      </c>
      <c r="J26" s="18">
        <f>J27</f>
        <v>0</v>
      </c>
      <c r="K26" s="18">
        <f>K27</f>
        <v>0</v>
      </c>
    </row>
    <row r="27" spans="1:11" ht="15" x14ac:dyDescent="0.2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f>G28</f>
        <v>2787.2</v>
      </c>
      <c r="H27" s="11">
        <f t="shared" si="5"/>
        <v>0</v>
      </c>
      <c r="I27" s="11">
        <f t="shared" si="5"/>
        <v>2787.2</v>
      </c>
      <c r="J27" s="11">
        <f>J28</f>
        <v>0</v>
      </c>
      <c r="K27" s="11">
        <f>K28</f>
        <v>0</v>
      </c>
    </row>
    <row r="28" spans="1:11" ht="15" x14ac:dyDescent="0.2">
      <c r="A28" s="38" t="s">
        <v>170</v>
      </c>
      <c r="B28" s="39" t="s">
        <v>22</v>
      </c>
      <c r="C28" s="40" t="s">
        <v>9</v>
      </c>
      <c r="D28" s="97">
        <v>7</v>
      </c>
      <c r="E28" s="98" t="s">
        <v>167</v>
      </c>
      <c r="F28" s="41" t="s">
        <v>169</v>
      </c>
      <c r="G28" s="42">
        <v>2787.2</v>
      </c>
      <c r="H28" s="42"/>
      <c r="I28" s="42">
        <f>G28+H28</f>
        <v>2787.2</v>
      </c>
      <c r="J28" s="42">
        <v>0</v>
      </c>
      <c r="K28" s="42">
        <v>0</v>
      </c>
    </row>
    <row r="29" spans="1:11" ht="15" x14ac:dyDescent="0.2">
      <c r="A29" s="36" t="s">
        <v>205</v>
      </c>
      <c r="B29" s="64" t="s">
        <v>22</v>
      </c>
      <c r="C29" s="37" t="s">
        <v>9</v>
      </c>
      <c r="D29" s="37" t="s">
        <v>201</v>
      </c>
      <c r="E29" s="37"/>
      <c r="F29" s="49"/>
      <c r="G29" s="18">
        <f>G31</f>
        <v>25000</v>
      </c>
      <c r="H29" s="18">
        <f t="shared" ref="H29:K29" si="6">H31</f>
        <v>-25000.000000000004</v>
      </c>
      <c r="I29" s="18">
        <f t="shared" si="6"/>
        <v>0</v>
      </c>
      <c r="J29" s="18">
        <f t="shared" si="6"/>
        <v>0</v>
      </c>
      <c r="K29" s="18">
        <f t="shared" si="6"/>
        <v>0</v>
      </c>
    </row>
    <row r="30" spans="1:11" ht="15" x14ac:dyDescent="0.2">
      <c r="A30" s="33" t="s">
        <v>39</v>
      </c>
      <c r="B30" s="64" t="s">
        <v>22</v>
      </c>
      <c r="C30" s="37" t="s">
        <v>9</v>
      </c>
      <c r="D30" s="37" t="s">
        <v>201</v>
      </c>
      <c r="E30" s="37" t="s">
        <v>89</v>
      </c>
      <c r="F30" s="49"/>
      <c r="G30" s="18">
        <f>G31</f>
        <v>25000</v>
      </c>
      <c r="H30" s="18">
        <f t="shared" ref="H30:I32" si="7">H31</f>
        <v>-25000.000000000004</v>
      </c>
      <c r="I30" s="18">
        <f t="shared" si="7"/>
        <v>0</v>
      </c>
      <c r="J30" s="18">
        <v>0</v>
      </c>
      <c r="K30" s="18">
        <v>0</v>
      </c>
    </row>
    <row r="31" spans="1:11" ht="30" x14ac:dyDescent="0.2">
      <c r="A31" s="109" t="s">
        <v>206</v>
      </c>
      <c r="B31" s="64" t="s">
        <v>22</v>
      </c>
      <c r="C31" s="37" t="s">
        <v>9</v>
      </c>
      <c r="D31" s="37" t="s">
        <v>201</v>
      </c>
      <c r="E31" s="37" t="s">
        <v>203</v>
      </c>
      <c r="F31" s="49"/>
      <c r="G31" s="18">
        <f>G32</f>
        <v>25000</v>
      </c>
      <c r="H31" s="18">
        <f t="shared" si="7"/>
        <v>-25000.000000000004</v>
      </c>
      <c r="I31" s="18">
        <f t="shared" si="7"/>
        <v>0</v>
      </c>
      <c r="J31" s="18">
        <f>J32</f>
        <v>0</v>
      </c>
      <c r="K31" s="18">
        <f>K32</f>
        <v>0</v>
      </c>
    </row>
    <row r="32" spans="1:11" ht="15" x14ac:dyDescent="0.2">
      <c r="A32" s="36" t="s">
        <v>43</v>
      </c>
      <c r="B32" s="29" t="s">
        <v>22</v>
      </c>
      <c r="C32" s="30">
        <v>1</v>
      </c>
      <c r="D32" s="30">
        <v>11</v>
      </c>
      <c r="E32" s="34" t="s">
        <v>203</v>
      </c>
      <c r="F32" s="37" t="s">
        <v>44</v>
      </c>
      <c r="G32" s="11">
        <f>G33</f>
        <v>25000</v>
      </c>
      <c r="H32" s="11">
        <f t="shared" si="7"/>
        <v>-25000.000000000004</v>
      </c>
      <c r="I32" s="11">
        <f t="shared" si="7"/>
        <v>0</v>
      </c>
      <c r="J32" s="11">
        <f>J33</f>
        <v>0</v>
      </c>
      <c r="K32" s="11">
        <f>K33</f>
        <v>0</v>
      </c>
    </row>
    <row r="33" spans="1:11" ht="15" x14ac:dyDescent="0.2">
      <c r="A33" s="38" t="s">
        <v>204</v>
      </c>
      <c r="B33" s="39" t="s">
        <v>22</v>
      </c>
      <c r="C33" s="40" t="s">
        <v>9</v>
      </c>
      <c r="D33" s="97">
        <v>11</v>
      </c>
      <c r="E33" s="98" t="s">
        <v>203</v>
      </c>
      <c r="F33" s="41" t="s">
        <v>202</v>
      </c>
      <c r="G33" s="42">
        <v>25000</v>
      </c>
      <c r="H33" s="42">
        <f>-500-16186.4-3700-3792.9-820.7</f>
        <v>-25000.000000000004</v>
      </c>
      <c r="I33" s="42">
        <f>G33+H33</f>
        <v>0</v>
      </c>
      <c r="J33" s="42">
        <v>0</v>
      </c>
      <c r="K33" s="42">
        <v>0</v>
      </c>
    </row>
    <row r="34" spans="1:11" ht="15" x14ac:dyDescent="0.2">
      <c r="A34" s="28" t="s">
        <v>27</v>
      </c>
      <c r="B34" s="43" t="s">
        <v>22</v>
      </c>
      <c r="C34" s="43" t="s">
        <v>9</v>
      </c>
      <c r="D34" s="43" t="s">
        <v>28</v>
      </c>
      <c r="E34" s="43"/>
      <c r="F34" s="43"/>
      <c r="G34" s="13">
        <f>G39+G35</f>
        <v>438.9</v>
      </c>
      <c r="H34" s="13">
        <f t="shared" ref="H34:K34" si="8">H39+H35</f>
        <v>0</v>
      </c>
      <c r="I34" s="13">
        <f t="shared" si="8"/>
        <v>438.9</v>
      </c>
      <c r="J34" s="13">
        <f t="shared" si="8"/>
        <v>43.2</v>
      </c>
      <c r="K34" s="13">
        <f t="shared" si="8"/>
        <v>43.2</v>
      </c>
    </row>
    <row r="35" spans="1:11" ht="30" x14ac:dyDescent="0.2">
      <c r="A35" s="36" t="s">
        <v>138</v>
      </c>
      <c r="B35" s="43" t="s">
        <v>22</v>
      </c>
      <c r="C35" s="43" t="s">
        <v>9</v>
      </c>
      <c r="D35" s="43" t="s">
        <v>28</v>
      </c>
      <c r="E35" s="43" t="s">
        <v>92</v>
      </c>
      <c r="F35" s="43"/>
      <c r="G35" s="13">
        <f>G36</f>
        <v>30</v>
      </c>
      <c r="H35" s="13">
        <f t="shared" ref="H35:K35" si="9">H36</f>
        <v>0</v>
      </c>
      <c r="I35" s="13">
        <f t="shared" si="9"/>
        <v>30</v>
      </c>
      <c r="J35" s="13">
        <f t="shared" si="9"/>
        <v>0</v>
      </c>
      <c r="K35" s="13">
        <f t="shared" si="9"/>
        <v>0</v>
      </c>
    </row>
    <row r="36" spans="1:11" ht="30" x14ac:dyDescent="0.2">
      <c r="A36" s="36" t="s">
        <v>208</v>
      </c>
      <c r="B36" s="43" t="s">
        <v>22</v>
      </c>
      <c r="C36" s="43" t="s">
        <v>9</v>
      </c>
      <c r="D36" s="43" t="s">
        <v>28</v>
      </c>
      <c r="E36" s="43" t="s">
        <v>209</v>
      </c>
      <c r="F36" s="43"/>
      <c r="G36" s="13">
        <f>G37</f>
        <v>30</v>
      </c>
      <c r="H36" s="13">
        <f t="shared" ref="H36:K36" si="10">H37</f>
        <v>0</v>
      </c>
      <c r="I36" s="13">
        <f t="shared" si="10"/>
        <v>30</v>
      </c>
      <c r="J36" s="13">
        <f t="shared" si="10"/>
        <v>0</v>
      </c>
      <c r="K36" s="13">
        <f t="shared" si="10"/>
        <v>0</v>
      </c>
    </row>
    <row r="37" spans="1:11" ht="15" x14ac:dyDescent="0.2">
      <c r="A37" s="36" t="s">
        <v>59</v>
      </c>
      <c r="B37" s="43" t="s">
        <v>22</v>
      </c>
      <c r="C37" s="43" t="s">
        <v>9</v>
      </c>
      <c r="D37" s="43" t="s">
        <v>28</v>
      </c>
      <c r="E37" s="43" t="s">
        <v>209</v>
      </c>
      <c r="F37" s="43" t="s">
        <v>58</v>
      </c>
      <c r="G37" s="13">
        <f>G38</f>
        <v>30</v>
      </c>
      <c r="H37" s="13">
        <f t="shared" ref="H37:K37" si="11">H38</f>
        <v>0</v>
      </c>
      <c r="I37" s="13">
        <f t="shared" si="11"/>
        <v>30</v>
      </c>
      <c r="J37" s="13">
        <f t="shared" si="11"/>
        <v>0</v>
      </c>
      <c r="K37" s="13">
        <f t="shared" si="11"/>
        <v>0</v>
      </c>
    </row>
    <row r="38" spans="1:11" ht="15" x14ac:dyDescent="0.2">
      <c r="A38" s="38" t="s">
        <v>210</v>
      </c>
      <c r="B38" s="53" t="s">
        <v>22</v>
      </c>
      <c r="C38" s="53" t="s">
        <v>9</v>
      </c>
      <c r="D38" s="53" t="s">
        <v>28</v>
      </c>
      <c r="E38" s="53" t="s">
        <v>209</v>
      </c>
      <c r="F38" s="53" t="s">
        <v>211</v>
      </c>
      <c r="G38" s="17">
        <v>30</v>
      </c>
      <c r="H38" s="17">
        <v>0</v>
      </c>
      <c r="I38" s="17">
        <f>G38+H38</f>
        <v>30</v>
      </c>
      <c r="J38" s="17">
        <v>0</v>
      </c>
      <c r="K38" s="17">
        <v>0</v>
      </c>
    </row>
    <row r="39" spans="1:11" ht="15" x14ac:dyDescent="0.2">
      <c r="A39" s="33" t="s">
        <v>39</v>
      </c>
      <c r="B39" s="43" t="s">
        <v>22</v>
      </c>
      <c r="C39" s="44" t="s">
        <v>9</v>
      </c>
      <c r="D39" s="44" t="s">
        <v>28</v>
      </c>
      <c r="E39" s="34" t="s">
        <v>89</v>
      </c>
      <c r="F39" s="34"/>
      <c r="G39" s="14">
        <f>G40+G44</f>
        <v>408.9</v>
      </c>
      <c r="H39" s="14">
        <f t="shared" ref="H39" si="12">H40+H44</f>
        <v>0</v>
      </c>
      <c r="I39" s="14">
        <f>I40+I44</f>
        <v>408.9</v>
      </c>
      <c r="J39" s="14">
        <f t="shared" ref="J39:K39" si="13">J40</f>
        <v>43.2</v>
      </c>
      <c r="K39" s="14">
        <f t="shared" si="13"/>
        <v>43.2</v>
      </c>
    </row>
    <row r="40" spans="1:11" ht="30" x14ac:dyDescent="0.2">
      <c r="A40" s="33" t="s">
        <v>134</v>
      </c>
      <c r="B40" s="43" t="s">
        <v>22</v>
      </c>
      <c r="C40" s="44" t="s">
        <v>9</v>
      </c>
      <c r="D40" s="44" t="s">
        <v>28</v>
      </c>
      <c r="E40" s="34" t="s">
        <v>135</v>
      </c>
      <c r="F40" s="34"/>
      <c r="G40" s="14">
        <f t="shared" ref="G40:K41" si="14">G41</f>
        <v>291.89999999999998</v>
      </c>
      <c r="H40" s="14">
        <f t="shared" si="14"/>
        <v>0</v>
      </c>
      <c r="I40" s="14">
        <f t="shared" si="14"/>
        <v>291.89999999999998</v>
      </c>
      <c r="J40" s="14">
        <f t="shared" si="14"/>
        <v>43.2</v>
      </c>
      <c r="K40" s="14">
        <f t="shared" si="14"/>
        <v>43.2</v>
      </c>
    </row>
    <row r="41" spans="1:11" ht="15" x14ac:dyDescent="0.2">
      <c r="A41" s="36" t="s">
        <v>43</v>
      </c>
      <c r="B41" s="43" t="s">
        <v>22</v>
      </c>
      <c r="C41" s="44" t="s">
        <v>9</v>
      </c>
      <c r="D41" s="44" t="s">
        <v>28</v>
      </c>
      <c r="E41" s="34" t="s">
        <v>135</v>
      </c>
      <c r="F41" s="34" t="s">
        <v>44</v>
      </c>
      <c r="G41" s="14">
        <f t="shared" si="14"/>
        <v>291.89999999999998</v>
      </c>
      <c r="H41" s="14">
        <f t="shared" si="14"/>
        <v>0</v>
      </c>
      <c r="I41" s="14">
        <f t="shared" si="14"/>
        <v>291.89999999999998</v>
      </c>
      <c r="J41" s="14">
        <f t="shared" si="14"/>
        <v>43.2</v>
      </c>
      <c r="K41" s="14">
        <f t="shared" si="14"/>
        <v>43.2</v>
      </c>
    </row>
    <row r="42" spans="1:11" ht="15" x14ac:dyDescent="0.2">
      <c r="A42" s="36" t="s">
        <v>45</v>
      </c>
      <c r="B42" s="43" t="s">
        <v>22</v>
      </c>
      <c r="C42" s="44" t="s">
        <v>9</v>
      </c>
      <c r="D42" s="44" t="s">
        <v>28</v>
      </c>
      <c r="E42" s="34" t="s">
        <v>135</v>
      </c>
      <c r="F42" s="34" t="s">
        <v>46</v>
      </c>
      <c r="G42" s="14">
        <f>G43</f>
        <v>291.89999999999998</v>
      </c>
      <c r="H42" s="14">
        <f>H43</f>
        <v>0</v>
      </c>
      <c r="I42" s="14">
        <f>I43</f>
        <v>291.89999999999998</v>
      </c>
      <c r="J42" s="14">
        <f>J43</f>
        <v>43.2</v>
      </c>
      <c r="K42" s="14">
        <f>K43</f>
        <v>43.2</v>
      </c>
    </row>
    <row r="43" spans="1:11" ht="15" x14ac:dyDescent="0.2">
      <c r="A43" s="38" t="s">
        <v>88</v>
      </c>
      <c r="B43" s="40" t="s">
        <v>22</v>
      </c>
      <c r="C43" s="94" t="s">
        <v>9</v>
      </c>
      <c r="D43" s="94" t="s">
        <v>28</v>
      </c>
      <c r="E43" s="39" t="s">
        <v>135</v>
      </c>
      <c r="F43" s="39" t="s">
        <v>87</v>
      </c>
      <c r="G43" s="12">
        <v>291.89999999999998</v>
      </c>
      <c r="H43" s="12"/>
      <c r="I43" s="12">
        <f>H43+G43</f>
        <v>291.89999999999998</v>
      </c>
      <c r="J43" s="12">
        <v>43.2</v>
      </c>
      <c r="K43" s="12">
        <v>43.2</v>
      </c>
    </row>
    <row r="44" spans="1:11" ht="34.5" customHeight="1" x14ac:dyDescent="0.2">
      <c r="A44" s="96" t="s">
        <v>193</v>
      </c>
      <c r="B44" s="37" t="s">
        <v>22</v>
      </c>
      <c r="C44" s="108" t="s">
        <v>9</v>
      </c>
      <c r="D44" s="108" t="s">
        <v>28</v>
      </c>
      <c r="E44" s="64" t="s">
        <v>191</v>
      </c>
      <c r="F44" s="64" t="s">
        <v>192</v>
      </c>
      <c r="G44" s="16">
        <f>G45</f>
        <v>117</v>
      </c>
      <c r="H44" s="16">
        <f t="shared" ref="H44:K46" si="15">H45</f>
        <v>0</v>
      </c>
      <c r="I44" s="16">
        <f t="shared" si="15"/>
        <v>117</v>
      </c>
      <c r="J44" s="16">
        <f t="shared" si="15"/>
        <v>0</v>
      </c>
      <c r="K44" s="16">
        <f t="shared" si="15"/>
        <v>0</v>
      </c>
    </row>
    <row r="45" spans="1:11" ht="30" x14ac:dyDescent="0.2">
      <c r="A45" s="36" t="s">
        <v>111</v>
      </c>
      <c r="B45" s="37" t="s">
        <v>22</v>
      </c>
      <c r="C45" s="108" t="s">
        <v>9</v>
      </c>
      <c r="D45" s="108" t="s">
        <v>28</v>
      </c>
      <c r="E45" s="64" t="s">
        <v>191</v>
      </c>
      <c r="F45" s="64" t="s">
        <v>41</v>
      </c>
      <c r="G45" s="16">
        <f>G46</f>
        <v>117</v>
      </c>
      <c r="H45" s="16">
        <f t="shared" si="15"/>
        <v>0</v>
      </c>
      <c r="I45" s="16">
        <f t="shared" si="15"/>
        <v>117</v>
      </c>
      <c r="J45" s="16">
        <f t="shared" si="15"/>
        <v>0</v>
      </c>
      <c r="K45" s="16">
        <f t="shared" si="15"/>
        <v>0</v>
      </c>
    </row>
    <row r="46" spans="1:11" ht="30" x14ac:dyDescent="0.2">
      <c r="A46" s="36" t="s">
        <v>66</v>
      </c>
      <c r="B46" s="37" t="s">
        <v>22</v>
      </c>
      <c r="C46" s="108" t="s">
        <v>9</v>
      </c>
      <c r="D46" s="108" t="s">
        <v>28</v>
      </c>
      <c r="E46" s="64" t="s">
        <v>191</v>
      </c>
      <c r="F46" s="64" t="s">
        <v>42</v>
      </c>
      <c r="G46" s="16">
        <f>G47</f>
        <v>117</v>
      </c>
      <c r="H46" s="16">
        <f t="shared" si="15"/>
        <v>0</v>
      </c>
      <c r="I46" s="16">
        <f t="shared" si="15"/>
        <v>117</v>
      </c>
      <c r="J46" s="16">
        <f t="shared" si="15"/>
        <v>0</v>
      </c>
      <c r="K46" s="16">
        <f t="shared" si="15"/>
        <v>0</v>
      </c>
    </row>
    <row r="47" spans="1:11" ht="15" x14ac:dyDescent="0.2">
      <c r="A47" s="38" t="s">
        <v>121</v>
      </c>
      <c r="B47" s="40" t="s">
        <v>22</v>
      </c>
      <c r="C47" s="94" t="s">
        <v>9</v>
      </c>
      <c r="D47" s="94" t="s">
        <v>28</v>
      </c>
      <c r="E47" s="39" t="s">
        <v>191</v>
      </c>
      <c r="F47" s="39" t="s">
        <v>31</v>
      </c>
      <c r="G47" s="12">
        <v>117</v>
      </c>
      <c r="H47" s="12">
        <v>0</v>
      </c>
      <c r="I47" s="12">
        <f t="shared" ref="I47" si="16">H47+G47</f>
        <v>117</v>
      </c>
      <c r="J47" s="12">
        <v>0</v>
      </c>
      <c r="K47" s="12">
        <v>0</v>
      </c>
    </row>
    <row r="48" spans="1:11" ht="28.5" x14ac:dyDescent="0.2">
      <c r="A48" s="46" t="s">
        <v>47</v>
      </c>
      <c r="B48" s="47" t="s">
        <v>22</v>
      </c>
      <c r="C48" s="47" t="s">
        <v>10</v>
      </c>
      <c r="D48" s="47" t="s">
        <v>25</v>
      </c>
      <c r="E48" s="47"/>
      <c r="F48" s="47"/>
      <c r="G48" s="15">
        <f>G49</f>
        <v>1677.8</v>
      </c>
      <c r="H48" s="15">
        <f t="shared" ref="H48:I48" si="17">H49</f>
        <v>0</v>
      </c>
      <c r="I48" s="15">
        <f t="shared" si="17"/>
        <v>1677.8</v>
      </c>
      <c r="J48" s="15">
        <f t="shared" ref="J48:K48" si="18">J49</f>
        <v>1910</v>
      </c>
      <c r="K48" s="15">
        <f t="shared" si="18"/>
        <v>1960</v>
      </c>
    </row>
    <row r="49" spans="1:12" ht="45.75" customHeight="1" x14ac:dyDescent="0.2">
      <c r="A49" s="28" t="s">
        <v>184</v>
      </c>
      <c r="B49" s="43" t="s">
        <v>22</v>
      </c>
      <c r="C49" s="43" t="s">
        <v>10</v>
      </c>
      <c r="D49" s="43" t="s">
        <v>24</v>
      </c>
      <c r="E49" s="43"/>
      <c r="F49" s="43"/>
      <c r="G49" s="13">
        <f t="shared" ref="G49:K49" si="19">G50</f>
        <v>1677.8</v>
      </c>
      <c r="H49" s="13">
        <f t="shared" si="19"/>
        <v>0</v>
      </c>
      <c r="I49" s="13">
        <f t="shared" si="19"/>
        <v>1677.8</v>
      </c>
      <c r="J49" s="13">
        <f t="shared" si="19"/>
        <v>1910</v>
      </c>
      <c r="K49" s="13">
        <f t="shared" si="19"/>
        <v>1960</v>
      </c>
    </row>
    <row r="50" spans="1:12" ht="15" x14ac:dyDescent="0.2">
      <c r="A50" s="33" t="s">
        <v>39</v>
      </c>
      <c r="B50" s="43" t="s">
        <v>22</v>
      </c>
      <c r="C50" s="43" t="s">
        <v>10</v>
      </c>
      <c r="D50" s="44" t="s">
        <v>24</v>
      </c>
      <c r="E50" s="34" t="s">
        <v>89</v>
      </c>
      <c r="F50" s="34"/>
      <c r="G50" s="14">
        <f>G55+G51</f>
        <v>1677.8</v>
      </c>
      <c r="H50" s="14">
        <f t="shared" ref="H50:I50" si="20">H55+H51</f>
        <v>0</v>
      </c>
      <c r="I50" s="14">
        <f t="shared" si="20"/>
        <v>1677.8</v>
      </c>
      <c r="J50" s="14">
        <f t="shared" ref="J50:K50" si="21">J55+J51</f>
        <v>1910</v>
      </c>
      <c r="K50" s="14">
        <f t="shared" si="21"/>
        <v>1960</v>
      </c>
    </row>
    <row r="51" spans="1:12" ht="30" x14ac:dyDescent="0.2">
      <c r="A51" s="50" t="s">
        <v>71</v>
      </c>
      <c r="B51" s="49" t="s">
        <v>22</v>
      </c>
      <c r="C51" s="49" t="s">
        <v>10</v>
      </c>
      <c r="D51" s="49" t="s">
        <v>24</v>
      </c>
      <c r="E51" s="34" t="s">
        <v>91</v>
      </c>
      <c r="F51" s="49"/>
      <c r="G51" s="13">
        <f t="shared" ref="G51:K53" si="22">G52</f>
        <v>677.8</v>
      </c>
      <c r="H51" s="13">
        <f t="shared" si="22"/>
        <v>0</v>
      </c>
      <c r="I51" s="13">
        <f t="shared" si="22"/>
        <v>677.8</v>
      </c>
      <c r="J51" s="13">
        <f t="shared" si="22"/>
        <v>910</v>
      </c>
      <c r="K51" s="13">
        <f t="shared" si="22"/>
        <v>960</v>
      </c>
    </row>
    <row r="52" spans="1:12" ht="30" x14ac:dyDescent="0.2">
      <c r="A52" s="36" t="s">
        <v>111</v>
      </c>
      <c r="B52" s="37">
        <v>920</v>
      </c>
      <c r="C52" s="49" t="s">
        <v>10</v>
      </c>
      <c r="D52" s="49" t="s">
        <v>24</v>
      </c>
      <c r="E52" s="34" t="s">
        <v>91</v>
      </c>
      <c r="F52" s="37" t="s">
        <v>41</v>
      </c>
      <c r="G52" s="13">
        <f t="shared" si="22"/>
        <v>677.8</v>
      </c>
      <c r="H52" s="13">
        <f t="shared" si="22"/>
        <v>0</v>
      </c>
      <c r="I52" s="13">
        <f t="shared" si="22"/>
        <v>677.8</v>
      </c>
      <c r="J52" s="13">
        <f t="shared" si="22"/>
        <v>910</v>
      </c>
      <c r="K52" s="13">
        <f t="shared" si="22"/>
        <v>960</v>
      </c>
    </row>
    <row r="53" spans="1:12" ht="30" x14ac:dyDescent="0.2">
      <c r="A53" s="36" t="s">
        <v>66</v>
      </c>
      <c r="B53" s="37">
        <v>920</v>
      </c>
      <c r="C53" s="49" t="s">
        <v>10</v>
      </c>
      <c r="D53" s="49" t="s">
        <v>24</v>
      </c>
      <c r="E53" s="34" t="s">
        <v>91</v>
      </c>
      <c r="F53" s="37" t="s">
        <v>42</v>
      </c>
      <c r="G53" s="13">
        <f t="shared" si="22"/>
        <v>677.8</v>
      </c>
      <c r="H53" s="13">
        <f t="shared" si="22"/>
        <v>0</v>
      </c>
      <c r="I53" s="13">
        <f t="shared" si="22"/>
        <v>677.8</v>
      </c>
      <c r="J53" s="13">
        <f t="shared" si="22"/>
        <v>910</v>
      </c>
      <c r="K53" s="13">
        <f t="shared" si="22"/>
        <v>960</v>
      </c>
    </row>
    <row r="54" spans="1:12" ht="15" x14ac:dyDescent="0.2">
      <c r="A54" s="38" t="s">
        <v>121</v>
      </c>
      <c r="B54" s="41" t="s">
        <v>22</v>
      </c>
      <c r="C54" s="41" t="s">
        <v>10</v>
      </c>
      <c r="D54" s="41" t="s">
        <v>24</v>
      </c>
      <c r="E54" s="41" t="s">
        <v>91</v>
      </c>
      <c r="F54" s="41" t="s">
        <v>31</v>
      </c>
      <c r="G54" s="42">
        <v>677.8</v>
      </c>
      <c r="H54" s="42"/>
      <c r="I54" s="42">
        <f>H54+G54</f>
        <v>677.8</v>
      </c>
      <c r="J54" s="42">
        <v>910</v>
      </c>
      <c r="K54" s="42">
        <v>960</v>
      </c>
    </row>
    <row r="55" spans="1:12" ht="45" x14ac:dyDescent="0.2">
      <c r="A55" s="33" t="s">
        <v>174</v>
      </c>
      <c r="B55" s="43" t="s">
        <v>22</v>
      </c>
      <c r="C55" s="43" t="s">
        <v>10</v>
      </c>
      <c r="D55" s="44" t="s">
        <v>24</v>
      </c>
      <c r="E55" s="34" t="s">
        <v>173</v>
      </c>
      <c r="F55" s="34"/>
      <c r="G55" s="14">
        <f t="shared" ref="G55:K57" si="23">G56</f>
        <v>1000</v>
      </c>
      <c r="H55" s="14">
        <f t="shared" si="23"/>
        <v>0</v>
      </c>
      <c r="I55" s="14">
        <f t="shared" si="23"/>
        <v>1000</v>
      </c>
      <c r="J55" s="14">
        <f t="shared" si="23"/>
        <v>1000</v>
      </c>
      <c r="K55" s="14">
        <f t="shared" si="23"/>
        <v>1000</v>
      </c>
    </row>
    <row r="56" spans="1:12" ht="30" x14ac:dyDescent="0.2">
      <c r="A56" s="36" t="s">
        <v>111</v>
      </c>
      <c r="B56" s="43" t="s">
        <v>22</v>
      </c>
      <c r="C56" s="43" t="s">
        <v>10</v>
      </c>
      <c r="D56" s="44" t="s">
        <v>24</v>
      </c>
      <c r="E56" s="34" t="s">
        <v>173</v>
      </c>
      <c r="F56" s="34" t="s">
        <v>41</v>
      </c>
      <c r="G56" s="14">
        <f t="shared" si="23"/>
        <v>1000</v>
      </c>
      <c r="H56" s="14">
        <f t="shared" si="23"/>
        <v>0</v>
      </c>
      <c r="I56" s="14">
        <f t="shared" si="23"/>
        <v>1000</v>
      </c>
      <c r="J56" s="14">
        <f t="shared" si="23"/>
        <v>1000</v>
      </c>
      <c r="K56" s="14">
        <f t="shared" si="23"/>
        <v>1000</v>
      </c>
    </row>
    <row r="57" spans="1:12" ht="30" x14ac:dyDescent="0.2">
      <c r="A57" s="36" t="s">
        <v>66</v>
      </c>
      <c r="B57" s="43" t="s">
        <v>22</v>
      </c>
      <c r="C57" s="43" t="s">
        <v>10</v>
      </c>
      <c r="D57" s="44" t="s">
        <v>24</v>
      </c>
      <c r="E57" s="34" t="s">
        <v>173</v>
      </c>
      <c r="F57" s="34" t="s">
        <v>42</v>
      </c>
      <c r="G57" s="14">
        <f t="shared" si="23"/>
        <v>1000</v>
      </c>
      <c r="H57" s="14">
        <f t="shared" si="23"/>
        <v>0</v>
      </c>
      <c r="I57" s="14">
        <f t="shared" si="23"/>
        <v>1000</v>
      </c>
      <c r="J57" s="14">
        <f t="shared" si="23"/>
        <v>1000</v>
      </c>
      <c r="K57" s="14">
        <f t="shared" si="23"/>
        <v>1000</v>
      </c>
    </row>
    <row r="58" spans="1:12" ht="15" x14ac:dyDescent="0.2">
      <c r="A58" s="38" t="s">
        <v>121</v>
      </c>
      <c r="B58" s="40" t="s">
        <v>22</v>
      </c>
      <c r="C58" s="53" t="s">
        <v>10</v>
      </c>
      <c r="D58" s="94" t="s">
        <v>24</v>
      </c>
      <c r="E58" s="39" t="s">
        <v>173</v>
      </c>
      <c r="F58" s="39" t="s">
        <v>31</v>
      </c>
      <c r="G58" s="12">
        <v>1000</v>
      </c>
      <c r="H58" s="12"/>
      <c r="I58" s="12">
        <f>H58+G58</f>
        <v>1000</v>
      </c>
      <c r="J58" s="12">
        <v>1000</v>
      </c>
      <c r="K58" s="12">
        <v>1000</v>
      </c>
    </row>
    <row r="59" spans="1:12" ht="14.25" x14ac:dyDescent="0.2">
      <c r="A59" s="46" t="s">
        <v>48</v>
      </c>
      <c r="B59" s="47">
        <v>920</v>
      </c>
      <c r="C59" s="47" t="s">
        <v>11</v>
      </c>
      <c r="D59" s="47" t="s">
        <v>25</v>
      </c>
      <c r="E59" s="47"/>
      <c r="F59" s="47"/>
      <c r="G59" s="15">
        <f>G60+G67+G82</f>
        <v>49177.399999999994</v>
      </c>
      <c r="H59" s="15">
        <f t="shared" ref="H59:I59" si="24">H60+H67+H82</f>
        <v>0</v>
      </c>
      <c r="I59" s="15">
        <f t="shared" si="24"/>
        <v>49177.399999999994</v>
      </c>
      <c r="J59" s="15">
        <f>J60+J67+J82</f>
        <v>4815.5</v>
      </c>
      <c r="K59" s="15">
        <f>K60+K67+K82</f>
        <v>5035.3999999999996</v>
      </c>
      <c r="L59" s="5"/>
    </row>
    <row r="60" spans="1:12" ht="15" x14ac:dyDescent="0.2">
      <c r="A60" s="48" t="s">
        <v>120</v>
      </c>
      <c r="B60" s="37" t="s">
        <v>22</v>
      </c>
      <c r="C60" s="37" t="s">
        <v>11</v>
      </c>
      <c r="D60" s="37" t="s">
        <v>118</v>
      </c>
      <c r="E60" s="37"/>
      <c r="F60" s="37"/>
      <c r="G60" s="13">
        <f>G61</f>
        <v>750</v>
      </c>
      <c r="H60" s="13">
        <f t="shared" ref="H60:I60" si="25">H61</f>
        <v>0</v>
      </c>
      <c r="I60" s="13">
        <f t="shared" si="25"/>
        <v>750</v>
      </c>
      <c r="J60" s="13">
        <f t="shared" ref="G60:K65" si="26">J61</f>
        <v>300</v>
      </c>
      <c r="K60" s="13">
        <f t="shared" si="26"/>
        <v>300</v>
      </c>
    </row>
    <row r="61" spans="1:12" ht="30" x14ac:dyDescent="0.2">
      <c r="A61" s="48" t="s">
        <v>138</v>
      </c>
      <c r="B61" s="37" t="s">
        <v>22</v>
      </c>
      <c r="C61" s="37" t="s">
        <v>11</v>
      </c>
      <c r="D61" s="37" t="s">
        <v>118</v>
      </c>
      <c r="E61" s="37" t="s">
        <v>92</v>
      </c>
      <c r="F61" s="37"/>
      <c r="G61" s="13">
        <f t="shared" si="26"/>
        <v>750</v>
      </c>
      <c r="H61" s="13">
        <f t="shared" si="26"/>
        <v>0</v>
      </c>
      <c r="I61" s="13">
        <f t="shared" si="26"/>
        <v>750</v>
      </c>
      <c r="J61" s="13">
        <f t="shared" si="26"/>
        <v>300</v>
      </c>
      <c r="K61" s="13">
        <f t="shared" si="26"/>
        <v>300</v>
      </c>
    </row>
    <row r="62" spans="1:12" ht="15" x14ac:dyDescent="0.2">
      <c r="A62" s="48" t="s">
        <v>85</v>
      </c>
      <c r="B62" s="37">
        <v>920</v>
      </c>
      <c r="C62" s="37" t="s">
        <v>11</v>
      </c>
      <c r="D62" s="37" t="s">
        <v>118</v>
      </c>
      <c r="E62" s="37" t="s">
        <v>93</v>
      </c>
      <c r="F62" s="37"/>
      <c r="G62" s="13">
        <f t="shared" si="26"/>
        <v>750</v>
      </c>
      <c r="H62" s="13">
        <f t="shared" si="26"/>
        <v>0</v>
      </c>
      <c r="I62" s="13">
        <f t="shared" si="26"/>
        <v>750</v>
      </c>
      <c r="J62" s="13">
        <f t="shared" si="26"/>
        <v>300</v>
      </c>
      <c r="K62" s="13">
        <f t="shared" si="26"/>
        <v>300</v>
      </c>
    </row>
    <row r="63" spans="1:12" ht="15" x14ac:dyDescent="0.2">
      <c r="A63" s="48" t="s">
        <v>119</v>
      </c>
      <c r="B63" s="37">
        <v>920</v>
      </c>
      <c r="C63" s="37" t="s">
        <v>11</v>
      </c>
      <c r="D63" s="37" t="s">
        <v>118</v>
      </c>
      <c r="E63" s="37" t="s">
        <v>122</v>
      </c>
      <c r="F63" s="37"/>
      <c r="G63" s="13">
        <f t="shared" si="26"/>
        <v>750</v>
      </c>
      <c r="H63" s="13">
        <f t="shared" si="26"/>
        <v>0</v>
      </c>
      <c r="I63" s="13">
        <f t="shared" si="26"/>
        <v>750</v>
      </c>
      <c r="J63" s="13">
        <f t="shared" si="26"/>
        <v>300</v>
      </c>
      <c r="K63" s="13">
        <f t="shared" si="26"/>
        <v>300</v>
      </c>
    </row>
    <row r="64" spans="1:12" ht="30" x14ac:dyDescent="0.2">
      <c r="A64" s="36" t="s">
        <v>111</v>
      </c>
      <c r="B64" s="37">
        <v>920</v>
      </c>
      <c r="C64" s="37" t="s">
        <v>11</v>
      </c>
      <c r="D64" s="37" t="s">
        <v>118</v>
      </c>
      <c r="E64" s="37" t="s">
        <v>122</v>
      </c>
      <c r="F64" s="37" t="s">
        <v>41</v>
      </c>
      <c r="G64" s="16">
        <f t="shared" si="26"/>
        <v>750</v>
      </c>
      <c r="H64" s="16">
        <f t="shared" si="26"/>
        <v>0</v>
      </c>
      <c r="I64" s="16">
        <f t="shared" si="26"/>
        <v>750</v>
      </c>
      <c r="J64" s="16">
        <f t="shared" si="26"/>
        <v>300</v>
      </c>
      <c r="K64" s="16">
        <f t="shared" si="26"/>
        <v>300</v>
      </c>
    </row>
    <row r="65" spans="1:13" ht="30" x14ac:dyDescent="0.2">
      <c r="A65" s="52" t="s">
        <v>66</v>
      </c>
      <c r="B65" s="37">
        <v>920</v>
      </c>
      <c r="C65" s="37" t="s">
        <v>11</v>
      </c>
      <c r="D65" s="37" t="s">
        <v>118</v>
      </c>
      <c r="E65" s="37" t="s">
        <v>122</v>
      </c>
      <c r="F65" s="37" t="s">
        <v>42</v>
      </c>
      <c r="G65" s="16">
        <f t="shared" si="26"/>
        <v>750</v>
      </c>
      <c r="H65" s="16">
        <f t="shared" si="26"/>
        <v>0</v>
      </c>
      <c r="I65" s="16">
        <f t="shared" si="26"/>
        <v>750</v>
      </c>
      <c r="J65" s="16">
        <f t="shared" si="26"/>
        <v>300</v>
      </c>
      <c r="K65" s="16">
        <f t="shared" si="26"/>
        <v>300</v>
      </c>
    </row>
    <row r="66" spans="1:13" ht="15" x14ac:dyDescent="0.2">
      <c r="A66" s="38" t="s">
        <v>121</v>
      </c>
      <c r="B66" s="40">
        <v>920</v>
      </c>
      <c r="C66" s="40" t="s">
        <v>11</v>
      </c>
      <c r="D66" s="53" t="s">
        <v>118</v>
      </c>
      <c r="E66" s="53" t="s">
        <v>122</v>
      </c>
      <c r="F66" s="40" t="s">
        <v>31</v>
      </c>
      <c r="G66" s="12">
        <v>750</v>
      </c>
      <c r="H66" s="12"/>
      <c r="I66" s="12">
        <f>H66+G66</f>
        <v>750</v>
      </c>
      <c r="J66" s="12">
        <v>300</v>
      </c>
      <c r="K66" s="12">
        <v>300</v>
      </c>
    </row>
    <row r="67" spans="1:13" ht="28.5" customHeight="1" x14ac:dyDescent="0.2">
      <c r="A67" s="48" t="s">
        <v>30</v>
      </c>
      <c r="B67" s="37">
        <v>920</v>
      </c>
      <c r="C67" s="37" t="s">
        <v>11</v>
      </c>
      <c r="D67" s="37" t="s">
        <v>23</v>
      </c>
      <c r="E67" s="37"/>
      <c r="F67" s="37"/>
      <c r="G67" s="13">
        <f t="shared" ref="G67:K68" si="27">G68</f>
        <v>41088.699999999997</v>
      </c>
      <c r="H67" s="13">
        <f t="shared" si="27"/>
        <v>0</v>
      </c>
      <c r="I67" s="13">
        <f t="shared" si="27"/>
        <v>41088.699999999997</v>
      </c>
      <c r="J67" s="13">
        <f t="shared" si="27"/>
        <v>4315.5</v>
      </c>
      <c r="K67" s="13">
        <f t="shared" si="27"/>
        <v>4535.3999999999996</v>
      </c>
      <c r="M67" s="5"/>
    </row>
    <row r="68" spans="1:13" ht="30" x14ac:dyDescent="0.2">
      <c r="A68" s="48" t="s">
        <v>138</v>
      </c>
      <c r="B68" s="37">
        <v>920</v>
      </c>
      <c r="C68" s="37" t="s">
        <v>11</v>
      </c>
      <c r="D68" s="37" t="s">
        <v>23</v>
      </c>
      <c r="E68" s="37" t="s">
        <v>92</v>
      </c>
      <c r="F68" s="37"/>
      <c r="G68" s="13">
        <f t="shared" si="27"/>
        <v>41088.699999999997</v>
      </c>
      <c r="H68" s="13">
        <f t="shared" si="27"/>
        <v>0</v>
      </c>
      <c r="I68" s="13">
        <f t="shared" si="27"/>
        <v>41088.699999999997</v>
      </c>
      <c r="J68" s="13">
        <f>J69</f>
        <v>4315.5</v>
      </c>
      <c r="K68" s="13">
        <f t="shared" si="27"/>
        <v>4535.3999999999996</v>
      </c>
    </row>
    <row r="69" spans="1:13" ht="15" x14ac:dyDescent="0.2">
      <c r="A69" s="48" t="s">
        <v>85</v>
      </c>
      <c r="B69" s="37">
        <v>920</v>
      </c>
      <c r="C69" s="37" t="s">
        <v>11</v>
      </c>
      <c r="D69" s="37" t="s">
        <v>23</v>
      </c>
      <c r="E69" s="37" t="s">
        <v>93</v>
      </c>
      <c r="F69" s="37"/>
      <c r="G69" s="13">
        <f>G70+G78+G74</f>
        <v>41088.699999999997</v>
      </c>
      <c r="H69" s="13">
        <f t="shared" ref="H69:I69" si="28">H70+H78+H74</f>
        <v>0</v>
      </c>
      <c r="I69" s="13">
        <f t="shared" si="28"/>
        <v>41088.699999999997</v>
      </c>
      <c r="J69" s="13">
        <f t="shared" ref="J69:K69" si="29">J70+J78+J74</f>
        <v>4315.5</v>
      </c>
      <c r="K69" s="13">
        <f t="shared" si="29"/>
        <v>4535.3999999999996</v>
      </c>
    </row>
    <row r="70" spans="1:13" ht="30" x14ac:dyDescent="0.2">
      <c r="A70" s="48" t="s">
        <v>86</v>
      </c>
      <c r="B70" s="37">
        <v>920</v>
      </c>
      <c r="C70" s="37" t="s">
        <v>11</v>
      </c>
      <c r="D70" s="37" t="s">
        <v>23</v>
      </c>
      <c r="E70" s="37" t="s">
        <v>175</v>
      </c>
      <c r="F70" s="37"/>
      <c r="G70" s="13">
        <f>G71</f>
        <v>3042.2</v>
      </c>
      <c r="H70" s="13">
        <f t="shared" ref="H70:I70" si="30">H71</f>
        <v>0</v>
      </c>
      <c r="I70" s="13">
        <f t="shared" si="30"/>
        <v>3042.2</v>
      </c>
      <c r="J70" s="13">
        <f t="shared" ref="J70:K70" si="31">J71</f>
        <v>3123.8</v>
      </c>
      <c r="K70" s="13">
        <f t="shared" si="31"/>
        <v>3343.7</v>
      </c>
    </row>
    <row r="71" spans="1:13" ht="30" x14ac:dyDescent="0.2">
      <c r="A71" s="36" t="s">
        <v>111</v>
      </c>
      <c r="B71" s="37">
        <v>920</v>
      </c>
      <c r="C71" s="37" t="s">
        <v>11</v>
      </c>
      <c r="D71" s="37" t="s">
        <v>23</v>
      </c>
      <c r="E71" s="37" t="s">
        <v>175</v>
      </c>
      <c r="F71" s="37" t="s">
        <v>41</v>
      </c>
      <c r="G71" s="16">
        <f t="shared" ref="G71:K72" si="32">G72</f>
        <v>3042.2</v>
      </c>
      <c r="H71" s="16">
        <f t="shared" si="32"/>
        <v>0</v>
      </c>
      <c r="I71" s="16">
        <f t="shared" si="32"/>
        <v>3042.2</v>
      </c>
      <c r="J71" s="16">
        <f t="shared" si="32"/>
        <v>3123.8</v>
      </c>
      <c r="K71" s="16">
        <f t="shared" si="32"/>
        <v>3343.7</v>
      </c>
    </row>
    <row r="72" spans="1:13" ht="30" x14ac:dyDescent="0.2">
      <c r="A72" s="52" t="s">
        <v>66</v>
      </c>
      <c r="B72" s="37">
        <v>920</v>
      </c>
      <c r="C72" s="37" t="s">
        <v>11</v>
      </c>
      <c r="D72" s="37" t="s">
        <v>23</v>
      </c>
      <c r="E72" s="37" t="s">
        <v>175</v>
      </c>
      <c r="F72" s="37" t="s">
        <v>42</v>
      </c>
      <c r="G72" s="16">
        <f t="shared" si="32"/>
        <v>3042.2</v>
      </c>
      <c r="H72" s="16">
        <f t="shared" si="32"/>
        <v>0</v>
      </c>
      <c r="I72" s="16">
        <f t="shared" si="32"/>
        <v>3042.2</v>
      </c>
      <c r="J72" s="16">
        <f t="shared" si="32"/>
        <v>3123.8</v>
      </c>
      <c r="K72" s="16">
        <f t="shared" si="32"/>
        <v>3343.7</v>
      </c>
    </row>
    <row r="73" spans="1:13" ht="15" x14ac:dyDescent="0.2">
      <c r="A73" s="38" t="s">
        <v>121</v>
      </c>
      <c r="B73" s="40">
        <v>920</v>
      </c>
      <c r="C73" s="40" t="s">
        <v>11</v>
      </c>
      <c r="D73" s="40" t="s">
        <v>23</v>
      </c>
      <c r="E73" s="40" t="s">
        <v>175</v>
      </c>
      <c r="F73" s="40" t="s">
        <v>31</v>
      </c>
      <c r="G73" s="12">
        <f>3042.2</f>
        <v>3042.2</v>
      </c>
      <c r="H73" s="12"/>
      <c r="I73" s="12">
        <f>H73+G73</f>
        <v>3042.2</v>
      </c>
      <c r="J73" s="12">
        <f>3123.8</f>
        <v>3123.8</v>
      </c>
      <c r="K73" s="12">
        <f>3343.7</f>
        <v>3343.7</v>
      </c>
    </row>
    <row r="74" spans="1:13" ht="30" x14ac:dyDescent="0.2">
      <c r="A74" s="48" t="s">
        <v>86</v>
      </c>
      <c r="B74" s="37">
        <v>920</v>
      </c>
      <c r="C74" s="37" t="s">
        <v>11</v>
      </c>
      <c r="D74" s="37" t="s">
        <v>23</v>
      </c>
      <c r="E74" s="37" t="s">
        <v>141</v>
      </c>
      <c r="F74" s="37"/>
      <c r="G74" s="13">
        <f t="shared" ref="G74:K76" si="33">G75</f>
        <v>1191.7</v>
      </c>
      <c r="H74" s="13">
        <f t="shared" si="33"/>
        <v>0</v>
      </c>
      <c r="I74" s="13">
        <f t="shared" si="33"/>
        <v>1191.7</v>
      </c>
      <c r="J74" s="13">
        <f t="shared" si="33"/>
        <v>1191.7</v>
      </c>
      <c r="K74" s="13">
        <f t="shared" si="33"/>
        <v>1191.7</v>
      </c>
    </row>
    <row r="75" spans="1:13" s="7" customFormat="1" ht="33" customHeight="1" x14ac:dyDescent="0.2">
      <c r="A75" s="36" t="s">
        <v>111</v>
      </c>
      <c r="B75" s="37">
        <v>920</v>
      </c>
      <c r="C75" s="37" t="s">
        <v>11</v>
      </c>
      <c r="D75" s="37" t="s">
        <v>23</v>
      </c>
      <c r="E75" s="37" t="s">
        <v>141</v>
      </c>
      <c r="F75" s="37" t="s">
        <v>41</v>
      </c>
      <c r="G75" s="16">
        <f t="shared" si="33"/>
        <v>1191.7</v>
      </c>
      <c r="H75" s="16">
        <f t="shared" si="33"/>
        <v>0</v>
      </c>
      <c r="I75" s="16">
        <f t="shared" si="33"/>
        <v>1191.7</v>
      </c>
      <c r="J75" s="16">
        <f t="shared" si="33"/>
        <v>1191.7</v>
      </c>
      <c r="K75" s="16">
        <f t="shared" si="33"/>
        <v>1191.7</v>
      </c>
    </row>
    <row r="76" spans="1:13" s="7" customFormat="1" ht="30" x14ac:dyDescent="0.2">
      <c r="A76" s="52" t="s">
        <v>66</v>
      </c>
      <c r="B76" s="37">
        <v>920</v>
      </c>
      <c r="C76" s="37" t="s">
        <v>11</v>
      </c>
      <c r="D76" s="37" t="s">
        <v>23</v>
      </c>
      <c r="E76" s="37" t="s">
        <v>141</v>
      </c>
      <c r="F76" s="37" t="s">
        <v>42</v>
      </c>
      <c r="G76" s="16">
        <f t="shared" si="33"/>
        <v>1191.7</v>
      </c>
      <c r="H76" s="16">
        <f t="shared" si="33"/>
        <v>0</v>
      </c>
      <c r="I76" s="16">
        <f t="shared" si="33"/>
        <v>1191.7</v>
      </c>
      <c r="J76" s="16">
        <f t="shared" si="33"/>
        <v>1191.7</v>
      </c>
      <c r="K76" s="16">
        <f t="shared" si="33"/>
        <v>1191.7</v>
      </c>
    </row>
    <row r="77" spans="1:13" s="7" customFormat="1" ht="15" x14ac:dyDescent="0.2">
      <c r="A77" s="38" t="s">
        <v>121</v>
      </c>
      <c r="B77" s="40">
        <v>920</v>
      </c>
      <c r="C77" s="40" t="s">
        <v>11</v>
      </c>
      <c r="D77" s="40" t="s">
        <v>23</v>
      </c>
      <c r="E77" s="40" t="s">
        <v>141</v>
      </c>
      <c r="F77" s="40" t="s">
        <v>31</v>
      </c>
      <c r="G77" s="12">
        <f>1179.8+11.9</f>
        <v>1191.7</v>
      </c>
      <c r="H77" s="12"/>
      <c r="I77" s="12">
        <f>H77+G77</f>
        <v>1191.7</v>
      </c>
      <c r="J77" s="12">
        <f>1179.8+11.9</f>
        <v>1191.7</v>
      </c>
      <c r="K77" s="12">
        <f>1179.8+11.9</f>
        <v>1191.7</v>
      </c>
    </row>
    <row r="78" spans="1:13" s="7" customFormat="1" ht="45" x14ac:dyDescent="0.2">
      <c r="A78" s="51" t="s">
        <v>176</v>
      </c>
      <c r="B78" s="37" t="s">
        <v>22</v>
      </c>
      <c r="C78" s="37" t="s">
        <v>11</v>
      </c>
      <c r="D78" s="37" t="s">
        <v>23</v>
      </c>
      <c r="E78" s="37" t="s">
        <v>142</v>
      </c>
      <c r="F78" s="37"/>
      <c r="G78" s="16">
        <f t="shared" ref="G78:K80" si="34">G79</f>
        <v>36854.800000000003</v>
      </c>
      <c r="H78" s="16">
        <f t="shared" si="34"/>
        <v>0</v>
      </c>
      <c r="I78" s="16">
        <f t="shared" si="34"/>
        <v>36854.800000000003</v>
      </c>
      <c r="J78" s="16">
        <f t="shared" si="34"/>
        <v>0</v>
      </c>
      <c r="K78" s="16">
        <f t="shared" si="34"/>
        <v>0</v>
      </c>
    </row>
    <row r="79" spans="1:13" s="7" customFormat="1" ht="30" x14ac:dyDescent="0.2">
      <c r="A79" s="36" t="s">
        <v>111</v>
      </c>
      <c r="B79" s="37" t="s">
        <v>22</v>
      </c>
      <c r="C79" s="37" t="s">
        <v>11</v>
      </c>
      <c r="D79" s="37" t="s">
        <v>23</v>
      </c>
      <c r="E79" s="37" t="s">
        <v>142</v>
      </c>
      <c r="F79" s="37" t="s">
        <v>41</v>
      </c>
      <c r="G79" s="16">
        <f t="shared" si="34"/>
        <v>36854.800000000003</v>
      </c>
      <c r="H79" s="16">
        <f t="shared" si="34"/>
        <v>0</v>
      </c>
      <c r="I79" s="16">
        <f t="shared" si="34"/>
        <v>36854.800000000003</v>
      </c>
      <c r="J79" s="16">
        <f t="shared" si="34"/>
        <v>0</v>
      </c>
      <c r="K79" s="16">
        <f t="shared" si="34"/>
        <v>0</v>
      </c>
    </row>
    <row r="80" spans="1:13" s="7" customFormat="1" ht="30" x14ac:dyDescent="0.2">
      <c r="A80" s="51" t="s">
        <v>150</v>
      </c>
      <c r="B80" s="37" t="s">
        <v>22</v>
      </c>
      <c r="C80" s="37" t="s">
        <v>11</v>
      </c>
      <c r="D80" s="37" t="s">
        <v>23</v>
      </c>
      <c r="E80" s="37" t="s">
        <v>142</v>
      </c>
      <c r="F80" s="37" t="s">
        <v>42</v>
      </c>
      <c r="G80" s="16">
        <f>G81</f>
        <v>36854.800000000003</v>
      </c>
      <c r="H80" s="16">
        <f t="shared" si="34"/>
        <v>0</v>
      </c>
      <c r="I80" s="16">
        <f t="shared" si="34"/>
        <v>36854.800000000003</v>
      </c>
      <c r="J80" s="16">
        <f t="shared" si="34"/>
        <v>0</v>
      </c>
      <c r="K80" s="16">
        <f t="shared" si="34"/>
        <v>0</v>
      </c>
    </row>
    <row r="81" spans="1:11" s="7" customFormat="1" ht="34.5" customHeight="1" x14ac:dyDescent="0.2">
      <c r="A81" s="54" t="s">
        <v>67</v>
      </c>
      <c r="B81" s="40" t="s">
        <v>22</v>
      </c>
      <c r="C81" s="40" t="s">
        <v>11</v>
      </c>
      <c r="D81" s="40" t="s">
        <v>23</v>
      </c>
      <c r="E81" s="40" t="s">
        <v>142</v>
      </c>
      <c r="F81" s="40" t="s">
        <v>33</v>
      </c>
      <c r="G81" s="12">
        <v>36854.800000000003</v>
      </c>
      <c r="H81" s="12"/>
      <c r="I81" s="12">
        <f>H81+G81</f>
        <v>36854.800000000003</v>
      </c>
      <c r="J81" s="12">
        <v>0</v>
      </c>
      <c r="K81" s="12">
        <v>0</v>
      </c>
    </row>
    <row r="82" spans="1:11" ht="15" x14ac:dyDescent="0.2">
      <c r="A82" s="51" t="s">
        <v>112</v>
      </c>
      <c r="B82" s="37" t="s">
        <v>22</v>
      </c>
      <c r="C82" s="37" t="s">
        <v>11</v>
      </c>
      <c r="D82" s="37" t="s">
        <v>113</v>
      </c>
      <c r="E82" s="37"/>
      <c r="F82" s="49"/>
      <c r="G82" s="18">
        <f>G83+G105</f>
        <v>7338.7</v>
      </c>
      <c r="H82" s="18">
        <f t="shared" ref="H82:I82" si="35">H83+H105</f>
        <v>0</v>
      </c>
      <c r="I82" s="18">
        <f t="shared" si="35"/>
        <v>7338.7</v>
      </c>
      <c r="J82" s="18">
        <f t="shared" ref="J82:K82" si="36">J83+J105</f>
        <v>200</v>
      </c>
      <c r="K82" s="18">
        <f t="shared" si="36"/>
        <v>200</v>
      </c>
    </row>
    <row r="83" spans="1:11" ht="30" x14ac:dyDescent="0.2">
      <c r="A83" s="51" t="s">
        <v>138</v>
      </c>
      <c r="B83" s="37" t="s">
        <v>22</v>
      </c>
      <c r="C83" s="37" t="s">
        <v>11</v>
      </c>
      <c r="D83" s="37" t="s">
        <v>113</v>
      </c>
      <c r="E83" s="37" t="s">
        <v>92</v>
      </c>
      <c r="F83" s="49"/>
      <c r="G83" s="18">
        <f>G84</f>
        <v>7323.7</v>
      </c>
      <c r="H83" s="18">
        <f t="shared" ref="H83:I83" si="37">H84</f>
        <v>0</v>
      </c>
      <c r="I83" s="18">
        <f t="shared" si="37"/>
        <v>7323.7</v>
      </c>
      <c r="J83" s="18">
        <f t="shared" ref="J83:K83" si="38">J84</f>
        <v>200</v>
      </c>
      <c r="K83" s="18">
        <f t="shared" si="38"/>
        <v>200</v>
      </c>
    </row>
    <row r="84" spans="1:11" ht="60" x14ac:dyDescent="0.2">
      <c r="A84" s="51" t="s">
        <v>137</v>
      </c>
      <c r="B84" s="37">
        <v>920</v>
      </c>
      <c r="C84" s="37" t="s">
        <v>11</v>
      </c>
      <c r="D84" s="37" t="s">
        <v>113</v>
      </c>
      <c r="E84" s="37" t="s">
        <v>114</v>
      </c>
      <c r="F84" s="49"/>
      <c r="G84" s="18">
        <f>G85+G89+G93+G97+G101</f>
        <v>7323.7</v>
      </c>
      <c r="H84" s="18">
        <f t="shared" ref="H84:I84" si="39">H85+H89+H93+H97+H101</f>
        <v>0</v>
      </c>
      <c r="I84" s="18">
        <f t="shared" si="39"/>
        <v>7323.7</v>
      </c>
      <c r="J84" s="18">
        <f t="shared" ref="J84:K84" si="40">J85+J89+J93+J97+J101</f>
        <v>200</v>
      </c>
      <c r="K84" s="18">
        <f t="shared" si="40"/>
        <v>200</v>
      </c>
    </row>
    <row r="85" spans="1:11" ht="35.25" customHeight="1" x14ac:dyDescent="0.2">
      <c r="A85" s="36" t="s">
        <v>126</v>
      </c>
      <c r="B85" s="43" t="s">
        <v>22</v>
      </c>
      <c r="C85" s="43" t="s">
        <v>11</v>
      </c>
      <c r="D85" s="43" t="s">
        <v>113</v>
      </c>
      <c r="E85" s="43" t="s">
        <v>143</v>
      </c>
      <c r="F85" s="43"/>
      <c r="G85" s="13">
        <f>G86</f>
        <v>100</v>
      </c>
      <c r="H85" s="13">
        <f t="shared" ref="H85:I87" si="41">H86</f>
        <v>0</v>
      </c>
      <c r="I85" s="13">
        <f t="shared" si="41"/>
        <v>100</v>
      </c>
      <c r="J85" s="13">
        <f t="shared" ref="J85:K85" si="42">J86</f>
        <v>100</v>
      </c>
      <c r="K85" s="13">
        <f t="shared" si="42"/>
        <v>100</v>
      </c>
    </row>
    <row r="86" spans="1:11" ht="36" customHeight="1" x14ac:dyDescent="0.2">
      <c r="A86" s="36" t="s">
        <v>111</v>
      </c>
      <c r="B86" s="43" t="s">
        <v>22</v>
      </c>
      <c r="C86" s="43" t="s">
        <v>11</v>
      </c>
      <c r="D86" s="43" t="s">
        <v>113</v>
      </c>
      <c r="E86" s="43" t="s">
        <v>143</v>
      </c>
      <c r="F86" s="43" t="s">
        <v>41</v>
      </c>
      <c r="G86" s="13">
        <f>G87</f>
        <v>100</v>
      </c>
      <c r="H86" s="13">
        <f t="shared" si="41"/>
        <v>0</v>
      </c>
      <c r="I86" s="13">
        <f t="shared" si="41"/>
        <v>100</v>
      </c>
      <c r="J86" s="13">
        <f>J87</f>
        <v>100</v>
      </c>
      <c r="K86" s="13">
        <f>K87</f>
        <v>100</v>
      </c>
    </row>
    <row r="87" spans="1:11" ht="30" x14ac:dyDescent="0.2">
      <c r="A87" s="36" t="s">
        <v>66</v>
      </c>
      <c r="B87" s="43" t="s">
        <v>22</v>
      </c>
      <c r="C87" s="43" t="s">
        <v>11</v>
      </c>
      <c r="D87" s="43" t="s">
        <v>113</v>
      </c>
      <c r="E87" s="43" t="s">
        <v>143</v>
      </c>
      <c r="F87" s="43" t="s">
        <v>42</v>
      </c>
      <c r="G87" s="13">
        <f>G88</f>
        <v>100</v>
      </c>
      <c r="H87" s="13">
        <f t="shared" si="41"/>
        <v>0</v>
      </c>
      <c r="I87" s="13">
        <f t="shared" si="41"/>
        <v>100</v>
      </c>
      <c r="J87" s="13">
        <f t="shared" ref="J87:K87" si="43">J88</f>
        <v>100</v>
      </c>
      <c r="K87" s="13">
        <f t="shared" si="43"/>
        <v>100</v>
      </c>
    </row>
    <row r="88" spans="1:11" ht="15" x14ac:dyDescent="0.2">
      <c r="A88" s="38" t="s">
        <v>121</v>
      </c>
      <c r="B88" s="53" t="s">
        <v>22</v>
      </c>
      <c r="C88" s="53" t="s">
        <v>11</v>
      </c>
      <c r="D88" s="53" t="s">
        <v>113</v>
      </c>
      <c r="E88" s="53" t="s">
        <v>143</v>
      </c>
      <c r="F88" s="55" t="s">
        <v>31</v>
      </c>
      <c r="G88" s="56">
        <v>100</v>
      </c>
      <c r="H88" s="56"/>
      <c r="I88" s="56">
        <f>H88+G88</f>
        <v>100</v>
      </c>
      <c r="J88" s="56">
        <v>100</v>
      </c>
      <c r="K88" s="56">
        <v>100</v>
      </c>
    </row>
    <row r="89" spans="1:11" ht="48.75" customHeight="1" x14ac:dyDescent="0.2">
      <c r="A89" s="36" t="s">
        <v>164</v>
      </c>
      <c r="B89" s="43" t="s">
        <v>22</v>
      </c>
      <c r="C89" s="43" t="s">
        <v>11</v>
      </c>
      <c r="D89" s="43" t="s">
        <v>113</v>
      </c>
      <c r="E89" s="43" t="s">
        <v>165</v>
      </c>
      <c r="F89" s="43"/>
      <c r="G89" s="18">
        <f>G90</f>
        <v>6598.7</v>
      </c>
      <c r="H89" s="18">
        <f t="shared" ref="H89:I91" si="44">H90</f>
        <v>0</v>
      </c>
      <c r="I89" s="18">
        <f t="shared" si="44"/>
        <v>6598.7</v>
      </c>
      <c r="J89" s="18">
        <f t="shared" ref="J89:K89" si="45">J90</f>
        <v>0</v>
      </c>
      <c r="K89" s="18">
        <f t="shared" si="45"/>
        <v>0</v>
      </c>
    </row>
    <row r="90" spans="1:11" ht="30" x14ac:dyDescent="0.2">
      <c r="A90" s="36" t="s">
        <v>111</v>
      </c>
      <c r="B90" s="43" t="s">
        <v>22</v>
      </c>
      <c r="C90" s="43" t="s">
        <v>11</v>
      </c>
      <c r="D90" s="43" t="s">
        <v>113</v>
      </c>
      <c r="E90" s="43" t="s">
        <v>165</v>
      </c>
      <c r="F90" s="43" t="s">
        <v>41</v>
      </c>
      <c r="G90" s="18">
        <f>G91</f>
        <v>6598.7</v>
      </c>
      <c r="H90" s="18">
        <f t="shared" si="44"/>
        <v>0</v>
      </c>
      <c r="I90" s="18">
        <f t="shared" si="44"/>
        <v>6598.7</v>
      </c>
      <c r="J90" s="18">
        <f t="shared" ref="J90:K90" si="46">J91</f>
        <v>0</v>
      </c>
      <c r="K90" s="18">
        <f t="shared" si="46"/>
        <v>0</v>
      </c>
    </row>
    <row r="91" spans="1:11" ht="30" x14ac:dyDescent="0.2">
      <c r="A91" s="36" t="s">
        <v>66</v>
      </c>
      <c r="B91" s="43" t="s">
        <v>22</v>
      </c>
      <c r="C91" s="43" t="s">
        <v>11</v>
      </c>
      <c r="D91" s="43" t="s">
        <v>113</v>
      </c>
      <c r="E91" s="43" t="s">
        <v>165</v>
      </c>
      <c r="F91" s="43" t="s">
        <v>42</v>
      </c>
      <c r="G91" s="18">
        <f>G92</f>
        <v>6598.7</v>
      </c>
      <c r="H91" s="18">
        <f t="shared" si="44"/>
        <v>0</v>
      </c>
      <c r="I91" s="18">
        <f t="shared" si="44"/>
        <v>6598.7</v>
      </c>
      <c r="J91" s="18">
        <f t="shared" ref="J91:K91" si="47">J92</f>
        <v>0</v>
      </c>
      <c r="K91" s="18">
        <f t="shared" si="47"/>
        <v>0</v>
      </c>
    </row>
    <row r="92" spans="1:11" ht="15" x14ac:dyDescent="0.2">
      <c r="A92" s="38" t="s">
        <v>121</v>
      </c>
      <c r="B92" s="53" t="s">
        <v>22</v>
      </c>
      <c r="C92" s="53" t="s">
        <v>11</v>
      </c>
      <c r="D92" s="53" t="s">
        <v>113</v>
      </c>
      <c r="E92" s="53" t="s">
        <v>165</v>
      </c>
      <c r="F92" s="55" t="s">
        <v>31</v>
      </c>
      <c r="G92" s="56">
        <f>6268.8+329.9</f>
        <v>6598.7</v>
      </c>
      <c r="H92" s="56"/>
      <c r="I92" s="56">
        <f>H92+G92</f>
        <v>6598.7</v>
      </c>
      <c r="J92" s="56">
        <v>0</v>
      </c>
      <c r="K92" s="56">
        <v>0</v>
      </c>
    </row>
    <row r="93" spans="1:11" ht="30.75" customHeight="1" x14ac:dyDescent="0.2">
      <c r="A93" s="36" t="s">
        <v>178</v>
      </c>
      <c r="B93" s="43" t="s">
        <v>22</v>
      </c>
      <c r="C93" s="43" t="s">
        <v>11</v>
      </c>
      <c r="D93" s="43" t="s">
        <v>113</v>
      </c>
      <c r="E93" s="43" t="s">
        <v>177</v>
      </c>
      <c r="F93" s="43"/>
      <c r="G93" s="18">
        <f>G94</f>
        <v>100</v>
      </c>
      <c r="H93" s="18">
        <f t="shared" ref="H93:I95" si="48">H94</f>
        <v>0</v>
      </c>
      <c r="I93" s="18">
        <f t="shared" si="48"/>
        <v>100</v>
      </c>
      <c r="J93" s="18">
        <f t="shared" ref="J93:K93" si="49">J94</f>
        <v>100</v>
      </c>
      <c r="K93" s="18">
        <f t="shared" si="49"/>
        <v>100</v>
      </c>
    </row>
    <row r="94" spans="1:11" ht="30" x14ac:dyDescent="0.2">
      <c r="A94" s="36" t="s">
        <v>111</v>
      </c>
      <c r="B94" s="43" t="s">
        <v>22</v>
      </c>
      <c r="C94" s="43" t="s">
        <v>11</v>
      </c>
      <c r="D94" s="43" t="s">
        <v>113</v>
      </c>
      <c r="E94" s="43" t="s">
        <v>177</v>
      </c>
      <c r="F94" s="43" t="s">
        <v>41</v>
      </c>
      <c r="G94" s="18">
        <f>G95</f>
        <v>100</v>
      </c>
      <c r="H94" s="18">
        <f t="shared" si="48"/>
        <v>0</v>
      </c>
      <c r="I94" s="18">
        <f t="shared" si="48"/>
        <v>100</v>
      </c>
      <c r="J94" s="18">
        <f t="shared" ref="J94:K94" si="50">J95</f>
        <v>100</v>
      </c>
      <c r="K94" s="18">
        <f t="shared" si="50"/>
        <v>100</v>
      </c>
    </row>
    <row r="95" spans="1:11" ht="30" x14ac:dyDescent="0.2">
      <c r="A95" s="36" t="s">
        <v>66</v>
      </c>
      <c r="B95" s="43" t="s">
        <v>22</v>
      </c>
      <c r="C95" s="43" t="s">
        <v>11</v>
      </c>
      <c r="D95" s="43" t="s">
        <v>113</v>
      </c>
      <c r="E95" s="43" t="s">
        <v>177</v>
      </c>
      <c r="F95" s="43" t="s">
        <v>42</v>
      </c>
      <c r="G95" s="18">
        <f>G96</f>
        <v>100</v>
      </c>
      <c r="H95" s="18">
        <f t="shared" si="48"/>
        <v>0</v>
      </c>
      <c r="I95" s="18">
        <f t="shared" si="48"/>
        <v>100</v>
      </c>
      <c r="J95" s="18">
        <f t="shared" ref="J95:K95" si="51">J96</f>
        <v>100</v>
      </c>
      <c r="K95" s="18">
        <f t="shared" si="51"/>
        <v>100</v>
      </c>
    </row>
    <row r="96" spans="1:11" ht="15" x14ac:dyDescent="0.2">
      <c r="A96" s="38" t="s">
        <v>121</v>
      </c>
      <c r="B96" s="53" t="s">
        <v>22</v>
      </c>
      <c r="C96" s="53" t="s">
        <v>11</v>
      </c>
      <c r="D96" s="53" t="s">
        <v>113</v>
      </c>
      <c r="E96" s="53" t="s">
        <v>177</v>
      </c>
      <c r="F96" s="55" t="s">
        <v>31</v>
      </c>
      <c r="G96" s="56">
        <v>100</v>
      </c>
      <c r="H96" s="56"/>
      <c r="I96" s="56">
        <f>H96+G96</f>
        <v>100</v>
      </c>
      <c r="J96" s="56">
        <v>100</v>
      </c>
      <c r="K96" s="56">
        <v>100</v>
      </c>
    </row>
    <row r="97" spans="1:12" ht="15" x14ac:dyDescent="0.2">
      <c r="A97" s="96" t="s">
        <v>179</v>
      </c>
      <c r="B97" s="37" t="s">
        <v>22</v>
      </c>
      <c r="C97" s="37" t="s">
        <v>11</v>
      </c>
      <c r="D97" s="37" t="s">
        <v>113</v>
      </c>
      <c r="E97" s="37" t="s">
        <v>180</v>
      </c>
      <c r="F97" s="37"/>
      <c r="G97" s="18">
        <f>G98</f>
        <v>25</v>
      </c>
      <c r="H97" s="18">
        <f t="shared" ref="H97:I99" si="52">H98</f>
        <v>0</v>
      </c>
      <c r="I97" s="18">
        <f t="shared" si="52"/>
        <v>25</v>
      </c>
      <c r="J97" s="18">
        <f t="shared" ref="J97:K97" si="53">J98</f>
        <v>0</v>
      </c>
      <c r="K97" s="18">
        <f t="shared" si="53"/>
        <v>0</v>
      </c>
    </row>
    <row r="98" spans="1:12" ht="30" x14ac:dyDescent="0.2">
      <c r="A98" s="96" t="s">
        <v>111</v>
      </c>
      <c r="B98" s="37" t="s">
        <v>22</v>
      </c>
      <c r="C98" s="37" t="s">
        <v>11</v>
      </c>
      <c r="D98" s="37" t="s">
        <v>113</v>
      </c>
      <c r="E98" s="37" t="s">
        <v>180</v>
      </c>
      <c r="F98" s="37" t="s">
        <v>41</v>
      </c>
      <c r="G98" s="18">
        <f>G99</f>
        <v>25</v>
      </c>
      <c r="H98" s="18">
        <f t="shared" si="52"/>
        <v>0</v>
      </c>
      <c r="I98" s="18">
        <f t="shared" si="52"/>
        <v>25</v>
      </c>
      <c r="J98" s="18">
        <f t="shared" ref="J98:K98" si="54">J99</f>
        <v>0</v>
      </c>
      <c r="K98" s="18">
        <f t="shared" si="54"/>
        <v>0</v>
      </c>
    </row>
    <row r="99" spans="1:12" ht="30" x14ac:dyDescent="0.2">
      <c r="A99" s="96" t="s">
        <v>66</v>
      </c>
      <c r="B99" s="37" t="s">
        <v>22</v>
      </c>
      <c r="C99" s="37" t="s">
        <v>11</v>
      </c>
      <c r="D99" s="37" t="s">
        <v>113</v>
      </c>
      <c r="E99" s="37" t="s">
        <v>180</v>
      </c>
      <c r="F99" s="37" t="s">
        <v>42</v>
      </c>
      <c r="G99" s="18">
        <f>G100</f>
        <v>25</v>
      </c>
      <c r="H99" s="18">
        <f t="shared" si="52"/>
        <v>0</v>
      </c>
      <c r="I99" s="18">
        <f t="shared" si="52"/>
        <v>25</v>
      </c>
      <c r="J99" s="18">
        <f t="shared" ref="J99:K99" si="55">J100</f>
        <v>0</v>
      </c>
      <c r="K99" s="18">
        <f t="shared" si="55"/>
        <v>0</v>
      </c>
    </row>
    <row r="100" spans="1:12" ht="15" x14ac:dyDescent="0.2">
      <c r="A100" s="102" t="s">
        <v>121</v>
      </c>
      <c r="B100" s="53" t="s">
        <v>22</v>
      </c>
      <c r="C100" s="53" t="s">
        <v>11</v>
      </c>
      <c r="D100" s="53" t="s">
        <v>113</v>
      </c>
      <c r="E100" s="53" t="s">
        <v>180</v>
      </c>
      <c r="F100" s="55" t="s">
        <v>31</v>
      </c>
      <c r="G100" s="56">
        <v>25</v>
      </c>
      <c r="H100" s="56"/>
      <c r="I100" s="56">
        <f>H100+G100</f>
        <v>25</v>
      </c>
      <c r="J100" s="56">
        <v>0</v>
      </c>
      <c r="K100" s="56">
        <v>0</v>
      </c>
    </row>
    <row r="101" spans="1:12" ht="30" x14ac:dyDescent="0.2">
      <c r="A101" s="96" t="s">
        <v>130</v>
      </c>
      <c r="B101" s="37" t="s">
        <v>22</v>
      </c>
      <c r="C101" s="37" t="s">
        <v>11</v>
      </c>
      <c r="D101" s="37" t="s">
        <v>113</v>
      </c>
      <c r="E101" s="37" t="s">
        <v>181</v>
      </c>
      <c r="F101" s="37"/>
      <c r="G101" s="18">
        <f>G102</f>
        <v>500</v>
      </c>
      <c r="H101" s="18">
        <f t="shared" ref="H101:I103" si="56">H102</f>
        <v>0</v>
      </c>
      <c r="I101" s="18">
        <f t="shared" si="56"/>
        <v>500</v>
      </c>
      <c r="J101" s="18">
        <f t="shared" ref="J101:K101" si="57">J102</f>
        <v>0</v>
      </c>
      <c r="K101" s="18">
        <f t="shared" si="57"/>
        <v>0</v>
      </c>
    </row>
    <row r="102" spans="1:12" ht="30" x14ac:dyDescent="0.2">
      <c r="A102" s="96" t="s">
        <v>111</v>
      </c>
      <c r="B102" s="37" t="s">
        <v>22</v>
      </c>
      <c r="C102" s="37" t="s">
        <v>11</v>
      </c>
      <c r="D102" s="37" t="s">
        <v>113</v>
      </c>
      <c r="E102" s="37" t="s">
        <v>181</v>
      </c>
      <c r="F102" s="37" t="s">
        <v>41</v>
      </c>
      <c r="G102" s="18">
        <f>G103</f>
        <v>500</v>
      </c>
      <c r="H102" s="18">
        <f t="shared" si="56"/>
        <v>0</v>
      </c>
      <c r="I102" s="18">
        <f t="shared" si="56"/>
        <v>500</v>
      </c>
      <c r="J102" s="18">
        <f t="shared" ref="J102:K102" si="58">J103</f>
        <v>0</v>
      </c>
      <c r="K102" s="18">
        <f t="shared" si="58"/>
        <v>0</v>
      </c>
    </row>
    <row r="103" spans="1:12" ht="30" x14ac:dyDescent="0.2">
      <c r="A103" s="96" t="s">
        <v>66</v>
      </c>
      <c r="B103" s="37" t="s">
        <v>22</v>
      </c>
      <c r="C103" s="37" t="s">
        <v>11</v>
      </c>
      <c r="D103" s="37" t="s">
        <v>113</v>
      </c>
      <c r="E103" s="37" t="s">
        <v>181</v>
      </c>
      <c r="F103" s="37" t="s">
        <v>42</v>
      </c>
      <c r="G103" s="18">
        <f>G104</f>
        <v>500</v>
      </c>
      <c r="H103" s="18">
        <f t="shared" si="56"/>
        <v>0</v>
      </c>
      <c r="I103" s="18">
        <f t="shared" si="56"/>
        <v>500</v>
      </c>
      <c r="J103" s="18">
        <f t="shared" ref="J103:K103" si="59">J104</f>
        <v>0</v>
      </c>
      <c r="K103" s="18">
        <f t="shared" si="59"/>
        <v>0</v>
      </c>
    </row>
    <row r="104" spans="1:12" ht="15" x14ac:dyDescent="0.2">
      <c r="A104" s="102" t="s">
        <v>121</v>
      </c>
      <c r="B104" s="53" t="s">
        <v>22</v>
      </c>
      <c r="C104" s="53" t="s">
        <v>11</v>
      </c>
      <c r="D104" s="53" t="s">
        <v>113</v>
      </c>
      <c r="E104" s="53" t="s">
        <v>181</v>
      </c>
      <c r="F104" s="55" t="s">
        <v>31</v>
      </c>
      <c r="G104" s="56">
        <v>500</v>
      </c>
      <c r="H104" s="56"/>
      <c r="I104" s="56">
        <f>H104+G104</f>
        <v>500</v>
      </c>
      <c r="J104" s="56">
        <v>0</v>
      </c>
      <c r="K104" s="56">
        <v>0</v>
      </c>
    </row>
    <row r="105" spans="1:12" ht="15" x14ac:dyDescent="0.2">
      <c r="A105" s="33" t="s">
        <v>39</v>
      </c>
      <c r="B105" s="43" t="s">
        <v>22</v>
      </c>
      <c r="C105" s="43" t="s">
        <v>11</v>
      </c>
      <c r="D105" s="43" t="s">
        <v>113</v>
      </c>
      <c r="E105" s="34" t="s">
        <v>89</v>
      </c>
      <c r="F105" s="43"/>
      <c r="G105" s="13">
        <f>G106</f>
        <v>15</v>
      </c>
      <c r="H105" s="13">
        <f t="shared" ref="H105:I108" si="60">H106</f>
        <v>0</v>
      </c>
      <c r="I105" s="13">
        <f t="shared" si="60"/>
        <v>15</v>
      </c>
      <c r="J105" s="13">
        <f t="shared" ref="J105:K108" si="61">J106</f>
        <v>0</v>
      </c>
      <c r="K105" s="13">
        <f t="shared" si="61"/>
        <v>0</v>
      </c>
    </row>
    <row r="106" spans="1:12" ht="30" x14ac:dyDescent="0.2">
      <c r="A106" s="96" t="s">
        <v>186</v>
      </c>
      <c r="B106" s="43" t="s">
        <v>22</v>
      </c>
      <c r="C106" s="43" t="s">
        <v>11</v>
      </c>
      <c r="D106" s="43" t="s">
        <v>113</v>
      </c>
      <c r="E106" s="43" t="s">
        <v>185</v>
      </c>
      <c r="F106" s="43"/>
      <c r="G106" s="13">
        <f>G107</f>
        <v>15</v>
      </c>
      <c r="H106" s="13">
        <f t="shared" si="60"/>
        <v>0</v>
      </c>
      <c r="I106" s="13">
        <f t="shared" si="60"/>
        <v>15</v>
      </c>
      <c r="J106" s="13">
        <f t="shared" si="61"/>
        <v>0</v>
      </c>
      <c r="K106" s="13">
        <f t="shared" si="61"/>
        <v>0</v>
      </c>
    </row>
    <row r="107" spans="1:12" ht="30" x14ac:dyDescent="0.2">
      <c r="A107" s="96" t="s">
        <v>111</v>
      </c>
      <c r="B107" s="43" t="s">
        <v>22</v>
      </c>
      <c r="C107" s="43" t="s">
        <v>11</v>
      </c>
      <c r="D107" s="43" t="s">
        <v>113</v>
      </c>
      <c r="E107" s="43" t="s">
        <v>185</v>
      </c>
      <c r="F107" s="37" t="s">
        <v>41</v>
      </c>
      <c r="G107" s="13">
        <f>G108</f>
        <v>15</v>
      </c>
      <c r="H107" s="13">
        <f t="shared" si="60"/>
        <v>0</v>
      </c>
      <c r="I107" s="13">
        <f t="shared" si="60"/>
        <v>15</v>
      </c>
      <c r="J107" s="13">
        <f t="shared" si="61"/>
        <v>0</v>
      </c>
      <c r="K107" s="13">
        <f t="shared" si="61"/>
        <v>0</v>
      </c>
    </row>
    <row r="108" spans="1:12" ht="30" x14ac:dyDescent="0.2">
      <c r="A108" s="96" t="s">
        <v>66</v>
      </c>
      <c r="B108" s="43" t="s">
        <v>22</v>
      </c>
      <c r="C108" s="43" t="s">
        <v>11</v>
      </c>
      <c r="D108" s="43" t="s">
        <v>113</v>
      </c>
      <c r="E108" s="43" t="s">
        <v>185</v>
      </c>
      <c r="F108" s="37" t="s">
        <v>42</v>
      </c>
      <c r="G108" s="13">
        <f>G109</f>
        <v>15</v>
      </c>
      <c r="H108" s="13">
        <f t="shared" si="60"/>
        <v>0</v>
      </c>
      <c r="I108" s="13">
        <f t="shared" si="60"/>
        <v>15</v>
      </c>
      <c r="J108" s="13">
        <f t="shared" si="61"/>
        <v>0</v>
      </c>
      <c r="K108" s="13">
        <f t="shared" si="61"/>
        <v>0</v>
      </c>
    </row>
    <row r="109" spans="1:12" ht="15" x14ac:dyDescent="0.2">
      <c r="A109" s="102" t="s">
        <v>121</v>
      </c>
      <c r="B109" s="53" t="s">
        <v>22</v>
      </c>
      <c r="C109" s="53" t="s">
        <v>11</v>
      </c>
      <c r="D109" s="53" t="s">
        <v>113</v>
      </c>
      <c r="E109" s="53" t="s">
        <v>185</v>
      </c>
      <c r="F109" s="55" t="s">
        <v>31</v>
      </c>
      <c r="G109" s="56">
        <v>15</v>
      </c>
      <c r="H109" s="56"/>
      <c r="I109" s="56">
        <f>H109+G109</f>
        <v>15</v>
      </c>
      <c r="J109" s="56">
        <v>0</v>
      </c>
      <c r="K109" s="56">
        <v>0</v>
      </c>
    </row>
    <row r="110" spans="1:12" ht="14.25" x14ac:dyDescent="0.2">
      <c r="A110" s="46" t="s">
        <v>49</v>
      </c>
      <c r="B110" s="47">
        <v>920</v>
      </c>
      <c r="C110" s="47" t="s">
        <v>12</v>
      </c>
      <c r="D110" s="47" t="s">
        <v>25</v>
      </c>
      <c r="E110" s="47"/>
      <c r="F110" s="47" t="s">
        <v>7</v>
      </c>
      <c r="G110" s="10">
        <f>G111+G120</f>
        <v>172197.1</v>
      </c>
      <c r="H110" s="10">
        <f t="shared" ref="H110:K110" si="62">H111+H120</f>
        <v>20707.099999999999</v>
      </c>
      <c r="I110" s="10">
        <f>I111+I120</f>
        <v>192904.2</v>
      </c>
      <c r="J110" s="10">
        <f t="shared" si="62"/>
        <v>182950.39999999999</v>
      </c>
      <c r="K110" s="10">
        <f t="shared" si="62"/>
        <v>132091.5</v>
      </c>
      <c r="L110" s="5"/>
    </row>
    <row r="111" spans="1:12" ht="15" x14ac:dyDescent="0.2">
      <c r="A111" s="48" t="s">
        <v>19</v>
      </c>
      <c r="B111" s="37">
        <v>920</v>
      </c>
      <c r="C111" s="37" t="s">
        <v>12</v>
      </c>
      <c r="D111" s="37" t="s">
        <v>13</v>
      </c>
      <c r="E111" s="37"/>
      <c r="F111" s="37"/>
      <c r="G111" s="13">
        <f>G112</f>
        <v>450</v>
      </c>
      <c r="H111" s="13">
        <f t="shared" ref="H111:I111" si="63">H112</f>
        <v>0</v>
      </c>
      <c r="I111" s="13">
        <f t="shared" si="63"/>
        <v>450</v>
      </c>
      <c r="J111" s="13">
        <f t="shared" ref="G111:K112" si="64">J112</f>
        <v>450</v>
      </c>
      <c r="K111" s="13">
        <f t="shared" si="64"/>
        <v>450</v>
      </c>
    </row>
    <row r="112" spans="1:12" ht="15" x14ac:dyDescent="0.2">
      <c r="A112" s="33" t="s">
        <v>39</v>
      </c>
      <c r="B112" s="37">
        <v>920</v>
      </c>
      <c r="C112" s="37" t="s">
        <v>12</v>
      </c>
      <c r="D112" s="37" t="s">
        <v>13</v>
      </c>
      <c r="E112" s="34" t="s">
        <v>89</v>
      </c>
      <c r="F112" s="37"/>
      <c r="G112" s="13">
        <f t="shared" si="64"/>
        <v>450</v>
      </c>
      <c r="H112" s="13">
        <f t="shared" si="64"/>
        <v>0</v>
      </c>
      <c r="I112" s="13">
        <f t="shared" si="64"/>
        <v>450</v>
      </c>
      <c r="J112" s="13">
        <f t="shared" si="64"/>
        <v>450</v>
      </c>
      <c r="K112" s="13">
        <f t="shared" si="64"/>
        <v>450</v>
      </c>
    </row>
    <row r="113" spans="1:14" ht="15" x14ac:dyDescent="0.2">
      <c r="A113" s="48" t="s">
        <v>20</v>
      </c>
      <c r="B113" s="37" t="s">
        <v>22</v>
      </c>
      <c r="C113" s="37" t="s">
        <v>12</v>
      </c>
      <c r="D113" s="37" t="s">
        <v>13</v>
      </c>
      <c r="E113" s="37" t="s">
        <v>94</v>
      </c>
      <c r="F113" s="37"/>
      <c r="G113" s="16">
        <f>G114+G117</f>
        <v>450</v>
      </c>
      <c r="H113" s="16">
        <f t="shared" ref="H113:I113" si="65">H114+H117</f>
        <v>0</v>
      </c>
      <c r="I113" s="16">
        <f t="shared" si="65"/>
        <v>450</v>
      </c>
      <c r="J113" s="16">
        <f t="shared" ref="J113:K113" si="66">J114+J117</f>
        <v>450</v>
      </c>
      <c r="K113" s="16">
        <f t="shared" si="66"/>
        <v>450</v>
      </c>
    </row>
    <row r="114" spans="1:14" ht="30" x14ac:dyDescent="0.2">
      <c r="A114" s="36" t="s">
        <v>111</v>
      </c>
      <c r="B114" s="37">
        <v>920</v>
      </c>
      <c r="C114" s="37" t="s">
        <v>12</v>
      </c>
      <c r="D114" s="37" t="s">
        <v>13</v>
      </c>
      <c r="E114" s="37" t="s">
        <v>94</v>
      </c>
      <c r="F114" s="37" t="s">
        <v>41</v>
      </c>
      <c r="G114" s="16">
        <f t="shared" ref="G114:K115" si="67">G115</f>
        <v>100</v>
      </c>
      <c r="H114" s="16">
        <f t="shared" si="67"/>
        <v>0</v>
      </c>
      <c r="I114" s="16">
        <f t="shared" si="67"/>
        <v>100</v>
      </c>
      <c r="J114" s="16">
        <f t="shared" si="67"/>
        <v>100</v>
      </c>
      <c r="K114" s="16">
        <f t="shared" si="67"/>
        <v>100</v>
      </c>
    </row>
    <row r="115" spans="1:14" ht="30" x14ac:dyDescent="0.2">
      <c r="A115" s="36" t="s">
        <v>66</v>
      </c>
      <c r="B115" s="37">
        <v>920</v>
      </c>
      <c r="C115" s="37" t="s">
        <v>12</v>
      </c>
      <c r="D115" s="37" t="s">
        <v>13</v>
      </c>
      <c r="E115" s="37" t="s">
        <v>94</v>
      </c>
      <c r="F115" s="37" t="s">
        <v>42</v>
      </c>
      <c r="G115" s="16">
        <f t="shared" si="67"/>
        <v>100</v>
      </c>
      <c r="H115" s="16">
        <f t="shared" si="67"/>
        <v>0</v>
      </c>
      <c r="I115" s="16">
        <f t="shared" si="67"/>
        <v>100</v>
      </c>
      <c r="J115" s="16">
        <f t="shared" si="67"/>
        <v>100</v>
      </c>
      <c r="K115" s="16">
        <f t="shared" si="67"/>
        <v>100</v>
      </c>
    </row>
    <row r="116" spans="1:14" ht="15" x14ac:dyDescent="0.2">
      <c r="A116" s="38" t="s">
        <v>121</v>
      </c>
      <c r="B116" s="40" t="s">
        <v>22</v>
      </c>
      <c r="C116" s="40" t="s">
        <v>12</v>
      </c>
      <c r="D116" s="40" t="s">
        <v>13</v>
      </c>
      <c r="E116" s="40" t="s">
        <v>94</v>
      </c>
      <c r="F116" s="40" t="s">
        <v>31</v>
      </c>
      <c r="G116" s="12">
        <v>100</v>
      </c>
      <c r="H116" s="12"/>
      <c r="I116" s="12">
        <f>H116+G116</f>
        <v>100</v>
      </c>
      <c r="J116" s="12">
        <v>100</v>
      </c>
      <c r="K116" s="12">
        <v>100</v>
      </c>
    </row>
    <row r="117" spans="1:14" ht="15" x14ac:dyDescent="0.2">
      <c r="A117" s="48" t="s">
        <v>43</v>
      </c>
      <c r="B117" s="43" t="s">
        <v>22</v>
      </c>
      <c r="C117" s="43" t="s">
        <v>12</v>
      </c>
      <c r="D117" s="43" t="s">
        <v>13</v>
      </c>
      <c r="E117" s="43" t="s">
        <v>94</v>
      </c>
      <c r="F117" s="43" t="s">
        <v>44</v>
      </c>
      <c r="G117" s="13">
        <f t="shared" ref="G117:K118" si="68">G118</f>
        <v>350</v>
      </c>
      <c r="H117" s="13">
        <f t="shared" si="68"/>
        <v>0</v>
      </c>
      <c r="I117" s="13">
        <f t="shared" si="68"/>
        <v>350</v>
      </c>
      <c r="J117" s="13">
        <f t="shared" si="68"/>
        <v>350</v>
      </c>
      <c r="K117" s="13">
        <f t="shared" si="68"/>
        <v>350</v>
      </c>
    </row>
    <row r="118" spans="1:14" ht="50.25" customHeight="1" x14ac:dyDescent="0.2">
      <c r="A118" s="59" t="s">
        <v>151</v>
      </c>
      <c r="B118" s="37" t="s">
        <v>22</v>
      </c>
      <c r="C118" s="37" t="s">
        <v>12</v>
      </c>
      <c r="D118" s="37" t="s">
        <v>13</v>
      </c>
      <c r="E118" s="37" t="s">
        <v>94</v>
      </c>
      <c r="F118" s="37" t="s">
        <v>32</v>
      </c>
      <c r="G118" s="16">
        <f t="shared" si="68"/>
        <v>350</v>
      </c>
      <c r="H118" s="16">
        <f t="shared" si="68"/>
        <v>0</v>
      </c>
      <c r="I118" s="16">
        <f t="shared" si="68"/>
        <v>350</v>
      </c>
      <c r="J118" s="16">
        <f t="shared" si="68"/>
        <v>350</v>
      </c>
      <c r="K118" s="16">
        <f t="shared" si="68"/>
        <v>350</v>
      </c>
    </row>
    <row r="119" spans="1:14" ht="60" x14ac:dyDescent="0.2">
      <c r="A119" s="60" t="s">
        <v>152</v>
      </c>
      <c r="B119" s="40" t="s">
        <v>22</v>
      </c>
      <c r="C119" s="40" t="s">
        <v>12</v>
      </c>
      <c r="D119" s="40" t="s">
        <v>13</v>
      </c>
      <c r="E119" s="40" t="s">
        <v>94</v>
      </c>
      <c r="F119" s="40" t="s">
        <v>110</v>
      </c>
      <c r="G119" s="12">
        <v>350</v>
      </c>
      <c r="H119" s="12"/>
      <c r="I119" s="12">
        <f>H119+G119</f>
        <v>350</v>
      </c>
      <c r="J119" s="12">
        <v>350</v>
      </c>
      <c r="K119" s="12">
        <v>350</v>
      </c>
    </row>
    <row r="120" spans="1:14" ht="15" x14ac:dyDescent="0.2">
      <c r="A120" s="57" t="s">
        <v>16</v>
      </c>
      <c r="B120" s="37">
        <v>920</v>
      </c>
      <c r="C120" s="37" t="s">
        <v>12</v>
      </c>
      <c r="D120" s="37" t="s">
        <v>10</v>
      </c>
      <c r="E120" s="37"/>
      <c r="F120" s="37" t="s">
        <v>7</v>
      </c>
      <c r="G120" s="14">
        <f>G151+G127+G121+G133</f>
        <v>171747.1</v>
      </c>
      <c r="H120" s="14">
        <f>H151+H127+H121+H133</f>
        <v>20707.099999999999</v>
      </c>
      <c r="I120" s="14">
        <f>I151+I127+I121+I133</f>
        <v>192454.2</v>
      </c>
      <c r="J120" s="14">
        <f>J151+J127+J121+J133</f>
        <v>182500.4</v>
      </c>
      <c r="K120" s="14">
        <f>K151+K127+K121+K133</f>
        <v>131641.5</v>
      </c>
    </row>
    <row r="121" spans="1:14" ht="30" x14ac:dyDescent="0.2">
      <c r="A121" s="48" t="s">
        <v>138</v>
      </c>
      <c r="B121" s="37">
        <v>920</v>
      </c>
      <c r="C121" s="37" t="s">
        <v>12</v>
      </c>
      <c r="D121" s="37" t="s">
        <v>10</v>
      </c>
      <c r="E121" s="37" t="s">
        <v>92</v>
      </c>
      <c r="F121" s="37"/>
      <c r="G121" s="14">
        <f>G124</f>
        <v>1500</v>
      </c>
      <c r="H121" s="14">
        <f t="shared" ref="H121:I121" si="69">H124</f>
        <v>0</v>
      </c>
      <c r="I121" s="14">
        <f t="shared" si="69"/>
        <v>1500</v>
      </c>
      <c r="J121" s="14">
        <f t="shared" ref="J121" si="70">J124</f>
        <v>1500</v>
      </c>
      <c r="K121" s="14">
        <f t="shared" ref="K121" si="71">K124</f>
        <v>1500</v>
      </c>
      <c r="L121" s="5"/>
      <c r="M121" s="5"/>
      <c r="N121" s="5"/>
    </row>
    <row r="122" spans="1:14" ht="30" x14ac:dyDescent="0.2">
      <c r="A122" s="57" t="s">
        <v>213</v>
      </c>
      <c r="B122" s="37" t="s">
        <v>22</v>
      </c>
      <c r="C122" s="37" t="s">
        <v>12</v>
      </c>
      <c r="D122" s="37" t="s">
        <v>10</v>
      </c>
      <c r="E122" s="37" t="s">
        <v>212</v>
      </c>
      <c r="F122" s="37"/>
      <c r="G122" s="14">
        <f>G123</f>
        <v>1500</v>
      </c>
      <c r="H122" s="14">
        <f t="shared" ref="H122:K123" si="72">H123</f>
        <v>0</v>
      </c>
      <c r="I122" s="14">
        <f t="shared" si="72"/>
        <v>1500</v>
      </c>
      <c r="J122" s="14">
        <f t="shared" si="72"/>
        <v>1500</v>
      </c>
      <c r="K122" s="14">
        <f t="shared" si="72"/>
        <v>1500</v>
      </c>
      <c r="L122" s="5"/>
      <c r="M122" s="5"/>
      <c r="N122" s="5"/>
    </row>
    <row r="123" spans="1:14" ht="30" x14ac:dyDescent="0.2">
      <c r="A123" s="57" t="s">
        <v>214</v>
      </c>
      <c r="B123" s="37" t="s">
        <v>22</v>
      </c>
      <c r="C123" s="37" t="s">
        <v>12</v>
      </c>
      <c r="D123" s="37" t="s">
        <v>10</v>
      </c>
      <c r="E123" s="37" t="s">
        <v>131</v>
      </c>
      <c r="F123" s="37"/>
      <c r="G123" s="14">
        <f>G124</f>
        <v>1500</v>
      </c>
      <c r="H123" s="14">
        <f t="shared" si="72"/>
        <v>0</v>
      </c>
      <c r="I123" s="14">
        <f t="shared" si="72"/>
        <v>1500</v>
      </c>
      <c r="J123" s="14">
        <f t="shared" si="72"/>
        <v>1500</v>
      </c>
      <c r="K123" s="14">
        <f t="shared" si="72"/>
        <v>1500</v>
      </c>
      <c r="L123" s="5"/>
      <c r="M123" s="5"/>
      <c r="N123" s="5"/>
    </row>
    <row r="124" spans="1:14" ht="30" x14ac:dyDescent="0.2">
      <c r="A124" s="57" t="s">
        <v>111</v>
      </c>
      <c r="B124" s="37">
        <v>920</v>
      </c>
      <c r="C124" s="37" t="s">
        <v>12</v>
      </c>
      <c r="D124" s="37" t="s">
        <v>10</v>
      </c>
      <c r="E124" s="37" t="s">
        <v>131</v>
      </c>
      <c r="F124" s="37" t="s">
        <v>41</v>
      </c>
      <c r="G124" s="13">
        <f t="shared" ref="G124:K125" si="73">G125</f>
        <v>1500</v>
      </c>
      <c r="H124" s="13">
        <f t="shared" si="73"/>
        <v>0</v>
      </c>
      <c r="I124" s="13">
        <f t="shared" si="73"/>
        <v>1500</v>
      </c>
      <c r="J124" s="13">
        <f t="shared" si="73"/>
        <v>1500</v>
      </c>
      <c r="K124" s="13">
        <f t="shared" si="73"/>
        <v>1500</v>
      </c>
    </row>
    <row r="125" spans="1:14" ht="30" x14ac:dyDescent="0.2">
      <c r="A125" s="36" t="s">
        <v>66</v>
      </c>
      <c r="B125" s="37">
        <v>920</v>
      </c>
      <c r="C125" s="37" t="s">
        <v>12</v>
      </c>
      <c r="D125" s="37" t="s">
        <v>10</v>
      </c>
      <c r="E125" s="37" t="s">
        <v>131</v>
      </c>
      <c r="F125" s="37" t="s">
        <v>42</v>
      </c>
      <c r="G125" s="13">
        <f>G126</f>
        <v>1500</v>
      </c>
      <c r="H125" s="13">
        <f t="shared" si="73"/>
        <v>0</v>
      </c>
      <c r="I125" s="13">
        <f t="shared" si="73"/>
        <v>1500</v>
      </c>
      <c r="J125" s="13">
        <f>J126</f>
        <v>1500</v>
      </c>
      <c r="K125" s="13">
        <f>K126</f>
        <v>1500</v>
      </c>
    </row>
    <row r="126" spans="1:14" ht="15" x14ac:dyDescent="0.2">
      <c r="A126" s="38" t="s">
        <v>121</v>
      </c>
      <c r="B126" s="40" t="s">
        <v>22</v>
      </c>
      <c r="C126" s="40" t="s">
        <v>12</v>
      </c>
      <c r="D126" s="40" t="s">
        <v>10</v>
      </c>
      <c r="E126" s="40" t="s">
        <v>131</v>
      </c>
      <c r="F126" s="41" t="s">
        <v>31</v>
      </c>
      <c r="G126" s="42">
        <v>1500</v>
      </c>
      <c r="H126" s="42">
        <f>1200-1200</f>
        <v>0</v>
      </c>
      <c r="I126" s="42">
        <f>H126+G126</f>
        <v>1500</v>
      </c>
      <c r="J126" s="42">
        <v>1500</v>
      </c>
      <c r="K126" s="42">
        <v>1500</v>
      </c>
    </row>
    <row r="127" spans="1:14" ht="30" x14ac:dyDescent="0.2">
      <c r="A127" s="48" t="s">
        <v>139</v>
      </c>
      <c r="B127" s="37">
        <v>920</v>
      </c>
      <c r="C127" s="37" t="s">
        <v>12</v>
      </c>
      <c r="D127" s="37" t="s">
        <v>10</v>
      </c>
      <c r="E127" s="37" t="s">
        <v>105</v>
      </c>
      <c r="F127" s="37"/>
      <c r="G127" s="14">
        <f t="shared" ref="G127:K131" si="74">G128</f>
        <v>1550</v>
      </c>
      <c r="H127" s="14">
        <f t="shared" si="74"/>
        <v>0</v>
      </c>
      <c r="I127" s="14">
        <f t="shared" si="74"/>
        <v>1550</v>
      </c>
      <c r="J127" s="14">
        <f t="shared" si="74"/>
        <v>4750</v>
      </c>
      <c r="K127" s="14">
        <f t="shared" si="74"/>
        <v>4750</v>
      </c>
      <c r="L127" s="5"/>
      <c r="M127" s="5"/>
      <c r="N127" s="5"/>
    </row>
    <row r="128" spans="1:14" ht="30" x14ac:dyDescent="0.2">
      <c r="A128" s="57" t="s">
        <v>107</v>
      </c>
      <c r="B128" s="37">
        <v>920</v>
      </c>
      <c r="C128" s="37" t="s">
        <v>12</v>
      </c>
      <c r="D128" s="37" t="s">
        <v>10</v>
      </c>
      <c r="E128" s="37" t="s">
        <v>106</v>
      </c>
      <c r="F128" s="37"/>
      <c r="G128" s="14">
        <f t="shared" si="74"/>
        <v>1550</v>
      </c>
      <c r="H128" s="14">
        <f t="shared" si="74"/>
        <v>0</v>
      </c>
      <c r="I128" s="14">
        <f t="shared" si="74"/>
        <v>1550</v>
      </c>
      <c r="J128" s="14">
        <f t="shared" si="74"/>
        <v>4750</v>
      </c>
      <c r="K128" s="14">
        <f t="shared" si="74"/>
        <v>4750</v>
      </c>
      <c r="L128" s="5"/>
      <c r="M128" s="5"/>
      <c r="N128" s="5"/>
    </row>
    <row r="129" spans="1:14" ht="45" x14ac:dyDescent="0.2">
      <c r="A129" s="57" t="s">
        <v>109</v>
      </c>
      <c r="B129" s="37">
        <v>920</v>
      </c>
      <c r="C129" s="37" t="s">
        <v>12</v>
      </c>
      <c r="D129" s="37" t="s">
        <v>10</v>
      </c>
      <c r="E129" s="37" t="s">
        <v>108</v>
      </c>
      <c r="F129" s="37"/>
      <c r="G129" s="14">
        <f t="shared" si="74"/>
        <v>1550</v>
      </c>
      <c r="H129" s="14">
        <f t="shared" si="74"/>
        <v>0</v>
      </c>
      <c r="I129" s="14">
        <f t="shared" si="74"/>
        <v>1550</v>
      </c>
      <c r="J129" s="14">
        <f t="shared" si="74"/>
        <v>4750</v>
      </c>
      <c r="K129" s="14">
        <f t="shared" si="74"/>
        <v>4750</v>
      </c>
      <c r="L129" s="5"/>
      <c r="M129" s="5"/>
      <c r="N129" s="5"/>
    </row>
    <row r="130" spans="1:14" ht="30" x14ac:dyDescent="0.2">
      <c r="A130" s="36" t="s">
        <v>111</v>
      </c>
      <c r="B130" s="37">
        <v>920</v>
      </c>
      <c r="C130" s="37" t="s">
        <v>12</v>
      </c>
      <c r="D130" s="37" t="s">
        <v>10</v>
      </c>
      <c r="E130" s="37" t="s">
        <v>108</v>
      </c>
      <c r="F130" s="37" t="s">
        <v>41</v>
      </c>
      <c r="G130" s="13">
        <f t="shared" si="74"/>
        <v>1550</v>
      </c>
      <c r="H130" s="13">
        <f t="shared" si="74"/>
        <v>0</v>
      </c>
      <c r="I130" s="13">
        <f t="shared" si="74"/>
        <v>1550</v>
      </c>
      <c r="J130" s="13">
        <f t="shared" si="74"/>
        <v>4750</v>
      </c>
      <c r="K130" s="13">
        <f t="shared" si="74"/>
        <v>4750</v>
      </c>
      <c r="L130" s="5"/>
      <c r="M130" s="5"/>
      <c r="N130" s="5"/>
    </row>
    <row r="131" spans="1:14" ht="30" x14ac:dyDescent="0.2">
      <c r="A131" s="36" t="s">
        <v>66</v>
      </c>
      <c r="B131" s="37">
        <v>920</v>
      </c>
      <c r="C131" s="37" t="s">
        <v>12</v>
      </c>
      <c r="D131" s="37" t="s">
        <v>10</v>
      </c>
      <c r="E131" s="37" t="s">
        <v>108</v>
      </c>
      <c r="F131" s="37" t="s">
        <v>42</v>
      </c>
      <c r="G131" s="13">
        <f t="shared" si="74"/>
        <v>1550</v>
      </c>
      <c r="H131" s="13">
        <f t="shared" si="74"/>
        <v>0</v>
      </c>
      <c r="I131" s="13">
        <f t="shared" si="74"/>
        <v>1550</v>
      </c>
      <c r="J131" s="13">
        <f t="shared" si="74"/>
        <v>4750</v>
      </c>
      <c r="K131" s="13">
        <f t="shared" si="74"/>
        <v>4750</v>
      </c>
    </row>
    <row r="132" spans="1:14" ht="15.75" customHeight="1" x14ac:dyDescent="0.2">
      <c r="A132" s="38" t="s">
        <v>121</v>
      </c>
      <c r="B132" s="40" t="s">
        <v>22</v>
      </c>
      <c r="C132" s="40" t="s">
        <v>12</v>
      </c>
      <c r="D132" s="40" t="s">
        <v>10</v>
      </c>
      <c r="E132" s="40" t="s">
        <v>108</v>
      </c>
      <c r="F132" s="41" t="s">
        <v>31</v>
      </c>
      <c r="G132" s="42">
        <v>1550</v>
      </c>
      <c r="H132" s="42"/>
      <c r="I132" s="42">
        <f>H132+G132</f>
        <v>1550</v>
      </c>
      <c r="J132" s="42">
        <v>4750</v>
      </c>
      <c r="K132" s="42">
        <v>4750</v>
      </c>
    </row>
    <row r="133" spans="1:14" ht="45" x14ac:dyDescent="0.2">
      <c r="A133" s="57" t="s">
        <v>182</v>
      </c>
      <c r="B133" s="37" t="s">
        <v>22</v>
      </c>
      <c r="C133" s="37" t="s">
        <v>12</v>
      </c>
      <c r="D133" s="37" t="s">
        <v>10</v>
      </c>
      <c r="E133" s="37" t="s">
        <v>144</v>
      </c>
      <c r="F133" s="37"/>
      <c r="G133" s="14">
        <f>G134</f>
        <v>62921.8</v>
      </c>
      <c r="H133" s="14">
        <f t="shared" ref="H133" si="75">H134</f>
        <v>16186.4</v>
      </c>
      <c r="I133" s="14">
        <f>I134</f>
        <v>79108.2</v>
      </c>
      <c r="J133" s="14">
        <f t="shared" ref="J133:K133" si="76">J134</f>
        <v>61842.7</v>
      </c>
      <c r="K133" s="14">
        <f t="shared" si="76"/>
        <v>12985.4</v>
      </c>
    </row>
    <row r="134" spans="1:14" ht="30" x14ac:dyDescent="0.2">
      <c r="A134" s="57" t="s">
        <v>123</v>
      </c>
      <c r="B134" s="37" t="s">
        <v>22</v>
      </c>
      <c r="C134" s="37" t="s">
        <v>12</v>
      </c>
      <c r="D134" s="37" t="s">
        <v>10</v>
      </c>
      <c r="E134" s="37" t="s">
        <v>145</v>
      </c>
      <c r="F134" s="37"/>
      <c r="G134" s="14">
        <f>G143+G147+G139+G135</f>
        <v>62921.8</v>
      </c>
      <c r="H134" s="14">
        <f t="shared" ref="H134:K134" si="77">H143+H147+H139+H135</f>
        <v>16186.4</v>
      </c>
      <c r="I134" s="14">
        <f t="shared" si="77"/>
        <v>79108.2</v>
      </c>
      <c r="J134" s="14">
        <f t="shared" si="77"/>
        <v>61842.7</v>
      </c>
      <c r="K134" s="14">
        <f t="shared" si="77"/>
        <v>12985.4</v>
      </c>
    </row>
    <row r="135" spans="1:14" ht="30" x14ac:dyDescent="0.2">
      <c r="A135" s="57" t="s">
        <v>226</v>
      </c>
      <c r="B135" s="37" t="s">
        <v>22</v>
      </c>
      <c r="C135" s="37" t="s">
        <v>12</v>
      </c>
      <c r="D135" s="37" t="s">
        <v>10</v>
      </c>
      <c r="E135" s="37" t="s">
        <v>225</v>
      </c>
      <c r="F135" s="37"/>
      <c r="G135" s="14">
        <f>G136</f>
        <v>0</v>
      </c>
      <c r="H135" s="14">
        <f t="shared" ref="H135:K136" si="78">H136</f>
        <v>16186.4</v>
      </c>
      <c r="I135" s="14">
        <f t="shared" si="78"/>
        <v>16186.4</v>
      </c>
      <c r="J135" s="14">
        <f t="shared" si="78"/>
        <v>0</v>
      </c>
      <c r="K135" s="14">
        <f t="shared" si="78"/>
        <v>0</v>
      </c>
    </row>
    <row r="136" spans="1:14" ht="30" x14ac:dyDescent="0.2">
      <c r="A136" s="36" t="s">
        <v>111</v>
      </c>
      <c r="B136" s="37" t="s">
        <v>22</v>
      </c>
      <c r="C136" s="37" t="s">
        <v>12</v>
      </c>
      <c r="D136" s="37" t="s">
        <v>10</v>
      </c>
      <c r="E136" s="37" t="s">
        <v>225</v>
      </c>
      <c r="F136" s="37" t="s">
        <v>41</v>
      </c>
      <c r="G136" s="14">
        <f>G137</f>
        <v>0</v>
      </c>
      <c r="H136" s="14">
        <f t="shared" si="78"/>
        <v>16186.4</v>
      </c>
      <c r="I136" s="14">
        <f t="shared" si="78"/>
        <v>16186.4</v>
      </c>
      <c r="J136" s="14">
        <f t="shared" si="78"/>
        <v>0</v>
      </c>
      <c r="K136" s="14">
        <f t="shared" si="78"/>
        <v>0</v>
      </c>
    </row>
    <row r="137" spans="1:14" ht="30" x14ac:dyDescent="0.2">
      <c r="A137" s="36" t="s">
        <v>66</v>
      </c>
      <c r="B137" s="37" t="s">
        <v>22</v>
      </c>
      <c r="C137" s="37" t="s">
        <v>12</v>
      </c>
      <c r="D137" s="37" t="s">
        <v>10</v>
      </c>
      <c r="E137" s="37" t="s">
        <v>225</v>
      </c>
      <c r="F137" s="37" t="s">
        <v>42</v>
      </c>
      <c r="G137" s="14">
        <f>G138</f>
        <v>0</v>
      </c>
      <c r="H137" s="14">
        <f t="shared" ref="H137:I137" si="79">H138</f>
        <v>16186.4</v>
      </c>
      <c r="I137" s="14">
        <f t="shared" si="79"/>
        <v>16186.4</v>
      </c>
      <c r="J137" s="14">
        <f t="shared" ref="J137" si="80">J138</f>
        <v>0</v>
      </c>
      <c r="K137" s="14">
        <f t="shared" ref="K137" si="81">K138</f>
        <v>0</v>
      </c>
    </row>
    <row r="138" spans="1:14" ht="15" x14ac:dyDescent="0.2">
      <c r="A138" s="38" t="s">
        <v>121</v>
      </c>
      <c r="B138" s="53" t="s">
        <v>22</v>
      </c>
      <c r="C138" s="53" t="s">
        <v>12</v>
      </c>
      <c r="D138" s="53" t="s">
        <v>10</v>
      </c>
      <c r="E138" s="40" t="s">
        <v>225</v>
      </c>
      <c r="F138" s="53" t="s">
        <v>31</v>
      </c>
      <c r="G138" s="12"/>
      <c r="H138" s="12">
        <v>16186.4</v>
      </c>
      <c r="I138" s="12">
        <f>H138+G138</f>
        <v>16186.4</v>
      </c>
      <c r="J138" s="12">
        <v>0</v>
      </c>
      <c r="K138" s="17">
        <v>0</v>
      </c>
    </row>
    <row r="139" spans="1:14" ht="30" x14ac:dyDescent="0.2">
      <c r="A139" s="52" t="s">
        <v>183</v>
      </c>
      <c r="B139" s="43" t="s">
        <v>22</v>
      </c>
      <c r="C139" s="43" t="s">
        <v>12</v>
      </c>
      <c r="D139" s="43" t="s">
        <v>10</v>
      </c>
      <c r="E139" s="43" t="s">
        <v>194</v>
      </c>
      <c r="F139" s="43"/>
      <c r="G139" s="14">
        <f t="shared" ref="G139:K141" si="82">G140</f>
        <v>978.8</v>
      </c>
      <c r="H139" s="14">
        <f t="shared" si="82"/>
        <v>0</v>
      </c>
      <c r="I139" s="14">
        <f t="shared" si="82"/>
        <v>978.8</v>
      </c>
      <c r="J139" s="14">
        <f t="shared" si="82"/>
        <v>0</v>
      </c>
      <c r="K139" s="14">
        <f t="shared" si="82"/>
        <v>0</v>
      </c>
    </row>
    <row r="140" spans="1:14" ht="30" x14ac:dyDescent="0.2">
      <c r="A140" s="36" t="s">
        <v>111</v>
      </c>
      <c r="B140" s="43" t="s">
        <v>22</v>
      </c>
      <c r="C140" s="43" t="s">
        <v>12</v>
      </c>
      <c r="D140" s="43" t="s">
        <v>10</v>
      </c>
      <c r="E140" s="43" t="s">
        <v>194</v>
      </c>
      <c r="F140" s="43" t="s">
        <v>41</v>
      </c>
      <c r="G140" s="14">
        <f t="shared" si="82"/>
        <v>978.8</v>
      </c>
      <c r="H140" s="14">
        <f t="shared" si="82"/>
        <v>0</v>
      </c>
      <c r="I140" s="14">
        <f t="shared" si="82"/>
        <v>978.8</v>
      </c>
      <c r="J140" s="14">
        <f t="shared" si="82"/>
        <v>0</v>
      </c>
      <c r="K140" s="14">
        <f t="shared" si="82"/>
        <v>0</v>
      </c>
    </row>
    <row r="141" spans="1:14" ht="30" x14ac:dyDescent="0.2">
      <c r="A141" s="36" t="s">
        <v>66</v>
      </c>
      <c r="B141" s="43" t="s">
        <v>22</v>
      </c>
      <c r="C141" s="43" t="s">
        <v>12</v>
      </c>
      <c r="D141" s="43" t="s">
        <v>10</v>
      </c>
      <c r="E141" s="43" t="s">
        <v>194</v>
      </c>
      <c r="F141" s="43" t="s">
        <v>42</v>
      </c>
      <c r="G141" s="14">
        <f t="shared" si="82"/>
        <v>978.8</v>
      </c>
      <c r="H141" s="14">
        <f t="shared" si="82"/>
        <v>0</v>
      </c>
      <c r="I141" s="14">
        <f t="shared" si="82"/>
        <v>978.8</v>
      </c>
      <c r="J141" s="14">
        <f t="shared" si="82"/>
        <v>0</v>
      </c>
      <c r="K141" s="14">
        <f t="shared" si="82"/>
        <v>0</v>
      </c>
    </row>
    <row r="142" spans="1:14" ht="15" x14ac:dyDescent="0.2">
      <c r="A142" s="58" t="s">
        <v>121</v>
      </c>
      <c r="B142" s="53" t="s">
        <v>22</v>
      </c>
      <c r="C142" s="53" t="s">
        <v>12</v>
      </c>
      <c r="D142" s="53" t="s">
        <v>10</v>
      </c>
      <c r="E142" s="40" t="s">
        <v>194</v>
      </c>
      <c r="F142" s="53" t="s">
        <v>31</v>
      </c>
      <c r="G142" s="12">
        <v>978.8</v>
      </c>
      <c r="H142" s="12">
        <v>0</v>
      </c>
      <c r="I142" s="12">
        <f>H142+G142</f>
        <v>978.8</v>
      </c>
      <c r="J142" s="12">
        <v>0</v>
      </c>
      <c r="K142" s="17">
        <v>0</v>
      </c>
      <c r="M142" s="5"/>
    </row>
    <row r="143" spans="1:14" ht="34.5" customHeight="1" x14ac:dyDescent="0.2">
      <c r="A143" s="33" t="s">
        <v>125</v>
      </c>
      <c r="B143" s="43" t="s">
        <v>22</v>
      </c>
      <c r="C143" s="43" t="s">
        <v>12</v>
      </c>
      <c r="D143" s="43" t="s">
        <v>10</v>
      </c>
      <c r="E143" s="43" t="s">
        <v>146</v>
      </c>
      <c r="F143" s="37"/>
      <c r="G143" s="13">
        <f>G144</f>
        <v>11437.9</v>
      </c>
      <c r="H143" s="13">
        <f t="shared" ref="H143:I145" si="83">H144</f>
        <v>0</v>
      </c>
      <c r="I143" s="13">
        <f t="shared" si="83"/>
        <v>11437.9</v>
      </c>
      <c r="J143" s="13">
        <f t="shared" ref="J143:K145" si="84">J144</f>
        <v>11337.6</v>
      </c>
      <c r="K143" s="13">
        <f t="shared" si="84"/>
        <v>12985.4</v>
      </c>
    </row>
    <row r="144" spans="1:14" ht="30" x14ac:dyDescent="0.2">
      <c r="A144" s="36" t="s">
        <v>111</v>
      </c>
      <c r="B144" s="43" t="s">
        <v>22</v>
      </c>
      <c r="C144" s="43" t="s">
        <v>12</v>
      </c>
      <c r="D144" s="43" t="s">
        <v>10</v>
      </c>
      <c r="E144" s="43" t="s">
        <v>146</v>
      </c>
      <c r="F144" s="37" t="s">
        <v>41</v>
      </c>
      <c r="G144" s="13">
        <f>G145</f>
        <v>11437.9</v>
      </c>
      <c r="H144" s="13">
        <f t="shared" si="83"/>
        <v>0</v>
      </c>
      <c r="I144" s="13">
        <f t="shared" si="83"/>
        <v>11437.9</v>
      </c>
      <c r="J144" s="13">
        <f t="shared" si="84"/>
        <v>11337.6</v>
      </c>
      <c r="K144" s="13">
        <f t="shared" si="84"/>
        <v>12985.4</v>
      </c>
    </row>
    <row r="145" spans="1:12" ht="30" x14ac:dyDescent="0.2">
      <c r="A145" s="36" t="s">
        <v>66</v>
      </c>
      <c r="B145" s="43" t="s">
        <v>22</v>
      </c>
      <c r="C145" s="43" t="s">
        <v>12</v>
      </c>
      <c r="D145" s="43" t="s">
        <v>10</v>
      </c>
      <c r="E145" s="43" t="s">
        <v>146</v>
      </c>
      <c r="F145" s="37" t="s">
        <v>42</v>
      </c>
      <c r="G145" s="13">
        <f>G146</f>
        <v>11437.9</v>
      </c>
      <c r="H145" s="13">
        <f t="shared" si="83"/>
        <v>0</v>
      </c>
      <c r="I145" s="13">
        <f t="shared" si="83"/>
        <v>11437.9</v>
      </c>
      <c r="J145" s="13">
        <f t="shared" si="84"/>
        <v>11337.6</v>
      </c>
      <c r="K145" s="13">
        <f t="shared" si="84"/>
        <v>12985.4</v>
      </c>
    </row>
    <row r="146" spans="1:12" ht="15" x14ac:dyDescent="0.2">
      <c r="A146" s="58" t="s">
        <v>121</v>
      </c>
      <c r="B146" s="53" t="s">
        <v>22</v>
      </c>
      <c r="C146" s="53" t="s">
        <v>12</v>
      </c>
      <c r="D146" s="53" t="s">
        <v>10</v>
      </c>
      <c r="E146" s="40" t="s">
        <v>146</v>
      </c>
      <c r="F146" s="53" t="s">
        <v>31</v>
      </c>
      <c r="G146" s="17">
        <v>11437.9</v>
      </c>
      <c r="H146" s="17"/>
      <c r="I146" s="17">
        <f>H146+G146</f>
        <v>11437.9</v>
      </c>
      <c r="J146" s="17">
        <v>11337.6</v>
      </c>
      <c r="K146" s="17">
        <v>12985.4</v>
      </c>
    </row>
    <row r="147" spans="1:12" ht="15" x14ac:dyDescent="0.2">
      <c r="A147" s="52" t="s">
        <v>162</v>
      </c>
      <c r="B147" s="43" t="s">
        <v>22</v>
      </c>
      <c r="C147" s="43" t="s">
        <v>12</v>
      </c>
      <c r="D147" s="43" t="s">
        <v>10</v>
      </c>
      <c r="E147" s="43" t="s">
        <v>163</v>
      </c>
      <c r="F147" s="43"/>
      <c r="G147" s="14">
        <f t="shared" ref="G147:K149" si="85">G148</f>
        <v>50505.1</v>
      </c>
      <c r="H147" s="14">
        <f t="shared" si="85"/>
        <v>0</v>
      </c>
      <c r="I147" s="14">
        <f t="shared" si="85"/>
        <v>50505.1</v>
      </c>
      <c r="J147" s="14">
        <f t="shared" si="85"/>
        <v>50505.1</v>
      </c>
      <c r="K147" s="14">
        <f t="shared" si="85"/>
        <v>0</v>
      </c>
      <c r="L147" s="5">
        <f>I147+I135</f>
        <v>66691.5</v>
      </c>
    </row>
    <row r="148" spans="1:12" ht="30" x14ac:dyDescent="0.2">
      <c r="A148" s="36" t="s">
        <v>111</v>
      </c>
      <c r="B148" s="43" t="s">
        <v>22</v>
      </c>
      <c r="C148" s="43" t="s">
        <v>12</v>
      </c>
      <c r="D148" s="43" t="s">
        <v>10</v>
      </c>
      <c r="E148" s="43" t="s">
        <v>163</v>
      </c>
      <c r="F148" s="43" t="s">
        <v>41</v>
      </c>
      <c r="G148" s="14">
        <f t="shared" si="85"/>
        <v>50505.1</v>
      </c>
      <c r="H148" s="14">
        <f t="shared" si="85"/>
        <v>0</v>
      </c>
      <c r="I148" s="14">
        <f t="shared" si="85"/>
        <v>50505.1</v>
      </c>
      <c r="J148" s="14">
        <f t="shared" si="85"/>
        <v>50505.1</v>
      </c>
      <c r="K148" s="14">
        <f t="shared" si="85"/>
        <v>0</v>
      </c>
    </row>
    <row r="149" spans="1:12" ht="30" x14ac:dyDescent="0.2">
      <c r="A149" s="36" t="s">
        <v>66</v>
      </c>
      <c r="B149" s="43" t="s">
        <v>22</v>
      </c>
      <c r="C149" s="43" t="s">
        <v>12</v>
      </c>
      <c r="D149" s="43" t="s">
        <v>10</v>
      </c>
      <c r="E149" s="43" t="s">
        <v>163</v>
      </c>
      <c r="F149" s="43" t="s">
        <v>42</v>
      </c>
      <c r="G149" s="14">
        <f t="shared" si="85"/>
        <v>50505.1</v>
      </c>
      <c r="H149" s="14">
        <f t="shared" si="85"/>
        <v>0</v>
      </c>
      <c r="I149" s="14">
        <f t="shared" si="85"/>
        <v>50505.1</v>
      </c>
      <c r="J149" s="14">
        <f t="shared" si="85"/>
        <v>50505.1</v>
      </c>
      <c r="K149" s="14">
        <f t="shared" si="85"/>
        <v>0</v>
      </c>
    </row>
    <row r="150" spans="1:12" ht="15" x14ac:dyDescent="0.2">
      <c r="A150" s="58" t="s">
        <v>121</v>
      </c>
      <c r="B150" s="53" t="s">
        <v>22</v>
      </c>
      <c r="C150" s="53" t="s">
        <v>12</v>
      </c>
      <c r="D150" s="53" t="s">
        <v>10</v>
      </c>
      <c r="E150" s="40" t="s">
        <v>163</v>
      </c>
      <c r="F150" s="53" t="s">
        <v>31</v>
      </c>
      <c r="G150" s="12">
        <f>50000+505.1</f>
        <v>50505.1</v>
      </c>
      <c r="H150" s="12"/>
      <c r="I150" s="12">
        <f>H150+G150</f>
        <v>50505.1</v>
      </c>
      <c r="J150" s="12">
        <f>50000+505.1</f>
        <v>50505.1</v>
      </c>
      <c r="K150" s="12">
        <v>0</v>
      </c>
    </row>
    <row r="151" spans="1:12" ht="15" x14ac:dyDescent="0.2">
      <c r="A151" s="33" t="s">
        <v>39</v>
      </c>
      <c r="B151" s="37">
        <v>920</v>
      </c>
      <c r="C151" s="37" t="s">
        <v>12</v>
      </c>
      <c r="D151" s="37" t="s">
        <v>10</v>
      </c>
      <c r="E151" s="34" t="s">
        <v>89</v>
      </c>
      <c r="F151" s="37"/>
      <c r="G151" s="14">
        <f>G160+G169+G173+G156+G152+G178+G165</f>
        <v>105775.3</v>
      </c>
      <c r="H151" s="14">
        <f t="shared" ref="H151:K151" si="86">H160+H169+H173+H156+H152+H178+H165</f>
        <v>4520.7</v>
      </c>
      <c r="I151" s="14">
        <f t="shared" si="86"/>
        <v>110296</v>
      </c>
      <c r="J151" s="14">
        <f t="shared" si="86"/>
        <v>114407.7</v>
      </c>
      <c r="K151" s="14">
        <f t="shared" si="86"/>
        <v>112406.1</v>
      </c>
    </row>
    <row r="152" spans="1:12" ht="30" x14ac:dyDescent="0.2">
      <c r="A152" s="33" t="s">
        <v>133</v>
      </c>
      <c r="B152" s="37">
        <v>920</v>
      </c>
      <c r="C152" s="37" t="s">
        <v>12</v>
      </c>
      <c r="D152" s="37" t="s">
        <v>10</v>
      </c>
      <c r="E152" s="37" t="s">
        <v>132</v>
      </c>
      <c r="F152" s="37"/>
      <c r="G152" s="14">
        <f>G153</f>
        <v>18500</v>
      </c>
      <c r="H152" s="14">
        <f t="shared" ref="H152:I154" si="87">H153</f>
        <v>0</v>
      </c>
      <c r="I152" s="14">
        <f t="shared" si="87"/>
        <v>18500</v>
      </c>
      <c r="J152" s="14">
        <f t="shared" ref="J152:K154" si="88">J153</f>
        <v>20000</v>
      </c>
      <c r="K152" s="14">
        <f t="shared" si="88"/>
        <v>20000</v>
      </c>
    </row>
    <row r="153" spans="1:12" ht="30" x14ac:dyDescent="0.2">
      <c r="A153" s="36" t="s">
        <v>54</v>
      </c>
      <c r="B153" s="37">
        <v>920</v>
      </c>
      <c r="C153" s="37" t="s">
        <v>12</v>
      </c>
      <c r="D153" s="37" t="s">
        <v>10</v>
      </c>
      <c r="E153" s="37" t="s">
        <v>132</v>
      </c>
      <c r="F153" s="37" t="s">
        <v>55</v>
      </c>
      <c r="G153" s="14">
        <f>G154</f>
        <v>18500</v>
      </c>
      <c r="H153" s="14">
        <f t="shared" si="87"/>
        <v>0</v>
      </c>
      <c r="I153" s="14">
        <f t="shared" si="87"/>
        <v>18500</v>
      </c>
      <c r="J153" s="14">
        <f t="shared" si="88"/>
        <v>20000</v>
      </c>
      <c r="K153" s="14">
        <f t="shared" si="88"/>
        <v>20000</v>
      </c>
    </row>
    <row r="154" spans="1:12" ht="15" x14ac:dyDescent="0.2">
      <c r="A154" s="36" t="s">
        <v>56</v>
      </c>
      <c r="B154" s="37">
        <v>920</v>
      </c>
      <c r="C154" s="37" t="s">
        <v>12</v>
      </c>
      <c r="D154" s="37" t="s">
        <v>10</v>
      </c>
      <c r="E154" s="37" t="s">
        <v>132</v>
      </c>
      <c r="F154" s="37" t="s">
        <v>57</v>
      </c>
      <c r="G154" s="14">
        <f>G155</f>
        <v>18500</v>
      </c>
      <c r="H154" s="14">
        <f t="shared" si="87"/>
        <v>0</v>
      </c>
      <c r="I154" s="14">
        <f t="shared" si="87"/>
        <v>18500</v>
      </c>
      <c r="J154" s="14">
        <f t="shared" si="88"/>
        <v>20000</v>
      </c>
      <c r="K154" s="14">
        <f t="shared" si="88"/>
        <v>20000</v>
      </c>
    </row>
    <row r="155" spans="1:12" ht="60" x14ac:dyDescent="0.2">
      <c r="A155" s="38" t="s">
        <v>68</v>
      </c>
      <c r="B155" s="40" t="s">
        <v>22</v>
      </c>
      <c r="C155" s="40" t="s">
        <v>12</v>
      </c>
      <c r="D155" s="40" t="s">
        <v>10</v>
      </c>
      <c r="E155" s="40" t="s">
        <v>132</v>
      </c>
      <c r="F155" s="41" t="s">
        <v>35</v>
      </c>
      <c r="G155" s="12">
        <f>20000-1500</f>
        <v>18500</v>
      </c>
      <c r="H155" s="12"/>
      <c r="I155" s="12">
        <f>H155+G155</f>
        <v>18500</v>
      </c>
      <c r="J155" s="12">
        <v>20000</v>
      </c>
      <c r="K155" s="12">
        <v>20000</v>
      </c>
    </row>
    <row r="156" spans="1:12" ht="30" x14ac:dyDescent="0.2">
      <c r="A156" s="48" t="s">
        <v>84</v>
      </c>
      <c r="B156" s="37" t="s">
        <v>22</v>
      </c>
      <c r="C156" s="37" t="s">
        <v>12</v>
      </c>
      <c r="D156" s="37" t="s">
        <v>10</v>
      </c>
      <c r="E156" s="37" t="s">
        <v>95</v>
      </c>
      <c r="F156" s="49"/>
      <c r="G156" s="13">
        <f t="shared" ref="G156:K158" si="89">G157</f>
        <v>54343</v>
      </c>
      <c r="H156" s="13">
        <f t="shared" si="89"/>
        <v>3700</v>
      </c>
      <c r="I156" s="13">
        <f t="shared" si="89"/>
        <v>58043</v>
      </c>
      <c r="J156" s="13">
        <f t="shared" si="89"/>
        <v>73258.899999999994</v>
      </c>
      <c r="K156" s="13">
        <f t="shared" si="89"/>
        <v>72584.800000000003</v>
      </c>
    </row>
    <row r="157" spans="1:12" ht="30" x14ac:dyDescent="0.2">
      <c r="A157" s="36" t="s">
        <v>111</v>
      </c>
      <c r="B157" s="37">
        <v>920</v>
      </c>
      <c r="C157" s="37" t="s">
        <v>12</v>
      </c>
      <c r="D157" s="37" t="s">
        <v>10</v>
      </c>
      <c r="E157" s="37" t="s">
        <v>95</v>
      </c>
      <c r="F157" s="37" t="s">
        <v>41</v>
      </c>
      <c r="G157" s="13">
        <f t="shared" si="89"/>
        <v>54343</v>
      </c>
      <c r="H157" s="13">
        <f t="shared" si="89"/>
        <v>3700</v>
      </c>
      <c r="I157" s="13">
        <f t="shared" si="89"/>
        <v>58043</v>
      </c>
      <c r="J157" s="13">
        <f t="shared" si="89"/>
        <v>73258.899999999994</v>
      </c>
      <c r="K157" s="13">
        <f t="shared" si="89"/>
        <v>72584.800000000003</v>
      </c>
    </row>
    <row r="158" spans="1:12" ht="30" x14ac:dyDescent="0.2">
      <c r="A158" s="36" t="s">
        <v>66</v>
      </c>
      <c r="B158" s="37">
        <v>920</v>
      </c>
      <c r="C158" s="37" t="s">
        <v>12</v>
      </c>
      <c r="D158" s="37" t="s">
        <v>10</v>
      </c>
      <c r="E158" s="37" t="s">
        <v>95</v>
      </c>
      <c r="F158" s="37" t="s">
        <v>42</v>
      </c>
      <c r="G158" s="13">
        <f t="shared" si="89"/>
        <v>54343</v>
      </c>
      <c r="H158" s="13">
        <f t="shared" si="89"/>
        <v>3700</v>
      </c>
      <c r="I158" s="13">
        <f t="shared" si="89"/>
        <v>58043</v>
      </c>
      <c r="J158" s="13">
        <f t="shared" si="89"/>
        <v>73258.899999999994</v>
      </c>
      <c r="K158" s="13">
        <f t="shared" si="89"/>
        <v>72584.800000000003</v>
      </c>
    </row>
    <row r="159" spans="1:12" ht="15" x14ac:dyDescent="0.2">
      <c r="A159" s="38" t="s">
        <v>121</v>
      </c>
      <c r="B159" s="40" t="s">
        <v>22</v>
      </c>
      <c r="C159" s="40" t="s">
        <v>12</v>
      </c>
      <c r="D159" s="40" t="s">
        <v>10</v>
      </c>
      <c r="E159" s="40" t="s">
        <v>95</v>
      </c>
      <c r="F159" s="41" t="s">
        <v>31</v>
      </c>
      <c r="G159" s="42">
        <v>54343</v>
      </c>
      <c r="H159" s="42">
        <v>3700</v>
      </c>
      <c r="I159" s="42">
        <f>H159+G159</f>
        <v>58043</v>
      </c>
      <c r="J159" s="42">
        <f>80258.9-7000</f>
        <v>73258.899999999994</v>
      </c>
      <c r="K159" s="42">
        <f>79084.7-7000+0.1+500</f>
        <v>72584.800000000003</v>
      </c>
    </row>
    <row r="160" spans="1:12" ht="15" x14ac:dyDescent="0.2">
      <c r="A160" s="48" t="s">
        <v>17</v>
      </c>
      <c r="B160" s="37">
        <v>920</v>
      </c>
      <c r="C160" s="37" t="s">
        <v>12</v>
      </c>
      <c r="D160" s="37" t="s">
        <v>10</v>
      </c>
      <c r="E160" s="37" t="s">
        <v>96</v>
      </c>
      <c r="F160" s="37" t="s">
        <v>7</v>
      </c>
      <c r="G160" s="13">
        <f t="shared" ref="G160:K161" si="90">G161</f>
        <v>14632.7</v>
      </c>
      <c r="H160" s="13">
        <f t="shared" si="90"/>
        <v>0</v>
      </c>
      <c r="I160" s="13">
        <f t="shared" si="90"/>
        <v>14632.7</v>
      </c>
      <c r="J160" s="13">
        <f t="shared" si="90"/>
        <v>14114.2</v>
      </c>
      <c r="K160" s="13">
        <f t="shared" si="90"/>
        <v>14678.6</v>
      </c>
    </row>
    <row r="161" spans="1:11" ht="30" x14ac:dyDescent="0.2">
      <c r="A161" s="36" t="s">
        <v>111</v>
      </c>
      <c r="B161" s="37">
        <v>920</v>
      </c>
      <c r="C161" s="37" t="s">
        <v>12</v>
      </c>
      <c r="D161" s="37" t="s">
        <v>10</v>
      </c>
      <c r="E161" s="37" t="s">
        <v>96</v>
      </c>
      <c r="F161" s="37" t="s">
        <v>41</v>
      </c>
      <c r="G161" s="13">
        <f t="shared" si="90"/>
        <v>14632.7</v>
      </c>
      <c r="H161" s="13">
        <f t="shared" si="90"/>
        <v>0</v>
      </c>
      <c r="I161" s="13">
        <f t="shared" si="90"/>
        <v>14632.7</v>
      </c>
      <c r="J161" s="13">
        <f t="shared" si="90"/>
        <v>14114.2</v>
      </c>
      <c r="K161" s="13">
        <f t="shared" si="90"/>
        <v>14678.6</v>
      </c>
    </row>
    <row r="162" spans="1:11" ht="30" x14ac:dyDescent="0.2">
      <c r="A162" s="36" t="s">
        <v>66</v>
      </c>
      <c r="B162" s="37">
        <v>920</v>
      </c>
      <c r="C162" s="37" t="s">
        <v>12</v>
      </c>
      <c r="D162" s="37" t="s">
        <v>10</v>
      </c>
      <c r="E162" s="37" t="s">
        <v>96</v>
      </c>
      <c r="F162" s="37" t="s">
        <v>42</v>
      </c>
      <c r="G162" s="13">
        <f>G163+G164</f>
        <v>14632.7</v>
      </c>
      <c r="H162" s="13">
        <f>H163+H164</f>
        <v>0</v>
      </c>
      <c r="I162" s="13">
        <f>I163+I164</f>
        <v>14632.7</v>
      </c>
      <c r="J162" s="13">
        <f>J163+J164</f>
        <v>14114.2</v>
      </c>
      <c r="K162" s="13">
        <f>K163+K164</f>
        <v>14678.6</v>
      </c>
    </row>
    <row r="163" spans="1:11" ht="15" x14ac:dyDescent="0.2">
      <c r="A163" s="38" t="s">
        <v>121</v>
      </c>
      <c r="B163" s="41" t="s">
        <v>22</v>
      </c>
      <c r="C163" s="41" t="s">
        <v>12</v>
      </c>
      <c r="D163" s="41" t="s">
        <v>10</v>
      </c>
      <c r="E163" s="41" t="s">
        <v>96</v>
      </c>
      <c r="F163" s="41" t="s">
        <v>31</v>
      </c>
      <c r="G163" s="42">
        <v>6625</v>
      </c>
      <c r="H163" s="42"/>
      <c r="I163" s="42">
        <f>H163+G163</f>
        <v>6625</v>
      </c>
      <c r="J163" s="42">
        <f>14114.2-J164</f>
        <v>5786.2000000000007</v>
      </c>
      <c r="K163" s="42">
        <f>14678.6-K164</f>
        <v>6017.6</v>
      </c>
    </row>
    <row r="164" spans="1:11" ht="15" x14ac:dyDescent="0.2">
      <c r="A164" s="38" t="s">
        <v>190</v>
      </c>
      <c r="B164" s="41" t="s">
        <v>22</v>
      </c>
      <c r="C164" s="41" t="s">
        <v>12</v>
      </c>
      <c r="D164" s="41" t="s">
        <v>10</v>
      </c>
      <c r="E164" s="41" t="s">
        <v>96</v>
      </c>
      <c r="F164" s="41" t="s">
        <v>188</v>
      </c>
      <c r="G164" s="42">
        <v>8007.7</v>
      </c>
      <c r="H164" s="42"/>
      <c r="I164" s="42">
        <v>8007.7</v>
      </c>
      <c r="J164" s="42">
        <v>8328</v>
      </c>
      <c r="K164" s="42">
        <v>8661</v>
      </c>
    </row>
    <row r="165" spans="1:11" ht="15" x14ac:dyDescent="0.2">
      <c r="A165" s="48" t="s">
        <v>228</v>
      </c>
      <c r="B165" s="37">
        <v>920</v>
      </c>
      <c r="C165" s="37" t="s">
        <v>12</v>
      </c>
      <c r="D165" s="37" t="s">
        <v>10</v>
      </c>
      <c r="E165" s="37" t="s">
        <v>227</v>
      </c>
      <c r="F165" s="37" t="s">
        <v>7</v>
      </c>
      <c r="G165" s="14">
        <f t="shared" ref="G165:K165" si="91">G168</f>
        <v>0</v>
      </c>
      <c r="H165" s="14">
        <f t="shared" si="91"/>
        <v>820.7</v>
      </c>
      <c r="I165" s="14">
        <f t="shared" si="91"/>
        <v>820.7</v>
      </c>
      <c r="J165" s="14">
        <f t="shared" si="91"/>
        <v>0</v>
      </c>
      <c r="K165" s="14">
        <f t="shared" si="91"/>
        <v>0</v>
      </c>
    </row>
    <row r="166" spans="1:11" ht="30" x14ac:dyDescent="0.2">
      <c r="A166" s="36" t="s">
        <v>111</v>
      </c>
      <c r="B166" s="37">
        <v>920</v>
      </c>
      <c r="C166" s="37" t="s">
        <v>12</v>
      </c>
      <c r="D166" s="37" t="s">
        <v>10</v>
      </c>
      <c r="E166" s="37" t="s">
        <v>227</v>
      </c>
      <c r="F166" s="37" t="s">
        <v>41</v>
      </c>
      <c r="G166" s="14">
        <f t="shared" ref="G166:K167" si="92">G167</f>
        <v>0</v>
      </c>
      <c r="H166" s="14">
        <f t="shared" si="92"/>
        <v>820.7</v>
      </c>
      <c r="I166" s="14">
        <f t="shared" si="92"/>
        <v>820.7</v>
      </c>
      <c r="J166" s="14">
        <f t="shared" si="92"/>
        <v>0</v>
      </c>
      <c r="K166" s="14">
        <f t="shared" si="92"/>
        <v>0</v>
      </c>
    </row>
    <row r="167" spans="1:11" ht="30" x14ac:dyDescent="0.2">
      <c r="A167" s="36" t="s">
        <v>66</v>
      </c>
      <c r="B167" s="37">
        <v>920</v>
      </c>
      <c r="C167" s="37" t="s">
        <v>12</v>
      </c>
      <c r="D167" s="37" t="s">
        <v>10</v>
      </c>
      <c r="E167" s="37" t="s">
        <v>227</v>
      </c>
      <c r="F167" s="37" t="s">
        <v>42</v>
      </c>
      <c r="G167" s="14">
        <f t="shared" si="92"/>
        <v>0</v>
      </c>
      <c r="H167" s="14">
        <f t="shared" si="92"/>
        <v>820.7</v>
      </c>
      <c r="I167" s="14">
        <f t="shared" si="92"/>
        <v>820.7</v>
      </c>
      <c r="J167" s="14">
        <f t="shared" si="92"/>
        <v>0</v>
      </c>
      <c r="K167" s="14">
        <f t="shared" si="92"/>
        <v>0</v>
      </c>
    </row>
    <row r="168" spans="1:11" ht="15" x14ac:dyDescent="0.2">
      <c r="A168" s="38" t="s">
        <v>121</v>
      </c>
      <c r="B168" s="40">
        <v>920</v>
      </c>
      <c r="C168" s="40" t="s">
        <v>12</v>
      </c>
      <c r="D168" s="40" t="s">
        <v>10</v>
      </c>
      <c r="E168" s="40" t="s">
        <v>227</v>
      </c>
      <c r="F168" s="40" t="s">
        <v>31</v>
      </c>
      <c r="G168" s="12">
        <v>0</v>
      </c>
      <c r="H168" s="12">
        <v>820.7</v>
      </c>
      <c r="I168" s="12">
        <f>H168+G168</f>
        <v>820.7</v>
      </c>
      <c r="J168" s="12">
        <v>0</v>
      </c>
      <c r="K168" s="12">
        <v>0</v>
      </c>
    </row>
    <row r="169" spans="1:11" ht="15" x14ac:dyDescent="0.2">
      <c r="A169" s="48" t="s">
        <v>18</v>
      </c>
      <c r="B169" s="37">
        <v>920</v>
      </c>
      <c r="C169" s="37" t="s">
        <v>12</v>
      </c>
      <c r="D169" s="37" t="s">
        <v>10</v>
      </c>
      <c r="E169" s="37" t="s">
        <v>97</v>
      </c>
      <c r="F169" s="37" t="s">
        <v>7</v>
      </c>
      <c r="G169" s="14">
        <f t="shared" ref="G169:K169" si="93">G172</f>
        <v>2300</v>
      </c>
      <c r="H169" s="14">
        <f t="shared" ref="H169:I169" si="94">H172</f>
        <v>0</v>
      </c>
      <c r="I169" s="14">
        <f t="shared" si="94"/>
        <v>2300</v>
      </c>
      <c r="J169" s="14">
        <f t="shared" si="93"/>
        <v>1000</v>
      </c>
      <c r="K169" s="14">
        <f t="shared" si="93"/>
        <v>1000</v>
      </c>
    </row>
    <row r="170" spans="1:11" ht="30" x14ac:dyDescent="0.2">
      <c r="A170" s="36" t="s">
        <v>111</v>
      </c>
      <c r="B170" s="37">
        <v>920</v>
      </c>
      <c r="C170" s="37" t="s">
        <v>12</v>
      </c>
      <c r="D170" s="37" t="s">
        <v>10</v>
      </c>
      <c r="E170" s="37" t="s">
        <v>97</v>
      </c>
      <c r="F170" s="37" t="s">
        <v>41</v>
      </c>
      <c r="G170" s="14">
        <f t="shared" ref="G170:K171" si="95">G171</f>
        <v>2300</v>
      </c>
      <c r="H170" s="14">
        <f t="shared" si="95"/>
        <v>0</v>
      </c>
      <c r="I170" s="14">
        <f t="shared" si="95"/>
        <v>2300</v>
      </c>
      <c r="J170" s="14">
        <f t="shared" si="95"/>
        <v>1000</v>
      </c>
      <c r="K170" s="14">
        <f t="shared" si="95"/>
        <v>1000</v>
      </c>
    </row>
    <row r="171" spans="1:11" ht="30" x14ac:dyDescent="0.2">
      <c r="A171" s="36" t="s">
        <v>66</v>
      </c>
      <c r="B171" s="37">
        <v>920</v>
      </c>
      <c r="C171" s="37" t="s">
        <v>12</v>
      </c>
      <c r="D171" s="37" t="s">
        <v>10</v>
      </c>
      <c r="E171" s="37" t="s">
        <v>97</v>
      </c>
      <c r="F171" s="37" t="s">
        <v>42</v>
      </c>
      <c r="G171" s="14">
        <f t="shared" si="95"/>
        <v>2300</v>
      </c>
      <c r="H171" s="14">
        <f t="shared" si="95"/>
        <v>0</v>
      </c>
      <c r="I171" s="14">
        <f t="shared" si="95"/>
        <v>2300</v>
      </c>
      <c r="J171" s="14">
        <f t="shared" si="95"/>
        <v>1000</v>
      </c>
      <c r="K171" s="14">
        <f t="shared" si="95"/>
        <v>1000</v>
      </c>
    </row>
    <row r="172" spans="1:11" ht="15" x14ac:dyDescent="0.2">
      <c r="A172" s="38" t="s">
        <v>121</v>
      </c>
      <c r="B172" s="40">
        <v>920</v>
      </c>
      <c r="C172" s="40" t="s">
        <v>12</v>
      </c>
      <c r="D172" s="40" t="s">
        <v>10</v>
      </c>
      <c r="E172" s="40" t="s">
        <v>97</v>
      </c>
      <c r="F172" s="40" t="s">
        <v>31</v>
      </c>
      <c r="G172" s="12">
        <f>800+1500</f>
        <v>2300</v>
      </c>
      <c r="H172" s="12"/>
      <c r="I172" s="12">
        <f>H172+G172</f>
        <v>2300</v>
      </c>
      <c r="J172" s="12">
        <v>1000</v>
      </c>
      <c r="K172" s="12">
        <v>1000</v>
      </c>
    </row>
    <row r="173" spans="1:11" ht="15" x14ac:dyDescent="0.2">
      <c r="A173" s="48" t="s">
        <v>69</v>
      </c>
      <c r="B173" s="37">
        <v>920</v>
      </c>
      <c r="C173" s="37" t="s">
        <v>12</v>
      </c>
      <c r="D173" s="37" t="s">
        <v>10</v>
      </c>
      <c r="E173" s="37" t="s">
        <v>98</v>
      </c>
      <c r="F173" s="37" t="s">
        <v>7</v>
      </c>
      <c r="G173" s="14">
        <f>G174</f>
        <v>15999.6</v>
      </c>
      <c r="H173" s="14">
        <f t="shared" ref="H173:K173" si="96">H174</f>
        <v>-550.1</v>
      </c>
      <c r="I173" s="14">
        <f>I174</f>
        <v>15449.5</v>
      </c>
      <c r="J173" s="14">
        <f t="shared" si="96"/>
        <v>6034.6</v>
      </c>
      <c r="K173" s="14">
        <f t="shared" si="96"/>
        <v>4142.7</v>
      </c>
    </row>
    <row r="174" spans="1:11" ht="30" x14ac:dyDescent="0.2">
      <c r="A174" s="36" t="s">
        <v>111</v>
      </c>
      <c r="B174" s="37">
        <v>920</v>
      </c>
      <c r="C174" s="37" t="s">
        <v>12</v>
      </c>
      <c r="D174" s="37" t="s">
        <v>10</v>
      </c>
      <c r="E174" s="37" t="s">
        <v>98</v>
      </c>
      <c r="F174" s="37" t="s">
        <v>41</v>
      </c>
      <c r="G174" s="14">
        <f t="shared" ref="G174:K174" si="97">G175</f>
        <v>15999.6</v>
      </c>
      <c r="H174" s="14">
        <f t="shared" si="97"/>
        <v>-550.1</v>
      </c>
      <c r="I174" s="14">
        <f t="shared" si="97"/>
        <v>15449.5</v>
      </c>
      <c r="J174" s="14">
        <f t="shared" si="97"/>
        <v>6034.6</v>
      </c>
      <c r="K174" s="14">
        <f t="shared" si="97"/>
        <v>4142.7</v>
      </c>
    </row>
    <row r="175" spans="1:11" ht="30" x14ac:dyDescent="0.2">
      <c r="A175" s="36" t="s">
        <v>66</v>
      </c>
      <c r="B175" s="37">
        <v>920</v>
      </c>
      <c r="C175" s="37" t="s">
        <v>12</v>
      </c>
      <c r="D175" s="37" t="s">
        <v>10</v>
      </c>
      <c r="E175" s="37" t="s">
        <v>98</v>
      </c>
      <c r="F175" s="37" t="s">
        <v>42</v>
      </c>
      <c r="G175" s="14">
        <f>G176+G177</f>
        <v>15999.6</v>
      </c>
      <c r="H175" s="14">
        <f>H176+H177</f>
        <v>-550.1</v>
      </c>
      <c r="I175" s="14">
        <f>I176+I177</f>
        <v>15449.5</v>
      </c>
      <c r="J175" s="14">
        <f t="shared" ref="J175:K175" si="98">J176+J177</f>
        <v>6034.6</v>
      </c>
      <c r="K175" s="14">
        <f t="shared" si="98"/>
        <v>4142.7</v>
      </c>
    </row>
    <row r="176" spans="1:11" ht="15" x14ac:dyDescent="0.2">
      <c r="A176" s="38" t="s">
        <v>121</v>
      </c>
      <c r="B176" s="40">
        <v>920</v>
      </c>
      <c r="C176" s="40" t="s">
        <v>12</v>
      </c>
      <c r="D176" s="40" t="s">
        <v>10</v>
      </c>
      <c r="E176" s="40" t="s">
        <v>98</v>
      </c>
      <c r="F176" s="40" t="s">
        <v>31</v>
      </c>
      <c r="G176" s="12">
        <v>15623.4</v>
      </c>
      <c r="H176" s="12">
        <v>-550.1</v>
      </c>
      <c r="I176" s="12">
        <f>H176+G176</f>
        <v>15073.3</v>
      </c>
      <c r="J176" s="12">
        <f>9034.6-3000-J177</f>
        <v>5643.4000000000005</v>
      </c>
      <c r="K176" s="12">
        <f>7142.7-3000-K177</f>
        <v>3735.7999999999997</v>
      </c>
    </row>
    <row r="177" spans="1:11" ht="15" x14ac:dyDescent="0.2">
      <c r="A177" s="38" t="s">
        <v>190</v>
      </c>
      <c r="B177" s="40" t="s">
        <v>22</v>
      </c>
      <c r="C177" s="40" t="s">
        <v>12</v>
      </c>
      <c r="D177" s="40" t="s">
        <v>10</v>
      </c>
      <c r="E177" s="40" t="s">
        <v>189</v>
      </c>
      <c r="F177" s="40" t="s">
        <v>188</v>
      </c>
      <c r="G177" s="12">
        <v>376.2</v>
      </c>
      <c r="H177" s="12">
        <v>0</v>
      </c>
      <c r="I177" s="12">
        <f>H177+G177</f>
        <v>376.2</v>
      </c>
      <c r="J177" s="12">
        <v>391.2</v>
      </c>
      <c r="K177" s="12">
        <v>406.9</v>
      </c>
    </row>
    <row r="178" spans="1:11" ht="45" x14ac:dyDescent="0.2">
      <c r="A178" s="36" t="s">
        <v>218</v>
      </c>
      <c r="B178" s="43" t="s">
        <v>22</v>
      </c>
      <c r="C178" s="43" t="s">
        <v>12</v>
      </c>
      <c r="D178" s="43" t="s">
        <v>10</v>
      </c>
      <c r="E178" s="43" t="s">
        <v>219</v>
      </c>
      <c r="F178" s="43"/>
      <c r="G178" s="13">
        <f>G179</f>
        <v>0</v>
      </c>
      <c r="H178" s="13">
        <f t="shared" ref="H178:K179" si="99">H179</f>
        <v>550.1</v>
      </c>
      <c r="I178" s="13">
        <f t="shared" si="99"/>
        <v>550.1</v>
      </c>
      <c r="J178" s="13">
        <f t="shared" si="99"/>
        <v>0</v>
      </c>
      <c r="K178" s="13">
        <f t="shared" si="99"/>
        <v>0</v>
      </c>
    </row>
    <row r="179" spans="1:11" ht="15" x14ac:dyDescent="0.2">
      <c r="A179" s="110" t="s">
        <v>220</v>
      </c>
      <c r="B179" s="43" t="s">
        <v>22</v>
      </c>
      <c r="C179" s="43" t="s">
        <v>12</v>
      </c>
      <c r="D179" s="43" t="s">
        <v>10</v>
      </c>
      <c r="E179" s="43" t="s">
        <v>219</v>
      </c>
      <c r="F179" s="43" t="s">
        <v>222</v>
      </c>
      <c r="G179" s="13">
        <f>G180</f>
        <v>0</v>
      </c>
      <c r="H179" s="13">
        <f t="shared" si="99"/>
        <v>550.1</v>
      </c>
      <c r="I179" s="13">
        <f t="shared" si="99"/>
        <v>550.1</v>
      </c>
      <c r="J179" s="13">
        <f t="shared" si="99"/>
        <v>0</v>
      </c>
      <c r="K179" s="13">
        <f t="shared" si="99"/>
        <v>0</v>
      </c>
    </row>
    <row r="180" spans="1:11" ht="15" x14ac:dyDescent="0.2">
      <c r="A180" s="38" t="s">
        <v>221</v>
      </c>
      <c r="B180" s="40" t="s">
        <v>22</v>
      </c>
      <c r="C180" s="40" t="s">
        <v>12</v>
      </c>
      <c r="D180" s="40" t="s">
        <v>10</v>
      </c>
      <c r="E180" s="40" t="s">
        <v>219</v>
      </c>
      <c r="F180" s="40" t="s">
        <v>223</v>
      </c>
      <c r="G180" s="12">
        <v>0</v>
      </c>
      <c r="H180" s="12">
        <v>550.1</v>
      </c>
      <c r="I180" s="12">
        <f>H180+G180</f>
        <v>550.1</v>
      </c>
      <c r="J180" s="12">
        <v>0</v>
      </c>
      <c r="K180" s="12">
        <v>0</v>
      </c>
    </row>
    <row r="181" spans="1:11" ht="15" x14ac:dyDescent="0.2">
      <c r="A181" s="46" t="s">
        <v>53</v>
      </c>
      <c r="B181" s="71">
        <v>920</v>
      </c>
      <c r="C181" s="72">
        <v>8</v>
      </c>
      <c r="D181" s="47" t="s">
        <v>25</v>
      </c>
      <c r="E181" s="43"/>
      <c r="F181" s="43"/>
      <c r="G181" s="13">
        <f>G182</f>
        <v>0</v>
      </c>
      <c r="H181" s="13">
        <f t="shared" ref="H181:K183" si="100">H182</f>
        <v>3792.9</v>
      </c>
      <c r="I181" s="13">
        <f t="shared" si="100"/>
        <v>3792.9</v>
      </c>
      <c r="J181" s="13">
        <f t="shared" si="100"/>
        <v>0</v>
      </c>
      <c r="K181" s="13">
        <f t="shared" si="100"/>
        <v>0</v>
      </c>
    </row>
    <row r="182" spans="1:11" ht="15" x14ac:dyDescent="0.2">
      <c r="A182" s="48" t="s">
        <v>21</v>
      </c>
      <c r="B182" s="74">
        <v>920</v>
      </c>
      <c r="C182" s="75">
        <v>8</v>
      </c>
      <c r="D182" s="75">
        <v>1</v>
      </c>
      <c r="E182" s="43"/>
      <c r="F182" s="43"/>
      <c r="G182" s="13">
        <f>G183</f>
        <v>0</v>
      </c>
      <c r="H182" s="13">
        <f t="shared" si="100"/>
        <v>3792.9</v>
      </c>
      <c r="I182" s="13">
        <f t="shared" si="100"/>
        <v>3792.9</v>
      </c>
      <c r="J182" s="13">
        <f t="shared" si="100"/>
        <v>0</v>
      </c>
      <c r="K182" s="13">
        <f t="shared" si="100"/>
        <v>0</v>
      </c>
    </row>
    <row r="183" spans="1:11" ht="15" x14ac:dyDescent="0.2">
      <c r="A183" s="33" t="s">
        <v>39</v>
      </c>
      <c r="B183" s="34" t="s">
        <v>22</v>
      </c>
      <c r="C183" s="30">
        <v>8</v>
      </c>
      <c r="D183" s="30">
        <v>1</v>
      </c>
      <c r="E183" s="34" t="s">
        <v>89</v>
      </c>
      <c r="F183" s="34"/>
      <c r="G183" s="111">
        <f>G184</f>
        <v>0</v>
      </c>
      <c r="H183" s="111">
        <f t="shared" si="100"/>
        <v>3792.9</v>
      </c>
      <c r="I183" s="111">
        <f t="shared" si="100"/>
        <v>3792.9</v>
      </c>
      <c r="J183" s="111">
        <f t="shared" si="100"/>
        <v>0</v>
      </c>
      <c r="K183" s="111">
        <f t="shared" si="100"/>
        <v>0</v>
      </c>
    </row>
    <row r="184" spans="1:11" ht="45" x14ac:dyDescent="0.2">
      <c r="A184" s="36" t="s">
        <v>218</v>
      </c>
      <c r="B184" s="43" t="s">
        <v>22</v>
      </c>
      <c r="C184" s="43" t="s">
        <v>118</v>
      </c>
      <c r="D184" s="43" t="s">
        <v>9</v>
      </c>
      <c r="E184" s="43" t="s">
        <v>219</v>
      </c>
      <c r="F184" s="43"/>
      <c r="G184" s="111">
        <f>G185</f>
        <v>0</v>
      </c>
      <c r="H184" s="111">
        <f t="shared" ref="H184:H185" si="101">H185</f>
        <v>3792.9</v>
      </c>
      <c r="I184" s="111">
        <f t="shared" ref="I184:I185" si="102">I185</f>
        <v>3792.9</v>
      </c>
      <c r="J184" s="111">
        <f t="shared" ref="J184:J185" si="103">J185</f>
        <v>0</v>
      </c>
      <c r="K184" s="111">
        <f t="shared" ref="K184:K185" si="104">K185</f>
        <v>0</v>
      </c>
    </row>
    <row r="185" spans="1:11" ht="15" x14ac:dyDescent="0.2">
      <c r="A185" s="110" t="s">
        <v>220</v>
      </c>
      <c r="B185" s="43" t="s">
        <v>22</v>
      </c>
      <c r="C185" s="43" t="s">
        <v>118</v>
      </c>
      <c r="D185" s="43" t="s">
        <v>9</v>
      </c>
      <c r="E185" s="43" t="s">
        <v>219</v>
      </c>
      <c r="F185" s="43" t="s">
        <v>222</v>
      </c>
      <c r="G185" s="111">
        <f>G186</f>
        <v>0</v>
      </c>
      <c r="H185" s="111">
        <f t="shared" si="101"/>
        <v>3792.9</v>
      </c>
      <c r="I185" s="111">
        <f t="shared" si="102"/>
        <v>3792.9</v>
      </c>
      <c r="J185" s="111">
        <f t="shared" si="103"/>
        <v>0</v>
      </c>
      <c r="K185" s="111">
        <f t="shared" si="104"/>
        <v>0</v>
      </c>
    </row>
    <row r="186" spans="1:11" ht="15" x14ac:dyDescent="0.2">
      <c r="A186" s="38" t="s">
        <v>221</v>
      </c>
      <c r="B186" s="40" t="s">
        <v>22</v>
      </c>
      <c r="C186" s="40" t="s">
        <v>118</v>
      </c>
      <c r="D186" s="40" t="s">
        <v>9</v>
      </c>
      <c r="E186" s="40" t="s">
        <v>219</v>
      </c>
      <c r="F186" s="40" t="s">
        <v>223</v>
      </c>
      <c r="G186" s="45"/>
      <c r="H186" s="45">
        <v>3792.9</v>
      </c>
      <c r="I186" s="45">
        <f>H186+G186</f>
        <v>3792.9</v>
      </c>
      <c r="J186" s="45">
        <v>0</v>
      </c>
      <c r="K186" s="45">
        <v>0</v>
      </c>
    </row>
    <row r="187" spans="1:11" ht="14.25" x14ac:dyDescent="0.2">
      <c r="A187" s="46" t="s">
        <v>50</v>
      </c>
      <c r="B187" s="47" t="s">
        <v>22</v>
      </c>
      <c r="C187" s="47" t="s">
        <v>24</v>
      </c>
      <c r="D187" s="47" t="s">
        <v>25</v>
      </c>
      <c r="E187" s="47"/>
      <c r="F187" s="47" t="s">
        <v>7</v>
      </c>
      <c r="G187" s="19">
        <f>G188+G194</f>
        <v>1130.5999999999999</v>
      </c>
      <c r="H187" s="19">
        <f t="shared" ref="H187:I187" si="105">H188+H194</f>
        <v>0</v>
      </c>
      <c r="I187" s="19">
        <f t="shared" si="105"/>
        <v>1130.5999999999999</v>
      </c>
      <c r="J187" s="19">
        <f t="shared" ref="J187:K187" si="106">J188+J194</f>
        <v>1144.7</v>
      </c>
      <c r="K187" s="19">
        <f t="shared" si="106"/>
        <v>1160.4000000000001</v>
      </c>
    </row>
    <row r="188" spans="1:11" ht="15" x14ac:dyDescent="0.2">
      <c r="A188" s="48" t="s">
        <v>26</v>
      </c>
      <c r="B188" s="37" t="s">
        <v>22</v>
      </c>
      <c r="C188" s="37" t="s">
        <v>24</v>
      </c>
      <c r="D188" s="37" t="s">
        <v>9</v>
      </c>
      <c r="E188" s="37"/>
      <c r="F188" s="37"/>
      <c r="G188" s="14">
        <f t="shared" ref="G188:K192" si="107">G189</f>
        <v>533</v>
      </c>
      <c r="H188" s="14">
        <f t="shared" si="107"/>
        <v>0</v>
      </c>
      <c r="I188" s="14">
        <f t="shared" si="107"/>
        <v>533</v>
      </c>
      <c r="J188" s="14">
        <f t="shared" si="107"/>
        <v>533</v>
      </c>
      <c r="K188" s="14">
        <f t="shared" si="107"/>
        <v>533</v>
      </c>
    </row>
    <row r="189" spans="1:11" ht="15" x14ac:dyDescent="0.2">
      <c r="A189" s="33" t="s">
        <v>39</v>
      </c>
      <c r="B189" s="37">
        <v>920</v>
      </c>
      <c r="C189" s="37" t="s">
        <v>24</v>
      </c>
      <c r="D189" s="37" t="s">
        <v>9</v>
      </c>
      <c r="E189" s="34" t="s">
        <v>89</v>
      </c>
      <c r="F189" s="37"/>
      <c r="G189" s="14">
        <f>G190</f>
        <v>533</v>
      </c>
      <c r="H189" s="14">
        <f t="shared" si="107"/>
        <v>0</v>
      </c>
      <c r="I189" s="14">
        <f t="shared" si="107"/>
        <v>533</v>
      </c>
      <c r="J189" s="14">
        <f t="shared" si="107"/>
        <v>533</v>
      </c>
      <c r="K189" s="14">
        <f t="shared" si="107"/>
        <v>533</v>
      </c>
    </row>
    <row r="190" spans="1:11" ht="20.25" customHeight="1" x14ac:dyDescent="0.2">
      <c r="A190" s="101" t="s">
        <v>70</v>
      </c>
      <c r="B190" s="37" t="s">
        <v>22</v>
      </c>
      <c r="C190" s="37" t="s">
        <v>24</v>
      </c>
      <c r="D190" s="37" t="s">
        <v>9</v>
      </c>
      <c r="E190" s="34" t="s">
        <v>99</v>
      </c>
      <c r="F190" s="37"/>
      <c r="G190" s="14">
        <f t="shared" si="107"/>
        <v>533</v>
      </c>
      <c r="H190" s="14">
        <f t="shared" si="107"/>
        <v>0</v>
      </c>
      <c r="I190" s="14">
        <f t="shared" si="107"/>
        <v>533</v>
      </c>
      <c r="J190" s="14">
        <f t="shared" si="107"/>
        <v>533</v>
      </c>
      <c r="K190" s="14">
        <f t="shared" si="107"/>
        <v>533</v>
      </c>
    </row>
    <row r="191" spans="1:11" ht="15" x14ac:dyDescent="0.2">
      <c r="A191" s="62" t="s">
        <v>59</v>
      </c>
      <c r="B191" s="37" t="s">
        <v>22</v>
      </c>
      <c r="C191" s="37" t="s">
        <v>24</v>
      </c>
      <c r="D191" s="37" t="s">
        <v>9</v>
      </c>
      <c r="E191" s="34" t="s">
        <v>99</v>
      </c>
      <c r="F191" s="37" t="s">
        <v>58</v>
      </c>
      <c r="G191" s="14">
        <f t="shared" si="107"/>
        <v>533</v>
      </c>
      <c r="H191" s="14">
        <f t="shared" si="107"/>
        <v>0</v>
      </c>
      <c r="I191" s="14">
        <f t="shared" si="107"/>
        <v>533</v>
      </c>
      <c r="J191" s="14">
        <f t="shared" si="107"/>
        <v>533</v>
      </c>
      <c r="K191" s="14">
        <f t="shared" si="107"/>
        <v>533</v>
      </c>
    </row>
    <row r="192" spans="1:11" ht="15" x14ac:dyDescent="0.2">
      <c r="A192" s="63" t="s">
        <v>60</v>
      </c>
      <c r="B192" s="37" t="s">
        <v>22</v>
      </c>
      <c r="C192" s="37" t="s">
        <v>24</v>
      </c>
      <c r="D192" s="37" t="s">
        <v>9</v>
      </c>
      <c r="E192" s="34" t="s">
        <v>99</v>
      </c>
      <c r="F192" s="37" t="s">
        <v>61</v>
      </c>
      <c r="G192" s="14">
        <f t="shared" si="107"/>
        <v>533</v>
      </c>
      <c r="H192" s="14">
        <f t="shared" si="107"/>
        <v>0</v>
      </c>
      <c r="I192" s="14">
        <f t="shared" si="107"/>
        <v>533</v>
      </c>
      <c r="J192" s="14">
        <f t="shared" si="107"/>
        <v>533</v>
      </c>
      <c r="K192" s="14">
        <f t="shared" si="107"/>
        <v>533</v>
      </c>
    </row>
    <row r="193" spans="1:11" ht="15" x14ac:dyDescent="0.2">
      <c r="A193" s="38" t="s">
        <v>64</v>
      </c>
      <c r="B193" s="40" t="s">
        <v>22</v>
      </c>
      <c r="C193" s="40" t="s">
        <v>24</v>
      </c>
      <c r="D193" s="40" t="s">
        <v>9</v>
      </c>
      <c r="E193" s="40" t="s">
        <v>99</v>
      </c>
      <c r="F193" s="40" t="s">
        <v>34</v>
      </c>
      <c r="G193" s="12">
        <v>533</v>
      </c>
      <c r="H193" s="12"/>
      <c r="I193" s="12">
        <f>H193+G193</f>
        <v>533</v>
      </c>
      <c r="J193" s="12">
        <v>533</v>
      </c>
      <c r="K193" s="12">
        <v>533</v>
      </c>
    </row>
    <row r="194" spans="1:11" ht="15" x14ac:dyDescent="0.2">
      <c r="A194" s="48" t="s">
        <v>29</v>
      </c>
      <c r="B194" s="37" t="s">
        <v>22</v>
      </c>
      <c r="C194" s="37" t="s">
        <v>24</v>
      </c>
      <c r="D194" s="37" t="s">
        <v>10</v>
      </c>
      <c r="E194" s="37"/>
      <c r="F194" s="37"/>
      <c r="G194" s="16">
        <f>G195+G204</f>
        <v>597.6</v>
      </c>
      <c r="H194" s="16">
        <f t="shared" ref="H194:I194" si="108">H195+H204</f>
        <v>0</v>
      </c>
      <c r="I194" s="16">
        <f t="shared" si="108"/>
        <v>597.6</v>
      </c>
      <c r="J194" s="16">
        <f t="shared" ref="J194:K194" si="109">J195+J204</f>
        <v>611.70000000000005</v>
      </c>
      <c r="K194" s="16">
        <f t="shared" si="109"/>
        <v>627.4</v>
      </c>
    </row>
    <row r="195" spans="1:11" ht="30" x14ac:dyDescent="0.2">
      <c r="A195" s="33" t="s">
        <v>136</v>
      </c>
      <c r="B195" s="37">
        <v>920</v>
      </c>
      <c r="C195" s="37" t="s">
        <v>24</v>
      </c>
      <c r="D195" s="37" t="s">
        <v>10</v>
      </c>
      <c r="E195" s="34" t="s">
        <v>147</v>
      </c>
      <c r="F195" s="37"/>
      <c r="G195" s="16">
        <f t="shared" ref="G195:K195" si="110">G196+G200</f>
        <v>363.5</v>
      </c>
      <c r="H195" s="16">
        <f t="shared" ref="H195:I195" si="111">H196+H200</f>
        <v>0</v>
      </c>
      <c r="I195" s="16">
        <f t="shared" si="111"/>
        <v>363.5</v>
      </c>
      <c r="J195" s="16">
        <f t="shared" si="110"/>
        <v>377.6</v>
      </c>
      <c r="K195" s="16">
        <f t="shared" si="110"/>
        <v>393.3</v>
      </c>
    </row>
    <row r="196" spans="1:11" ht="30" x14ac:dyDescent="0.2">
      <c r="A196" s="33" t="s">
        <v>74</v>
      </c>
      <c r="B196" s="37" t="s">
        <v>22</v>
      </c>
      <c r="C196" s="37" t="s">
        <v>24</v>
      </c>
      <c r="D196" s="37" t="s">
        <v>10</v>
      </c>
      <c r="E196" s="64" t="s">
        <v>148</v>
      </c>
      <c r="F196" s="37"/>
      <c r="G196" s="16">
        <f t="shared" ref="G196:K211" si="112">G197</f>
        <v>313.5</v>
      </c>
      <c r="H196" s="16">
        <f t="shared" si="112"/>
        <v>0</v>
      </c>
      <c r="I196" s="16">
        <f t="shared" si="112"/>
        <v>313.5</v>
      </c>
      <c r="J196" s="16">
        <f t="shared" si="112"/>
        <v>327.60000000000002</v>
      </c>
      <c r="K196" s="16">
        <f t="shared" si="112"/>
        <v>343.3</v>
      </c>
    </row>
    <row r="197" spans="1:11" ht="15" x14ac:dyDescent="0.2">
      <c r="A197" s="62" t="s">
        <v>59</v>
      </c>
      <c r="B197" s="37" t="s">
        <v>22</v>
      </c>
      <c r="C197" s="37" t="s">
        <v>24</v>
      </c>
      <c r="D197" s="37" t="s">
        <v>10</v>
      </c>
      <c r="E197" s="64" t="s">
        <v>148</v>
      </c>
      <c r="F197" s="37" t="s">
        <v>58</v>
      </c>
      <c r="G197" s="16">
        <f t="shared" si="112"/>
        <v>313.5</v>
      </c>
      <c r="H197" s="16">
        <f t="shared" si="112"/>
        <v>0</v>
      </c>
      <c r="I197" s="16">
        <f t="shared" si="112"/>
        <v>313.5</v>
      </c>
      <c r="J197" s="16">
        <f t="shared" si="112"/>
        <v>327.60000000000002</v>
      </c>
      <c r="K197" s="16">
        <f t="shared" si="112"/>
        <v>343.3</v>
      </c>
    </row>
    <row r="198" spans="1:11" ht="30" x14ac:dyDescent="0.2">
      <c r="A198" s="65" t="s">
        <v>63</v>
      </c>
      <c r="B198" s="37" t="s">
        <v>22</v>
      </c>
      <c r="C198" s="37" t="s">
        <v>24</v>
      </c>
      <c r="D198" s="37" t="s">
        <v>10</v>
      </c>
      <c r="E198" s="64" t="s">
        <v>148</v>
      </c>
      <c r="F198" s="37" t="s">
        <v>62</v>
      </c>
      <c r="G198" s="16">
        <f t="shared" si="112"/>
        <v>313.5</v>
      </c>
      <c r="H198" s="16">
        <f t="shared" si="112"/>
        <v>0</v>
      </c>
      <c r="I198" s="16">
        <f t="shared" si="112"/>
        <v>313.5</v>
      </c>
      <c r="J198" s="16">
        <f t="shared" si="112"/>
        <v>327.60000000000002</v>
      </c>
      <c r="K198" s="16">
        <f t="shared" si="112"/>
        <v>343.3</v>
      </c>
    </row>
    <row r="199" spans="1:11" ht="30" x14ac:dyDescent="0.2">
      <c r="A199" s="38" t="s">
        <v>65</v>
      </c>
      <c r="B199" s="40" t="s">
        <v>22</v>
      </c>
      <c r="C199" s="40" t="s">
        <v>24</v>
      </c>
      <c r="D199" s="40" t="s">
        <v>10</v>
      </c>
      <c r="E199" s="39" t="s">
        <v>148</v>
      </c>
      <c r="F199" s="40" t="s">
        <v>36</v>
      </c>
      <c r="G199" s="12">
        <v>313.5</v>
      </c>
      <c r="H199" s="12"/>
      <c r="I199" s="12">
        <f>H199+G199</f>
        <v>313.5</v>
      </c>
      <c r="J199" s="12">
        <v>327.60000000000002</v>
      </c>
      <c r="K199" s="12">
        <v>343.3</v>
      </c>
    </row>
    <row r="200" spans="1:11" ht="30" x14ac:dyDescent="0.2">
      <c r="A200" s="33" t="s">
        <v>76</v>
      </c>
      <c r="B200" s="37" t="s">
        <v>22</v>
      </c>
      <c r="C200" s="37" t="s">
        <v>24</v>
      </c>
      <c r="D200" s="37" t="s">
        <v>10</v>
      </c>
      <c r="E200" s="64" t="s">
        <v>149</v>
      </c>
      <c r="F200" s="37"/>
      <c r="G200" s="16">
        <f t="shared" ref="G200:K200" si="113">G201</f>
        <v>50</v>
      </c>
      <c r="H200" s="16">
        <f t="shared" si="113"/>
        <v>0</v>
      </c>
      <c r="I200" s="16">
        <f t="shared" si="113"/>
        <v>50</v>
      </c>
      <c r="J200" s="16">
        <f t="shared" si="113"/>
        <v>50</v>
      </c>
      <c r="K200" s="16">
        <f t="shared" si="113"/>
        <v>50</v>
      </c>
    </row>
    <row r="201" spans="1:11" ht="15" x14ac:dyDescent="0.2">
      <c r="A201" s="62" t="s">
        <v>59</v>
      </c>
      <c r="B201" s="37" t="s">
        <v>22</v>
      </c>
      <c r="C201" s="37" t="s">
        <v>24</v>
      </c>
      <c r="D201" s="37" t="s">
        <v>10</v>
      </c>
      <c r="E201" s="64" t="s">
        <v>149</v>
      </c>
      <c r="F201" s="37" t="s">
        <v>58</v>
      </c>
      <c r="G201" s="16">
        <f t="shared" si="112"/>
        <v>50</v>
      </c>
      <c r="H201" s="16">
        <f t="shared" si="112"/>
        <v>0</v>
      </c>
      <c r="I201" s="16">
        <f t="shared" si="112"/>
        <v>50</v>
      </c>
      <c r="J201" s="16">
        <f t="shared" si="112"/>
        <v>50</v>
      </c>
      <c r="K201" s="16">
        <f t="shared" si="112"/>
        <v>50</v>
      </c>
    </row>
    <row r="202" spans="1:11" ht="30" x14ac:dyDescent="0.2">
      <c r="A202" s="65" t="s">
        <v>63</v>
      </c>
      <c r="B202" s="37" t="s">
        <v>22</v>
      </c>
      <c r="C202" s="37" t="s">
        <v>24</v>
      </c>
      <c r="D202" s="37" t="s">
        <v>10</v>
      </c>
      <c r="E202" s="64" t="s">
        <v>149</v>
      </c>
      <c r="F202" s="37" t="s">
        <v>62</v>
      </c>
      <c r="G202" s="16">
        <f t="shared" si="112"/>
        <v>50</v>
      </c>
      <c r="H202" s="16">
        <f t="shared" si="112"/>
        <v>0</v>
      </c>
      <c r="I202" s="16">
        <f t="shared" si="112"/>
        <v>50</v>
      </c>
      <c r="J202" s="16">
        <f t="shared" si="112"/>
        <v>50</v>
      </c>
      <c r="K202" s="16">
        <f t="shared" si="112"/>
        <v>50</v>
      </c>
    </row>
    <row r="203" spans="1:11" ht="30" x14ac:dyDescent="0.2">
      <c r="A203" s="38" t="s">
        <v>65</v>
      </c>
      <c r="B203" s="40" t="s">
        <v>22</v>
      </c>
      <c r="C203" s="40" t="s">
        <v>24</v>
      </c>
      <c r="D203" s="40" t="s">
        <v>10</v>
      </c>
      <c r="E203" s="39" t="s">
        <v>149</v>
      </c>
      <c r="F203" s="40" t="s">
        <v>36</v>
      </c>
      <c r="G203" s="12">
        <v>50</v>
      </c>
      <c r="H203" s="12"/>
      <c r="I203" s="12">
        <f>H203+G203</f>
        <v>50</v>
      </c>
      <c r="J203" s="12">
        <v>50</v>
      </c>
      <c r="K203" s="12">
        <v>50</v>
      </c>
    </row>
    <row r="204" spans="1:11" ht="15" x14ac:dyDescent="0.2">
      <c r="A204" s="33" t="s">
        <v>39</v>
      </c>
      <c r="B204" s="37">
        <v>920</v>
      </c>
      <c r="C204" s="37" t="s">
        <v>24</v>
      </c>
      <c r="D204" s="37" t="s">
        <v>10</v>
      </c>
      <c r="E204" s="34" t="s">
        <v>89</v>
      </c>
      <c r="F204" s="37"/>
      <c r="G204" s="16">
        <f t="shared" ref="G204:K204" si="114">G205+G209</f>
        <v>234.1</v>
      </c>
      <c r="H204" s="16">
        <f t="shared" ref="H204:I204" si="115">H205+H209</f>
        <v>0</v>
      </c>
      <c r="I204" s="16">
        <f t="shared" si="115"/>
        <v>234.1</v>
      </c>
      <c r="J204" s="16">
        <f t="shared" si="114"/>
        <v>234.1</v>
      </c>
      <c r="K204" s="16">
        <f t="shared" si="114"/>
        <v>234.1</v>
      </c>
    </row>
    <row r="205" spans="1:11" ht="15" x14ac:dyDescent="0.2">
      <c r="A205" s="66" t="s">
        <v>77</v>
      </c>
      <c r="B205" s="37" t="s">
        <v>22</v>
      </c>
      <c r="C205" s="37" t="s">
        <v>24</v>
      </c>
      <c r="D205" s="37" t="s">
        <v>10</v>
      </c>
      <c r="E205" s="34" t="s">
        <v>100</v>
      </c>
      <c r="F205" s="37"/>
      <c r="G205" s="16">
        <f t="shared" si="112"/>
        <v>224.1</v>
      </c>
      <c r="H205" s="16">
        <f t="shared" si="112"/>
        <v>0</v>
      </c>
      <c r="I205" s="16">
        <f t="shared" si="112"/>
        <v>224.1</v>
      </c>
      <c r="J205" s="16">
        <f t="shared" si="112"/>
        <v>224.1</v>
      </c>
      <c r="K205" s="16">
        <f t="shared" si="112"/>
        <v>224.1</v>
      </c>
    </row>
    <row r="206" spans="1:11" ht="15" x14ac:dyDescent="0.2">
      <c r="A206" s="62" t="s">
        <v>59</v>
      </c>
      <c r="B206" s="37" t="s">
        <v>22</v>
      </c>
      <c r="C206" s="37" t="s">
        <v>24</v>
      </c>
      <c r="D206" s="37" t="s">
        <v>10</v>
      </c>
      <c r="E206" s="34" t="s">
        <v>100</v>
      </c>
      <c r="F206" s="37" t="s">
        <v>58</v>
      </c>
      <c r="G206" s="16">
        <f t="shared" si="112"/>
        <v>224.1</v>
      </c>
      <c r="H206" s="16">
        <f t="shared" si="112"/>
        <v>0</v>
      </c>
      <c r="I206" s="16">
        <f t="shared" si="112"/>
        <v>224.1</v>
      </c>
      <c r="J206" s="16">
        <f t="shared" si="112"/>
        <v>224.1</v>
      </c>
      <c r="K206" s="16">
        <f t="shared" si="112"/>
        <v>224.1</v>
      </c>
    </row>
    <row r="207" spans="1:11" ht="30" x14ac:dyDescent="0.2">
      <c r="A207" s="65" t="s">
        <v>63</v>
      </c>
      <c r="B207" s="37" t="s">
        <v>22</v>
      </c>
      <c r="C207" s="37" t="s">
        <v>24</v>
      </c>
      <c r="D207" s="37" t="s">
        <v>10</v>
      </c>
      <c r="E207" s="34" t="s">
        <v>100</v>
      </c>
      <c r="F207" s="37" t="s">
        <v>62</v>
      </c>
      <c r="G207" s="16">
        <f>G208</f>
        <v>224.1</v>
      </c>
      <c r="H207" s="16">
        <f t="shared" si="112"/>
        <v>0</v>
      </c>
      <c r="I207" s="16">
        <f t="shared" si="112"/>
        <v>224.1</v>
      </c>
      <c r="J207" s="16">
        <f>J208</f>
        <v>224.1</v>
      </c>
      <c r="K207" s="16">
        <f>K208</f>
        <v>224.1</v>
      </c>
    </row>
    <row r="208" spans="1:11" ht="30" x14ac:dyDescent="0.2">
      <c r="A208" s="38" t="s">
        <v>65</v>
      </c>
      <c r="B208" s="40" t="s">
        <v>22</v>
      </c>
      <c r="C208" s="40" t="s">
        <v>24</v>
      </c>
      <c r="D208" s="40" t="s">
        <v>10</v>
      </c>
      <c r="E208" s="39" t="s">
        <v>100</v>
      </c>
      <c r="F208" s="40" t="s">
        <v>36</v>
      </c>
      <c r="G208" s="12">
        <v>224.1</v>
      </c>
      <c r="H208" s="12"/>
      <c r="I208" s="12">
        <f>H208+G208</f>
        <v>224.1</v>
      </c>
      <c r="J208" s="12">
        <v>224.1</v>
      </c>
      <c r="K208" s="12">
        <v>224.1</v>
      </c>
    </row>
    <row r="209" spans="1:14" ht="45" x14ac:dyDescent="0.25">
      <c r="A209" s="61" t="s">
        <v>78</v>
      </c>
      <c r="B209" s="37" t="s">
        <v>22</v>
      </c>
      <c r="C209" s="37" t="s">
        <v>24</v>
      </c>
      <c r="D209" s="37" t="s">
        <v>10</v>
      </c>
      <c r="E209" s="34" t="s">
        <v>101</v>
      </c>
      <c r="F209" s="37"/>
      <c r="G209" s="16">
        <f t="shared" si="112"/>
        <v>10</v>
      </c>
      <c r="H209" s="16">
        <f t="shared" si="112"/>
        <v>0</v>
      </c>
      <c r="I209" s="16">
        <f t="shared" si="112"/>
        <v>10</v>
      </c>
      <c r="J209" s="16">
        <f t="shared" si="112"/>
        <v>10</v>
      </c>
      <c r="K209" s="16">
        <f t="shared" si="112"/>
        <v>10</v>
      </c>
    </row>
    <row r="210" spans="1:14" ht="30" x14ac:dyDescent="0.2">
      <c r="A210" s="36" t="s">
        <v>111</v>
      </c>
      <c r="B210" s="37" t="s">
        <v>22</v>
      </c>
      <c r="C210" s="37" t="s">
        <v>24</v>
      </c>
      <c r="D210" s="37" t="s">
        <v>10</v>
      </c>
      <c r="E210" s="34" t="s">
        <v>101</v>
      </c>
      <c r="F210" s="37" t="s">
        <v>41</v>
      </c>
      <c r="G210" s="16">
        <f t="shared" si="112"/>
        <v>10</v>
      </c>
      <c r="H210" s="16">
        <f t="shared" si="112"/>
        <v>0</v>
      </c>
      <c r="I210" s="16">
        <f t="shared" si="112"/>
        <v>10</v>
      </c>
      <c r="J210" s="16">
        <f t="shared" si="112"/>
        <v>10</v>
      </c>
      <c r="K210" s="16">
        <f t="shared" si="112"/>
        <v>10</v>
      </c>
    </row>
    <row r="211" spans="1:14" ht="30" x14ac:dyDescent="0.2">
      <c r="A211" s="36" t="s">
        <v>66</v>
      </c>
      <c r="B211" s="37" t="s">
        <v>22</v>
      </c>
      <c r="C211" s="37" t="s">
        <v>24</v>
      </c>
      <c r="D211" s="37" t="s">
        <v>10</v>
      </c>
      <c r="E211" s="34" t="s">
        <v>101</v>
      </c>
      <c r="F211" s="37" t="s">
        <v>42</v>
      </c>
      <c r="G211" s="16">
        <f t="shared" si="112"/>
        <v>10</v>
      </c>
      <c r="H211" s="16">
        <f t="shared" si="112"/>
        <v>0</v>
      </c>
      <c r="I211" s="16">
        <f t="shared" si="112"/>
        <v>10</v>
      </c>
      <c r="J211" s="16">
        <f t="shared" si="112"/>
        <v>10</v>
      </c>
      <c r="K211" s="16">
        <f t="shared" si="112"/>
        <v>10</v>
      </c>
    </row>
    <row r="212" spans="1:14" ht="15" x14ac:dyDescent="0.2">
      <c r="A212" s="38" t="s">
        <v>121</v>
      </c>
      <c r="B212" s="40" t="s">
        <v>22</v>
      </c>
      <c r="C212" s="40" t="s">
        <v>24</v>
      </c>
      <c r="D212" s="40" t="s">
        <v>10</v>
      </c>
      <c r="E212" s="39" t="s">
        <v>101</v>
      </c>
      <c r="F212" s="40" t="s">
        <v>31</v>
      </c>
      <c r="G212" s="12">
        <v>10</v>
      </c>
      <c r="H212" s="12"/>
      <c r="I212" s="12">
        <f>H212+G212</f>
        <v>10</v>
      </c>
      <c r="J212" s="12">
        <v>10</v>
      </c>
      <c r="K212" s="12">
        <v>10</v>
      </c>
    </row>
    <row r="213" spans="1:14" ht="28.5" x14ac:dyDescent="0.2">
      <c r="A213" s="46" t="s">
        <v>115</v>
      </c>
      <c r="B213" s="47" t="s">
        <v>22</v>
      </c>
      <c r="C213" s="47">
        <v>99</v>
      </c>
      <c r="D213" s="47" t="s">
        <v>25</v>
      </c>
      <c r="E213" s="34"/>
      <c r="F213" s="47"/>
      <c r="G213" s="19">
        <f t="shared" ref="G213:K215" si="116">G214</f>
        <v>0</v>
      </c>
      <c r="H213" s="19">
        <f t="shared" si="116"/>
        <v>0</v>
      </c>
      <c r="I213" s="19">
        <f t="shared" si="116"/>
        <v>0</v>
      </c>
      <c r="J213" s="19">
        <f t="shared" si="116"/>
        <v>4015.7</v>
      </c>
      <c r="K213" s="19">
        <f t="shared" si="116"/>
        <v>8135.7</v>
      </c>
    </row>
    <row r="214" spans="1:14" ht="15" x14ac:dyDescent="0.2">
      <c r="A214" s="57" t="s">
        <v>116</v>
      </c>
      <c r="B214" s="34" t="s">
        <v>22</v>
      </c>
      <c r="C214" s="43">
        <v>99</v>
      </c>
      <c r="D214" s="43">
        <v>99</v>
      </c>
      <c r="E214" s="34"/>
      <c r="F214" s="34"/>
      <c r="G214" s="13">
        <f t="shared" si="116"/>
        <v>0</v>
      </c>
      <c r="H214" s="13">
        <f t="shared" si="116"/>
        <v>0</v>
      </c>
      <c r="I214" s="13">
        <f t="shared" si="116"/>
        <v>0</v>
      </c>
      <c r="J214" s="13">
        <f t="shared" si="116"/>
        <v>4015.7</v>
      </c>
      <c r="K214" s="13">
        <f t="shared" si="116"/>
        <v>8135.7</v>
      </c>
    </row>
    <row r="215" spans="1:14" ht="15" x14ac:dyDescent="0.2">
      <c r="A215" s="57" t="s">
        <v>39</v>
      </c>
      <c r="B215" s="34" t="s">
        <v>22</v>
      </c>
      <c r="C215" s="43">
        <v>99</v>
      </c>
      <c r="D215" s="43">
        <v>99</v>
      </c>
      <c r="E215" s="34" t="s">
        <v>89</v>
      </c>
      <c r="F215" s="34"/>
      <c r="G215" s="13">
        <f t="shared" si="116"/>
        <v>0</v>
      </c>
      <c r="H215" s="13">
        <f t="shared" si="116"/>
        <v>0</v>
      </c>
      <c r="I215" s="13">
        <f t="shared" si="116"/>
        <v>0</v>
      </c>
      <c r="J215" s="13">
        <f t="shared" si="116"/>
        <v>4015.7</v>
      </c>
      <c r="K215" s="13">
        <f t="shared" si="116"/>
        <v>8135.7</v>
      </c>
    </row>
    <row r="216" spans="1:14" ht="15" x14ac:dyDescent="0.2">
      <c r="A216" s="57" t="s">
        <v>116</v>
      </c>
      <c r="B216" s="34" t="s">
        <v>22</v>
      </c>
      <c r="C216" s="43">
        <v>99</v>
      </c>
      <c r="D216" s="43">
        <v>99</v>
      </c>
      <c r="E216" s="34" t="s">
        <v>117</v>
      </c>
      <c r="F216" s="34"/>
      <c r="G216" s="13">
        <v>0</v>
      </c>
      <c r="H216" s="13"/>
      <c r="I216" s="13">
        <f>H216+G216</f>
        <v>0</v>
      </c>
      <c r="J216" s="13">
        <v>4015.7</v>
      </c>
      <c r="K216" s="13">
        <v>8135.7</v>
      </c>
    </row>
    <row r="217" spans="1:14" ht="28.5" x14ac:dyDescent="0.2">
      <c r="A217" s="68" t="s">
        <v>51</v>
      </c>
      <c r="B217" s="69" t="s">
        <v>52</v>
      </c>
      <c r="C217" s="70"/>
      <c r="D217" s="70"/>
      <c r="E217" s="69"/>
      <c r="F217" s="69" t="s">
        <v>7</v>
      </c>
      <c r="G217" s="9">
        <f t="shared" ref="G217:J217" si="117">G218</f>
        <v>55653.3</v>
      </c>
      <c r="H217" s="9">
        <f t="shared" si="117"/>
        <v>500</v>
      </c>
      <c r="I217" s="9">
        <f t="shared" si="117"/>
        <v>56153.3</v>
      </c>
      <c r="J217" s="9">
        <f t="shared" si="117"/>
        <v>45097</v>
      </c>
      <c r="K217" s="9">
        <f>K218</f>
        <v>45097</v>
      </c>
      <c r="L217" s="93"/>
    </row>
    <row r="218" spans="1:14" ht="14.25" x14ac:dyDescent="0.2">
      <c r="A218" s="46" t="s">
        <v>53</v>
      </c>
      <c r="B218" s="71">
        <v>956</v>
      </c>
      <c r="C218" s="72">
        <v>8</v>
      </c>
      <c r="D218" s="47" t="s">
        <v>25</v>
      </c>
      <c r="E218" s="73"/>
      <c r="F218" s="71"/>
      <c r="G218" s="8">
        <f>G219+G257</f>
        <v>55653.3</v>
      </c>
      <c r="H218" s="8">
        <f>H219+H257</f>
        <v>500</v>
      </c>
      <c r="I218" s="8">
        <f>I219+I257</f>
        <v>56153.3</v>
      </c>
      <c r="J218" s="8">
        <f>J219+J257</f>
        <v>45097</v>
      </c>
      <c r="K218" s="8">
        <f>K219+K257</f>
        <v>45097</v>
      </c>
      <c r="L218" s="93"/>
    </row>
    <row r="219" spans="1:14" ht="15" x14ac:dyDescent="0.2">
      <c r="A219" s="48" t="s">
        <v>21</v>
      </c>
      <c r="B219" s="74">
        <v>956</v>
      </c>
      <c r="C219" s="75">
        <v>8</v>
      </c>
      <c r="D219" s="75">
        <v>1</v>
      </c>
      <c r="E219" s="76"/>
      <c r="F219" s="74"/>
      <c r="G219" s="11">
        <f>G220</f>
        <v>43911.100000000006</v>
      </c>
      <c r="H219" s="11">
        <f t="shared" ref="H219:I219" si="118">H220</f>
        <v>0</v>
      </c>
      <c r="I219" s="11">
        <f t="shared" si="118"/>
        <v>43911.100000000006</v>
      </c>
      <c r="J219" s="11">
        <f t="shared" ref="J219:K219" si="119">J220</f>
        <v>33242</v>
      </c>
      <c r="K219" s="11">
        <f t="shared" si="119"/>
        <v>33242</v>
      </c>
      <c r="M219" s="5"/>
    </row>
    <row r="220" spans="1:14" ht="30" x14ac:dyDescent="0.2">
      <c r="A220" s="33" t="s">
        <v>140</v>
      </c>
      <c r="B220" s="34" t="s">
        <v>52</v>
      </c>
      <c r="C220" s="30">
        <v>8</v>
      </c>
      <c r="D220" s="30">
        <v>1</v>
      </c>
      <c r="E220" s="34" t="s">
        <v>102</v>
      </c>
      <c r="F220" s="34"/>
      <c r="G220" s="13">
        <f>G221+G225+G245+G249+G237+G229+G233+G241+G253</f>
        <v>43911.100000000006</v>
      </c>
      <c r="H220" s="13">
        <f>H221+H225+H245+H249+H237+H229+H233+H241+H253</f>
        <v>0</v>
      </c>
      <c r="I220" s="13">
        <f>I221+I225+I245+I249+I237+I229+I233+I241+I253</f>
        <v>43911.100000000006</v>
      </c>
      <c r="J220" s="13">
        <f>J221+J225+J245+J249+J237+J229+J233+J241+J253</f>
        <v>33242</v>
      </c>
      <c r="K220" s="13">
        <f>K221+K225+K245+K249+K237+K229+K233+K241+K253</f>
        <v>33242</v>
      </c>
    </row>
    <row r="221" spans="1:14" ht="30" x14ac:dyDescent="0.2">
      <c r="A221" s="77" t="s">
        <v>72</v>
      </c>
      <c r="B221" s="29" t="s">
        <v>52</v>
      </c>
      <c r="C221" s="30">
        <v>8</v>
      </c>
      <c r="D221" s="30">
        <v>1</v>
      </c>
      <c r="E221" s="29" t="s">
        <v>103</v>
      </c>
      <c r="F221" s="34"/>
      <c r="G221" s="13">
        <f t="shared" ref="G221:K221" si="120">G222</f>
        <v>8234.7999999999993</v>
      </c>
      <c r="H221" s="13">
        <f t="shared" si="120"/>
        <v>0</v>
      </c>
      <c r="I221" s="13">
        <f t="shared" si="120"/>
        <v>8234.7999999999993</v>
      </c>
      <c r="J221" s="13">
        <f t="shared" si="120"/>
        <v>7653.8</v>
      </c>
      <c r="K221" s="13">
        <f t="shared" si="120"/>
        <v>7653.8</v>
      </c>
      <c r="L221" s="5"/>
      <c r="M221" s="5"/>
      <c r="N221" s="5"/>
    </row>
    <row r="222" spans="1:14" ht="30" x14ac:dyDescent="0.2">
      <c r="A222" s="57" t="s">
        <v>54</v>
      </c>
      <c r="B222" s="64" t="s">
        <v>52</v>
      </c>
      <c r="C222" s="30">
        <v>8</v>
      </c>
      <c r="D222" s="30">
        <v>1</v>
      </c>
      <c r="E222" s="64" t="s">
        <v>103</v>
      </c>
      <c r="F222" s="34" t="s">
        <v>55</v>
      </c>
      <c r="G222" s="13">
        <f t="shared" ref="G222:K222" si="121">G224</f>
        <v>8234.7999999999993</v>
      </c>
      <c r="H222" s="13">
        <f t="shared" ref="H222:I222" si="122">H224</f>
        <v>0</v>
      </c>
      <c r="I222" s="13">
        <f t="shared" si="122"/>
        <v>8234.7999999999993</v>
      </c>
      <c r="J222" s="13">
        <f t="shared" si="121"/>
        <v>7653.8</v>
      </c>
      <c r="K222" s="13">
        <f t="shared" si="121"/>
        <v>7653.8</v>
      </c>
      <c r="L222" s="5"/>
      <c r="M222" s="5"/>
      <c r="N222" s="5"/>
    </row>
    <row r="223" spans="1:14" ht="15" x14ac:dyDescent="0.2">
      <c r="A223" s="57" t="s">
        <v>56</v>
      </c>
      <c r="B223" s="64" t="s">
        <v>52</v>
      </c>
      <c r="C223" s="30">
        <v>8</v>
      </c>
      <c r="D223" s="30">
        <v>1</v>
      </c>
      <c r="E223" s="29" t="s">
        <v>103</v>
      </c>
      <c r="F223" s="34" t="s">
        <v>57</v>
      </c>
      <c r="G223" s="13">
        <f t="shared" ref="G223:K223" si="123">G224</f>
        <v>8234.7999999999993</v>
      </c>
      <c r="H223" s="13">
        <f t="shared" si="123"/>
        <v>0</v>
      </c>
      <c r="I223" s="13">
        <f t="shared" si="123"/>
        <v>8234.7999999999993</v>
      </c>
      <c r="J223" s="13">
        <f t="shared" si="123"/>
        <v>7653.8</v>
      </c>
      <c r="K223" s="13">
        <f t="shared" si="123"/>
        <v>7653.8</v>
      </c>
    </row>
    <row r="224" spans="1:14" ht="60" x14ac:dyDescent="0.2">
      <c r="A224" s="67" t="s">
        <v>68</v>
      </c>
      <c r="B224" s="39" t="s">
        <v>52</v>
      </c>
      <c r="C224" s="78">
        <v>8</v>
      </c>
      <c r="D224" s="78">
        <v>1</v>
      </c>
      <c r="E224" s="78" t="s">
        <v>103</v>
      </c>
      <c r="F224" s="39" t="s">
        <v>35</v>
      </c>
      <c r="G224" s="45">
        <v>8234.7999999999993</v>
      </c>
      <c r="H224" s="45"/>
      <c r="I224" s="45">
        <f>H224+G224</f>
        <v>8234.7999999999993</v>
      </c>
      <c r="J224" s="45">
        <v>7653.8</v>
      </c>
      <c r="K224" s="45">
        <v>7653.8</v>
      </c>
      <c r="L224" s="95"/>
    </row>
    <row r="225" spans="1:18" ht="50.25" customHeight="1" x14ac:dyDescent="0.2">
      <c r="A225" s="83" t="s">
        <v>166</v>
      </c>
      <c r="B225" s="34" t="s">
        <v>52</v>
      </c>
      <c r="C225" s="30">
        <v>8</v>
      </c>
      <c r="D225" s="30">
        <v>1</v>
      </c>
      <c r="E225" s="34" t="s">
        <v>155</v>
      </c>
      <c r="F225" s="34"/>
      <c r="G225" s="13">
        <f>G226</f>
        <v>5596.2</v>
      </c>
      <c r="H225" s="13">
        <f t="shared" ref="H225:I225" si="124">H226</f>
        <v>0</v>
      </c>
      <c r="I225" s="13">
        <f t="shared" si="124"/>
        <v>5596.2</v>
      </c>
      <c r="J225" s="13">
        <f>J226</f>
        <v>5596.2</v>
      </c>
      <c r="K225" s="13">
        <f>K226</f>
        <v>5596.2</v>
      </c>
      <c r="M225" s="5"/>
      <c r="N225" s="5"/>
      <c r="O225" s="5"/>
    </row>
    <row r="226" spans="1:18" ht="30" x14ac:dyDescent="0.2">
      <c r="A226" s="57" t="s">
        <v>54</v>
      </c>
      <c r="B226" s="64" t="s">
        <v>52</v>
      </c>
      <c r="C226" s="30">
        <v>8</v>
      </c>
      <c r="D226" s="30">
        <v>1</v>
      </c>
      <c r="E226" s="34" t="s">
        <v>155</v>
      </c>
      <c r="F226" s="34" t="s">
        <v>55</v>
      </c>
      <c r="G226" s="13">
        <f>G228</f>
        <v>5596.2</v>
      </c>
      <c r="H226" s="13">
        <f t="shared" ref="H226:I226" si="125">H228</f>
        <v>0</v>
      </c>
      <c r="I226" s="13">
        <f t="shared" si="125"/>
        <v>5596.2</v>
      </c>
      <c r="J226" s="13">
        <f>J228</f>
        <v>5596.2</v>
      </c>
      <c r="K226" s="13">
        <f>K228</f>
        <v>5596.2</v>
      </c>
    </row>
    <row r="227" spans="1:18" ht="15" x14ac:dyDescent="0.2">
      <c r="A227" s="57" t="s">
        <v>56</v>
      </c>
      <c r="B227" s="64" t="s">
        <v>52</v>
      </c>
      <c r="C227" s="30">
        <v>8</v>
      </c>
      <c r="D227" s="30">
        <v>1</v>
      </c>
      <c r="E227" s="34" t="s">
        <v>155</v>
      </c>
      <c r="F227" s="34" t="s">
        <v>57</v>
      </c>
      <c r="G227" s="13">
        <f>G228</f>
        <v>5596.2</v>
      </c>
      <c r="H227" s="13">
        <f t="shared" ref="H227:I227" si="126">H228</f>
        <v>0</v>
      </c>
      <c r="I227" s="13">
        <f t="shared" si="126"/>
        <v>5596.2</v>
      </c>
      <c r="J227" s="13">
        <f>J228</f>
        <v>5596.2</v>
      </c>
      <c r="K227" s="13">
        <f>K228</f>
        <v>5596.2</v>
      </c>
    </row>
    <row r="228" spans="1:18" ht="61.5" customHeight="1" x14ac:dyDescent="0.2">
      <c r="A228" s="67" t="s">
        <v>68</v>
      </c>
      <c r="B228" s="39" t="s">
        <v>52</v>
      </c>
      <c r="C228" s="78">
        <v>8</v>
      </c>
      <c r="D228" s="78">
        <v>1</v>
      </c>
      <c r="E228" s="78" t="s">
        <v>155</v>
      </c>
      <c r="F228" s="39" t="s">
        <v>35</v>
      </c>
      <c r="G228" s="45">
        <v>5596.2</v>
      </c>
      <c r="H228" s="45"/>
      <c r="I228" s="45">
        <f>H228+G228</f>
        <v>5596.2</v>
      </c>
      <c r="J228" s="45">
        <v>5596.2</v>
      </c>
      <c r="K228" s="45">
        <v>5596.2</v>
      </c>
      <c r="M228" s="5"/>
      <c r="N228" s="5"/>
      <c r="O228" s="5"/>
    </row>
    <row r="229" spans="1:18" ht="30" x14ac:dyDescent="0.2">
      <c r="A229" s="79" t="s">
        <v>196</v>
      </c>
      <c r="B229" s="64" t="s">
        <v>52</v>
      </c>
      <c r="C229" s="30">
        <v>8</v>
      </c>
      <c r="D229" s="30">
        <v>1</v>
      </c>
      <c r="E229" s="34" t="s">
        <v>197</v>
      </c>
      <c r="F229" s="34"/>
      <c r="G229" s="13">
        <f t="shared" ref="G229:K235" si="127">G230</f>
        <v>1109.5</v>
      </c>
      <c r="H229" s="13">
        <f t="shared" si="127"/>
        <v>0</v>
      </c>
      <c r="I229" s="13">
        <f t="shared" si="127"/>
        <v>1109.5</v>
      </c>
      <c r="J229" s="13">
        <f t="shared" si="127"/>
        <v>0</v>
      </c>
      <c r="K229" s="13">
        <f t="shared" si="127"/>
        <v>0</v>
      </c>
      <c r="M229" s="100"/>
      <c r="N229" s="100"/>
      <c r="O229" s="100"/>
      <c r="P229" s="5"/>
      <c r="Q229" s="5"/>
      <c r="R229" s="5"/>
    </row>
    <row r="230" spans="1:18" ht="30" x14ac:dyDescent="0.2">
      <c r="A230" s="57" t="s">
        <v>54</v>
      </c>
      <c r="B230" s="64" t="s">
        <v>52</v>
      </c>
      <c r="C230" s="30">
        <v>8</v>
      </c>
      <c r="D230" s="30">
        <v>1</v>
      </c>
      <c r="E230" s="34" t="s">
        <v>197</v>
      </c>
      <c r="F230" s="34" t="s">
        <v>55</v>
      </c>
      <c r="G230" s="13">
        <f t="shared" si="127"/>
        <v>1109.5</v>
      </c>
      <c r="H230" s="13">
        <f t="shared" si="127"/>
        <v>0</v>
      </c>
      <c r="I230" s="13">
        <f t="shared" si="127"/>
        <v>1109.5</v>
      </c>
      <c r="J230" s="13">
        <f t="shared" si="127"/>
        <v>0</v>
      </c>
      <c r="K230" s="13">
        <f t="shared" si="127"/>
        <v>0</v>
      </c>
    </row>
    <row r="231" spans="1:18" ht="15" x14ac:dyDescent="0.2">
      <c r="A231" s="57" t="s">
        <v>56</v>
      </c>
      <c r="B231" s="64" t="s">
        <v>52</v>
      </c>
      <c r="C231" s="30">
        <v>8</v>
      </c>
      <c r="D231" s="30">
        <v>1</v>
      </c>
      <c r="E231" s="34" t="s">
        <v>197</v>
      </c>
      <c r="F231" s="34" t="s">
        <v>57</v>
      </c>
      <c r="G231" s="13">
        <f t="shared" si="127"/>
        <v>1109.5</v>
      </c>
      <c r="H231" s="13">
        <f t="shared" si="127"/>
        <v>0</v>
      </c>
      <c r="I231" s="13">
        <f t="shared" si="127"/>
        <v>1109.5</v>
      </c>
      <c r="J231" s="13">
        <f t="shared" si="127"/>
        <v>0</v>
      </c>
      <c r="K231" s="13">
        <f t="shared" si="127"/>
        <v>0</v>
      </c>
    </row>
    <row r="232" spans="1:18" ht="15" x14ac:dyDescent="0.2">
      <c r="A232" s="67" t="s">
        <v>158</v>
      </c>
      <c r="B232" s="39" t="s">
        <v>52</v>
      </c>
      <c r="C232" s="78">
        <v>8</v>
      </c>
      <c r="D232" s="78">
        <v>1</v>
      </c>
      <c r="E232" s="78" t="s">
        <v>197</v>
      </c>
      <c r="F232" s="39" t="s">
        <v>159</v>
      </c>
      <c r="G232" s="45">
        <v>1109.5</v>
      </c>
      <c r="H232" s="45"/>
      <c r="I232" s="45">
        <f>H232+G232</f>
        <v>1109.5</v>
      </c>
      <c r="J232" s="45">
        <v>0</v>
      </c>
      <c r="K232" s="45">
        <v>0</v>
      </c>
    </row>
    <row r="233" spans="1:18" ht="30" x14ac:dyDescent="0.2">
      <c r="A233" s="79" t="s">
        <v>196</v>
      </c>
      <c r="B233" s="64" t="s">
        <v>52</v>
      </c>
      <c r="C233" s="30">
        <v>8</v>
      </c>
      <c r="D233" s="30">
        <v>1</v>
      </c>
      <c r="E233" s="34" t="s">
        <v>200</v>
      </c>
      <c r="F233" s="34"/>
      <c r="G233" s="13">
        <f t="shared" si="127"/>
        <v>12.6</v>
      </c>
      <c r="H233" s="13">
        <f t="shared" si="127"/>
        <v>0</v>
      </c>
      <c r="I233" s="13">
        <f t="shared" si="127"/>
        <v>12.6</v>
      </c>
      <c r="J233" s="13">
        <f t="shared" si="127"/>
        <v>0</v>
      </c>
      <c r="K233" s="13">
        <f t="shared" si="127"/>
        <v>0</v>
      </c>
      <c r="M233" s="100"/>
      <c r="N233" s="100"/>
      <c r="O233" s="100"/>
      <c r="P233" s="5"/>
      <c r="Q233" s="5"/>
      <c r="R233" s="5"/>
    </row>
    <row r="234" spans="1:18" ht="30" x14ac:dyDescent="0.2">
      <c r="A234" s="57" t="s">
        <v>54</v>
      </c>
      <c r="B234" s="64" t="s">
        <v>52</v>
      </c>
      <c r="C234" s="30">
        <v>8</v>
      </c>
      <c r="D234" s="30">
        <v>1</v>
      </c>
      <c r="E234" s="34" t="s">
        <v>200</v>
      </c>
      <c r="F234" s="34" t="s">
        <v>55</v>
      </c>
      <c r="G234" s="13">
        <f t="shared" si="127"/>
        <v>12.6</v>
      </c>
      <c r="H234" s="13">
        <f t="shared" si="127"/>
        <v>0</v>
      </c>
      <c r="I234" s="13">
        <f t="shared" si="127"/>
        <v>12.6</v>
      </c>
      <c r="J234" s="13">
        <f t="shared" si="127"/>
        <v>0</v>
      </c>
      <c r="K234" s="13">
        <f t="shared" si="127"/>
        <v>0</v>
      </c>
    </row>
    <row r="235" spans="1:18" ht="15" x14ac:dyDescent="0.2">
      <c r="A235" s="57" t="s">
        <v>56</v>
      </c>
      <c r="B235" s="64" t="s">
        <v>52</v>
      </c>
      <c r="C235" s="30">
        <v>8</v>
      </c>
      <c r="D235" s="30">
        <v>1</v>
      </c>
      <c r="E235" s="34" t="s">
        <v>200</v>
      </c>
      <c r="F235" s="34" t="s">
        <v>57</v>
      </c>
      <c r="G235" s="13">
        <f t="shared" si="127"/>
        <v>12.6</v>
      </c>
      <c r="H235" s="13">
        <f t="shared" si="127"/>
        <v>0</v>
      </c>
      <c r="I235" s="13">
        <f t="shared" si="127"/>
        <v>12.6</v>
      </c>
      <c r="J235" s="13">
        <f t="shared" si="127"/>
        <v>0</v>
      </c>
      <c r="K235" s="13">
        <f t="shared" si="127"/>
        <v>0</v>
      </c>
    </row>
    <row r="236" spans="1:18" ht="15" x14ac:dyDescent="0.2">
      <c r="A236" s="67" t="s">
        <v>158</v>
      </c>
      <c r="B236" s="39" t="s">
        <v>52</v>
      </c>
      <c r="C236" s="78">
        <v>8</v>
      </c>
      <c r="D236" s="78">
        <v>1</v>
      </c>
      <c r="E236" s="78" t="s">
        <v>200</v>
      </c>
      <c r="F236" s="39" t="s">
        <v>159</v>
      </c>
      <c r="G236" s="45">
        <v>12.6</v>
      </c>
      <c r="H236" s="45"/>
      <c r="I236" s="45">
        <f>H236+G236</f>
        <v>12.6</v>
      </c>
      <c r="J236" s="45">
        <v>0</v>
      </c>
      <c r="K236" s="45">
        <v>0</v>
      </c>
    </row>
    <row r="237" spans="1:18" ht="30" x14ac:dyDescent="0.2">
      <c r="A237" s="79" t="s">
        <v>160</v>
      </c>
      <c r="B237" s="64" t="s">
        <v>52</v>
      </c>
      <c r="C237" s="30">
        <v>8</v>
      </c>
      <c r="D237" s="30">
        <v>1</v>
      </c>
      <c r="E237" s="34" t="s">
        <v>161</v>
      </c>
      <c r="F237" s="34"/>
      <c r="G237" s="13">
        <f t="shared" ref="G237:K243" si="128">G238</f>
        <v>3953.4</v>
      </c>
      <c r="H237" s="13">
        <f t="shared" si="128"/>
        <v>0</v>
      </c>
      <c r="I237" s="13">
        <f t="shared" si="128"/>
        <v>3953.4</v>
      </c>
      <c r="J237" s="13">
        <f t="shared" si="128"/>
        <v>0</v>
      </c>
      <c r="K237" s="13">
        <f t="shared" si="128"/>
        <v>0</v>
      </c>
    </row>
    <row r="238" spans="1:18" ht="30" x14ac:dyDescent="0.2">
      <c r="A238" s="57" t="s">
        <v>54</v>
      </c>
      <c r="B238" s="64" t="s">
        <v>52</v>
      </c>
      <c r="C238" s="30">
        <v>8</v>
      </c>
      <c r="D238" s="30">
        <v>1</v>
      </c>
      <c r="E238" s="34" t="s">
        <v>161</v>
      </c>
      <c r="F238" s="34" t="s">
        <v>55</v>
      </c>
      <c r="G238" s="13">
        <f t="shared" si="128"/>
        <v>3953.4</v>
      </c>
      <c r="H238" s="13">
        <f t="shared" si="128"/>
        <v>0</v>
      </c>
      <c r="I238" s="13">
        <f t="shared" si="128"/>
        <v>3953.4</v>
      </c>
      <c r="J238" s="13">
        <f t="shared" si="128"/>
        <v>0</v>
      </c>
      <c r="K238" s="13">
        <f t="shared" si="128"/>
        <v>0</v>
      </c>
    </row>
    <row r="239" spans="1:18" ht="15" x14ac:dyDescent="0.2">
      <c r="A239" s="57" t="s">
        <v>56</v>
      </c>
      <c r="B239" s="64" t="s">
        <v>52</v>
      </c>
      <c r="C239" s="30">
        <v>8</v>
      </c>
      <c r="D239" s="30">
        <v>1</v>
      </c>
      <c r="E239" s="34" t="s">
        <v>161</v>
      </c>
      <c r="F239" s="34" t="s">
        <v>57</v>
      </c>
      <c r="G239" s="13">
        <f t="shared" si="128"/>
        <v>3953.4</v>
      </c>
      <c r="H239" s="13">
        <f t="shared" si="128"/>
        <v>0</v>
      </c>
      <c r="I239" s="13">
        <f t="shared" si="128"/>
        <v>3953.4</v>
      </c>
      <c r="J239" s="13">
        <f t="shared" si="128"/>
        <v>0</v>
      </c>
      <c r="K239" s="13">
        <f t="shared" si="128"/>
        <v>0</v>
      </c>
    </row>
    <row r="240" spans="1:18" ht="15" x14ac:dyDescent="0.2">
      <c r="A240" s="67" t="s">
        <v>158</v>
      </c>
      <c r="B240" s="39" t="s">
        <v>52</v>
      </c>
      <c r="C240" s="78">
        <v>8</v>
      </c>
      <c r="D240" s="78">
        <v>1</v>
      </c>
      <c r="E240" s="78" t="s">
        <v>161</v>
      </c>
      <c r="F240" s="39" t="s">
        <v>159</v>
      </c>
      <c r="G240" s="45">
        <v>3953.4</v>
      </c>
      <c r="H240" s="45"/>
      <c r="I240" s="45">
        <f>H240+G240</f>
        <v>3953.4</v>
      </c>
      <c r="J240" s="45">
        <v>0</v>
      </c>
      <c r="K240" s="45">
        <v>0</v>
      </c>
    </row>
    <row r="241" spans="1:18" ht="30" x14ac:dyDescent="0.2">
      <c r="A241" s="79" t="s">
        <v>157</v>
      </c>
      <c r="B241" s="64" t="s">
        <v>52</v>
      </c>
      <c r="C241" s="30">
        <v>8</v>
      </c>
      <c r="D241" s="30">
        <v>1</v>
      </c>
      <c r="E241" s="34" t="s">
        <v>195</v>
      </c>
      <c r="F241" s="34"/>
      <c r="G241" s="13">
        <f t="shared" si="128"/>
        <v>655.29999999999995</v>
      </c>
      <c r="H241" s="13">
        <f t="shared" si="128"/>
        <v>0</v>
      </c>
      <c r="I241" s="13">
        <f t="shared" si="128"/>
        <v>655.29999999999995</v>
      </c>
      <c r="J241" s="13">
        <f t="shared" si="128"/>
        <v>0</v>
      </c>
      <c r="K241" s="13">
        <f t="shared" si="128"/>
        <v>0</v>
      </c>
    </row>
    <row r="242" spans="1:18" ht="30" x14ac:dyDescent="0.2">
      <c r="A242" s="57" t="s">
        <v>54</v>
      </c>
      <c r="B242" s="64" t="s">
        <v>52</v>
      </c>
      <c r="C242" s="30">
        <v>8</v>
      </c>
      <c r="D242" s="30">
        <v>1</v>
      </c>
      <c r="E242" s="34" t="s">
        <v>195</v>
      </c>
      <c r="F242" s="34" t="s">
        <v>55</v>
      </c>
      <c r="G242" s="13">
        <f t="shared" si="128"/>
        <v>655.29999999999995</v>
      </c>
      <c r="H242" s="13">
        <f t="shared" si="128"/>
        <v>0</v>
      </c>
      <c r="I242" s="13">
        <f t="shared" si="128"/>
        <v>655.29999999999995</v>
      </c>
      <c r="J242" s="13">
        <f t="shared" si="128"/>
        <v>0</v>
      </c>
      <c r="K242" s="13">
        <f t="shared" si="128"/>
        <v>0</v>
      </c>
    </row>
    <row r="243" spans="1:18" ht="15" x14ac:dyDescent="0.2">
      <c r="A243" s="57" t="s">
        <v>56</v>
      </c>
      <c r="B243" s="64" t="s">
        <v>52</v>
      </c>
      <c r="C243" s="30">
        <v>8</v>
      </c>
      <c r="D243" s="30">
        <v>1</v>
      </c>
      <c r="E243" s="34" t="s">
        <v>195</v>
      </c>
      <c r="F243" s="34" t="s">
        <v>57</v>
      </c>
      <c r="G243" s="13">
        <f t="shared" si="128"/>
        <v>655.29999999999995</v>
      </c>
      <c r="H243" s="13">
        <f t="shared" si="128"/>
        <v>0</v>
      </c>
      <c r="I243" s="13">
        <f t="shared" si="128"/>
        <v>655.29999999999995</v>
      </c>
      <c r="J243" s="13">
        <f t="shared" si="128"/>
        <v>0</v>
      </c>
      <c r="K243" s="13">
        <f t="shared" si="128"/>
        <v>0</v>
      </c>
    </row>
    <row r="244" spans="1:18" ht="15" x14ac:dyDescent="0.2">
      <c r="A244" s="67" t="s">
        <v>158</v>
      </c>
      <c r="B244" s="39" t="s">
        <v>52</v>
      </c>
      <c r="C244" s="78">
        <v>8</v>
      </c>
      <c r="D244" s="78">
        <v>1</v>
      </c>
      <c r="E244" s="78" t="s">
        <v>195</v>
      </c>
      <c r="F244" s="39" t="s">
        <v>159</v>
      </c>
      <c r="G244" s="45">
        <v>655.29999999999995</v>
      </c>
      <c r="H244" s="45"/>
      <c r="I244" s="45">
        <f>H244+G244</f>
        <v>655.29999999999995</v>
      </c>
      <c r="J244" s="45">
        <v>0</v>
      </c>
      <c r="K244" s="45">
        <v>0</v>
      </c>
    </row>
    <row r="245" spans="1:18" ht="30" x14ac:dyDescent="0.2">
      <c r="A245" s="79" t="s">
        <v>73</v>
      </c>
      <c r="B245" s="64" t="s">
        <v>52</v>
      </c>
      <c r="C245" s="30">
        <v>8</v>
      </c>
      <c r="D245" s="30">
        <v>1</v>
      </c>
      <c r="E245" s="64" t="s">
        <v>104</v>
      </c>
      <c r="F245" s="34"/>
      <c r="G245" s="13">
        <f t="shared" ref="G245:K247" si="129">G246</f>
        <v>14871.3</v>
      </c>
      <c r="H245" s="13">
        <f t="shared" si="129"/>
        <v>0</v>
      </c>
      <c r="I245" s="13">
        <f t="shared" si="129"/>
        <v>14871.3</v>
      </c>
      <c r="J245" s="13">
        <f t="shared" si="129"/>
        <v>12297.3</v>
      </c>
      <c r="K245" s="13">
        <f t="shared" si="129"/>
        <v>12297.3</v>
      </c>
      <c r="P245" s="5"/>
      <c r="Q245" s="5"/>
      <c r="R245" s="5"/>
    </row>
    <row r="246" spans="1:18" ht="30" x14ac:dyDescent="0.2">
      <c r="A246" s="57" t="s">
        <v>54</v>
      </c>
      <c r="B246" s="64" t="s">
        <v>52</v>
      </c>
      <c r="C246" s="30">
        <v>8</v>
      </c>
      <c r="D246" s="30">
        <v>1</v>
      </c>
      <c r="E246" s="64" t="s">
        <v>104</v>
      </c>
      <c r="F246" s="34" t="s">
        <v>55</v>
      </c>
      <c r="G246" s="13">
        <f t="shared" si="129"/>
        <v>14871.3</v>
      </c>
      <c r="H246" s="13">
        <f t="shared" si="129"/>
        <v>0</v>
      </c>
      <c r="I246" s="13">
        <f t="shared" si="129"/>
        <v>14871.3</v>
      </c>
      <c r="J246" s="13">
        <f t="shared" si="129"/>
        <v>12297.3</v>
      </c>
      <c r="K246" s="13">
        <f t="shared" si="129"/>
        <v>12297.3</v>
      </c>
      <c r="L246" s="5"/>
      <c r="M246" s="5"/>
      <c r="N246" s="5"/>
    </row>
    <row r="247" spans="1:18" ht="15" x14ac:dyDescent="0.2">
      <c r="A247" s="57" t="s">
        <v>56</v>
      </c>
      <c r="B247" s="64" t="s">
        <v>52</v>
      </c>
      <c r="C247" s="30">
        <v>8</v>
      </c>
      <c r="D247" s="30">
        <v>1</v>
      </c>
      <c r="E247" s="64" t="s">
        <v>104</v>
      </c>
      <c r="F247" s="34" t="s">
        <v>57</v>
      </c>
      <c r="G247" s="13">
        <f t="shared" si="129"/>
        <v>14871.3</v>
      </c>
      <c r="H247" s="13">
        <f t="shared" si="129"/>
        <v>0</v>
      </c>
      <c r="I247" s="13">
        <f t="shared" si="129"/>
        <v>14871.3</v>
      </c>
      <c r="J247" s="13">
        <f t="shared" si="129"/>
        <v>12297.3</v>
      </c>
      <c r="K247" s="13">
        <f t="shared" si="129"/>
        <v>12297.3</v>
      </c>
    </row>
    <row r="248" spans="1:18" ht="60" x14ac:dyDescent="0.2">
      <c r="A248" s="67" t="s">
        <v>68</v>
      </c>
      <c r="B248" s="39" t="s">
        <v>52</v>
      </c>
      <c r="C248" s="78">
        <v>8</v>
      </c>
      <c r="D248" s="78">
        <v>1</v>
      </c>
      <c r="E248" s="80" t="s">
        <v>104</v>
      </c>
      <c r="F248" s="39" t="s">
        <v>35</v>
      </c>
      <c r="G248" s="45">
        <v>14871.3</v>
      </c>
      <c r="H248" s="45"/>
      <c r="I248" s="45">
        <f>H248+G248</f>
        <v>14871.3</v>
      </c>
      <c r="J248" s="45">
        <v>12297.3</v>
      </c>
      <c r="K248" s="45">
        <v>12297.3</v>
      </c>
      <c r="L248" s="95"/>
    </row>
    <row r="249" spans="1:18" ht="50.25" customHeight="1" x14ac:dyDescent="0.2">
      <c r="A249" s="83" t="s">
        <v>166</v>
      </c>
      <c r="B249" s="34" t="s">
        <v>52</v>
      </c>
      <c r="C249" s="30">
        <v>8</v>
      </c>
      <c r="D249" s="30">
        <v>1</v>
      </c>
      <c r="E249" s="34" t="s">
        <v>156</v>
      </c>
      <c r="F249" s="34"/>
      <c r="G249" s="13">
        <f>G250</f>
        <v>7694.7</v>
      </c>
      <c r="H249" s="13">
        <f t="shared" ref="H249:I249" si="130">H250</f>
        <v>0</v>
      </c>
      <c r="I249" s="13">
        <f t="shared" si="130"/>
        <v>7694.7</v>
      </c>
      <c r="J249" s="13">
        <f>J250</f>
        <v>7694.7</v>
      </c>
      <c r="K249" s="13">
        <f>K250</f>
        <v>7694.7</v>
      </c>
      <c r="N249" s="5"/>
      <c r="O249" s="5"/>
      <c r="P249" s="5"/>
    </row>
    <row r="250" spans="1:18" ht="30" x14ac:dyDescent="0.2">
      <c r="A250" s="57" t="s">
        <v>54</v>
      </c>
      <c r="B250" s="64" t="s">
        <v>52</v>
      </c>
      <c r="C250" s="30">
        <v>8</v>
      </c>
      <c r="D250" s="30">
        <v>1</v>
      </c>
      <c r="E250" s="34" t="s">
        <v>156</v>
      </c>
      <c r="F250" s="34" t="s">
        <v>55</v>
      </c>
      <c r="G250" s="13">
        <f>G252</f>
        <v>7694.7</v>
      </c>
      <c r="H250" s="13">
        <f t="shared" ref="H250:I250" si="131">H252</f>
        <v>0</v>
      </c>
      <c r="I250" s="13">
        <f t="shared" si="131"/>
        <v>7694.7</v>
      </c>
      <c r="J250" s="13">
        <f>J252</f>
        <v>7694.7</v>
      </c>
      <c r="K250" s="13">
        <f>K252</f>
        <v>7694.7</v>
      </c>
    </row>
    <row r="251" spans="1:18" ht="15" x14ac:dyDescent="0.2">
      <c r="A251" s="57" t="s">
        <v>56</v>
      </c>
      <c r="B251" s="64" t="s">
        <v>52</v>
      </c>
      <c r="C251" s="30">
        <v>8</v>
      </c>
      <c r="D251" s="30">
        <v>1</v>
      </c>
      <c r="E251" s="34" t="s">
        <v>156</v>
      </c>
      <c r="F251" s="34" t="s">
        <v>57</v>
      </c>
      <c r="G251" s="13">
        <f>G252</f>
        <v>7694.7</v>
      </c>
      <c r="H251" s="13">
        <f t="shared" ref="H251:I251" si="132">H252</f>
        <v>0</v>
      </c>
      <c r="I251" s="13">
        <f t="shared" si="132"/>
        <v>7694.7</v>
      </c>
      <c r="J251" s="13">
        <f>J252</f>
        <v>7694.7</v>
      </c>
      <c r="K251" s="13">
        <f>K252</f>
        <v>7694.7</v>
      </c>
    </row>
    <row r="252" spans="1:18" ht="60" x14ac:dyDescent="0.2">
      <c r="A252" s="67" t="s">
        <v>68</v>
      </c>
      <c r="B252" s="39" t="s">
        <v>52</v>
      </c>
      <c r="C252" s="78">
        <v>8</v>
      </c>
      <c r="D252" s="78">
        <v>1</v>
      </c>
      <c r="E252" s="78" t="s">
        <v>156</v>
      </c>
      <c r="F252" s="39" t="s">
        <v>35</v>
      </c>
      <c r="G252" s="45">
        <v>7694.7</v>
      </c>
      <c r="H252" s="45"/>
      <c r="I252" s="45">
        <f>H252+G252</f>
        <v>7694.7</v>
      </c>
      <c r="J252" s="45">
        <v>7694.7</v>
      </c>
      <c r="K252" s="45">
        <v>7694.7</v>
      </c>
    </row>
    <row r="253" spans="1:18" ht="45" x14ac:dyDescent="0.2">
      <c r="A253" s="83" t="s">
        <v>199</v>
      </c>
      <c r="B253" s="34" t="s">
        <v>52</v>
      </c>
      <c r="C253" s="30">
        <v>8</v>
      </c>
      <c r="D253" s="30">
        <v>1</v>
      </c>
      <c r="E253" s="34" t="s">
        <v>198</v>
      </c>
      <c r="F253" s="34"/>
      <c r="G253" s="13">
        <f>G254</f>
        <v>1783.3</v>
      </c>
      <c r="H253" s="13">
        <f t="shared" ref="H253:I253" si="133">H254</f>
        <v>0</v>
      </c>
      <c r="I253" s="13">
        <f t="shared" si="133"/>
        <v>1783.3</v>
      </c>
      <c r="J253" s="13">
        <f>J254</f>
        <v>0</v>
      </c>
      <c r="K253" s="13">
        <f>K254</f>
        <v>0</v>
      </c>
    </row>
    <row r="254" spans="1:18" ht="30" x14ac:dyDescent="0.2">
      <c r="A254" s="57" t="s">
        <v>54</v>
      </c>
      <c r="B254" s="64" t="s">
        <v>52</v>
      </c>
      <c r="C254" s="30">
        <v>8</v>
      </c>
      <c r="D254" s="30">
        <v>1</v>
      </c>
      <c r="E254" s="34" t="s">
        <v>198</v>
      </c>
      <c r="F254" s="34" t="s">
        <v>55</v>
      </c>
      <c r="G254" s="13">
        <f>G256</f>
        <v>1783.3</v>
      </c>
      <c r="H254" s="13">
        <f t="shared" ref="H254:I254" si="134">H256</f>
        <v>0</v>
      </c>
      <c r="I254" s="13">
        <f t="shared" si="134"/>
        <v>1783.3</v>
      </c>
      <c r="J254" s="13">
        <f>J256</f>
        <v>0</v>
      </c>
      <c r="K254" s="13">
        <f>K256</f>
        <v>0</v>
      </c>
    </row>
    <row r="255" spans="1:18" ht="15" x14ac:dyDescent="0.2">
      <c r="A255" s="57" t="s">
        <v>56</v>
      </c>
      <c r="B255" s="64" t="s">
        <v>52</v>
      </c>
      <c r="C255" s="30">
        <v>8</v>
      </c>
      <c r="D255" s="30">
        <v>1</v>
      </c>
      <c r="E255" s="34" t="s">
        <v>198</v>
      </c>
      <c r="F255" s="34" t="s">
        <v>57</v>
      </c>
      <c r="G255" s="13">
        <f>G256</f>
        <v>1783.3</v>
      </c>
      <c r="H255" s="13">
        <f t="shared" ref="H255:I255" si="135">H256</f>
        <v>0</v>
      </c>
      <c r="I255" s="13">
        <f t="shared" si="135"/>
        <v>1783.3</v>
      </c>
      <c r="J255" s="13">
        <f>J256</f>
        <v>0</v>
      </c>
      <c r="K255" s="13">
        <f>K256</f>
        <v>0</v>
      </c>
    </row>
    <row r="256" spans="1:18" ht="15" x14ac:dyDescent="0.2">
      <c r="A256" s="67" t="s">
        <v>158</v>
      </c>
      <c r="B256" s="39" t="s">
        <v>52</v>
      </c>
      <c r="C256" s="78">
        <v>8</v>
      </c>
      <c r="D256" s="78">
        <v>1</v>
      </c>
      <c r="E256" s="78" t="s">
        <v>198</v>
      </c>
      <c r="F256" s="39" t="s">
        <v>159</v>
      </c>
      <c r="G256" s="45">
        <v>1783.3</v>
      </c>
      <c r="H256" s="45"/>
      <c r="I256" s="45">
        <f>H256+G256</f>
        <v>1783.3</v>
      </c>
      <c r="J256" s="45">
        <v>0</v>
      </c>
      <c r="K256" s="45">
        <v>0</v>
      </c>
    </row>
    <row r="257" spans="1:18" ht="15" x14ac:dyDescent="0.2">
      <c r="A257" s="48" t="s">
        <v>83</v>
      </c>
      <c r="B257" s="74">
        <v>956</v>
      </c>
      <c r="C257" s="75">
        <v>8</v>
      </c>
      <c r="D257" s="75">
        <v>2</v>
      </c>
      <c r="E257" s="34"/>
      <c r="F257" s="74"/>
      <c r="G257" s="11">
        <f>G258</f>
        <v>11742.2</v>
      </c>
      <c r="H257" s="11">
        <f t="shared" ref="H257:I257" si="136">H258</f>
        <v>500</v>
      </c>
      <c r="I257" s="11">
        <f t="shared" si="136"/>
        <v>12242.2</v>
      </c>
      <c r="J257" s="11">
        <f t="shared" ref="J257:K257" si="137">J258</f>
        <v>11855</v>
      </c>
      <c r="K257" s="11">
        <f t="shared" si="137"/>
        <v>11855</v>
      </c>
    </row>
    <row r="258" spans="1:18" ht="30" x14ac:dyDescent="0.2">
      <c r="A258" s="33" t="s">
        <v>75</v>
      </c>
      <c r="B258" s="34" t="s">
        <v>52</v>
      </c>
      <c r="C258" s="30">
        <v>8</v>
      </c>
      <c r="D258" s="30">
        <v>2</v>
      </c>
      <c r="E258" s="34" t="s">
        <v>102</v>
      </c>
      <c r="F258" s="34"/>
      <c r="G258" s="13">
        <f>G263+G267+G271</f>
        <v>11742.2</v>
      </c>
      <c r="H258" s="13">
        <f>H263+H267+H271+H259</f>
        <v>500</v>
      </c>
      <c r="I258" s="13">
        <f>I263+I267+I271+I259</f>
        <v>12242.2</v>
      </c>
      <c r="J258" s="13">
        <f>J263+J267+J271+J259</f>
        <v>11855</v>
      </c>
      <c r="K258" s="13">
        <f>K263+K267+K271+K259</f>
        <v>11855</v>
      </c>
    </row>
    <row r="259" spans="1:18" ht="30" x14ac:dyDescent="0.2">
      <c r="A259" s="79" t="s">
        <v>196</v>
      </c>
      <c r="B259" s="64" t="s">
        <v>52</v>
      </c>
      <c r="C259" s="30">
        <v>8</v>
      </c>
      <c r="D259" s="30">
        <v>2</v>
      </c>
      <c r="E259" s="34" t="s">
        <v>197</v>
      </c>
      <c r="F259" s="34"/>
      <c r="G259" s="13">
        <f t="shared" ref="G259:K261" si="138">G260</f>
        <v>0</v>
      </c>
      <c r="H259" s="13">
        <f t="shared" si="138"/>
        <v>500</v>
      </c>
      <c r="I259" s="13">
        <f t="shared" si="138"/>
        <v>500</v>
      </c>
      <c r="J259" s="13">
        <f t="shared" si="138"/>
        <v>0</v>
      </c>
      <c r="K259" s="13">
        <f t="shared" si="138"/>
        <v>0</v>
      </c>
      <c r="M259" s="100"/>
      <c r="N259" s="100"/>
      <c r="O259" s="100"/>
      <c r="P259" s="5"/>
      <c r="Q259" s="5"/>
      <c r="R259" s="5"/>
    </row>
    <row r="260" spans="1:18" ht="30" x14ac:dyDescent="0.2">
      <c r="A260" s="57" t="s">
        <v>54</v>
      </c>
      <c r="B260" s="64" t="s">
        <v>52</v>
      </c>
      <c r="C260" s="30">
        <v>8</v>
      </c>
      <c r="D260" s="30">
        <v>2</v>
      </c>
      <c r="E260" s="34" t="s">
        <v>197</v>
      </c>
      <c r="F260" s="34" t="s">
        <v>55</v>
      </c>
      <c r="G260" s="13">
        <f t="shared" si="138"/>
        <v>0</v>
      </c>
      <c r="H260" s="13">
        <f t="shared" si="138"/>
        <v>500</v>
      </c>
      <c r="I260" s="13">
        <f t="shared" si="138"/>
        <v>500</v>
      </c>
      <c r="J260" s="13">
        <f t="shared" si="138"/>
        <v>0</v>
      </c>
      <c r="K260" s="13">
        <f t="shared" si="138"/>
        <v>0</v>
      </c>
    </row>
    <row r="261" spans="1:18" ht="15" x14ac:dyDescent="0.2">
      <c r="A261" s="57" t="s">
        <v>80</v>
      </c>
      <c r="B261" s="64" t="s">
        <v>52</v>
      </c>
      <c r="C261" s="30">
        <v>8</v>
      </c>
      <c r="D261" s="30">
        <v>2</v>
      </c>
      <c r="E261" s="34" t="s">
        <v>197</v>
      </c>
      <c r="F261" s="34" t="s">
        <v>79</v>
      </c>
      <c r="G261" s="13">
        <f t="shared" si="138"/>
        <v>0</v>
      </c>
      <c r="H261" s="13">
        <f t="shared" si="138"/>
        <v>500</v>
      </c>
      <c r="I261" s="13">
        <f t="shared" si="138"/>
        <v>500</v>
      </c>
      <c r="J261" s="13">
        <f t="shared" si="138"/>
        <v>0</v>
      </c>
      <c r="K261" s="13">
        <f t="shared" si="138"/>
        <v>0</v>
      </c>
    </row>
    <row r="262" spans="1:18" ht="15" x14ac:dyDescent="0.2">
      <c r="A262" s="67" t="s">
        <v>217</v>
      </c>
      <c r="B262" s="39" t="s">
        <v>52</v>
      </c>
      <c r="C262" s="78">
        <v>8</v>
      </c>
      <c r="D262" s="78">
        <v>2</v>
      </c>
      <c r="E262" s="78" t="s">
        <v>197</v>
      </c>
      <c r="F262" s="39" t="s">
        <v>216</v>
      </c>
      <c r="G262" s="45">
        <v>0</v>
      </c>
      <c r="H262" s="45">
        <v>500</v>
      </c>
      <c r="I262" s="45">
        <f>H262+G262</f>
        <v>500</v>
      </c>
      <c r="J262" s="45">
        <v>0</v>
      </c>
      <c r="K262" s="45">
        <v>0</v>
      </c>
    </row>
    <row r="263" spans="1:18" ht="30" x14ac:dyDescent="0.2">
      <c r="A263" s="57" t="s">
        <v>73</v>
      </c>
      <c r="B263" s="64" t="s">
        <v>52</v>
      </c>
      <c r="C263" s="75">
        <v>8</v>
      </c>
      <c r="D263" s="75">
        <v>2</v>
      </c>
      <c r="E263" s="64" t="s">
        <v>104</v>
      </c>
      <c r="F263" s="64"/>
      <c r="G263" s="13">
        <f t="shared" ref="G263:K263" si="139">G265</f>
        <v>7513.8</v>
      </c>
      <c r="H263" s="13">
        <f t="shared" ref="H263:I263" si="140">H265</f>
        <v>0</v>
      </c>
      <c r="I263" s="13">
        <f t="shared" si="140"/>
        <v>7513.8</v>
      </c>
      <c r="J263" s="13">
        <f t="shared" si="139"/>
        <v>7657.8</v>
      </c>
      <c r="K263" s="13">
        <f t="shared" si="139"/>
        <v>7657.8</v>
      </c>
    </row>
    <row r="264" spans="1:18" ht="30" x14ac:dyDescent="0.2">
      <c r="A264" s="57" t="s">
        <v>54</v>
      </c>
      <c r="B264" s="64" t="s">
        <v>52</v>
      </c>
      <c r="C264" s="75">
        <v>8</v>
      </c>
      <c r="D264" s="75">
        <v>2</v>
      </c>
      <c r="E264" s="64" t="s">
        <v>104</v>
      </c>
      <c r="F264" s="64" t="s">
        <v>55</v>
      </c>
      <c r="G264" s="13">
        <f t="shared" ref="G264:K265" si="141">G265</f>
        <v>7513.8</v>
      </c>
      <c r="H264" s="13">
        <f t="shared" si="141"/>
        <v>0</v>
      </c>
      <c r="I264" s="13">
        <f t="shared" si="141"/>
        <v>7513.8</v>
      </c>
      <c r="J264" s="13">
        <f t="shared" si="141"/>
        <v>7657.8</v>
      </c>
      <c r="K264" s="13">
        <f t="shared" si="141"/>
        <v>7657.8</v>
      </c>
    </row>
    <row r="265" spans="1:18" ht="15" x14ac:dyDescent="0.2">
      <c r="A265" s="57" t="s">
        <v>80</v>
      </c>
      <c r="B265" s="64" t="s">
        <v>52</v>
      </c>
      <c r="C265" s="30">
        <v>8</v>
      </c>
      <c r="D265" s="30">
        <v>2</v>
      </c>
      <c r="E265" s="64" t="s">
        <v>104</v>
      </c>
      <c r="F265" s="34" t="s">
        <v>79</v>
      </c>
      <c r="G265" s="13">
        <f t="shared" si="141"/>
        <v>7513.8</v>
      </c>
      <c r="H265" s="13">
        <f t="shared" si="141"/>
        <v>0</v>
      </c>
      <c r="I265" s="13">
        <f t="shared" si="141"/>
        <v>7513.8</v>
      </c>
      <c r="J265" s="13">
        <f t="shared" si="141"/>
        <v>7657.8</v>
      </c>
      <c r="K265" s="13">
        <f t="shared" si="141"/>
        <v>7657.8</v>
      </c>
    </row>
    <row r="266" spans="1:18" ht="60" x14ac:dyDescent="0.2">
      <c r="A266" s="67" t="s">
        <v>82</v>
      </c>
      <c r="B266" s="39" t="s">
        <v>52</v>
      </c>
      <c r="C266" s="78">
        <v>8</v>
      </c>
      <c r="D266" s="78">
        <v>2</v>
      </c>
      <c r="E266" s="39" t="s">
        <v>104</v>
      </c>
      <c r="F266" s="39" t="s">
        <v>81</v>
      </c>
      <c r="G266" s="45">
        <v>7513.8</v>
      </c>
      <c r="H266" s="45"/>
      <c r="I266" s="45">
        <f>H266+G266</f>
        <v>7513.8</v>
      </c>
      <c r="J266" s="45">
        <v>7657.8</v>
      </c>
      <c r="K266" s="45">
        <v>7657.8</v>
      </c>
      <c r="L266" s="95"/>
    </row>
    <row r="267" spans="1:18" ht="49.5" customHeight="1" x14ac:dyDescent="0.2">
      <c r="A267" s="83" t="s">
        <v>166</v>
      </c>
      <c r="B267" s="84" t="s">
        <v>52</v>
      </c>
      <c r="C267" s="85">
        <v>8</v>
      </c>
      <c r="D267" s="85">
        <v>2</v>
      </c>
      <c r="E267" s="29" t="s">
        <v>156</v>
      </c>
      <c r="F267" s="84"/>
      <c r="G267" s="86">
        <f>G268</f>
        <v>4197.2</v>
      </c>
      <c r="H267" s="86">
        <f t="shared" ref="H267:I267" si="142">H268</f>
        <v>0</v>
      </c>
      <c r="I267" s="86">
        <f t="shared" si="142"/>
        <v>4197.2</v>
      </c>
      <c r="J267" s="86">
        <f>J268</f>
        <v>4197.2</v>
      </c>
      <c r="K267" s="86">
        <f>K268</f>
        <v>4197.2</v>
      </c>
    </row>
    <row r="268" spans="1:18" ht="30" x14ac:dyDescent="0.2">
      <c r="A268" s="87" t="s">
        <v>54</v>
      </c>
      <c r="B268" s="88" t="s">
        <v>52</v>
      </c>
      <c r="C268" s="85">
        <v>8</v>
      </c>
      <c r="D268" s="85">
        <v>2</v>
      </c>
      <c r="E268" s="29" t="s">
        <v>156</v>
      </c>
      <c r="F268" s="84" t="s">
        <v>55</v>
      </c>
      <c r="G268" s="86">
        <f>G270</f>
        <v>4197.2</v>
      </c>
      <c r="H268" s="86">
        <f t="shared" ref="H268:I268" si="143">H270</f>
        <v>0</v>
      </c>
      <c r="I268" s="86">
        <f t="shared" si="143"/>
        <v>4197.2</v>
      </c>
      <c r="J268" s="86">
        <f>J270</f>
        <v>4197.2</v>
      </c>
      <c r="K268" s="86">
        <f>K270</f>
        <v>4197.2</v>
      </c>
    </row>
    <row r="269" spans="1:18" ht="15" x14ac:dyDescent="0.2">
      <c r="A269" s="87" t="s">
        <v>80</v>
      </c>
      <c r="B269" s="88" t="s">
        <v>52</v>
      </c>
      <c r="C269" s="85">
        <v>8</v>
      </c>
      <c r="D269" s="85">
        <v>2</v>
      </c>
      <c r="E269" s="29" t="s">
        <v>156</v>
      </c>
      <c r="F269" s="84" t="s">
        <v>79</v>
      </c>
      <c r="G269" s="86">
        <f>G270</f>
        <v>4197.2</v>
      </c>
      <c r="H269" s="86">
        <f t="shared" ref="H269:I269" si="144">H270</f>
        <v>0</v>
      </c>
      <c r="I269" s="86">
        <f t="shared" si="144"/>
        <v>4197.2</v>
      </c>
      <c r="J269" s="86">
        <f>J270</f>
        <v>4197.2</v>
      </c>
      <c r="K269" s="86">
        <f>K270</f>
        <v>4197.2</v>
      </c>
    </row>
    <row r="270" spans="1:18" ht="60" x14ac:dyDescent="0.2">
      <c r="A270" s="89" t="s">
        <v>68</v>
      </c>
      <c r="B270" s="90" t="s">
        <v>52</v>
      </c>
      <c r="C270" s="91">
        <v>8</v>
      </c>
      <c r="D270" s="91">
        <v>2</v>
      </c>
      <c r="E270" s="78" t="s">
        <v>156</v>
      </c>
      <c r="F270" s="90" t="s">
        <v>81</v>
      </c>
      <c r="G270" s="92">
        <v>4197.2</v>
      </c>
      <c r="H270" s="92"/>
      <c r="I270" s="92">
        <f>H270+G270</f>
        <v>4197.2</v>
      </c>
      <c r="J270" s="92">
        <v>4197.2</v>
      </c>
      <c r="K270" s="92">
        <v>4197.2</v>
      </c>
    </row>
    <row r="271" spans="1:18" ht="45" x14ac:dyDescent="0.2">
      <c r="A271" s="83" t="s">
        <v>199</v>
      </c>
      <c r="B271" s="34" t="s">
        <v>52</v>
      </c>
      <c r="C271" s="30">
        <v>8</v>
      </c>
      <c r="D271" s="30">
        <v>2</v>
      </c>
      <c r="E271" s="34" t="s">
        <v>198</v>
      </c>
      <c r="F271" s="34"/>
      <c r="G271" s="13">
        <f>G272</f>
        <v>31.2</v>
      </c>
      <c r="H271" s="13">
        <f t="shared" ref="H271:I271" si="145">H272</f>
        <v>0</v>
      </c>
      <c r="I271" s="13">
        <f t="shared" si="145"/>
        <v>31.2</v>
      </c>
      <c r="J271" s="13">
        <f>J272</f>
        <v>0</v>
      </c>
      <c r="K271" s="13">
        <f>K272</f>
        <v>0</v>
      </c>
    </row>
    <row r="272" spans="1:18" ht="30" x14ac:dyDescent="0.2">
      <c r="A272" s="57" t="s">
        <v>54</v>
      </c>
      <c r="B272" s="64" t="s">
        <v>52</v>
      </c>
      <c r="C272" s="30">
        <v>8</v>
      </c>
      <c r="D272" s="30">
        <v>2</v>
      </c>
      <c r="E272" s="34" t="s">
        <v>198</v>
      </c>
      <c r="F272" s="34" t="s">
        <v>55</v>
      </c>
      <c r="G272" s="13">
        <f>G274</f>
        <v>31.2</v>
      </c>
      <c r="H272" s="13">
        <f t="shared" ref="H272:I272" si="146">H274</f>
        <v>0</v>
      </c>
      <c r="I272" s="13">
        <f t="shared" si="146"/>
        <v>31.2</v>
      </c>
      <c r="J272" s="13">
        <f>J274</f>
        <v>0</v>
      </c>
      <c r="K272" s="13">
        <f>K274</f>
        <v>0</v>
      </c>
    </row>
    <row r="273" spans="1:11" ht="15" x14ac:dyDescent="0.2">
      <c r="A273" s="87" t="s">
        <v>80</v>
      </c>
      <c r="B273" s="64" t="s">
        <v>52</v>
      </c>
      <c r="C273" s="30">
        <v>8</v>
      </c>
      <c r="D273" s="30">
        <v>2</v>
      </c>
      <c r="E273" s="34" t="s">
        <v>198</v>
      </c>
      <c r="F273" s="34" t="s">
        <v>79</v>
      </c>
      <c r="G273" s="13">
        <f>G274</f>
        <v>31.2</v>
      </c>
      <c r="H273" s="13">
        <f t="shared" ref="H273:I273" si="147">H274</f>
        <v>0</v>
      </c>
      <c r="I273" s="13">
        <f t="shared" si="147"/>
        <v>31.2</v>
      </c>
      <c r="J273" s="13">
        <f>J274</f>
        <v>0</v>
      </c>
      <c r="K273" s="13">
        <f>K274</f>
        <v>0</v>
      </c>
    </row>
    <row r="274" spans="1:11" ht="15" x14ac:dyDescent="0.2">
      <c r="A274" s="67" t="s">
        <v>217</v>
      </c>
      <c r="B274" s="39" t="s">
        <v>52</v>
      </c>
      <c r="C274" s="78">
        <v>8</v>
      </c>
      <c r="D274" s="78">
        <v>2</v>
      </c>
      <c r="E274" s="78" t="s">
        <v>198</v>
      </c>
      <c r="F274" s="39" t="s">
        <v>216</v>
      </c>
      <c r="G274" s="45">
        <v>31.2</v>
      </c>
      <c r="H274" s="45"/>
      <c r="I274" s="45">
        <f>H274+G274</f>
        <v>31.2</v>
      </c>
      <c r="J274" s="45">
        <v>0</v>
      </c>
      <c r="K274" s="45">
        <v>0</v>
      </c>
    </row>
  </sheetData>
  <autoFilter ref="A13:F274"/>
  <customSheetViews>
    <customSheetView guid="{C0DCEFD6-4378-4196-8A52-BBAE8937CBA3}" showPageBreaks="1" showGridLines="0" printArea="1" showAutoFilter="1" hiddenColumns="1" view="pageBreakPreview" showRuler="0" topLeftCell="A133">
      <selection activeCell="L148" sqref="L148"/>
      <pageMargins left="0.9055118110236221" right="0.39370078740157483" top="0.39370078740157483" bottom="0.35433070866141736" header="0.35433070866141736" footer="0.19685039370078741"/>
      <pageSetup paperSize="9" scale="58" orientation="portrait" r:id="rId1"/>
      <headerFooter alignWithMargins="0">
        <oddFooter>&amp;C&amp;P</oddFooter>
      </headerFooter>
      <autoFilter ref="A13:F274"/>
    </customSheetView>
    <customSheetView guid="{4CB2AD8A-1395-4EEB-B6E5-ACA1429CF0DB}" showPageBreaks="1" showGridLines="0" printArea="1" showAutoFilter="1" showRuler="0" topLeftCell="A235">
      <selection activeCell="H245" sqref="H245:K245"/>
      <rowBreaks count="5" manualBreakCount="5">
        <brk id="52" max="10" man="1"/>
        <brk id="94" max="10" man="1"/>
        <brk id="139" max="10" man="1"/>
        <brk id="186" max="10" man="1"/>
        <brk id="234" max="10" man="1"/>
      </rowBreaks>
      <pageMargins left="0.51181102362204722" right="0.19685039370078741" top="0" bottom="0" header="0" footer="0"/>
      <pageSetup paperSize="9" scale="70" orientation="portrait" r:id="rId2"/>
      <headerFooter alignWithMargins="0">
        <oddFooter>&amp;C&amp;P</oddFooter>
      </headerFooter>
      <autoFilter ref="A13:F261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3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4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5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6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7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8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2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4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5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6"/>
      <headerFooter alignWithMargins="0">
        <oddFooter>&amp;C&amp;P</oddFooter>
      </headerFooter>
      <autoFilter ref="A6:F211"/>
    </customSheetView>
  </customSheetViews>
  <mergeCells count="13">
    <mergeCell ref="G3:K3"/>
    <mergeCell ref="E1:K1"/>
    <mergeCell ref="F2:K2"/>
    <mergeCell ref="D6:K6"/>
    <mergeCell ref="A10:K10"/>
    <mergeCell ref="G12:K12"/>
    <mergeCell ref="G7:K7"/>
    <mergeCell ref="G8:K8"/>
    <mergeCell ref="A12:A13"/>
    <mergeCell ref="B12:B13"/>
    <mergeCell ref="C12:D12"/>
    <mergeCell ref="E12:E13"/>
    <mergeCell ref="F12:F13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58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2021-06-29T13:31:19Z</cp:lastPrinted>
  <dcterms:created xsi:type="dcterms:W3CDTF">2003-12-05T21:14:57Z</dcterms:created>
  <dcterms:modified xsi:type="dcterms:W3CDTF">2021-07-21T06:32:27Z</dcterms:modified>
</cp:coreProperties>
</file>