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2550" windowWidth="15315" windowHeight="12000" activeTab="0"/>
  </bookViews>
  <sheets>
    <sheet name="2022-2024 год Приложение 3" sheetId="1" r:id="rId1"/>
    <sheet name="2022-2024 год Приложение  4" sheetId="2" r:id="rId2"/>
  </sheets>
  <definedNames>
    <definedName name="_xlnm._FilterDatabase" localSheetId="1" hidden="1">'2022-2024 год Приложение  4'!$A$10:$L$381</definedName>
    <definedName name="_xlnm._FilterDatabase" localSheetId="0" hidden="1">'2022-2024 год Приложение 3'!$A$10:$N$361</definedName>
    <definedName name="Z_00A17BE8_878F_44C0_BEBD_D447448DEF61_.wvu.FilterData" localSheetId="1" hidden="1">'2022-2024 год Приложение  4'!$A$11:$L$373</definedName>
    <definedName name="Z_00A17BE8_878F_44C0_BEBD_D447448DEF61_.wvu.FilterData" localSheetId="0" hidden="1">'2022-2024 год Приложение 3'!$A$11:$F$356</definedName>
    <definedName name="Z_0367B446_25B3_4CB0_AE8F_F56EFA9F0138_.wvu.FilterData" localSheetId="1" hidden="1">'2022-2024 год Приложение  4'!$A$11:$L$373</definedName>
    <definedName name="Z_03B9FC11_D718_472C_9325_658176A1E393_.wvu.FilterData" localSheetId="1" hidden="1">'2022-2024 год Приложение  4'!$A$11:$D$373</definedName>
    <definedName name="Z_05436EAD_0453_445C_AAB7_9532A20E8C45_.wvu.FilterData" localSheetId="1" hidden="1">'2022-2024 год Приложение  4'!$A$10:$I$373</definedName>
    <definedName name="Z_05436EAD_0453_445C_AAB7_9532A20E8C45_.wvu.FilterData" localSheetId="0" hidden="1">'2022-2024 год Приложение 3'!$A$10:$F$356</definedName>
    <definedName name="Z_05D8F9CD_8123_4AE2_99C0_5A7FA7BF4315_.wvu.FilterData" localSheetId="0" hidden="1">'2022-2024 год Приложение 3'!$A$10:$N$361</definedName>
    <definedName name="Z_0611EAFC_9422_4811_9743_8B6BCB95CC92_.wvu.FilterData" localSheetId="1" hidden="1">'2022-2024 год Приложение  4'!$A$10:$L$381</definedName>
    <definedName name="Z_063D0829_F066_4FFA_8D5C_E3787B171893_.wvu.FilterData" localSheetId="1" hidden="1">'2022-2024 год Приложение  4'!$A$11:$D$373</definedName>
    <definedName name="Z_063D0829_F066_4FFA_8D5C_E3787B171893_.wvu.FilterData" localSheetId="0" hidden="1">'2022-2024 год Приложение 3'!$A$10:$F$356</definedName>
    <definedName name="Z_06D77FE4_C06B_41FC_A188_543D8830905B_.wvu.FilterData" localSheetId="1" hidden="1">'2022-2024 год Приложение  4'!$A$10:$L$380</definedName>
    <definedName name="Z_0716348E_E5A1_49BF_9EA9_22865FC05A43_.wvu.FilterData" localSheetId="1" hidden="1">'2022-2024 год Приложение  4'!$A$11:$D$373</definedName>
    <definedName name="Z_09314010_6A21_4750_99BD_9347C651DB63_.wvu.FilterData" localSheetId="1" hidden="1">'2022-2024 год Приложение  4'!$A$11:$D$373</definedName>
    <definedName name="Z_0A446F03_8A19_4108_8BDA_5882F4030D5A_.wvu.FilterData" localSheetId="0" hidden="1">'2022-2024 год Приложение 3'!$A$10:$N$361</definedName>
    <definedName name="Z_0B09F77D_C89D_4A80_BFA9_4E1A7303ACDC_.wvu.FilterData" localSheetId="1" hidden="1">'2022-2024 год Приложение  4'!$A$11:$L$380</definedName>
    <definedName name="Z_0B09F77D_C89D_4A80_BFA9_4E1A7303ACDC_.wvu.FilterData" localSheetId="0" hidden="1">'2022-2024 год Приложение 3'!$A$11:$F$361</definedName>
    <definedName name="Z_0CFE7E40_53CB_4F78_8BC0_30B076713ABD_.wvu.FilterData" localSheetId="0" hidden="1">'2022-2024 год Приложение 3'!$A$11:$F$356</definedName>
    <definedName name="Z_0DDB39B5_DF79_4E3E_A133_C1DF74513EC4_.wvu.FilterData" localSheetId="1" hidden="1">'2022-2024 год Приложение  4'!$A$10:$L$380</definedName>
    <definedName name="Z_0DDB39B5_DF79_4E3E_A133_C1DF74513EC4_.wvu.FilterData" localSheetId="0" hidden="1">'2022-2024 год Приложение 3'!$A$10:$N$361</definedName>
    <definedName name="Z_0E10038A_98B5_41B6_8A52_E077AEBE24CB_.wvu.FilterData" localSheetId="1" hidden="1">'2022-2024 год Приложение  4'!$A$11:$L$373</definedName>
    <definedName name="Z_0EADD6BE_EB23_4F9F_B827_EC6BFE182CB1_.wvu.FilterData" localSheetId="0" hidden="1">'2022-2024 год Приложение 3'!$A$11:$F$356</definedName>
    <definedName name="Z_0EE3EDD7_0780_4555_BA38_4F54A9D92404_.wvu.FilterData" localSheetId="1" hidden="1">'2022-2024 год Приложение  4'!$A$11:$D$373</definedName>
    <definedName name="Z_0F8468EF_7FD2_4839_A7A4_F9DBB002F9A2_.wvu.FilterData" localSheetId="1" hidden="1">'2022-2024 год Приложение  4'!$A$10:$L$381</definedName>
    <definedName name="Z_0F8468EF_7FD2_4839_A7A4_F9DBB002F9A2_.wvu.FilterData" localSheetId="0" hidden="1">'2022-2024 год Приложение 3'!$A$10:$N$361</definedName>
    <definedName name="Z_0FCE94B1_9002_477B_B2E5_4184A7822AB9_.wvu.FilterData" localSheetId="1" hidden="1">'2022-2024 год Приложение  4'!$A$11:$D$373</definedName>
    <definedName name="Z_0FF00698_6E6D_40B0_B90E_0BFA22ACF43B_.wvu.FilterData" localSheetId="1" hidden="1">'2022-2024 год Приложение  4'!$A$10:$L$381</definedName>
    <definedName name="Z_106C71B4_8745_4E3A_981C_439BE26187CB_.wvu.FilterData" localSheetId="1" hidden="1">'2022-2024 год Приложение  4'!$A$10:$L$381</definedName>
    <definedName name="Z_13268BAB_D594_46C0_B471_B32C252007A8_.wvu.FilterData" localSheetId="0" hidden="1">'2022-2024 год Приложение 3'!$A$11:$F$356</definedName>
    <definedName name="Z_13A5336D_CAB2_4461_BF67_1FCAB741CB2E_.wvu.FilterData" localSheetId="1" hidden="1">'2022-2024 год Приложение  4'!$A$11:$L$373</definedName>
    <definedName name="Z_13B1D33E_575E_47E1_B1E7_E0E9D6FF2CB6_.wvu.FilterData" localSheetId="1" hidden="1">'2022-2024 год Приложение  4'!$A$11:$L$373</definedName>
    <definedName name="Z_13B1D33E_575E_47E1_B1E7_E0E9D6FF2CB6_.wvu.FilterData" localSheetId="0" hidden="1">'2022-2024 год Приложение 3'!$A$11:$F$356</definedName>
    <definedName name="Z_15FA0134_A4CC_4D11_9858_645DC052B6AD_.wvu.FilterData" localSheetId="1" hidden="1">'2022-2024 год Приложение  4'!$A$11:$D$373</definedName>
    <definedName name="Z_1729F617_A0BC_4D84_A55B_85DEEA107106_.wvu.FilterData" localSheetId="1" hidden="1">'2022-2024 год Приложение  4'!$A$10:$L$381</definedName>
    <definedName name="Z_1729F617_A0BC_4D84_A55B_85DEEA107106_.wvu.FilterData" localSheetId="0" hidden="1">'2022-2024 год Приложение 3'!$A$10:$N$361</definedName>
    <definedName name="Z_1793FDB0_A567_4A38_9DE3_5A747B08302B_.wvu.FilterData" localSheetId="1" hidden="1">'2022-2024 год Приложение  4'!$A$11:$I$373</definedName>
    <definedName name="Z_1793FDB0_A567_4A38_9DE3_5A747B08302B_.wvu.FilterData" localSheetId="0" hidden="1">'2022-2024 год Приложение 3'!$A$11:$F$356</definedName>
    <definedName name="Z_194C4D50_8B1E_4DA0_A65A_45F4DB81B892_.wvu.FilterData" localSheetId="1" hidden="1">'2022-2024 год Приложение  4'!$A$10:$L$381</definedName>
    <definedName name="Z_194C4D50_8B1E_4DA0_A65A_45F4DB81B892_.wvu.FilterData" localSheetId="0" hidden="1">'2022-2024 год Приложение 3'!$A$10:$N$361</definedName>
    <definedName name="Z_1AA1C7E8_9431_413E_AEE6_AFCA81CFD471_.wvu.FilterData" localSheetId="1" hidden="1">'2022-2024 год Приложение  4'!$A$10:$I$373</definedName>
    <definedName name="Z_1AA718A6_3DAA_4262_B282_5B3E9BB12552_.wvu.FilterData" localSheetId="1" hidden="1">'2022-2024 год Приложение  4'!$A$10:$L$380</definedName>
    <definedName name="Z_1AA718A6_3DAA_4262_B282_5B3E9BB12552_.wvu.FilterData" localSheetId="0" hidden="1">'2022-2024 год Приложение 3'!$A$10:$N$361</definedName>
    <definedName name="Z_1C0C3F35_71F9_4D2D_A638_A75207DC70B3_.wvu.FilterData" localSheetId="1" hidden="1">'2022-2024 год Приложение  4'!$A$11:$L$373</definedName>
    <definedName name="Z_1C2CBEA6_B1D6_4CFC_89E4_B92BD2AE5C55_.wvu.FilterData" localSheetId="1" hidden="1">'2022-2024 год Приложение  4'!$A$11:$D$11</definedName>
    <definedName name="Z_1CBECDD3_B3FA_4906_B951_FE857F3A3E3A_.wvu.FilterData" localSheetId="1" hidden="1">'2022-2024 год Приложение  4'!$A$10:$L$381</definedName>
    <definedName name="Z_1CBECDD3_B3FA_4906_B951_FE857F3A3E3A_.wvu.FilterData" localSheetId="0" hidden="1">'2022-2024 год Приложение 3'!$A$10:$N$361</definedName>
    <definedName name="Z_1D63B7CC_0F8D_4744_A550_FF1CA2AA4F87_.wvu.FilterData" localSheetId="1" hidden="1">'2022-2024 год Приложение  4'!$A$10:$L$381</definedName>
    <definedName name="Z_1E00A9CD_B75D_4344_8689_CF1FDB6765FF_.wvu.FilterData" localSheetId="1" hidden="1">'2022-2024 год Приложение  4'!$A$10:$I$373</definedName>
    <definedName name="Z_1E052030_F48C_4DD4_B29D_0E8C002FAC48_.wvu.FilterData" localSheetId="1" hidden="1">'2022-2024 год Приложение  4'!$A$10:$L$380</definedName>
    <definedName name="Z_1E4CA0B1_24F5_4D27_8037_1E8CE5CEBB43_.wvu.FilterData" localSheetId="1" hidden="1">'2022-2024 год Приложение  4'!$A$10:$L$380</definedName>
    <definedName name="Z_1F649016_D7DE_4056_A3D4_98A4276D8D73_.wvu.FilterData" localSheetId="1" hidden="1">'2022-2024 год Приложение  4'!$A$10:$L$381</definedName>
    <definedName name="Z_1FF91E9A_9458_4445_B2CD_E76AC211A4BE_.wvu.FilterData" localSheetId="1" hidden="1">'2022-2024 год Приложение  4'!$A$10:$L$381</definedName>
    <definedName name="Z_20A13DD1_7173_4432_8F1D_5127F78A7FC1_.wvu.FilterData" localSheetId="0" hidden="1">'2022-2024 год Приложение 3'!$A$11:$F$356</definedName>
    <definedName name="Z_2342AC8A_9610_4C75_A5D5_C4E7FF18D4DE_.wvu.FilterData" localSheetId="1" hidden="1">'2022-2024 год Приложение  4'!$A$10:$L$380</definedName>
    <definedName name="Z_245CB67F_E520_4B94_8858_B81AB4723F58_.wvu.FilterData" localSheetId="0" hidden="1">'2022-2024 год Приложение 3'!$A$10:$N$361</definedName>
    <definedName name="Z_255C6B67_D096_41E9_BC2F_9E2EF7DC0ADD_.wvu.FilterData" localSheetId="1" hidden="1">'2022-2024 год Приложение  4'!$A$11:$D$373</definedName>
    <definedName name="Z_25DA3027_F1CD_4CF6_B3DA_FE997FF794DC_.wvu.FilterData" localSheetId="1" hidden="1">'2022-2024 год Приложение  4'!$A$10:$L$380</definedName>
    <definedName name="Z_25DA3027_F1CD_4CF6_B3DA_FE997FF794DC_.wvu.FilterData" localSheetId="0" hidden="1">'2022-2024 год Приложение 3'!$A$10:$N$361</definedName>
    <definedName name="Z_2628FDD6_6C81_4DF6_8476_B47EC5D322D1_.wvu.FilterData" localSheetId="1" hidden="1">'2022-2024 год Приложение  4'!$A$10:$L$381</definedName>
    <definedName name="Z_2628FDD6_6C81_4DF6_8476_B47EC5D322D1_.wvu.FilterData" localSheetId="0" hidden="1">'2022-2024 год Приложение 3'!$A$10:$N$361</definedName>
    <definedName name="Z_28EE3EBE_191C_4492_B285_F87B606971F7_.wvu.FilterData" localSheetId="1" hidden="1">'2022-2024 год Приложение  4'!$A$10:$I$373</definedName>
    <definedName name="Z_29DDCB30_9543_4473_ABD0_DED80FA1E8BB_.wvu.FilterData" localSheetId="1" hidden="1">'2022-2024 год Приложение  4'!$A$10:$L$381</definedName>
    <definedName name="Z_29DDCB30_9543_4473_ABD0_DED80FA1E8BB_.wvu.FilterData" localSheetId="0" hidden="1">'2022-2024 год Приложение 3'!$A$10:$N$361</definedName>
    <definedName name="Z_29F890E0_C9E7_42D5_82BF_281E463A6F97_.wvu.FilterData" localSheetId="0" hidden="1">'2022-2024 год Приложение 3'!$A$12:$F$296</definedName>
    <definedName name="Z_2B5903EA_C582_447F_AE1E_0069BE6A20DA_.wvu.FilterData" localSheetId="1" hidden="1">'2022-2024 год Приложение  4'!$A$10:$I$373</definedName>
    <definedName name="Z_2B5903EA_C582_447F_AE1E_0069BE6A20DA_.wvu.FilterData" localSheetId="0" hidden="1">'2022-2024 год Приложение 3'!$A$10:$F$356</definedName>
    <definedName name="Z_2C31D4B1_0698_43BF_AA90_7F4960F85D25_.wvu.FilterData" localSheetId="1" hidden="1">'2022-2024 год Приложение  4'!$A$10:$I$10</definedName>
    <definedName name="Z_2C31D4B1_0698_43BF_AA90_7F4960F85D25_.wvu.FilterData" localSheetId="0" hidden="1">'2022-2024 год Приложение 3'!$A$11:$C$356</definedName>
    <definedName name="Z_2C8748C9_2E71_4C69_94DE_87D1C2F1495D_.wvu.FilterData" localSheetId="1" hidden="1">'2022-2024 год Приложение  4'!$A$10:$I$373</definedName>
    <definedName name="Z_2C8748C9_2E71_4C69_94DE_87D1C2F1495D_.wvu.FilterData" localSheetId="0" hidden="1">'2022-2024 год Приложение 3'!$A$10:$F$356</definedName>
    <definedName name="Z_2D5C7954_DAA6_40B3_BCE4_2FB1B4EAA202_.wvu.FilterData" localSheetId="1" hidden="1">'2022-2024 год Приложение  4'!$A$10:$L$380</definedName>
    <definedName name="Z_2E8A7F9A_F1D1_411F_B656_1F019CD636A5_.wvu.FilterData" localSheetId="1" hidden="1">'2022-2024 год Приложение  4'!$A$11:$L$373</definedName>
    <definedName name="Z_2E8A7F9A_F1D1_411F_B656_1F019CD636A5_.wvu.FilterData" localSheetId="0" hidden="1">'2022-2024 год Приложение 3'!$A$11:$F$356</definedName>
    <definedName name="Z_2F069B6E_83FC_4202_8C2F_19D72B74E7B4_.wvu.FilterData" localSheetId="1" hidden="1">'2022-2024 год Приложение  4'!$A$10:$L$381</definedName>
    <definedName name="Z_2F069B6E_83FC_4202_8C2F_19D72B74E7B4_.wvu.FilterData" localSheetId="0" hidden="1">'2022-2024 год Приложение 3'!$A$10:$N$361</definedName>
    <definedName name="Z_2F2BAB57_3B85_4B60_A7AA_BFC253810F7B_.wvu.FilterData" localSheetId="1" hidden="1">'2022-2024 год Приложение  4'!$A$11:$D$373</definedName>
    <definedName name="Z_2F2BAB57_3B85_4B60_A7AA_BFC253810F7B_.wvu.FilterData" localSheetId="0" hidden="1">'2022-2024 год Приложение 3'!$A$11:$F$356</definedName>
    <definedName name="Z_2F4E7589_BB9E_4EE8_9FB7_7E262394E878_.wvu.FilterData" localSheetId="1" hidden="1">'2022-2024 год Приложение  4'!$A$10:$L$381</definedName>
    <definedName name="Z_2F4E7589_BB9E_4EE8_9FB7_7E262394E878_.wvu.FilterData" localSheetId="0" hidden="1">'2022-2024 год Приложение 3'!$A$10:$N$361</definedName>
    <definedName name="Z_2F4E7589_BB9E_4EE8_9FB7_7E262394E878_.wvu.PrintArea" localSheetId="1" hidden="1">'2022-2024 год Приложение  4'!$A$1:$G$380</definedName>
    <definedName name="Z_2F4E7589_BB9E_4EE8_9FB7_7E262394E878_.wvu.PrintTitles" localSheetId="1" hidden="1">'2022-2024 год Приложение  4'!$9:$10</definedName>
    <definedName name="Z_2FD6E6CE_7595_422E_A05A_30DB27EAFE8F_.wvu.FilterData" localSheetId="1" hidden="1">'2022-2024 год Приложение  4'!$A$11:$L$373</definedName>
    <definedName name="Z_3011A347_4FEE_45EE_A3D2_6E9495927AC2_.wvu.FilterData" localSheetId="0" hidden="1">'2022-2024 год Приложение 3'!$A$11:$F$356</definedName>
    <definedName name="Z_3043DB26_2AE8_4FBC_AF0B_98EE0530BCF3_.wvu.FilterData" localSheetId="1" hidden="1">'2022-2024 год Приложение  4'!$A$10:$L$380</definedName>
    <definedName name="Z_31304256_DFD3_482B_B984_BC9517A67CAB_.wvu.FilterData" localSheetId="0" hidden="1">'2022-2024 год Приложение 3'!$A$12:$F$296</definedName>
    <definedName name="Z_32513D7C_6D2E_4806_BFCE_CD9FEFA27E0A_.wvu.FilterData" localSheetId="1" hidden="1">'2022-2024 год Приложение  4'!$A$11:$D$373</definedName>
    <definedName name="Z_325269F9_9B7F_4B55_9F32_1A4C2C92C2FD_.wvu.FilterData" localSheetId="1" hidden="1">'2022-2024 год Приложение  4'!$A$10:$L$380</definedName>
    <definedName name="Z_326281D8_1458_43AD_995C_40833A4FF9F7_.wvu.FilterData" localSheetId="1" hidden="1">'2022-2024 год Приложение  4'!$A$11:$I$373</definedName>
    <definedName name="Z_326A7E77_A9A7_4FEA_9D3B_9E37C76DF9C0_.wvu.FilterData" localSheetId="1" hidden="1">'2022-2024 год Приложение  4'!$A$11:$L$380</definedName>
    <definedName name="Z_326A7E77_A9A7_4FEA_9D3B_9E37C76DF9C0_.wvu.FilterData" localSheetId="0" hidden="1">'2022-2024 год Приложение 3'!$A$11:$F$361</definedName>
    <definedName name="Z_32874991_4A4F_40C7_A3F2_B31960A0F132_.wvu.FilterData" localSheetId="1" hidden="1">'2022-2024 год Приложение  4'!$A$10:$L$381</definedName>
    <definedName name="Z_331A4417_6C49_4562_9796_C359FA2BE96D_.wvu.FilterData" localSheetId="1" hidden="1">'2022-2024 год Приложение  4'!$A$11:$L$373</definedName>
    <definedName name="Z_33A39570_20DE_4F2F_A078_9F3318EDC7C4_.wvu.FilterData" localSheetId="1" hidden="1">'2022-2024 год Приложение  4'!$A$10:$L$380</definedName>
    <definedName name="Z_33A39570_20DE_4F2F_A078_9F3318EDC7C4_.wvu.FilterData" localSheetId="0" hidden="1">'2022-2024 год Приложение 3'!$A$10:$N$361</definedName>
    <definedName name="Z_3496C1F0_BCFA_4A0C_A603_54E999DDD507_.wvu.FilterData" localSheetId="1" hidden="1">'2022-2024 год Приложение  4'!$A$11:$L$373</definedName>
    <definedName name="Z_35042B4D_185D_4923_B7C3_7D72B1327020_.wvu.FilterData" localSheetId="0" hidden="1">'2022-2024 год Приложение 3'!$A$10:$F$356</definedName>
    <definedName name="Z_36D0FE8F_F221_4C7E_9A36_23BAF26A4B3C_.wvu.FilterData" localSheetId="1" hidden="1">'2022-2024 год Приложение  4'!$A$10:$L$381</definedName>
    <definedName name="Z_36D0FE8F_F221_4C7E_9A36_23BAF26A4B3C_.wvu.FilterData" localSheetId="0" hidden="1">'2022-2024 год Приложение 3'!$A$10:$N$361</definedName>
    <definedName name="Z_372AE423_B16C_4226_B887_6F875638DB23_.wvu.FilterData" localSheetId="1" hidden="1">'2022-2024 год Приложение  4'!$A$11:$D$373</definedName>
    <definedName name="Z_372AE423_B16C_4226_B887_6F875638DB23_.wvu.FilterData" localSheetId="0" hidden="1">'2022-2024 год Приложение 3'!$A$11:$F$356</definedName>
    <definedName name="Z_37C22F8C_5317_4036_9B6D_4959DC678D32_.wvu.FilterData" localSheetId="1" hidden="1">'2022-2024 год Приложение  4'!$A$11:$D$373</definedName>
    <definedName name="Z_37C22F8C_5317_4036_9B6D_4959DC678D32_.wvu.FilterData" localSheetId="0" hidden="1">'2022-2024 год Приложение 3'!$A$11:$F$356</definedName>
    <definedName name="Z_383CEABE_F949_4B72_892F_0ABF911F7452_.wvu.FilterData" localSheetId="1" hidden="1">'2022-2024 год Приложение  4'!$A$10:$L$380</definedName>
    <definedName name="Z_386D50F9_CEE7_46CD_A395_43D9880373C4_.wvu.FilterData" localSheetId="1" hidden="1">'2022-2024 год Приложение  4'!$A$11:$D$373</definedName>
    <definedName name="Z_386D50F9_CEE7_46CD_A395_43D9880373C4_.wvu.FilterData" localSheetId="0" hidden="1">'2022-2024 год Приложение 3'!$A$11:$C$356</definedName>
    <definedName name="Z_38C63987_0AE9_4A83_8CF7_BCCCF760641A_.wvu.FilterData" localSheetId="1" hidden="1">'2022-2024 год Приложение  4'!$A$11:$I$373</definedName>
    <definedName name="Z_3A07858B_A892_4A8A_8DA8_CFA3C5ED5937_.wvu.FilterData" localSheetId="1" hidden="1">'2022-2024 год Приложение  4'!$A$10:$L$381</definedName>
    <definedName name="Z_3A202BC1_A5BF_4B0A_AE04_4ADD78D9DA7D_.wvu.FilterData" localSheetId="1" hidden="1">'2022-2024 год Приложение  4'!$A$11:$L$373</definedName>
    <definedName name="Z_3BEAF72E_3D4A_4DF2_B36A_493B9A21C9AD_.wvu.FilterData" localSheetId="1" hidden="1">'2022-2024 год Приложение  4'!$A$10:$L$381</definedName>
    <definedName name="Z_3BFEC0D3_C490_4C7D_A22F_B0F3300725DC_.wvu.FilterData" localSheetId="1" hidden="1">'2022-2024 год Приложение  4'!$A$10:$L$381</definedName>
    <definedName name="Z_3C3D319D_9875_4423_A472_EA1CBCFD3D32_.wvu.FilterData" localSheetId="1" hidden="1">'2022-2024 год Приложение  4'!$A$11:$L$373</definedName>
    <definedName name="Z_3D36D4CD_D317_4D11_9EF4_279AF0BA4D22_.wvu.FilterData" localSheetId="1" hidden="1">'2022-2024 год Приложение  4'!$A$11:$L$373</definedName>
    <definedName name="Z_3DD74414_5CAB_495E_9125_A70EBFC442AF_.wvu.FilterData" localSheetId="1" hidden="1">'2022-2024 год Приложение  4'!$A$12:$I$373</definedName>
    <definedName name="Z_3DDD7641_CD23_4658_A2CE_B4FEB02A0159_.wvu.FilterData" localSheetId="1" hidden="1">'2022-2024 год Приложение  4'!$A$11:$L$373</definedName>
    <definedName name="Z_3E6C3B2B_9BE5_4A89_A297_56EDE963DDC1_.wvu.FilterData" localSheetId="1" hidden="1">'2022-2024 год Приложение  4'!$A$11:$I$373</definedName>
    <definedName name="Z_3F313A6C_4796_49DF_9C11_D110C8E222E8_.wvu.FilterData" localSheetId="1" hidden="1">'2022-2024 год Приложение  4'!$A$11:$D$11</definedName>
    <definedName name="Z_3F53FC12_C96E_4629_94B2_DDD250704DFC_.wvu.FilterData" localSheetId="1" hidden="1">'2022-2024 год Приложение  4'!$A$11:$L$373</definedName>
    <definedName name="Z_3F53FC12_C96E_4629_94B2_DDD250704DFC_.wvu.FilterData" localSheetId="0" hidden="1">'2022-2024 год Приложение 3'!$A$11:$F$356</definedName>
    <definedName name="Z_402CE151_A379_47CF_ADFC_8382F954F58E_.wvu.FilterData" localSheetId="1" hidden="1">'2022-2024 год Приложение  4'!$A$10:$L$380</definedName>
    <definedName name="Z_40328EBE_1B9A_4C01_AA33_3C094B2C7826_.wvu.FilterData" localSheetId="0" hidden="1">'2022-2024 год Приложение 3'!$A$11:$C$356</definedName>
    <definedName name="Z_4211EEE3_80E0_4661_AF12_187209E361F0_.wvu.FilterData" localSheetId="1" hidden="1">'2022-2024 год Приложение  4'!$A$10:$I$373</definedName>
    <definedName name="Z_4211EEE3_80E0_4661_AF12_187209E361F0_.wvu.FilterData" localSheetId="0" hidden="1">'2022-2024 год Приложение 3'!$A$11:$C$356</definedName>
    <definedName name="Z_424E4B19_E6F2_4A8C_83A5_CFD54B48D6E9_.wvu.FilterData" localSheetId="1" hidden="1">'2022-2024 год Приложение  4'!$A$11:$L$373</definedName>
    <definedName name="Z_427AE314_3976_4058_892A_5851309CCB98_.wvu.FilterData" localSheetId="1" hidden="1">'2022-2024 год Приложение  4'!$A$10:$I$373</definedName>
    <definedName name="Z_427AE314_3976_4058_892A_5851309CCB98_.wvu.FilterData" localSheetId="0" hidden="1">'2022-2024 год Приложение 3'!$A$10:$F$356</definedName>
    <definedName name="Z_43823885_114F_435D_A47D_D3CA76F33AAB_.wvu.FilterData" localSheetId="0" hidden="1">'2022-2024 год Приложение 3'!$A$12:$C$280</definedName>
    <definedName name="Z_44D4B39A_6AEB_45CE_8EB9_267FE36AD709_.wvu.FilterData" localSheetId="1" hidden="1">'2022-2024 год Приложение  4'!$A$10:$L$380</definedName>
    <definedName name="Z_45315D4A_631B_48F8_87E8_D7FB34A56EE6_.wvu.FilterData" localSheetId="1" hidden="1">'2022-2024 год Приложение  4'!$A$10:$L$381</definedName>
    <definedName name="Z_467F0D3D_0B71_4362_9E4C_6C954DC8A15D_.wvu.FilterData" localSheetId="1" hidden="1">'2022-2024 год Приложение  4'!$A$12:$I$373</definedName>
    <definedName name="Z_48336C08_94FE_4074_AC8A_EA8B237AD038_.wvu.FilterData" localSheetId="1" hidden="1">'2022-2024 год Приложение  4'!$A$11:$D$373</definedName>
    <definedName name="Z_48336C08_94FE_4074_AC8A_EA8B237AD038_.wvu.FilterData" localSheetId="0" hidden="1">'2022-2024 год Приложение 3'!$A$11:$F$356</definedName>
    <definedName name="Z_48520079_7DAF_4F6C_A0C8_C53C7CAF0243_.wvu.FilterData" localSheetId="1" hidden="1">'2022-2024 год Приложение  4'!$A$10:$L$381</definedName>
    <definedName name="Z_49EE256F_16A9_4E3D_AC02_1CCCF545AD42_.wvu.FilterData" localSheetId="1" hidden="1">'2022-2024 год Приложение  4'!$A$10:$L$381</definedName>
    <definedName name="Z_4B4FD35A_9469_4FE1_882E_85989A878F33_.wvu.FilterData" localSheetId="1" hidden="1">'2022-2024 год Приложение  4'!$A$11:$D$11</definedName>
    <definedName name="Z_4B6C104C_E823_4230_B8E7_837634FD5851_.wvu.FilterData" localSheetId="1" hidden="1">'2022-2024 год Приложение  4'!$A$11:$I$373</definedName>
    <definedName name="Z_4B6C104C_E823_4230_B8E7_837634FD5851_.wvu.FilterData" localSheetId="0" hidden="1">'2022-2024 год Приложение 3'!$A$11:$F$356</definedName>
    <definedName name="Z_4BA108C4_7B33_4A4E_B388_A3DA552B5D0C_.wvu.FilterData" localSheetId="1" hidden="1">'2022-2024 год Приложение  4'!$A$10:$L$380</definedName>
    <definedName name="Z_4BBF98EE_38DE_4D29_B336_5B0A7BECBD2F_.wvu.FilterData" localSheetId="1" hidden="1">'2022-2024 год Приложение  4'!$A$10:$L$381</definedName>
    <definedName name="Z_4BBF98EE_38DE_4D29_B336_5B0A7BECBD2F_.wvu.FilterData" localSheetId="0" hidden="1">'2022-2024 год Приложение 3'!$A$10:$N$361</definedName>
    <definedName name="Z_4BF88301_5D07_4335_9373_DE01F04BD47F_.wvu.FilterData" localSheetId="1" hidden="1">'2022-2024 год Приложение  4'!$A$11:$L$373</definedName>
    <definedName name="Z_4CC13233_2272_48EC_B93B_D629C6380523_.wvu.FilterData" localSheetId="1" hidden="1">'2022-2024 год Приложение  4'!$A$10:$I$373</definedName>
    <definedName name="Z_4CC13233_2272_48EC_B93B_D629C6380523_.wvu.FilterData" localSheetId="0" hidden="1">'2022-2024 год Приложение 3'!$A$10:$F$356</definedName>
    <definedName name="Z_4D082717_2030_4E18_BF0C_1FDC8BC05C2F_.wvu.FilterData" localSheetId="1" hidden="1">'2022-2024 год Приложение  4'!$A$10:$L$381</definedName>
    <definedName name="Z_4D082717_2030_4E18_BF0C_1FDC8BC05C2F_.wvu.FilterData" localSheetId="0" hidden="1">'2022-2024 год Приложение 3'!$A$10:$N$361</definedName>
    <definedName name="Z_4D3648C3_6F57_4DAB_9EA5_7A2AB6A90FF8_.wvu.FilterData" localSheetId="1" hidden="1">'2022-2024 год Приложение  4'!$A$11:$I$373</definedName>
    <definedName name="Z_4D55DC1B_A7FD_49B3_B1F4_FC222955B568_.wvu.FilterData" localSheetId="1" hidden="1">'2022-2024 год Приложение  4'!$A$10:$L$380</definedName>
    <definedName name="Z_4DD4AE89_7647_448D_8A0D_26557585F373_.wvu.FilterData" localSheetId="1" hidden="1">'2022-2024 год Приложение  4'!$A$11:$L$373</definedName>
    <definedName name="Z_4DD4AE89_7647_448D_8A0D_26557585F373_.wvu.FilterData" localSheetId="0" hidden="1">'2022-2024 год Приложение 3'!$A$11:$F$356</definedName>
    <definedName name="Z_4E1C3345_197A_4EB5_ACB4_F9888915535C_.wvu.FilterData" localSheetId="0" hidden="1">'2022-2024 год Приложение 3'!$A$11:$F$356</definedName>
    <definedName name="Z_4EC1B69C_83C5_489D_8D1C_884BE3E4CFF1_.wvu.FilterData" localSheetId="0" hidden="1">'2022-2024 год Приложение 3'!$A$10:$N$361</definedName>
    <definedName name="Z_4FF68274_B21B_40AC_B65B_9A73A1EEBFDC_.wvu.FilterData" localSheetId="1" hidden="1">'2022-2024 год Приложение  4'!$A$10:$L$381</definedName>
    <definedName name="Z_50EC7A1E_0082_4E23_B8FF_7D5B6E9DF2C8_.wvu.FilterData" localSheetId="0" hidden="1">'2022-2024 год Приложение 3'!$A$10:$N$361</definedName>
    <definedName name="Z_51B46B97_55CA_4B76_BFE3_11ABFF98CFC6_.wvu.FilterData" localSheetId="1" hidden="1">'2022-2024 год Приложение  4'!$A$11:$D$371</definedName>
    <definedName name="Z_52A3D980_C956_4013_B795_3D8200BEA587_.wvu.FilterData" localSheetId="1" hidden="1">'2022-2024 год Приложение  4'!$A$11:$D$373</definedName>
    <definedName name="Z_539E4347_8C7F_44D4_9505_98849C03138E_.wvu.FilterData" localSheetId="0" hidden="1">'2022-2024 год Приложение 3'!$A$10:$F$296</definedName>
    <definedName name="Z_54DA9FAF_3460_4A9A_9DF6_7EF37DBCF7F1_.wvu.FilterData" localSheetId="1" hidden="1">'2022-2024 год Приложение  4'!$A$11:$D$373</definedName>
    <definedName name="Z_54DA9FAF_3460_4A9A_9DF6_7EF37DBCF7F1_.wvu.FilterData" localSheetId="0" hidden="1">'2022-2024 год Приложение 3'!$A$11:$C$356</definedName>
    <definedName name="Z_54FDBBC3_8B4A_4E98_958F_D0CC01A20386_.wvu.FilterData" localSheetId="1" hidden="1">'2022-2024 год Приложение  4'!$A$11:$D$373</definedName>
    <definedName name="Z_55ADA995_3354_4F19_B2FA_4CB4ECB5834D_.wvu.FilterData" localSheetId="0" hidden="1">'2022-2024 год Приложение 3'!$A$12:$C$280</definedName>
    <definedName name="Z_55E1A562_0EF0_422A_9EF8_173A182C0CF4_.wvu.FilterData" localSheetId="0" hidden="1">'2022-2024 год Приложение 3'!$A$11:$F$356</definedName>
    <definedName name="Z_55F6510E_4006_4742_8903_63EB7AF11BE0_.wvu.FilterData" localSheetId="1" hidden="1">'2022-2024 год Приложение  4'!$A$10:$L$381</definedName>
    <definedName name="Z_569D1BE0_637C_440E_82B8_4681627B74A4_.wvu.FilterData" localSheetId="1" hidden="1">'2022-2024 год Приложение  4'!$A$10:$L$380</definedName>
    <definedName name="Z_56C32958_9677_4F2B_B05C_46DC39A9C1A7_.wvu.FilterData" localSheetId="1" hidden="1">'2022-2024 год Приложение  4'!$A$10:$L$380</definedName>
    <definedName name="Z_56D81942_1FFC_4A87_98C9_603FCDE13260_.wvu.FilterData" localSheetId="1" hidden="1">'2022-2024 год Приложение  4'!$A$10:$L$380</definedName>
    <definedName name="Z_5752EBC4_0B49_4536_8B00_E9C01ED1A121_.wvu.FilterData" localSheetId="1" hidden="1">'2022-2024 год Приложение  4'!$A$11:$H$373</definedName>
    <definedName name="Z_5752EBC4_0B49_4536_8B00_E9C01ED1A121_.wvu.FilterData" localSheetId="0" hidden="1">'2022-2024 год Приложение 3'!$A$11:$F$356</definedName>
    <definedName name="Z_57D33201_0C02_4D39_ABF7_7EFB93DF3924_.wvu.FilterData" localSheetId="1" hidden="1">'2022-2024 год Приложение  4'!$A$10:$L$381</definedName>
    <definedName name="Z_580FC08B_EB79_47A0_B1BB_FFE3BDE0FBD9_.wvu.Cols" localSheetId="0" hidden="1">'2022-2024 год Приложение 3'!$D:$D</definedName>
    <definedName name="Z_580FC08B_EB79_47A0_B1BB_FFE3BDE0FBD9_.wvu.FilterData" localSheetId="1" hidden="1">'2022-2024 год Приложение  4'!$A$10:$L$381</definedName>
    <definedName name="Z_580FC08B_EB79_47A0_B1BB_FFE3BDE0FBD9_.wvu.FilterData" localSheetId="0" hidden="1">'2022-2024 год Приложение 3'!$A$10:$N$361</definedName>
    <definedName name="Z_580FC08B_EB79_47A0_B1BB_FFE3BDE0FBD9_.wvu.PrintArea" localSheetId="1" hidden="1">'2022-2024 год Приложение  4'!$A$1:$G$380</definedName>
    <definedName name="Z_580FC08B_EB79_47A0_B1BB_FFE3BDE0FBD9_.wvu.PrintArea" localSheetId="0" hidden="1">'2022-2024 год Приложение 3'!$A$1:$F$361</definedName>
    <definedName name="Z_580FC08B_EB79_47A0_B1BB_FFE3BDE0FBD9_.wvu.PrintTitles" localSheetId="1" hidden="1">'2022-2024 год Приложение  4'!$9:$10</definedName>
    <definedName name="Z_59C2AACE_D634_4A8E_AB6E_28C6423B75B3_.wvu.FilterData" localSheetId="0" hidden="1">'2022-2024 год Приложение 3'!$A$10:$F$296</definedName>
    <definedName name="Z_5C025C79_5D14_4BAA_BFBE_9AADEECC4192_.wvu.FilterData" localSheetId="1" hidden="1">'2022-2024 год Приложение  4'!$A$10:$I$373</definedName>
    <definedName name="Z_5C025C79_5D14_4BAA_BFBE_9AADEECC4192_.wvu.FilterData" localSheetId="0" hidden="1">'2022-2024 год Приложение 3'!$A$10:$F$356</definedName>
    <definedName name="Z_5CDEDDD8_D30C_4AFC_800F_E6E8BABF8855_.wvu.FilterData" localSheetId="0" hidden="1">'2022-2024 год Приложение 3'!$A$10:$N$361</definedName>
    <definedName name="Z_5D281A4A_D9B3_4FFB_A671_226289380EFA_.wvu.FilterData" localSheetId="1" hidden="1">'2022-2024 год Приложение  4'!$A$10:$L$380</definedName>
    <definedName name="Z_5D281A4A_D9B3_4FFB_A671_226289380EFA_.wvu.FilterData" localSheetId="0" hidden="1">'2022-2024 год Приложение 3'!$A$10:$N$361</definedName>
    <definedName name="Z_5D8C17BC_AA9D_4951_B935_41BCC0994151_.wvu.FilterData" localSheetId="1" hidden="1">'2022-2024 год Приложение  4'!$A$10:$I$373</definedName>
    <definedName name="Z_5E41CC12_96D3_46DA_8B27_1E27974E447A_.wvu.FilterData" localSheetId="1" hidden="1">'2022-2024 год Приложение  4'!$A$11:$D$373</definedName>
    <definedName name="Z_5F0D6FEB_26C2_4430_9500_1033D7421244_.wvu.FilterData" localSheetId="1" hidden="1">'2022-2024 год Приложение  4'!$A$10:$L$381</definedName>
    <definedName name="Z_5F0D6FEB_26C2_4430_9500_1033D7421244_.wvu.FilterData" localSheetId="0" hidden="1">'2022-2024 год Приложение 3'!$A$10:$N$361</definedName>
    <definedName name="Z_600DD210_17BC_46DE_B02E_8F488F8FE244_.wvu.FilterData" localSheetId="1" hidden="1">'2022-2024 год Приложение  4'!$A$10:$I$373</definedName>
    <definedName name="Z_61806E68_5051_48E6_8D45_0FCD3D1558B3_.wvu.FilterData" localSheetId="1" hidden="1">'2022-2024 год Приложение  4'!$A$10:$L$381</definedName>
    <definedName name="Z_61806E68_5051_48E6_8D45_0FCD3D1558B3_.wvu.FilterData" localSheetId="0" hidden="1">'2022-2024 год Приложение 3'!$A$10:$N$361</definedName>
    <definedName name="Z_61806E68_5051_48E6_8D45_0FCD3D1558B3_.wvu.PrintArea" localSheetId="1" hidden="1">'2022-2024 год Приложение  4'!$A$1:$G$380</definedName>
    <definedName name="Z_61806E68_5051_48E6_8D45_0FCD3D1558B3_.wvu.PrintArea" localSheetId="0" hidden="1">'2022-2024 год Приложение 3'!$A$1:$F$361</definedName>
    <definedName name="Z_61806E68_5051_48E6_8D45_0FCD3D1558B3_.wvu.PrintTitles" localSheetId="1" hidden="1">'2022-2024 год Приложение  4'!$9:$10</definedName>
    <definedName name="Z_62109D3C_1EA5_45EC_90F5_25678FBF3B68_.wvu.FilterData" localSheetId="1" hidden="1">'2022-2024 год Приложение  4'!$A$10:$L$381</definedName>
    <definedName name="Z_62E25274_6F1E_4A5A_B5A4_BBE3A2D11971_.wvu.FilterData" localSheetId="1" hidden="1">'2022-2024 год Приложение  4'!$A$10:$L$381</definedName>
    <definedName name="Z_64842CF8_C097_4857_8552_56BA78A522D2_.wvu.FilterData" localSheetId="1" hidden="1">'2022-2024 год Приложение  4'!$A$10:$L$380</definedName>
    <definedName name="Z_64842CF8_C097_4857_8552_56BA78A522D2_.wvu.FilterData" localSheetId="0" hidden="1">'2022-2024 год Приложение 3'!$A$10:$N$361</definedName>
    <definedName name="Z_65075A4D_E3FA_49BB_8009_D0572786FC9F_.wvu.FilterData" localSheetId="1" hidden="1">'2022-2024 год Приложение  4'!$A$11:$D$373</definedName>
    <definedName name="Z_65075A4D_E3FA_49BB_8009_D0572786FC9F_.wvu.FilterData" localSheetId="0" hidden="1">'2022-2024 год Приложение 3'!$A$11:$F$356</definedName>
    <definedName name="Z_652EEE1E_8D26_4708_8098_351B1CA3B36B_.wvu.FilterData" localSheetId="1" hidden="1">'2022-2024 год Приложение  4'!$A$10:$L$381</definedName>
    <definedName name="Z_659F45E2_B4C1_4E2B_97A0_1DD61AFB318D_.wvu.FilterData" localSheetId="1" hidden="1">'2022-2024 год Приложение  4'!$A$10:$L$381</definedName>
    <definedName name="Z_6A9F626D_B5C9_445D_9F91_12D541237654_.wvu.FilterData" localSheetId="1" hidden="1">'2022-2024 год Приложение  4'!$A$10:$L$380</definedName>
    <definedName name="Z_6AB512FB_301F_4030_86C8_EFE385DE4700_.wvu.FilterData" localSheetId="1" hidden="1">'2022-2024 год Приложение  4'!$A$10:$L$381</definedName>
    <definedName name="Z_6AB512FB_301F_4030_86C8_EFE385DE4700_.wvu.FilterData" localSheetId="0" hidden="1">'2022-2024 год Приложение 3'!$A$10:$N$361</definedName>
    <definedName name="Z_6D077CB9_8D59_462F_924F_03374197C26E_.wvu.FilterData" localSheetId="1" hidden="1">'2022-2024 год Приложение  4'!$A$11:$D$373</definedName>
    <definedName name="Z_6DFC8E4B_4846_4ACB_803A_C01DDFF5FD08_.wvu.FilterData" localSheetId="1" hidden="1">'2022-2024 год Приложение  4'!$A$12:$I$373</definedName>
    <definedName name="Z_6FA2F3FF_FC92_4230_AD85_214210FA1FCD_.wvu.FilterData" localSheetId="0" hidden="1">'2022-2024 год Приложение 3'!$A$11:$F$356</definedName>
    <definedName name="Z_6FDD2DD6_A80A_404B_8AE4_CD3FE455A3F7_.wvu.FilterData" localSheetId="1" hidden="1">'2022-2024 год Приложение  4'!$A$10:$L$380</definedName>
    <definedName name="Z_6FDD2DD6_A80A_404B_8AE4_CD3FE455A3F7_.wvu.FilterData" localSheetId="0" hidden="1">'2022-2024 год Приложение 3'!$A$10:$N$361</definedName>
    <definedName name="Z_705D0166_D47B_44E0_B753_48B27BAD2F83_.wvu.FilterData" localSheetId="1" hidden="1">'2022-2024 год Приложение  4'!$A$10:$L$380</definedName>
    <definedName name="Z_705D0166_D47B_44E0_B753_48B27BAD2F83_.wvu.FilterData" localSheetId="0" hidden="1">'2022-2024 год Приложение 3'!$A$10:$N$361</definedName>
    <definedName name="Z_70A97D09_6105_4B02_B7B6_DBBACE81FC1A_.wvu.FilterData" localSheetId="1" hidden="1">'2022-2024 год Приложение  4'!$A$11:$D$373</definedName>
    <definedName name="Z_70A97D09_6105_4B02_B7B6_DBBACE81FC1A_.wvu.FilterData" localSheetId="0" hidden="1">'2022-2024 год Приложение 3'!$A$11:$F$356</definedName>
    <definedName name="Z_712AD0B0_6BA1_4BC2_9CE3_9601459A3B21_.wvu.FilterData" localSheetId="1" hidden="1">'2022-2024 год Приложение  4'!$A$10:$L$381</definedName>
    <definedName name="Z_71E905DE_E4C2_41D6_AE4D_523FA0B80977_.wvu.FilterData" localSheetId="0" hidden="1">'2022-2024 год Приложение 3'!$A$12:$C$280</definedName>
    <definedName name="Z_72B4C89C_49DE_4A17_8DDA_74F10DAAFBE1_.wvu.FilterData" localSheetId="1" hidden="1">'2022-2024 год Приложение  4'!$A$10:$L$380</definedName>
    <definedName name="Z_7519636C_4C82_44FE_9E1D_A6DB3F302868_.wvu.FilterData" localSheetId="1" hidden="1">'2022-2024 год Приложение  4'!$A$10:$L$381</definedName>
    <definedName name="Z_7630A53F_12CE_46D6_9D16_C9F528FF6BC0_.wvu.FilterData" localSheetId="1" hidden="1">'2022-2024 год Приложение  4'!$A$10:$L$381</definedName>
    <definedName name="Z_768B9204_F1EC_47F0_A690_BF94608AD544_.wvu.FilterData" localSheetId="0" hidden="1">'2022-2024 год Приложение 3'!$A$11:$C$356</definedName>
    <definedName name="Z_777E1047_05A4_453A_BA66_615495BC0516_.wvu.FilterData" localSheetId="1" hidden="1">'2022-2024 год Приложение  4'!$A$12:$I$373</definedName>
    <definedName name="Z_777E1047_05A4_453A_BA66_615495BC0516_.wvu.FilterData" localSheetId="0" hidden="1">'2022-2024 год Приложение 3'!$A$11:$F$356</definedName>
    <definedName name="Z_7813E585_2814_4167_ABED_699744C04C2C_.wvu.FilterData" localSheetId="1" hidden="1">'2022-2024 год Приложение  4'!$A$11:$D$11</definedName>
    <definedName name="Z_78912F0C_9D89_4BEB_B86D_8AD95C5BBC1E_.wvu.FilterData" localSheetId="1" hidden="1">'2022-2024 год Приложение  4'!$A$10:$L$381</definedName>
    <definedName name="Z_78912F0C_9D89_4BEB_B86D_8AD95C5BBC1E_.wvu.FilterData" localSheetId="0" hidden="1">'2022-2024 год Приложение 3'!$A$10:$N$361</definedName>
    <definedName name="Z_78912F0C_9D89_4BEB_B86D_8AD95C5BBC1E_.wvu.PrintArea" localSheetId="1" hidden="1">'2022-2024 год Приложение  4'!$A$1:$G$380</definedName>
    <definedName name="Z_78912F0C_9D89_4BEB_B86D_8AD95C5BBC1E_.wvu.PrintTitles" localSheetId="1" hidden="1">'2022-2024 год Приложение  4'!$9:$10</definedName>
    <definedName name="Z_7940A028_A7AF_4FFC_B2DF_4B504F31FD94_.wvu.FilterData" localSheetId="1" hidden="1">'2022-2024 год Приложение  4'!$A$10:$L$381</definedName>
    <definedName name="Z_7AB26BB4_FF0E_4F66_A799_3AE0D9F6CC82_.wvu.FilterData" localSheetId="1" hidden="1">'2022-2024 год Приложение  4'!$A$10:$L$381</definedName>
    <definedName name="Z_7AB26BB4_FF0E_4F66_A799_3AE0D9F6CC82_.wvu.FilterData" localSheetId="0" hidden="1">'2022-2024 год Приложение 3'!$A$10:$N$361</definedName>
    <definedName name="Z_7AB26BB4_FF0E_4F66_A799_3AE0D9F6CC82_.wvu.PrintArea" localSheetId="1" hidden="1">'2022-2024 год Приложение  4'!$A$1:$G$380</definedName>
    <definedName name="Z_7AB26BB4_FF0E_4F66_A799_3AE0D9F6CC82_.wvu.PrintArea" localSheetId="0" hidden="1">'2022-2024 год Приложение 3'!$A$1:$F$361</definedName>
    <definedName name="Z_7AB26BB4_FF0E_4F66_A799_3AE0D9F6CC82_.wvu.PrintTitles" localSheetId="1" hidden="1">'2022-2024 год Приложение  4'!$9:$10</definedName>
    <definedName name="Z_7C93DCFF_4E42_42AA_8523_B27B38D7FE9A_.wvu.FilterData" localSheetId="1" hidden="1">'2022-2024 год Приложение  4'!$A$10:$L$381</definedName>
    <definedName name="Z_7C93DCFF_4E42_42AA_8523_B27B38D7FE9A_.wvu.FilterData" localSheetId="0" hidden="1">'2022-2024 год Приложение 3'!$A$10:$N$361</definedName>
    <definedName name="Z_7D22304E_D1C8_401C_BE7F_FAD7CB5ABD0F_.wvu.FilterData" localSheetId="1" hidden="1">'2022-2024 год Приложение  4'!$A$11:$L$380</definedName>
    <definedName name="Z_7D2A376A_8FBD_4BB2_8C7D_94AE0A678472_.wvu.FilterData" localSheetId="1" hidden="1">'2022-2024 год Приложение  4'!$A$11:$L$373</definedName>
    <definedName name="Z_7D2A376A_8FBD_4BB2_8C7D_94AE0A678472_.wvu.FilterData" localSheetId="0" hidden="1">'2022-2024 год Приложение 3'!$A$11:$F$356</definedName>
    <definedName name="Z_7D3926A4_57E5_40FD_95A9_3F0FFE087D34_.wvu.FilterData" localSheetId="1" hidden="1">'2022-2024 год Приложение  4'!$A$11:$D$373</definedName>
    <definedName name="Z_7DA340B0_A677_40FD_82BA_34EB9FBA5556_.wvu.FilterData" localSheetId="1" hidden="1">'2022-2024 год Приложение  4'!$A$11:$L$373</definedName>
    <definedName name="Z_7DF7B80B_696A_4C0C_BA73_6C7E22E0BFA3_.wvu.FilterData" localSheetId="1" hidden="1">'2022-2024 год Приложение  4'!$A$10:$L$381</definedName>
    <definedName name="Z_7EC381AA_9FDC_4F10_A325_E70C422012CC_.wvu.FilterData" localSheetId="1" hidden="1">'2022-2024 год Приложение  4'!$A$10:$L$381</definedName>
    <definedName name="Z_7ED1B12E_18E8_4D0C_999C_3C696EA0954D_.wvu.FilterData" localSheetId="1" hidden="1">'2022-2024 год Приложение  4'!$A$11:$L$373</definedName>
    <definedName name="Z_7ED1B12E_18E8_4D0C_999C_3C696EA0954D_.wvu.FilterData" localSheetId="0" hidden="1">'2022-2024 год Приложение 3'!$A$11:$F$356</definedName>
    <definedName name="Z_7F2A2685_A0E5_4EC9_8A9A_FBEC6AEEC584_.wvu.FilterData" localSheetId="1" hidden="1">'2022-2024 год Приложение  4'!$A$10:$L$380</definedName>
    <definedName name="Z_7F60680A_F797_4F75_B289_136C39785CB1_.wvu.FilterData" localSheetId="1" hidden="1">'2022-2024 год Приложение  4'!$A$10:$I$10</definedName>
    <definedName name="Z_7F60680A_F797_4F75_B289_136C39785CB1_.wvu.FilterData" localSheetId="0" hidden="1">'2022-2024 год Приложение 3'!$A$11:$C$356</definedName>
    <definedName name="Z_803FF1DA_FE3A_4C89_ACF9_5F7B432D37D2_.wvu.FilterData" localSheetId="1" hidden="1">'2022-2024 год Приложение  4'!$A$11:$L$380</definedName>
    <definedName name="Z_8099F9D8_3DEF_4716_96B1_2D7622FBA908_.wvu.FilterData" localSheetId="0" hidden="1">'2022-2024 год Приложение 3'!$A$11:$F$356</definedName>
    <definedName name="Z_840257E4_FFC7_48B0_9B38_53E946E6B820_.wvu.FilterData" localSheetId="1" hidden="1">'2022-2024 год Приложение  4'!$A$10:$L$380</definedName>
    <definedName name="Z_846BC90F_537E_49E8_A607_A0E4864A881D_.wvu.FilterData" localSheetId="1" hidden="1">'2022-2024 год Приложение  4'!$A$11:$D$373</definedName>
    <definedName name="Z_84810A54_967A_4759_8061_B741BCC05467_.wvu.FilterData" localSheetId="1" hidden="1">'2022-2024 год Приложение  4'!$A$11:$D$373</definedName>
    <definedName name="Z_84810A54_967A_4759_8061_B741BCC05467_.wvu.FilterData" localSheetId="0" hidden="1">'2022-2024 год Приложение 3'!$A$11:$C$356</definedName>
    <definedName name="Z_85227F59_2ABD_4457_B872_C32BBA9DAD0F_.wvu.FilterData" localSheetId="1" hidden="1">'2022-2024 год Приложение  4'!$A$11:$D$373</definedName>
    <definedName name="Z_897A8A7F_52ED_4037_B135_D2E3BC3DCF4C_.wvu.FilterData" localSheetId="1" hidden="1">'2022-2024 год Приложение  4'!$A$10:$L$381</definedName>
    <definedName name="Z_89F4FFC0_4F12_4ECB_BEC7_C60466482D19_.wvu.FilterData" localSheetId="1" hidden="1">'2022-2024 год Приложение  4'!$A$10:$L$381</definedName>
    <definedName name="Z_8A0DEA83_7805_4952_B850_C5AA181F7D7A_.wvu.FilterData" localSheetId="1" hidden="1">'2022-2024 год Приложение  4'!$A$11:$D$373</definedName>
    <definedName name="Z_8A6693F6_3B9B_4545_AD65_EC8C2DCC3E76_.wvu.FilterData" localSheetId="1" hidden="1">'2022-2024 год Приложение  4'!$A$10:$L$380</definedName>
    <definedName name="Z_8B0D6C27_C56C_4672_BE16_AA2BB86B1797_.wvu.FilterData" localSheetId="1" hidden="1">'2022-2024 год Приложение  4'!$A$10:$L$380</definedName>
    <definedName name="Z_8B0D6C27_C56C_4672_BE16_AA2BB86B1797_.wvu.FilterData" localSheetId="0" hidden="1">'2022-2024 год Приложение 3'!$A$10:$N$361</definedName>
    <definedName name="Z_8C7628CE_AFB9_4CC5_8AAA_595DF65AC11C_.wvu.FilterData" localSheetId="1" hidden="1">'2022-2024 год Приложение  4'!$A$10:$L$381</definedName>
    <definedName name="Z_8DD3B0BE_69CB_4F10_B908_E489A5133639_.wvu.FilterData" localSheetId="1" hidden="1">'2022-2024 год Приложение  4'!$A$10:$L$381</definedName>
    <definedName name="Z_9012E54F_CF81_4A4D_A92D_0699CFA05E47_.wvu.FilterData" localSheetId="1" hidden="1">'2022-2024 год Приложение  4'!$A$10:$L$381</definedName>
    <definedName name="Z_90C4E073_73E1_4CF8_8D6C_D3F123ECDF26_.wvu.FilterData" localSheetId="1" hidden="1">'2022-2024 год Приложение  4'!$A$11:$I$373</definedName>
    <definedName name="Z_90C4E073_73E1_4CF8_8D6C_D3F123ECDF26_.wvu.FilterData" localSheetId="0" hidden="1">'2022-2024 год Приложение 3'!$A$11:$F$356</definedName>
    <definedName name="Z_90E5380E_CDF8_4D38_9E20_1FA14AE59581_.wvu.FilterData" localSheetId="1" hidden="1">'2022-2024 год Приложение  4'!$A$12:$I$373</definedName>
    <definedName name="Z_90E5380E_CDF8_4D38_9E20_1FA14AE59581_.wvu.FilterData" localSheetId="0" hidden="1">'2022-2024 год Приложение 3'!$A$11:$F$356</definedName>
    <definedName name="Z_917D339C_6FD9_4579_A679_AC80361B9D57_.wvu.FilterData" localSheetId="1" hidden="1">'2022-2024 год Приложение  4'!$A$10:$I$10</definedName>
    <definedName name="Z_917D339C_6FD9_4579_A679_AC80361B9D57_.wvu.FilterData" localSheetId="0" hidden="1">'2022-2024 год Приложение 3'!$A$11:$C$356</definedName>
    <definedName name="Z_91950569_3719_458D_B0AB_7E6F43EB965E_.wvu.FilterData" localSheetId="1" hidden="1">'2022-2024 год Приложение  4'!$A$11:$D$373</definedName>
    <definedName name="Z_91950569_3719_458D_B0AB_7E6F43EB965E_.wvu.FilterData" localSheetId="0" hidden="1">'2022-2024 год Приложение 3'!$A$11:$C$356</definedName>
    <definedName name="Z_91A2586C_D2E9_46B3_A562_A1873848785C_.wvu.FilterData" localSheetId="1" hidden="1">'2022-2024 год Приложение  4'!$A$10:$L$380</definedName>
    <definedName name="Z_920303D0_9410_40AF_BD6F_D7C67120C042_.wvu.FilterData" localSheetId="1" hidden="1">'2022-2024 год Приложение  4'!$A$10:$L$381</definedName>
    <definedName name="Z_920303D0_9410_40AF_BD6F_D7C67120C042_.wvu.FilterData" localSheetId="0" hidden="1">'2022-2024 год Приложение 3'!$A$10:$N$361</definedName>
    <definedName name="Z_92053A4E_9CDE_49B6_84E2_A66F9B55B321_.wvu.FilterData" localSheetId="1" hidden="1">'2022-2024 год Приложение  4'!$A$11:$D$373</definedName>
    <definedName name="Z_930DC81B_F54A_425A_9FB7_F214A7424670_.wvu.FilterData" localSheetId="1" hidden="1">'2022-2024 год Приложение  4'!$A$11:$L$373</definedName>
    <definedName name="Z_930DC81B_F54A_425A_9FB7_F214A7424670_.wvu.FilterData" localSheetId="0" hidden="1">'2022-2024 год Приложение 3'!$A$11:$F$356</definedName>
    <definedName name="Z_9541036F_F24B_4BFA_BA55_4F7E3FB4DC04_.wvu.FilterData" localSheetId="1" hidden="1">'2022-2024 год Приложение  4'!$A$10:$I$373</definedName>
    <definedName name="Z_9541036F_F24B_4BFA_BA55_4F7E3FB4DC04_.wvu.FilterData" localSheetId="0" hidden="1">'2022-2024 год Приложение 3'!$A$11:$F$356</definedName>
    <definedName name="Z_9550964E_D481_4054_9F8C_4344C60CDD4A_.wvu.FilterData" localSheetId="0" hidden="1">'2022-2024 год Приложение 3'!$A$10:$F$296</definedName>
    <definedName name="Z_95B72C2D_CC9A_400B_A011_7820247D03F7_.wvu.FilterData" localSheetId="1" hidden="1">'2022-2024 год Приложение  4'!$A$11:$I$373</definedName>
    <definedName name="Z_95F78D10_2659_4A49_94A4_C59BF4D5E56F_.wvu.FilterData" localSheetId="1" hidden="1">'2022-2024 год Приложение  4'!$A$10:$L$380</definedName>
    <definedName name="Z_95F78D10_2659_4A49_94A4_C59BF4D5E56F_.wvu.FilterData" localSheetId="0" hidden="1">'2022-2024 год Приложение 3'!$A$10:$N$361</definedName>
    <definedName name="Z_9776ED21_FCCA_4C70_8D58_B20AFA9E14C0_.wvu.FilterData" localSheetId="1" hidden="1">'2022-2024 год Приложение  4'!$A$10:$L$381</definedName>
    <definedName name="Z_9776ED21_FCCA_4C70_8D58_B20AFA9E14C0_.wvu.FilterData" localSheetId="0" hidden="1">'2022-2024 год Приложение 3'!$A$10:$N$361</definedName>
    <definedName name="Z_98E9C9B7_1E4D_4C7A_85E5_63F3A1B86AE8_.wvu.FilterData" localSheetId="1" hidden="1">'2022-2024 год Приложение  4'!$A$10:$L$380</definedName>
    <definedName name="Z_98E9C9B7_1E4D_4C7A_85E5_63F3A1B86AE8_.wvu.FilterData" localSheetId="0" hidden="1">'2022-2024 год Приложение 3'!$A$10:$N$361</definedName>
    <definedName name="Z_9914A7EE_0EAB_42A1_82E0_3CEAC7F53865_.wvu.FilterData" localSheetId="1" hidden="1">'2022-2024 год Приложение  4'!$A$10:$L$380</definedName>
    <definedName name="Z_99E708B1_78E9_4F87_96E9_4CC6A5C14B2F_.wvu.FilterData" localSheetId="0" hidden="1">'2022-2024 год Приложение 3'!$A$10:$N$361</definedName>
    <definedName name="Z_99FC1EBF_330F_4547_9164_04873F60525E_.wvu.FilterData" localSheetId="1" hidden="1">'2022-2024 год Приложение  4'!$A$10:$L$381</definedName>
    <definedName name="Z_99FC1EBF_330F_4547_9164_04873F60525E_.wvu.FilterData" localSheetId="0" hidden="1">'2022-2024 год Приложение 3'!$A$10:$N$361</definedName>
    <definedName name="Z_9AB446FD_945D_4029_AB03_06573FC1DEBE_.wvu.FilterData" localSheetId="1" hidden="1">'2022-2024 год Приложение  4'!$A$11:$L$373</definedName>
    <definedName name="Z_9AB446FD_945D_4029_AB03_06573FC1DEBE_.wvu.FilterData" localSheetId="0" hidden="1">'2022-2024 год Приложение 3'!$A$11:$F$356</definedName>
    <definedName name="Z_9B8BCBB1_0EDA_4E90_BBC4_165B2DE61ED6_.wvu.FilterData" localSheetId="0" hidden="1">'2022-2024 год Приложение 3'!$A$12:$F$296</definedName>
    <definedName name="Z_9BBC64C1_B8B2_47D2_A55F_A2F18B1F25B3_.wvu.FilterData" localSheetId="1" hidden="1">'2022-2024 год Приложение  4'!$A$10:$I$373</definedName>
    <definedName name="Z_9BBC64C1_B8B2_47D2_A55F_A2F18B1F25B3_.wvu.FilterData" localSheetId="0" hidden="1">'2022-2024 год Приложение 3'!$A$11:$C$356</definedName>
    <definedName name="Z_9DA27F9D_67A1_4DD1_8B09_A27C85D1E3A8_.wvu.FilterData" localSheetId="0" hidden="1">'2022-2024 год Приложение 3'!$A$11:$F$356</definedName>
    <definedName name="Z_9E25EEB0_68DE_4D84_AA9E_E153DF655F3F_.wvu.FilterData" localSheetId="1" hidden="1">'2022-2024 год Приложение  4'!$A$11:$D$373</definedName>
    <definedName name="Z_9EA355AC_ACF5_42D1_8703_ACB42E575811_.wvu.FilterData" localSheetId="1" hidden="1">'2022-2024 год Приложение  4'!$A$10:$I$373</definedName>
    <definedName name="Z_9EA355AC_ACF5_42D1_8703_ACB42E575811_.wvu.FilterData" localSheetId="0" hidden="1">'2022-2024 год Приложение 3'!$A$10:$F$356</definedName>
    <definedName name="Z_9EE5CA45_63F7_469B_B5F6_ADDF05EA3BC4_.wvu.FilterData" localSheetId="1" hidden="1">'2022-2024 год Приложение  4'!$A$11:$I$373</definedName>
    <definedName name="Z_9F1D7F01_07CC_4860_B0F3_FACC91FB0B8B_.wvu.FilterData" localSheetId="0" hidden="1">'2022-2024 год Приложение 3'!$A$12:$C$280</definedName>
    <definedName name="Z_9FED5B58_6DFB_4AED_9587_48FFDBC76219_.wvu.FilterData" localSheetId="1" hidden="1">'2022-2024 год Приложение  4'!$A$11:$D$373</definedName>
    <definedName name="Z_A19698F4_0C5B_4B92_B970_672ECC4A1352_.wvu.FilterData" localSheetId="1" hidden="1">'2022-2024 год Приложение  4'!$A$11:$D$373</definedName>
    <definedName name="Z_A19698F4_0C5B_4B92_B970_672ECC4A1352_.wvu.FilterData" localSheetId="0" hidden="1">'2022-2024 год Приложение 3'!$A$11:$F$356</definedName>
    <definedName name="Z_A23DBEB3_CF4F_4D6E_8207_D1E6A46A53CD_.wvu.FilterData" localSheetId="1" hidden="1">'2022-2024 год Приложение  4'!$A$11:$D$373</definedName>
    <definedName name="Z_A23DBEB3_CF4F_4D6E_8207_D1E6A46A53CD_.wvu.FilterData" localSheetId="0" hidden="1">'2022-2024 год Приложение 3'!$A$11:$F$356</definedName>
    <definedName name="Z_A2B31C78_84DB_47B8_A0ED_D9E400FC5E11_.wvu.FilterData" localSheetId="1" hidden="1">'2022-2024 год Приложение  4'!$A$11:$I$373</definedName>
    <definedName name="Z_A2B31C78_84DB_47B8_A0ED_D9E400FC5E11_.wvu.FilterData" localSheetId="0" hidden="1">'2022-2024 год Приложение 3'!$A$11:$F$356</definedName>
    <definedName name="Z_A2C96576_7AB3_44D9_A229_7E94A8E04F2E_.wvu.FilterData" localSheetId="1" hidden="1">'2022-2024 год Приложение  4'!$A$11:$L$373</definedName>
    <definedName name="Z_A3FFE833_C277_454E_9166_7F07320E9FFD_.wvu.FilterData" localSheetId="1" hidden="1">'2022-2024 год Приложение  4'!$A$10:$L$380</definedName>
    <definedName name="Z_A650396F_79B4_4B7C_9702_43CBED7DB898_.wvu.FilterData" localSheetId="1" hidden="1">'2022-2024 год Приложение  4'!$A$11:$I$373</definedName>
    <definedName name="Z_A684CA47_13FA_440D_A6B3_84C0D9EBAF01_.wvu.FilterData" localSheetId="1" hidden="1">'2022-2024 год Приложение  4'!$A$10:$L$381</definedName>
    <definedName name="Z_A6B0215C_7D9B_4E35_886E_C5C001ABD352_.wvu.FilterData" localSheetId="1" hidden="1">'2022-2024 год Приложение  4'!$A$10:$L$381</definedName>
    <definedName name="Z_A6EDA6AB_892A_41FC_80E6_005AF0ECC3B0_.wvu.FilterData" localSheetId="1" hidden="1">'2022-2024 год Приложение  4'!$A$12:$I$373</definedName>
    <definedName name="Z_A6EDA6AB_892A_41FC_80E6_005AF0ECC3B0_.wvu.FilterData" localSheetId="0" hidden="1">'2022-2024 год Приложение 3'!$A$11:$F$356</definedName>
    <definedName name="Z_A7289A43_FAB0_4BBF_BE44_1FE7F38D66E2_.wvu.FilterData" localSheetId="0" hidden="1">'2022-2024 год Приложение 3'!$A$12:$C$280</definedName>
    <definedName name="Z_A78453D7_4783_4203_A315_20143C6D7080_.wvu.FilterData" localSheetId="0" hidden="1">'2022-2024 год Приложение 3'!$A$11:$F$356</definedName>
    <definedName name="Z_A7AB68EB_0C36_44AC_AFA4_D4EEDD6F2587_.wvu.FilterData" localSheetId="1" hidden="1">'2022-2024 год Приложение  4'!$A$11:$D$373</definedName>
    <definedName name="Z_A888FCD9_FD9D_4F1F_937A_691E7B973A8D_.wvu.FilterData" localSheetId="1" hidden="1">'2022-2024 год Приложение  4'!$A$10:$L$381</definedName>
    <definedName name="Z_A926D13F_0B0D_4E83_9405_D363E37D0348_.wvu.FilterData" localSheetId="0" hidden="1">'2022-2024 год Приложение 3'!$A$12:$C$280</definedName>
    <definedName name="Z_A9E291C5_5EEB_4FD7_BCBD_6208C6D7B0F8_.wvu.FilterData" localSheetId="1" hidden="1">'2022-2024 год Приложение  4'!$A$11:$D$373</definedName>
    <definedName name="Z_A9E291C5_5EEB_4FD7_BCBD_6208C6D7B0F8_.wvu.FilterData" localSheetId="0" hidden="1">'2022-2024 год Приложение 3'!$A$11:$F$356</definedName>
    <definedName name="Z_AA16F632_03F0_4A4A_8637_308586BF1014_.wvu.FilterData" localSheetId="1" hidden="1">'2022-2024 год Приложение  4'!$A$11:$L$373</definedName>
    <definedName name="Z_AA16F632_03F0_4A4A_8637_308586BF1014_.wvu.FilterData" localSheetId="0" hidden="1">'2022-2024 год Приложение 3'!$A$11:$F$356</definedName>
    <definedName name="Z_AA6057EE_23A0_4CF2_AC5C_D8F8A8ADD056_.wvu.FilterData" localSheetId="1" hidden="1">'2022-2024 год Приложение  4'!$A$11:$L$373</definedName>
    <definedName name="Z_AAC793E5_144D_410A_8279_F7946D2AF41A_.wvu.FilterData" localSheetId="0" hidden="1">'2022-2024 год Приложение 3'!$A$12:$C$280</definedName>
    <definedName name="Z_AC409584_A196_49FC_BDC2_CC1BE8FBC165_.wvu.FilterData" localSheetId="1" hidden="1">'2022-2024 год Приложение  4'!$A$10:$L$380</definedName>
    <definedName name="Z_AC409584_A196_49FC_BDC2_CC1BE8FBC165_.wvu.FilterData" localSheetId="0" hidden="1">'2022-2024 год Приложение 3'!$A$10:$N$361</definedName>
    <definedName name="Z_AC48D3A8_B7CA_451A_A38E_67C9ECA74CDF_.wvu.FilterData" localSheetId="1" hidden="1">'2022-2024 год Приложение  4'!$A$10:$L$381</definedName>
    <definedName name="Z_AC48D3A8_B7CA_451A_A38E_67C9ECA74CDF_.wvu.FilterData" localSheetId="0" hidden="1">'2022-2024 год Приложение 3'!$A$10:$N$361</definedName>
    <definedName name="Z_AC9AFD28_10D8_4670_A912_DDB893A211D1_.wvu.FilterData" localSheetId="1" hidden="1">'2022-2024 год Приложение  4'!$A$11:$I$373</definedName>
    <definedName name="Z_AC9AFD28_10D8_4670_A912_DDB893A211D1_.wvu.FilterData" localSheetId="0" hidden="1">'2022-2024 год Приложение 3'!$A$11:$F$356</definedName>
    <definedName name="Z_AD18A909_CD41_4EC8_B99E_795BA9B35BDD_.wvu.FilterData" localSheetId="1" hidden="1">'2022-2024 год Приложение  4'!$A$10:$L$381</definedName>
    <definedName name="Z_AE730581_F9A0_4649_A160_E986DBCDA19C_.wvu.FilterData" localSheetId="1" hidden="1">'2022-2024 год Приложение  4'!$A$10:$I$373</definedName>
    <definedName name="Z_AE730581_F9A0_4649_A160_E986DBCDA19C_.wvu.FilterData" localSheetId="0" hidden="1">'2022-2024 год Приложение 3'!$A$10:$F$356</definedName>
    <definedName name="Z_AEAAA827_A478_40B0_A7FF_D15F11FB2E21_.wvu.FilterData" localSheetId="1" hidden="1">'2022-2024 год Приложение  4'!$A$10:$L$381</definedName>
    <definedName name="Z_AF73B45C_3F4E_4B87_A9E2_DBD75C02FF68_.wvu.FilterData" localSheetId="1" hidden="1">'2022-2024 год Приложение  4'!$A$11:$D$373</definedName>
    <definedName name="Z_AF73B45C_3F4E_4B87_A9E2_DBD75C02FF68_.wvu.FilterData" localSheetId="0" hidden="1">'2022-2024 год Приложение 3'!$A$11:$C$356</definedName>
    <definedName name="Z_B08CC75C_6520_459E_99DC_BAAC09133FAE_.wvu.FilterData" localSheetId="1" hidden="1">'2022-2024 год Приложение  4'!$A$10:$L$381</definedName>
    <definedName name="Z_B08CC75C_6520_459E_99DC_BAAC09133FAE_.wvu.FilterData" localSheetId="0" hidden="1">'2022-2024 год Приложение 3'!$A$10:$N$361</definedName>
    <definedName name="Z_B0C8B420_7FC9_4415_952A_23BA0049B056_.wvu.FilterData" localSheetId="0" hidden="1">'2022-2024 год Приложение 3'!$A$11:$F$356</definedName>
    <definedName name="Z_B125367F_1C96_4D35_827A_DEFEE1EF481C_.wvu.FilterData" localSheetId="1" hidden="1">'2022-2024 год Приложение  4'!$A$11:$D$373</definedName>
    <definedName name="Z_B2BE6FF1_1A6A_41C1_B750_4A039DB9402A_.wvu.FilterData" localSheetId="1" hidden="1">'2022-2024 год Приложение  4'!$A$10:$L$380</definedName>
    <definedName name="Z_B302EC63_0E5B_4AE7_9566_BEF88C72DCBC_.wvu.FilterData" localSheetId="1" hidden="1">'2022-2024 год Приложение  4'!$A$10:$L$381</definedName>
    <definedName name="Z_B302EC63_0E5B_4AE7_9566_BEF88C72DCBC_.wvu.FilterData" localSheetId="0" hidden="1">'2022-2024 год Приложение 3'!$A$10:$N$361</definedName>
    <definedName name="Z_B4720A5E_D111_4DAF_9BEC_44A0CF0E4C3E_.wvu.FilterData" localSheetId="1" hidden="1">'2022-2024 год Приложение  4'!$A$10:$L$380</definedName>
    <definedName name="Z_B55F0053_78CA_4F7F_BE68_6C331A853EC7_.wvu.FilterData" localSheetId="1" hidden="1">'2022-2024 год Приложение  4'!$A$12:$I$373</definedName>
    <definedName name="Z_B5E7EAA6_F6B2_4C43_A1B2_7FE8D3EE81A8_.wvu.FilterData" localSheetId="1" hidden="1">'2022-2024 год Приложение  4'!$A$11:$D$373</definedName>
    <definedName name="Z_B5E7EAA6_F6B2_4C43_A1B2_7FE8D3EE81A8_.wvu.FilterData" localSheetId="0" hidden="1">'2022-2024 год Приложение 3'!$A$11:$F$356</definedName>
    <definedName name="Z_B6562E8F_88DB_497F_BA23_0DE6FC564B31_.wvu.FilterData" localSheetId="1" hidden="1">'2022-2024 год Приложение  4'!$A$11:$L$373</definedName>
    <definedName name="Z_B79814D9_4A76_444F_9DA0_87988C6053D6_.wvu.FilterData" localSheetId="0" hidden="1">'2022-2024 год Приложение 3'!$A$11:$F$356</definedName>
    <definedName name="Z_B7C6B096_F822_4AE0_9104_276895CD530C_.wvu.FilterData" localSheetId="1" hidden="1">'2022-2024 год Приложение  4'!$A$10:$I$10</definedName>
    <definedName name="Z_B7E8C950_FC48_4F46_94EB_50E3D7BDDB48_.wvu.FilterData" localSheetId="1" hidden="1">'2022-2024 год Приложение  4'!$A$11:$D$373</definedName>
    <definedName name="Z_B8EDFF0D_BD56_41DB_976F_5ECF9742594D_.wvu.FilterData" localSheetId="1" hidden="1">'2022-2024 год Приложение  4'!$A$10:$L$381</definedName>
    <definedName name="Z_B9062BA9_20A5_4989_AABF_19FE6A65537B_.wvu.FilterData" localSheetId="1" hidden="1">'2022-2024 год Приложение  4'!$A$11:$I$373</definedName>
    <definedName name="Z_B9062BA9_20A5_4989_AABF_19FE6A65537B_.wvu.FilterData" localSheetId="0" hidden="1">'2022-2024 год Приложение 3'!$A$11:$F$356</definedName>
    <definedName name="Z_BA317F1F_BE01_441F_A8B2_85F003BF75B2_.wvu.FilterData" localSheetId="1" hidden="1">'2022-2024 год Приложение  4'!$A$10:$I$373</definedName>
    <definedName name="Z_BAD29CC1_017D_4FFA_A3BF_7A1E31D01FD0_.wvu.FilterData" localSheetId="1" hidden="1">'2022-2024 год Приложение  4'!$A$10:$L$381</definedName>
    <definedName name="Z_BBFF5A56_64CF_4223_9245_057727E8F581_.wvu.FilterData" localSheetId="1" hidden="1">'2022-2024 год Приложение  4'!$A$11:$D$373</definedName>
    <definedName name="Z_BBFF5A56_64CF_4223_9245_057727E8F581_.wvu.FilterData" localSheetId="0" hidden="1">'2022-2024 год Приложение 3'!$A$11:$F$356</definedName>
    <definedName name="Z_BCB564BF_605D_44B7_A008_6371233D6F27_.wvu.FilterData" localSheetId="1" hidden="1">'2022-2024 год Приложение  4'!$A$10:$L$381</definedName>
    <definedName name="Z_BCB9EA5D_CB3A_40AA_BF75_F228AA2D84CC_.wvu.FilterData" localSheetId="1" hidden="1">'2022-2024 год Приложение  4'!$A$11:$D$373</definedName>
    <definedName name="Z_BCB9EA5D_CB3A_40AA_BF75_F228AA2D84CC_.wvu.FilterData" localSheetId="0" hidden="1">'2022-2024 год Приложение 3'!$A$11:$F$356</definedName>
    <definedName name="Z_BCEB75BA_FE87_41C8_80D7_AFB8A63EA641_.wvu.FilterData" localSheetId="1" hidden="1">'2022-2024 год Приложение  4'!$A$11:$L$373</definedName>
    <definedName name="Z_BD54A361_8DC5_477E_AEB8_9AAE45BFB9EE_.wvu.FilterData" localSheetId="1" hidden="1">'2022-2024 год Приложение  4'!$A$11:$D$373</definedName>
    <definedName name="Z_C0C47C63_1E7E_4B25_A29F_CD7550CA823B_.wvu.FilterData" localSheetId="0" hidden="1">'2022-2024 год Приложение 3'!$A$10:$F$296</definedName>
    <definedName name="Z_C0D29360_FD13_4973_8E33_952A22BF16EB_.wvu.FilterData" localSheetId="1" hidden="1">'2022-2024 год Приложение  4'!$A$11:$D$11</definedName>
    <definedName name="Z_C1DDAE5D_89BA_4C96_A938_93F9E8D51819_.wvu.FilterData" localSheetId="1" hidden="1">'2022-2024 год Приложение  4'!$A$11:$D$11</definedName>
    <definedName name="Z_C2DC1AAD_1A3D_4B7B_8D2B_551AC59D6585_.wvu.FilterData" localSheetId="1" hidden="1">'2022-2024 год Приложение  4'!$A$11:$D$373</definedName>
    <definedName name="Z_C407E330_1B3A_4158_9E62_5ED9582C72C0_.wvu.FilterData" localSheetId="1" hidden="1">'2022-2024 год Приложение  4'!$A$12:$I$373</definedName>
    <definedName name="Z_C451BE02_D07A_4202_8119_07874C1FBE8D_.wvu.FilterData" localSheetId="1" hidden="1">'2022-2024 год Приложение  4'!$A$10:$L$381</definedName>
    <definedName name="Z_C451BE02_D07A_4202_8119_07874C1FBE8D_.wvu.FilterData" localSheetId="0" hidden="1">'2022-2024 год Приложение 3'!$A$10:$N$361</definedName>
    <definedName name="Z_C594D5C5_096D_4C18_BDCB_87F0485F5449_.wvu.FilterData" localSheetId="1" hidden="1">'2022-2024 год Приложение  4'!$A$12:$I$373</definedName>
    <definedName name="Z_C594D5C5_096D_4C18_BDCB_87F0485F5449_.wvu.FilterData" localSheetId="0" hidden="1">'2022-2024 год Приложение 3'!$A$11:$F$356</definedName>
    <definedName name="Z_C63DF42A_916D_43B0_A9E5_99FBCC943E02_.wvu.FilterData" localSheetId="0" hidden="1">'2022-2024 год Приложение 3'!$A$12:$F$296</definedName>
    <definedName name="Z_C6C561F1_23DA_4564_A66A_06C65CDB6B42_.wvu.FilterData" localSheetId="1" hidden="1">'2022-2024 год Приложение  4'!$A$11:$L$373</definedName>
    <definedName name="Z_C9208FB7_BF46_4777_ADFF_D59A4811FEA6_.wvu.FilterData" localSheetId="1" hidden="1">'2022-2024 год Приложение  4'!$A$10:$L$380</definedName>
    <definedName name="Z_CA26A0F4_943F_4D04_8E22_7943168C3B0E_.wvu.FilterData" localSheetId="1" hidden="1">'2022-2024 год Приложение  4'!$A$11:$L$373</definedName>
    <definedName name="Z_CA26A0F4_943F_4D04_8E22_7943168C3B0E_.wvu.FilterData" localSheetId="0" hidden="1">'2022-2024 год Приложение 3'!$A$11:$F$356</definedName>
    <definedName name="Z_CAD9B980_130C_4C75_8D5E_91DE2723F8D9_.wvu.FilterData" localSheetId="1" hidden="1">'2022-2024 год Приложение  4'!$A$10:$L$380</definedName>
    <definedName name="Z_CAEC251A_F30C_4C3C_B95E_0CDCABBBBBA6_.wvu.FilterData" localSheetId="1" hidden="1">'2022-2024 год Приложение  4'!$A$10:$I$373</definedName>
    <definedName name="Z_CAEC251A_F30C_4C3C_B95E_0CDCABBBBBA6_.wvu.FilterData" localSheetId="0" hidden="1">'2022-2024 год Приложение 3'!$A$10:$F$356</definedName>
    <definedName name="Z_CB37C154_FBD2_4DEC_B34C_F8AEB86FD5EB_.wvu.FilterData" localSheetId="0" hidden="1">'2022-2024 год Приложение 3'!$A$11:$F$356</definedName>
    <definedName name="Z_CD2CCFCC_88E6_48CB_A6F4_90932EB4E776_.wvu.FilterData" localSheetId="0" hidden="1">'2022-2024 год Приложение 3'!$A$10:$N$361</definedName>
    <definedName name="Z_CD629787_DE9E_41E9_98D2_872390B88852_.wvu.FilterData" localSheetId="1" hidden="1">'2022-2024 год Приложение  4'!$A$11:$D$373</definedName>
    <definedName name="Z_CE6755E8_8FFD_448B_B838_FFE6BD017EDF_.wvu.FilterData" localSheetId="1" hidden="1">'2022-2024 год Приложение  4'!$A$11:$D$373</definedName>
    <definedName name="Z_CED2E9B6_1773_495E_A3FD_92F54F21EE7D_.wvu.FilterData" localSheetId="1" hidden="1">'2022-2024 год Приложение  4'!$A$10:$I$373</definedName>
    <definedName name="Z_CF7852E9_12A8_41A3_B1FA_248F70E5DC37_.wvu.FilterData" localSheetId="1" hidden="1">'2022-2024 год Приложение  4'!$A$10:$I$373</definedName>
    <definedName name="Z_CF7852E9_12A8_41A3_B1FA_248F70E5DC37_.wvu.FilterData" localSheetId="0" hidden="1">'2022-2024 год Приложение 3'!$A$10:$F$356</definedName>
    <definedName name="Z_CFA27E48_EF86_47F4_863F_538AA3EEF788_.wvu.FilterData" localSheetId="1" hidden="1">'2022-2024 год Приложение  4'!$A$10:$L$380</definedName>
    <definedName name="Z_CFA27E48_EF86_47F4_863F_538AA3EEF788_.wvu.FilterData" localSheetId="0" hidden="1">'2022-2024 год Приложение 3'!$A$10:$N$361</definedName>
    <definedName name="Z_D1B917BC_3220_432E_A965_9E7239D6A385_.wvu.FilterData" localSheetId="0" hidden="1">'2022-2024 год Приложение 3'!$A$11:$F$296</definedName>
    <definedName name="Z_D20B1597_C856_4DF4_8599_676BF70E9F13_.wvu.FilterData" localSheetId="1" hidden="1">'2022-2024 год Приложение  4'!$A$10:$L$381</definedName>
    <definedName name="Z_D332CE7B_8FED_469E_B7FC_36551D17288B_.wvu.FilterData" localSheetId="1" hidden="1">'2022-2024 год Приложение  4'!$A$10:$L$380</definedName>
    <definedName name="Z_D332CE7B_8FED_469E_B7FC_36551D17288B_.wvu.FilterData" localSheetId="0" hidden="1">'2022-2024 год Приложение 3'!$A$10:$N$361</definedName>
    <definedName name="Z_D421EC68_493A_426D_B030_A96CEFC9CDF1_.wvu.FilterData" localSheetId="1" hidden="1">'2022-2024 год Приложение  4'!$A$10:$L$380</definedName>
    <definedName name="Z_D421EC68_493A_426D_B030_A96CEFC9CDF1_.wvu.FilterData" localSheetId="0" hidden="1">'2022-2024 год Приложение 3'!$A$10:$N$361</definedName>
    <definedName name="Z_D5EF0624_71F9_4E2C_8E53_8D3ED1028A48_.wvu.FilterData" localSheetId="1" hidden="1">'2022-2024 год Приложение  4'!$A$10:$L$380</definedName>
    <definedName name="Z_D5FAF748_0D0C_4359_BAF7_A8AC21E2030F_.wvu.FilterData" localSheetId="0" hidden="1">'2022-2024 год Приложение 3'!$A$11:$F$356</definedName>
    <definedName name="Z_D6B20A4C_3000_441D_8208_F24778DE96F0_.wvu.FilterData" localSheetId="1" hidden="1">'2022-2024 год Приложение  4'!$A$11:$L$373</definedName>
    <definedName name="Z_D6CAD784_8710_49DF_8617_B56C37BA461E_.wvu.FilterData" localSheetId="1" hidden="1">'2022-2024 год Приложение  4'!$A$10:$L$381</definedName>
    <definedName name="Z_D7D5F00E_6389_4DE2_B414_F39C8294F181_.wvu.FilterData" localSheetId="1" hidden="1">'2022-2024 год Приложение  4'!$A$11:$L$380</definedName>
    <definedName name="Z_D7D5F00E_6389_4DE2_B414_F39C8294F181_.wvu.FilterData" localSheetId="0" hidden="1">'2022-2024 год Приложение 3'!$A$11:$F$361</definedName>
    <definedName name="Z_D7D5F00E_6389_4DE2_B414_F39C8294F181_.wvu.PrintArea" localSheetId="1" hidden="1">'2022-2024 год Приложение  4'!$A$6:$G$380</definedName>
    <definedName name="Z_D7D5F00E_6389_4DE2_B414_F39C8294F181_.wvu.PrintArea" localSheetId="0" hidden="1">'2022-2024 год Приложение 3'!$A$6:$F$361</definedName>
    <definedName name="Z_D7D5F00E_6389_4DE2_B414_F39C8294F181_.wvu.Rows" localSheetId="1" hidden="1">'2022-2024 год Приложение  4'!#REF!,'2022-2024 год Приложение  4'!#REF!</definedName>
    <definedName name="Z_D896FC5A_220E_437B_9865_C5F08B72A8E9_.wvu.FilterData" localSheetId="1" hidden="1">'2022-2024 год Приложение  4'!$A$10:$L$380</definedName>
    <definedName name="Z_D8D7D652_CAEA_4C62_AEDC_18C4B72CDEFE_.wvu.FilterData" localSheetId="1" hidden="1">'2022-2024 год Приложение  4'!$A$10:$L$381</definedName>
    <definedName name="Z_D8D7D652_CAEA_4C62_AEDC_18C4B72CDEFE_.wvu.FilterData" localSheetId="0" hidden="1">'2022-2024 год Приложение 3'!$A$10:$N$361</definedName>
    <definedName name="Z_DA0D119F_FE1B_486D_AB08_72CEBEF8134D_.wvu.FilterData" localSheetId="1" hidden="1">'2022-2024 год Приложение  4'!$A$11:$L$380</definedName>
    <definedName name="Z_DA0D119F_FE1B_486D_AB08_72CEBEF8134D_.wvu.FilterData" localSheetId="0" hidden="1">'2022-2024 год Приложение 3'!$A$11:$F$361</definedName>
    <definedName name="Z_DA10F9D2_08DA_4FB8_967C_06A319AB7BED_.wvu.FilterData" localSheetId="1" hidden="1">'2022-2024 год Приложение  4'!$A$11:$D$373</definedName>
    <definedName name="Z_DA9CA7EB_CE82_4121_9528_DE61DCF62070_.wvu.FilterData" localSheetId="1" hidden="1">'2022-2024 год Приложение  4'!$A$11:$L$380</definedName>
    <definedName name="Z_DC2B6D6A_5855_4ADC_BC8B_920453EADA59_.wvu.FilterData" localSheetId="1" hidden="1">'2022-2024 год Приложение  4'!$A$11:$L$373</definedName>
    <definedName name="Z_DC2B6D6A_5855_4ADC_BC8B_920453EADA59_.wvu.FilterData" localSheetId="0" hidden="1">'2022-2024 год Приложение 3'!$A$11:$F$356</definedName>
    <definedName name="Z_DC642106_6C11_487B_A10A_67D65C44C59E_.wvu.FilterData" localSheetId="1" hidden="1">'2022-2024 год Приложение  4'!$A$11:$D$373</definedName>
    <definedName name="Z_DCF96CC6_5C5B_45A8_86D6_BEC596ACACBF_.wvu.FilterData" localSheetId="1" hidden="1">'2022-2024 год Приложение  4'!$A$10:$L$381</definedName>
    <definedName name="Z_DCF96CC6_5C5B_45A8_86D6_BEC596ACACBF_.wvu.FilterData" localSheetId="0" hidden="1">'2022-2024 год Приложение 3'!$A$10:$N$361</definedName>
    <definedName name="Z_DD0B6CDA_0CA4_4F8A_901A_ADCD63EDDDE7_.wvu.FilterData" localSheetId="1" hidden="1">'2022-2024 год Приложение  4'!$A$10:$L$380</definedName>
    <definedName name="Z_DD3E849F_1E69_44B8_A26B_C4303C0995B8_.wvu.FilterData" localSheetId="1" hidden="1">'2022-2024 год Приложение  4'!$A$10:$L$380</definedName>
    <definedName name="Z_DDD8C4AB_CB3C_48E6_9763_42557181A0AF_.wvu.FilterData" localSheetId="1" hidden="1">'2022-2024 год Приложение  4'!$A$10:$L$380</definedName>
    <definedName name="Z_DDD8C4AB_CB3C_48E6_9763_42557181A0AF_.wvu.FilterData" localSheetId="0" hidden="1">'2022-2024 год Приложение 3'!$A$10:$N$361</definedName>
    <definedName name="Z_DEE0439B_F189_4C4A_8D12_38A34AC49EBA_.wvu.FilterData" localSheetId="1" hidden="1">'2022-2024 год Приложение  4'!$A$11:$L$373</definedName>
    <definedName name="Z_DEE0439B_F189_4C4A_8D12_38A34AC49EBA_.wvu.FilterData" localSheetId="0" hidden="1">'2022-2024 год Приложение 3'!$A$11:$F$356</definedName>
    <definedName name="Z_DF131833_6B4D_4544_961B_059267821E4F_.wvu.FilterData" localSheetId="0" hidden="1">'2022-2024 год Приложение 3'!$A$10:$N$361</definedName>
    <definedName name="Z_E12E1E2F_DB5D_4E26_AA0F_64A30D7CB250_.wvu.FilterData" localSheetId="1" hidden="1">'2022-2024 год Приложение  4'!$A$11:$L$373</definedName>
    <definedName name="Z_E240582D_2C49_4E51_9BAF_4EB73E148DD3_.wvu.FilterData" localSheetId="1" hidden="1">'2022-2024 год Приложение  4'!$A$10:$L$380</definedName>
    <definedName name="Z_E240582D_2C49_4E51_9BAF_4EB73E148DD3_.wvu.FilterData" localSheetId="0" hidden="1">'2022-2024 год Приложение 3'!$A$10:$N$361</definedName>
    <definedName name="Z_E3C6713E_8023_4AA9_8A29_3AE879C33232_.wvu.FilterData" localSheetId="1" hidden="1">'2022-2024 год Приложение  4'!$A$11:$D$373</definedName>
    <definedName name="Z_E5281637_3B26_479E_BF0F_EBD3A6ED1870_.wvu.FilterData" localSheetId="1" hidden="1">'2022-2024 год Приложение  4'!$A$10:$I$373</definedName>
    <definedName name="Z_E5281637_3B26_479E_BF0F_EBD3A6ED1870_.wvu.FilterData" localSheetId="0" hidden="1">'2022-2024 год Приложение 3'!$A$10:$F$356</definedName>
    <definedName name="Z_E990C79A_B7E6_4BEB_A0C0_67D434423C16_.wvu.FilterData" localSheetId="1" hidden="1">'2022-2024 год Приложение  4'!$A$10:$L$380</definedName>
    <definedName name="Z_E99CA35F_295B_49B3_8AA9_D1FBDEF4F038_.wvu.FilterData" localSheetId="1" hidden="1">'2022-2024 год Приложение  4'!$A$11:$D$373</definedName>
    <definedName name="Z_E99CA35F_295B_49B3_8AA9_D1FBDEF4F038_.wvu.FilterData" localSheetId="0" hidden="1">'2022-2024 год Приложение 3'!$A$11:$C$356</definedName>
    <definedName name="Z_EA7E325E_E9C4_43C2_8F94_8A4CD3295385_.wvu.FilterData" localSheetId="1" hidden="1">'2022-2024 год Приложение  4'!$A$10:$I$373</definedName>
    <definedName name="Z_EA7E325E_E9C4_43C2_8F94_8A4CD3295385_.wvu.FilterData" localSheetId="0" hidden="1">'2022-2024 год Приложение 3'!$A$10:$F$356</definedName>
    <definedName name="Z_EA7E325E_E9C4_43C2_8F94_8A4CD3295385_.wvu.PrintArea" localSheetId="1" hidden="1">'2022-2024 год Приложение  4'!$A$6:$D$373</definedName>
    <definedName name="Z_EA7E325E_E9C4_43C2_8F94_8A4CD3295385_.wvu.PrintArea" localSheetId="0" hidden="1">'2022-2024 год Приложение 3'!$A$7:$C$356</definedName>
    <definedName name="Z_EA7E325E_E9C4_43C2_8F94_8A4CD3295385_.wvu.Rows" localSheetId="1" hidden="1">'2022-2024 год Приложение  4'!#REF!,'2022-2024 год Приложение  4'!#REF!</definedName>
    <definedName name="Z_EA8E9EA7_8D3C_4793_82D3_53C8283F6613_.wvu.FilterData" localSheetId="1" hidden="1">'2022-2024 год Приложение  4'!$A$11:$D$373</definedName>
    <definedName name="Z_EA8E9EA7_8D3C_4793_82D3_53C8283F6613_.wvu.FilterData" localSheetId="0" hidden="1">'2022-2024 год Приложение 3'!$A$11:$C$356</definedName>
    <definedName name="Z_EB1F9754_81A4_4300_9136_C4584DE5BB80_.wvu.FilterData" localSheetId="1" hidden="1">'2022-2024 год Приложение  4'!$A$12:$I$373</definedName>
    <definedName name="Z_EB1F9754_81A4_4300_9136_C4584DE5BB80_.wvu.FilterData" localSheetId="0" hidden="1">'2022-2024 год Приложение 3'!$A$11:$F$356</definedName>
    <definedName name="Z_EB8BBF6B_ABBD_4A01_B4CD_F80BF70D79AB_.wvu.FilterData" localSheetId="1" hidden="1">'2022-2024 год Приложение  4'!$A$11:$D$373</definedName>
    <definedName name="Z_EB902B7F_40F5_460F_ABE7_94D27697DCD2_.wvu.FilterData" localSheetId="1" hidden="1">'2022-2024 год Приложение  4'!$A$10:$L$381</definedName>
    <definedName name="Z_EC1C063C_6B0A_462C_AA57_E835F386C4D8_.wvu.FilterData" localSheetId="1" hidden="1">'2022-2024 год Приложение  4'!$A$11:$I$373</definedName>
    <definedName name="Z_EC62E557_0DAE_4118_92A6_3EE6AFDCD76F_.wvu.FilterData" localSheetId="1" hidden="1">'2022-2024 год Приложение  4'!$A$11:$L$373</definedName>
    <definedName name="Z_EC9FAB42_CFD7_4909_BE7F_FD2C891BCFAA_.wvu.FilterData" localSheetId="1" hidden="1">'2022-2024 год Приложение  4'!$A$10:$L$381</definedName>
    <definedName name="Z_ED7D03B9_EBA8_422D_9F4A_BBCCD5E098E3_.wvu.FilterData" localSheetId="0" hidden="1">'2022-2024 год Приложение 3'!$A$11:$F$356</definedName>
    <definedName name="Z_EE33F828_B63A_481B_8687_E404D78A8D56_.wvu.FilterData" localSheetId="1" hidden="1">'2022-2024 год Приложение  4'!$A$11:$L$373</definedName>
    <definedName name="Z_EE33F828_B63A_481B_8687_E404D78A8D56_.wvu.FilterData" localSheetId="0" hidden="1">'2022-2024 год Приложение 3'!$A$11:$F$356</definedName>
    <definedName name="Z_EE53859B_FE05_4C3A_A7A2_3194FEB77133_.wvu.FilterData" localSheetId="1" hidden="1">'2022-2024 год Приложение  4'!$A$10:$L$381</definedName>
    <definedName name="Z_EE53859B_FE05_4C3A_A7A2_3194FEB77133_.wvu.FilterData" localSheetId="0" hidden="1">'2022-2024 год Приложение 3'!$A$10:$N$361</definedName>
    <definedName name="Z_EE6CA251_6B69_472A_B296_79ECBA0484F6_.wvu.FilterData" localSheetId="1" hidden="1">'2022-2024 год Приложение  4'!$A$10:$L$381</definedName>
    <definedName name="Z_EEC30518_9714_4AA4_827B_01087315CFA0_.wvu.FilterData" localSheetId="1" hidden="1">'2022-2024 год Приложение  4'!$A$10:$L$380</definedName>
    <definedName name="Z_EF28A7F6_07C1_44F5_95B6_7AF15BBCE0BC_.wvu.FilterData" localSheetId="1" hidden="1">'2022-2024 год Приложение  4'!$A$10:$L$381</definedName>
    <definedName name="Z_EF28A7F6_07C1_44F5_95B6_7AF15BBCE0BC_.wvu.FilterData" localSheetId="0" hidden="1">'2022-2024 год Приложение 3'!$A$10:$N$361</definedName>
    <definedName name="Z_EFF178E8_C8AC_47EC_827A_692B15ACBD0B_.wvu.FilterData" localSheetId="1" hidden="1">'2022-2024 год Приложение  4'!$A$11:$L$373</definedName>
    <definedName name="Z_F09B2707_B73D_4942_B4CA_A55AC32797B2_.wvu.FilterData" localSheetId="1" hidden="1">'2022-2024 год Приложение  4'!$A$11:$L$373</definedName>
    <definedName name="Z_F09B2707_B73D_4942_B4CA_A55AC32797B2_.wvu.FilterData" localSheetId="0" hidden="1">'2022-2024 год Приложение 3'!$A$11:$F$356</definedName>
    <definedName name="Z_F0AEB904_EDFD_4DA8_8E45_5B132DA87D24_.wvu.FilterData" localSheetId="1" hidden="1">'2022-2024 год Приложение  4'!$A$11:$D$373</definedName>
    <definedName name="Z_F0B3920B_55BC_4BFF_940F_D704D6961405_.wvu.FilterData" localSheetId="1" hidden="1">'2022-2024 год Приложение  4'!$A$10:$L$381</definedName>
    <definedName name="Z_F1372657_B6AE_480B_8DA3_6532FF661EAB_.wvu.FilterData" localSheetId="1" hidden="1">'2022-2024 год Приложение  4'!$A$10:$L$380</definedName>
    <definedName name="Z_F1E5C7C7_BAE3_458A_84FB_35E70B388DF5_.wvu.FilterData" localSheetId="0" hidden="1">'2022-2024 год Приложение 3'!$A$12:$C$280</definedName>
    <definedName name="Z_F2D73FE4_6090_4823_9E0A_6635C4F688A6_.wvu.FilterData" localSheetId="1" hidden="1">'2022-2024 год Приложение  4'!$A$10:$L$380</definedName>
    <definedName name="Z_F2D73FE4_6090_4823_9E0A_6635C4F688A6_.wvu.FilterData" localSheetId="0" hidden="1">'2022-2024 год Приложение 3'!$A$10:$N$361</definedName>
    <definedName name="Z_F33373D5_C5C4_4F71_813A_379961506D46_.wvu.FilterData" localSheetId="0" hidden="1">'2022-2024 год Приложение 3'!$A$11:$F$356</definedName>
    <definedName name="Z_F3347612_A29B_4BB4_8F79_0B6F36DACEBB_.wvu.FilterData" localSheetId="1" hidden="1">'2022-2024 год Приложение  4'!$A$10:$I$373</definedName>
    <definedName name="Z_F3347612_A29B_4BB4_8F79_0B6F36DACEBB_.wvu.FilterData" localSheetId="0" hidden="1">'2022-2024 год Приложение 3'!$A$11:$F$356</definedName>
    <definedName name="Z_F3917087_C60D_4FB0_BADF_E449A9F0B1A5_.wvu.FilterData" localSheetId="1" hidden="1">'2022-2024 год Приложение  4'!$A$10:$L$381</definedName>
    <definedName name="Z_F3A2613F_3886_4231_B2F0_9C473830612B_.wvu.FilterData" localSheetId="1" hidden="1">'2022-2024 год Приложение  4'!$A$10:$L$381</definedName>
    <definedName name="Z_F3A2613F_3886_4231_B2F0_9C473830612B_.wvu.FilterData" localSheetId="0" hidden="1">'2022-2024 год Приложение 3'!$A$10:$N$361</definedName>
    <definedName name="Z_F3FBA5D4_522A_4E95_B407_653351A6F444_.wvu.FilterData" localSheetId="1" hidden="1">'2022-2024 год Приложение  4'!$A$11:$L$373</definedName>
    <definedName name="Z_F3FBA5D4_522A_4E95_B407_653351A6F444_.wvu.FilterData" localSheetId="0" hidden="1">'2022-2024 год Приложение 3'!$A$11:$F$356</definedName>
    <definedName name="Z_F5243B7A_D732_476C_80EE_A8F8DF8ABC14_.wvu.FilterData" localSheetId="1" hidden="1">'2022-2024 год Приложение  4'!$A$11:$L$380</definedName>
    <definedName name="Z_F5243B7A_D732_476C_80EE_A8F8DF8ABC14_.wvu.FilterData" localSheetId="0" hidden="1">'2022-2024 год Приложение 3'!$A$11:$F$361</definedName>
    <definedName name="Z_F6122843_35FD_4DE2_8960_1676DA0EFE93_.wvu.FilterData" localSheetId="0" hidden="1">'2022-2024 год Приложение 3'!$A$12:$C$280</definedName>
    <definedName name="Z_F6D4FB5D_DF97_4271_B441_1A2F47EC9015_.wvu.FilterData" localSheetId="1" hidden="1">'2022-2024 год Приложение  4'!$A$10:$L$381</definedName>
    <definedName name="Z_F77A56A8_A75D_4749_83E7_A46F30372FC7_.wvu.FilterData" localSheetId="0" hidden="1">'2022-2024 год Приложение 3'!$A$12:$C$280</definedName>
    <definedName name="Z_F83E4966_D4D0_48CB_AC08_347FD211344F_.wvu.FilterData" localSheetId="0" hidden="1">'2022-2024 год Приложение 3'!$A$11:$F$356</definedName>
    <definedName name="Z_F890EF21_D7E1_4A9B_9CE1_7F9B34521531_.wvu.FilterData" localSheetId="1" hidden="1">'2022-2024 год Приложение  4'!$A$11:$L$373</definedName>
    <definedName name="Z_F890EF21_D7E1_4A9B_9CE1_7F9B34521531_.wvu.FilterData" localSheetId="0" hidden="1">'2022-2024 год Приложение 3'!$A$11:$F$356</definedName>
    <definedName name="Z_F92366B3_1E4C_4F07_BE03_7D9A3E83484E_.wvu.FilterData" localSheetId="1" hidden="1">'2022-2024 год Приложение  4'!$A$10:$L$380</definedName>
    <definedName name="Z_F92366B3_1E4C_4F07_BE03_7D9A3E83484E_.wvu.FilterData" localSheetId="0" hidden="1">'2022-2024 год Приложение 3'!$A$10:$N$361</definedName>
    <definedName name="Z_F9510B3D_5733_4A2F_AD41_8D719DE08040_.wvu.FilterData" localSheetId="1" hidden="1">'2022-2024 год Приложение  4'!$A$11:$D$373</definedName>
    <definedName name="Z_F9510B3D_5733_4A2F_AD41_8D719DE08040_.wvu.FilterData" localSheetId="0" hidden="1">'2022-2024 год Приложение 3'!$A$11:$F$356</definedName>
    <definedName name="Z_F9510B3D_5733_4A2F_AD41_8D719DE08040_.wvu.PrintArea" localSheetId="1" hidden="1">'2022-2024 год Приложение  4'!$A$6:$D$373</definedName>
    <definedName name="Z_F9510B3D_5733_4A2F_AD41_8D719DE08040_.wvu.PrintArea" localSheetId="0" hidden="1">'2022-2024 год Приложение 3'!$A$7:$C$356</definedName>
    <definedName name="Z_FAC801BB_0465_4542_B993_A049D91D595D_.wvu.FilterData" localSheetId="1" hidden="1">'2022-2024 год Приложение  4'!$A$10:$L$380</definedName>
    <definedName name="Z_FAC801BB_0465_4542_B993_A049D91D595D_.wvu.FilterData" localSheetId="0" hidden="1">'2022-2024 год Приложение 3'!$A$10:$N$361</definedName>
    <definedName name="Z_FAEB8D12_6F02_4D2A_85DF_FFFD885E80DE_.wvu.FilterData" localSheetId="1" hidden="1">'2022-2024 год Приложение  4'!$A$11:$D$373</definedName>
    <definedName name="Z_FAEB8D12_6F02_4D2A_85DF_FFFD885E80DE_.wvu.FilterData" localSheetId="0" hidden="1">'2022-2024 год Приложение 3'!$A$11:$F$356</definedName>
    <definedName name="Z_FCCBE0E7_FEEA_4B4A_9B43_3BC14B324A55_.wvu.FilterData" localSheetId="1" hidden="1">'2022-2024 год Приложение  4'!$A$11:$L$373</definedName>
    <definedName name="Z_FDEE7B05_15CA_4134_A2FC_6810A57397E6_.wvu.FilterData" localSheetId="1" hidden="1">'2022-2024 год Приложение  4'!$A$10:$L$381</definedName>
    <definedName name="Z_FE634F4D_24B4_4614_98A9_D9890817B45C_.wvu.FilterData" localSheetId="1" hidden="1">'2022-2024 год Приложение  4'!$A$10:$L$381</definedName>
    <definedName name="Z_FE634F4D_24B4_4614_98A9_D9890817B45C_.wvu.FilterData" localSheetId="0" hidden="1">'2022-2024 год Приложение 3'!$A$10:$N$361</definedName>
    <definedName name="Z_FFA87C71_667A_4282_B3E9_0239568B872F_.wvu.FilterData" localSheetId="1" hidden="1">'2022-2024 год Приложение  4'!$A$11:$I$373</definedName>
    <definedName name="Z_FFA87C71_667A_4282_B3E9_0239568B872F_.wvu.FilterData" localSheetId="0" hidden="1">'2022-2024 год Приложение 3'!$A$11:$F$356</definedName>
    <definedName name="_xlnm.Print_Titles" localSheetId="1">'2022-2024 год Приложение  4'!$9:$10</definedName>
    <definedName name="_xlnm.Print_Area" localSheetId="1">'2022-2024 год Приложение  4'!$A$1:$G$380</definedName>
    <definedName name="_xlnm.Print_Area" localSheetId="0">'2022-2024 год Приложение 3'!$A$1:$F$361</definedName>
  </definedNames>
  <calcPr fullCalcOnLoad="1"/>
</workbook>
</file>

<file path=xl/sharedStrings.xml><?xml version="1.0" encoding="utf-8"?>
<sst xmlns="http://schemas.openxmlformats.org/spreadsheetml/2006/main" count="2258" uniqueCount="382">
  <si>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</si>
  <si>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</si>
  <si>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</si>
  <si>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</si>
  <si>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</si>
  <si>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</si>
  <si>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</si>
  <si>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</si>
  <si>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</si>
  <si>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</si>
  <si>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</si>
  <si>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</si>
  <si>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</si>
  <si>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</si>
  <si>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</si>
  <si>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</si>
  <si>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</si>
  <si>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</si>
  <si>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</si>
  <si>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</si>
  <si>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</si>
  <si>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</si>
  <si>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</si>
  <si>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</si>
  <si>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</si>
  <si>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</si>
  <si>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</si>
  <si>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</si>
  <si>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</si>
  <si>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</si>
  <si>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</si>
  <si>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</si>
  <si>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</si>
  <si>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</si>
  <si>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</si>
  <si>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</si>
  <si>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</si>
  <si>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</si>
  <si>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</si>
  <si>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</si>
  <si>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</si>
  <si>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</si>
  <si>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</si>
  <si>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</si>
  <si>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</si>
  <si>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</si>
  <si>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</si>
  <si>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</si>
  <si>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</si>
  <si>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</si>
  <si>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</si>
  <si>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</si>
  <si>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Подпрограмма "Дорожное хозяйство и транспорт "</t>
  </si>
  <si>
    <t>Обеспечение мероприятий, направленных на энергосбережение жилищно-коммунальных услуг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</si>
  <si>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</si>
  <si>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</si>
  <si>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</si>
  <si>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</si>
  <si>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</si>
  <si>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</si>
  <si>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</si>
  <si>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</si>
  <si>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"Обеспечение создания условий для реализации муниципальной программы"</t>
  </si>
  <si>
    <t>Подпрограмма "Электронный муниципалитет"</t>
  </si>
  <si>
    <t>Проект "Финансовая поддержка одарённых детей Печоры"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</si>
  <si>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</si>
  <si>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</si>
  <si>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</si>
  <si>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</si>
  <si>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</si>
  <si>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</si>
  <si>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</si>
  <si>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</si>
  <si>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</si>
  <si>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</si>
  <si>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</si>
  <si>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</si>
  <si>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</si>
  <si>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</si>
  <si>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</si>
  <si>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</si>
  <si>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</si>
  <si>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</si>
  <si>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</si>
  <si>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</si>
  <si>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</si>
  <si>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99 0 00 00000</t>
  </si>
  <si>
    <t>99 0 00 91020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</si>
  <si>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</si>
  <si>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</si>
  <si>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</si>
  <si>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</si>
  <si>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</si>
  <si>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</si>
  <si>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</si>
  <si>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04 1 11 00000</t>
  </si>
  <si>
    <t>04 0 00 00000</t>
  </si>
  <si>
    <t>04 1 00 00000</t>
  </si>
  <si>
    <t>04 1 13 00000</t>
  </si>
  <si>
    <t>04 1 12 73010</t>
  </si>
  <si>
    <t>04 2 00 00000</t>
  </si>
  <si>
    <t>04 2 11 00000</t>
  </si>
  <si>
    <t>04 2 12 73010</t>
  </si>
  <si>
    <t>04 3 00 00000</t>
  </si>
  <si>
    <t>04 3 11 00000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</si>
  <si>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</si>
  <si>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</si>
  <si>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</si>
  <si>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</si>
  <si>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</si>
  <si>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</si>
  <si>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</si>
  <si>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</si>
  <si>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</si>
  <si>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</si>
  <si>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</si>
  <si>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</si>
  <si>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</si>
  <si>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</si>
  <si>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</si>
  <si>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</si>
  <si>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06 0 00 00000</t>
  </si>
  <si>
    <t>06 0 21 00000</t>
  </si>
  <si>
    <t>06 0 51 00000</t>
  </si>
  <si>
    <t>08 2 00 00000</t>
  </si>
  <si>
    <t>02 0 00 00000</t>
  </si>
  <si>
    <t>02 1 00 00000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</si>
  <si>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</si>
  <si>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</si>
  <si>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</si>
  <si>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</si>
  <si>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</si>
  <si>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</si>
  <si>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</si>
  <si>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</si>
  <si>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</si>
  <si>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</si>
  <si>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</si>
  <si>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</si>
  <si>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</si>
  <si>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</si>
  <si>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</si>
  <si>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</si>
  <si>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</si>
  <si>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</si>
  <si>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</si>
  <si>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</si>
  <si>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</si>
  <si>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</si>
  <si>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</si>
  <si>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09 2 11 00000</t>
  </si>
  <si>
    <t>09 3 00 00000</t>
  </si>
  <si>
    <t>09 3 11 00000</t>
  </si>
  <si>
    <t>03 0 00 00000</t>
  </si>
  <si>
    <t>03 1 00 00000</t>
  </si>
  <si>
    <t>03 2 00 00000</t>
  </si>
  <si>
    <t>03 3 00 00000</t>
  </si>
  <si>
    <t>03 3 12 00000</t>
  </si>
  <si>
    <t>03 3 13 00000</t>
  </si>
  <si>
    <t>03 5 00 00000</t>
  </si>
  <si>
    <t>03 5 12 00000</t>
  </si>
  <si>
    <t>Кадровое обеспечение, повышение квалификации</t>
  </si>
  <si>
    <t>05 0 25 00000</t>
  </si>
  <si>
    <t>04 4 11 S2040</t>
  </si>
  <si>
    <t>07 3 73 73150</t>
  </si>
  <si>
    <t>Мероприятия по проведению оздоровительной кампании детей и трудоустройству подростков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</si>
  <si>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</si>
  <si>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</si>
  <si>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</si>
  <si>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</si>
  <si>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</si>
  <si>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</si>
  <si>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</si>
  <si>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</si>
  <si>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</si>
  <si>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</si>
  <si>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</si>
  <si>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</si>
  <si>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</si>
  <si>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</si>
  <si>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Мероприятия в области пассажирского транспорта</t>
  </si>
  <si>
    <t>03 3 14 00000</t>
  </si>
  <si>
    <t>01 2 00 00000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</si>
  <si>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</si>
  <si>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</si>
  <si>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</si>
  <si>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</si>
  <si>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03 6 00 00000</t>
  </si>
  <si>
    <t>01 2 21 00000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</si>
  <si>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</si>
  <si>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</si>
  <si>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</si>
  <si>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</si>
  <si>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</si>
  <si>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</si>
  <si>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персонифицированного финансирования дополнительного образования детей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</si>
  <si>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</si>
  <si>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</si>
  <si>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</si>
  <si>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</si>
  <si>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01 3 21 00000</t>
  </si>
  <si>
    <t>Финансовая поддержка субъектов малого и среднего предпринимательства</t>
  </si>
  <si>
    <t xml:space="preserve">к  решению Совета </t>
  </si>
  <si>
    <t>Сумма (тыс. рублей)</t>
  </si>
  <si>
    <t>Условно утверждаемые (утвержденные) расходы</t>
  </si>
  <si>
    <t>99 0 00 99990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</si>
  <si>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</si>
  <si>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</si>
  <si>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</si>
  <si>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</si>
  <si>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</si>
  <si>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Укрепление материально-технической базы муниципальных учреждений сферы культуры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</si>
  <si>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</si>
  <si>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09 2 32 51760</t>
  </si>
  <si>
    <t>07 3 81 00000</t>
  </si>
  <si>
    <t>Реализация народных проектов в сфере культуры, прошедших отбор в рамках проекта "Народный бюджет"</t>
  </si>
  <si>
    <t>Обеспечение деятельности (оказания услуг) муниципальных учреждений (организаций)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</si>
  <si>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</si>
  <si>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05 0 11 S2850</t>
  </si>
  <si>
    <t>Оплата муниципальными учреждениями расходов по коммунальным услугам</t>
  </si>
  <si>
    <t>05 0 21 S2850</t>
  </si>
  <si>
    <t>05 0 22 S2850</t>
  </si>
  <si>
    <t>Мероприятия по проведению оздоровительной кампании детей</t>
  </si>
  <si>
    <t>04 4 11 00000</t>
  </si>
  <si>
    <t>05 0 11 S2690</t>
  </si>
  <si>
    <t>05 0 21 S2690</t>
  </si>
  <si>
    <t>04 1 11 S2850</t>
  </si>
  <si>
    <t>04 2 11 S2850</t>
  </si>
  <si>
    <t>04 3 11 S2850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</si>
  <si>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</si>
  <si>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05 0 22 S2700</t>
  </si>
  <si>
    <t>06 0 21 S2700</t>
  </si>
  <si>
    <t>Обеспечение мероприятий по расселению непригодного для проживания жилищного фонда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</si>
  <si>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</si>
  <si>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56 S2840</t>
  </si>
  <si>
    <t>03 2 F3 6748S</t>
  </si>
  <si>
    <t>2022 год</t>
  </si>
  <si>
    <t>Муниципальная  программа "Развитие экономики"</t>
  </si>
  <si>
    <t>Подпрограмма "Инвестиционный климат на территории муниципального района "Печора"</t>
  </si>
  <si>
    <t>Подпрограмма "Малое и среднее предпринимательство"</t>
  </si>
  <si>
    <t>Муниципальная  программа "Развитие агропромышленного  комплекса"</t>
  </si>
  <si>
    <t>Подпрограмма "Развитие сельского хозяйства"</t>
  </si>
  <si>
    <t>Муниципальная  программа "Жилье, жилищно-коммунальное хозяйство и территориальное развитие"</t>
  </si>
  <si>
    <t>Подпрограмма "Улучшение состояния жилищно-коммунального комплекса"</t>
  </si>
  <si>
    <t>Подпрограмма "Энергосбережение и повышение энергетической эффективности"</t>
  </si>
  <si>
    <t>Муниципальная  программа "Развитие образования"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</si>
  <si>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</si>
  <si>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</si>
  <si>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"Дети и молодежь"</t>
  </si>
  <si>
    <t>Подпрограмма "Оздоровление, отдых детей и трудоустройство подростков"</t>
  </si>
  <si>
    <t>Муниципальная  программа "Развитие физической культуры и спорта"</t>
  </si>
  <si>
    <t>Муниципальная  программа "Развитие системы муниципального управления"</t>
  </si>
  <si>
    <t>Подпрограмма "Управление муниципальными финансами и муниципальным долгом"</t>
  </si>
  <si>
    <t>Подпрограмма "Управление муниципальным имуществом"</t>
  </si>
  <si>
    <t>Подпрограмма "Муниципальное управление"</t>
  </si>
  <si>
    <t>Муниципальная  программа "Безопасность жизнедеятельности населения"</t>
  </si>
  <si>
    <t>Подпрограмма "Профилактика терроризма и экстремизма"</t>
  </si>
  <si>
    <t>Муниципальная  программа "Социальное развитие"</t>
  </si>
  <si>
    <t>Подпрограмма "Содействие занятости населения"</t>
  </si>
  <si>
    <t>Подпрограмма "Социальная поддержка отдельных категорий граждан, развитие и укрепление института семьи"</t>
  </si>
  <si>
    <t>Подпрограмма "Поддержка некоммерческих общественных организаций"</t>
  </si>
  <si>
    <t xml:space="preserve">Подпрограмма "Дорожное хозяйство и транспорт" </t>
  </si>
  <si>
    <t>Подпрограмма "Улучшение состояния территорий муниципального района «Печора»</t>
  </si>
  <si>
    <t>Муниципальная программа "Развитие культуры и туризма"</t>
  </si>
  <si>
    <t>04 5 11 73050</t>
  </si>
  <si>
    <t>99 0 00 91040</t>
  </si>
  <si>
    <t>99 0 00 91050</t>
  </si>
  <si>
    <t>09 1 11 00000</t>
  </si>
  <si>
    <r>
      <t xml:space="preserve">02 1 </t>
    </r>
    <r>
      <rPr>
        <sz val="12"/>
        <rFont val="Times New Roman"/>
        <family val="1"/>
      </rPr>
      <t>11 00000</t>
    </r>
  </si>
  <si>
    <t>06 0 21 S2850</t>
  </si>
  <si>
    <t>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</si>
  <si>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r>
      <t>08 2 22</t>
    </r>
    <r>
      <rPr>
        <sz val="12"/>
        <rFont val="Times New Roman"/>
        <family val="1"/>
      </rPr>
      <t xml:space="preserve"> 00000</t>
    </r>
  </si>
  <si>
    <t>08 2 22 00000</t>
  </si>
  <si>
    <t>03 1 11 00000</t>
  </si>
  <si>
    <t>Адаптация объектов жилого фонда и жилой среды к потребностям инвалидов и других маломобильных групп населения.</t>
  </si>
  <si>
    <t>03 1 12 00000</t>
  </si>
  <si>
    <t>03 1 13 00000</t>
  </si>
  <si>
    <t>03 1 21 73060</t>
  </si>
  <si>
    <t>03 3 11 00000</t>
  </si>
  <si>
    <t>03 3 11 S2210</t>
  </si>
  <si>
    <t>03 3 12 S2220</t>
  </si>
  <si>
    <t>03 3 15 S2270</t>
  </si>
  <si>
    <t>03 5 11 00000</t>
  </si>
  <si>
    <t>03 6 11 73120</t>
  </si>
  <si>
    <t>Укрепление материально-технической базы</t>
  </si>
  <si>
    <t>06 0 11 00000</t>
  </si>
  <si>
    <t>06 0 22 00000</t>
  </si>
  <si>
    <t>Оказание муниципальных услуг (выполнение работ) музеями и библиотеками</t>
  </si>
  <si>
    <t>04 1 14 73020</t>
  </si>
  <si>
    <t>04 1 16 73190</t>
  </si>
  <si>
    <t>04 2 16 73190</t>
  </si>
  <si>
    <t>Осуществление государственных полномочий Республики Коми, предусмотренных 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</si>
  <si>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07 3 75 73140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</si>
  <si>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</si>
  <si>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04 3 13 00000</t>
  </si>
  <si>
    <t>04 3 14 73190</t>
  </si>
  <si>
    <t>04 3 15 S2700</t>
  </si>
  <si>
    <t>03 2 31 S2880</t>
  </si>
  <si>
    <t>05 0 42 00000</t>
  </si>
  <si>
    <t>Субсидии поселениям из бюджета муниципального образования муниципального района «Печора» на оплату энергетических ресурсов уличного освещения</t>
  </si>
  <si>
    <t>Субсидии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</si>
  <si>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09 2 31 R0820</t>
  </si>
  <si>
    <t>06 0 P5 S2090</t>
  </si>
  <si>
    <t>05 0 13 S2150</t>
  </si>
  <si>
    <t>Создание безопасных условий в организациях в сфере физической культуры и спорта</t>
  </si>
  <si>
    <t>03 2 11 00000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</si>
  <si>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</si>
  <si>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1 13 S2010</t>
  </si>
  <si>
    <t>04 2 13 S2010</t>
  </si>
  <si>
    <t>99 0 00 91060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</si>
  <si>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</si>
  <si>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05 0 13 S2470</t>
  </si>
  <si>
    <t>06 0 72 S2100</t>
  </si>
  <si>
    <t>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</si>
  <si>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03 3 15 00000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</si>
  <si>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</si>
  <si>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</si>
  <si>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
</t>
  </si>
  <si>
    <t>04 2 18 L3040</t>
  </si>
  <si>
    <t>03 2 12 S2870</t>
  </si>
  <si>
    <t xml:space="preserve">Обеспечение мероприятий по сносу аварийного жилищного фонда
</t>
  </si>
  <si>
    <t xml:space="preserve">Сумма (тыс. рублей) </t>
  </si>
  <si>
    <t>2023 год</t>
  </si>
  <si>
    <t>Подпрограмма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</si>
  <si>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«Комплексное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</si>
  <si>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Обеспечение защиты конфиденциальной информации в информационных системах</t>
  </si>
  <si>
    <t>Проведение мероприятий, направленных на профилактику преступлений экстремистского и террористического характера</t>
  </si>
  <si>
    <t>Реализация народных проектов в сфере физической культуры и спорта, прошедших отбор в рамках проекта "Народный бюджет"</t>
  </si>
  <si>
    <t xml:space="preserve">Оказание муниципальных услуг (выполнение работ) музеями и библиотеками 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</si>
  <si>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</si>
  <si>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Приложение 4</t>
  </si>
  <si>
    <t>01 3 I5 S2800</t>
  </si>
  <si>
    <t>05 0 13 L5190</t>
  </si>
  <si>
    <t>04 1 13 S2Я00</t>
  </si>
  <si>
    <t>04 2 13 S2Я00</t>
  </si>
  <si>
    <t>Подпрограмма "Защита населения и территории муниципального района "Печора"  от чрезвычайных ситуаций"</t>
  </si>
  <si>
    <t>Муниципальная  программа "Обеспечение охраны общественного порядка и профилактика правонарушений"</t>
  </si>
  <si>
    <t>10 0 00 00000</t>
  </si>
  <si>
    <t>10 4 00 00000</t>
  </si>
  <si>
    <r>
      <t>10 4 11</t>
    </r>
    <r>
      <rPr>
        <sz val="12"/>
        <rFont val="Times New Roman"/>
        <family val="1"/>
      </rPr>
      <t xml:space="preserve"> 00000</t>
    </r>
  </si>
  <si>
    <t>10 3 00 00000</t>
  </si>
  <si>
    <r>
      <t>10 3 11</t>
    </r>
    <r>
      <rPr>
        <sz val="12"/>
        <rFont val="Times New Roman"/>
        <family val="1"/>
      </rPr>
      <t xml:space="preserve"> 00000</t>
    </r>
  </si>
  <si>
    <t>Подпрограмма "Профилактика правонарушений в области  безопасности дорожного движения"</t>
  </si>
  <si>
    <r>
      <t>10 4 21</t>
    </r>
    <r>
      <rPr>
        <sz val="12"/>
        <rFont val="Times New Roman"/>
        <family val="1"/>
      </rPr>
      <t xml:space="preserve"> 00000</t>
    </r>
  </si>
  <si>
    <r>
      <t>10 4 22</t>
    </r>
    <r>
      <rPr>
        <sz val="12"/>
        <rFont val="Times New Roman"/>
        <family val="1"/>
      </rPr>
      <t xml:space="preserve"> 00000</t>
    </r>
  </si>
  <si>
    <t>10 1 00 00000</t>
  </si>
  <si>
    <r>
      <t>10 1 11</t>
    </r>
    <r>
      <rPr>
        <sz val="12"/>
        <rFont val="Times New Roman"/>
        <family val="1"/>
      </rPr>
      <t xml:space="preserve"> 00000</t>
    </r>
  </si>
  <si>
    <t>Подпрограмма "Профилактика преступлений и иных правонарушений"</t>
  </si>
  <si>
    <t xml:space="preserve">от   декабря 2021 года № </t>
  </si>
  <si>
    <t xml:space="preserve">Ведомственная структура расходов бюджета муниципального образования муниципального района "Печора" на 2022 год и плановый период 2023 и  2024 годов </t>
  </si>
  <si>
    <t>от  декабря 2021 года №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</si>
  <si>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2022 год и плановый период 2023 и 2024 годов</t>
  </si>
  <si>
    <t>2024 год</t>
  </si>
  <si>
    <t>04 3 12 S2010</t>
  </si>
  <si>
    <t>Профилактика правонарушений, связанных с незаконным оборотом наркотиков (приобретение наборов химических имитаторов запахов взрывчатых веществ для кинологической службы и вспомогательных материалов)</t>
  </si>
  <si>
    <t>Подпрограмма "Повышение безопасности дорожного движения"</t>
  </si>
  <si>
    <t>Содействие в проведении профилактических,   пропагандистских акций, конкурсов, мероприятий направленных на укрепление дисциплины участников  дорожного движения,  формирования у них стереотипов законопослушного поведения на дороге</t>
  </si>
  <si>
    <t>Оснащение образовательных организаций оборудованием, позволяющим  в игровой форме формировать  навыки безопасного поведения на улично – дорожной сети (в том числе обустройство мини-улиц и авто-городков)</t>
  </si>
  <si>
    <t>Содействие в проведении мероприятий с детьми, по профилактике детского дорожно-транспортного травматизма и обеспечению безопасному участию в дорожном движении («Безопасное колесо», «Внимание – дети», акции «Безопасное лето», «Безопасность глазами детей» и другие)</t>
  </si>
  <si>
    <t>04 2 17 53031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</si>
  <si>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</si>
  <si>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</si>
  <si>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05 0 13 S2500</t>
  </si>
  <si>
    <t>05 0 13 S2600</t>
  </si>
  <si>
    <t>Реализация народных проектов, прошедших отбор в рамках проекта "Народный бюджет", в области этнокультурного развития народов проживающих на территории Республики Коми</t>
  </si>
  <si>
    <t>Осуществление информационного обеспечения государственной молодёжной политики муниципального района "Печора"</t>
  </si>
  <si>
    <t>06 0 72 S2330</t>
  </si>
  <si>
    <t>Создание безопасных условий в организациях в сфере физической культуры и спорта в Республике Коми</t>
  </si>
  <si>
    <t>07 3 12 00000</t>
  </si>
  <si>
    <t>Организация мероприятий по профессиональной подготовке кадров в системе муниципального управления</t>
  </si>
  <si>
    <t>04 2 19 S2Я00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</si>
  <si>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</si>
  <si>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99 0 00 99271</t>
  </si>
  <si>
    <t>Реализации народных проектов по обустройству источников холодного водоснабжения, прошедших отбор в рамках проекта "Народный бюджет"</t>
  </si>
  <si>
    <t>03 1 22 S2200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</si>
  <si>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</si>
  <si>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04 3 21 00000</t>
  </si>
  <si>
    <t>99 0 00 S2300</t>
  </si>
  <si>
    <t>Реализация народных проектов в сфере благоустройства, прошедших отбор в рамках проекта "Народный бюджет"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</si>
  <si>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муниципального образования муниципального района Печора</t>
  </si>
  <si>
    <t>03 2 11 S9602</t>
  </si>
  <si>
    <t>06 0 12 S2100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</si>
</sst>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</numFmts>
  <fonts count="57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0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right" vertical="center"/>
    </xf>
    <xf numFmtId="49" fontId="54" fillId="0" borderId="11" xfId="0" applyNumberFormat="1" applyFont="1" applyBorder="1" applyAlignment="1">
      <alignment horizontal="center" vertical="center" wrapText="1"/>
    </xf>
    <xf numFmtId="49" fontId="9" fillId="7" borderId="11" xfId="0" applyNumberFormat="1" applyFont="1" applyFill="1" applyBorder="1" applyAlignment="1">
      <alignment horizontal="justify" vertical="center" wrapText="1"/>
    </xf>
    <xf numFmtId="49" fontId="9" fillId="7" borderId="11" xfId="0" applyNumberFormat="1" applyFont="1" applyFill="1" applyBorder="1" applyAlignment="1">
      <alignment horizontal="center" vertical="center" wrapText="1"/>
    </xf>
    <xf numFmtId="181" fontId="9" fillId="7" borderId="11" xfId="0" applyNumberFormat="1" applyFont="1" applyFill="1" applyBorder="1" applyAlignment="1">
      <alignment horizontal="right" vertical="center"/>
    </xf>
    <xf numFmtId="49" fontId="10" fillId="7" borderId="11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Border="1" applyAlignment="1">
      <alignment horizontal="justify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81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justify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181" fontId="2" fillId="34" borderId="11" xfId="0" applyNumberFormat="1" applyFont="1" applyFill="1" applyBorder="1" applyAlignment="1">
      <alignment horizontal="right" vertical="center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181" fontId="6" fillId="34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center"/>
    </xf>
    <xf numFmtId="181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81" fontId="11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181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11" fillId="33" borderId="11" xfId="0" applyNumberFormat="1" applyFont="1" applyFill="1" applyBorder="1" applyAlignment="1">
      <alignment/>
    </xf>
    <xf numFmtId="0" fontId="56" fillId="33" borderId="11" xfId="0" applyNumberFormat="1" applyFont="1" applyFill="1" applyBorder="1" applyAlignment="1">
      <alignment wrapText="1"/>
    </xf>
    <xf numFmtId="0" fontId="3" fillId="33" borderId="11" xfId="0" applyNumberFormat="1" applyFont="1" applyFill="1" applyBorder="1" applyAlignment="1">
      <alignment horizontal="justify"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wrapText="1"/>
    </xf>
    <xf numFmtId="0" fontId="11" fillId="33" borderId="11" xfId="0" applyNumberFormat="1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49" fontId="54" fillId="35" borderId="11" xfId="0" applyNumberFormat="1" applyFont="1" applyFill="1" applyBorder="1" applyAlignment="1">
      <alignment horizontal="center" vertical="center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181" fontId="11" fillId="0" borderId="11" xfId="0" applyNumberFormat="1" applyFont="1" applyFill="1" applyBorder="1" applyAlignment="1">
      <alignment vertical="center"/>
    </xf>
    <xf numFmtId="49" fontId="6" fillId="35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top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49" fontId="6" fillId="6" borderId="11" xfId="0" applyNumberFormat="1" applyFont="1" applyFill="1" applyBorder="1" applyAlignment="1">
      <alignment horizontal="left"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49" fontId="6" fillId="6" borderId="11" xfId="0" applyNumberFormat="1" applyFont="1" applyFill="1" applyBorder="1" applyAlignment="1">
      <alignment horizontal="center" vertical="center" wrapText="1"/>
    </xf>
    <xf numFmtId="181" fontId="6" fillId="6" borderId="11" xfId="0" applyNumberFormat="1" applyFont="1" applyFill="1" applyBorder="1" applyAlignment="1">
      <alignment horizontal="right" vertical="center"/>
    </xf>
    <xf numFmtId="49" fontId="11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justify" vertical="center" wrapText="1"/>
    </xf>
    <xf numFmtId="181" fontId="2" fillId="6" borderId="11" xfId="0" applyNumberFormat="1" applyFont="1" applyFill="1" applyBorder="1" applyAlignment="1">
      <alignment horizontal="right" vertical="center"/>
    </xf>
    <xf numFmtId="49" fontId="11" fillId="7" borderId="11" xfId="0" applyNumberFormat="1" applyFont="1" applyFill="1" applyBorder="1" applyAlignment="1">
      <alignment horizontal="center" vertical="center" wrapText="1"/>
    </xf>
    <xf numFmtId="49" fontId="54" fillId="34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181" fontId="2" fillId="6" borderId="11" xfId="0" applyNumberFormat="1" applyFont="1" applyFill="1" applyBorder="1" applyAlignment="1">
      <alignment horizontal="right" vertical="center" wrapText="1"/>
    </xf>
    <xf numFmtId="0" fontId="56" fillId="33" borderId="11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49" fontId="11" fillId="33" borderId="11" xfId="0" applyNumberFormat="1" applyFont="1" applyFill="1" applyBorder="1" applyAlignment="1">
      <alignment horizontal="justify" vertical="top" wrapText="1"/>
    </xf>
    <xf numFmtId="181" fontId="3" fillId="0" borderId="11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181" fontId="3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justify" vertical="center" wrapText="1"/>
    </xf>
    <xf numFmtId="181" fontId="3" fillId="7" borderId="11" xfId="0" applyNumberFormat="1" applyFont="1" applyFill="1" applyBorder="1" applyAlignment="1">
      <alignment horizontal="right" vertical="center"/>
    </xf>
    <xf numFmtId="188" fontId="11" fillId="33" borderId="11" xfId="0" applyNumberFormat="1" applyFont="1" applyFill="1" applyBorder="1" applyAlignment="1">
      <alignment horizontal="left" vertical="center" wrapText="1"/>
    </xf>
    <xf numFmtId="180" fontId="2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1" fontId="0" fillId="0" borderId="0" xfId="0" applyNumberFormat="1" applyFont="1" applyFill="1" applyAlignment="1">
      <alignment/>
    </xf>
    <xf numFmtId="181" fontId="3" fillId="33" borderId="11" xfId="0" applyNumberFormat="1" applyFont="1" applyFill="1" applyBorder="1" applyAlignment="1">
      <alignment horizontal="right" vertical="center"/>
    </xf>
    <xf numFmtId="4" fontId="9" fillId="7" borderId="11" xfId="0" applyNumberFormat="1" applyFont="1" applyFill="1" applyBorder="1" applyAlignment="1">
      <alignment horizontal="right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81" fontId="3" fillId="35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49" fontId="3" fillId="35" borderId="11" xfId="0" applyNumberFormat="1" applyFont="1" applyFill="1" applyBorder="1" applyAlignment="1">
      <alignment horizontal="justify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81" fontId="11" fillId="33" borderId="11" xfId="0" applyNumberFormat="1" applyFont="1" applyFill="1" applyBorder="1" applyAlignment="1">
      <alignment horizontal="right" vertical="center" wrapText="1"/>
    </xf>
    <xf numFmtId="181" fontId="3" fillId="0" borderId="11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1" fillId="0" borderId="11" xfId="0" applyFont="1" applyFill="1" applyBorder="1" applyAlignment="1">
      <alignment wrapText="1"/>
    </xf>
    <xf numFmtId="186" fontId="11" fillId="33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justify" vertical="center" wrapText="1"/>
    </xf>
    <xf numFmtId="181" fontId="2" fillId="6" borderId="11" xfId="0" applyNumberFormat="1" applyFont="1" applyFill="1" applyBorder="1" applyAlignment="1">
      <alignment vertical="center"/>
    </xf>
    <xf numFmtId="49" fontId="11" fillId="6" borderId="11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left" vertical="center" wrapText="1"/>
    </xf>
    <xf numFmtId="49" fontId="9" fillId="7" borderId="11" xfId="0" applyNumberFormat="1" applyFont="1" applyFill="1" applyBorder="1" applyAlignment="1">
      <alignment horizontal="left" vertical="center" wrapText="1"/>
    </xf>
    <xf numFmtId="49" fontId="9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center" vertical="center"/>
    </xf>
    <xf numFmtId="186" fontId="11" fillId="0" borderId="11" xfId="0" applyNumberFormat="1" applyFont="1" applyFill="1" applyBorder="1" applyAlignment="1">
      <alignment horizontal="center" vertical="center" wrapText="1"/>
    </xf>
    <xf numFmtId="181" fontId="11" fillId="35" borderId="0" xfId="0" applyNumberFormat="1" applyFont="1" applyFill="1" applyBorder="1" applyAlignment="1">
      <alignment horizontal="right" vertical="center"/>
    </xf>
    <xf numFmtId="181" fontId="11" fillId="35" borderId="0" xfId="0" applyNumberFormat="1" applyFont="1" applyFill="1" applyBorder="1" applyAlignment="1">
      <alignment horizontal="right" vertical="center" wrapText="1"/>
    </xf>
    <xf numFmtId="181" fontId="0" fillId="35" borderId="0" xfId="0" applyNumberFormat="1" applyFont="1" applyFill="1" applyAlignment="1">
      <alignment/>
    </xf>
    <xf numFmtId="181" fontId="0" fillId="35" borderId="0" xfId="0" applyNumberFormat="1" applyFill="1" applyAlignment="1">
      <alignment/>
    </xf>
    <xf numFmtId="0" fontId="11" fillId="33" borderId="11" xfId="0" applyNumberFormat="1" applyFont="1" applyFill="1" applyBorder="1" applyAlignment="1">
      <alignment horizontal="right" vertical="center"/>
    </xf>
    <xf numFmtId="181" fontId="11" fillId="7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justify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Normal="90" zoomScaleSheetLayoutView="100" workbookViewId="0" topLeftCell="A115">
      <selection activeCell="J130" sqref="J130"/>
    </sheetView>
  </sheetViews>
  <sheetFormatPr defaultColWidth="9.140625" defaultRowHeight="9.75" customHeight="1"/>
  <cols>
    <col min="1" max="1" width="75.57421875" style="19" customWidth="1"/>
    <col min="2" max="2" width="16.140625" style="19" customWidth="1"/>
    <col min="3" max="3" width="6.00390625" style="19" customWidth="1"/>
    <col min="4" max="4" width="14.00390625" style="19" customWidth="1"/>
    <col min="5" max="5" width="14.7109375" style="19" customWidth="1"/>
    <col min="6" max="6" width="13.57421875" style="19" customWidth="1"/>
    <col min="7" max="7" width="15.28125" style="19" customWidth="1"/>
    <col min="8" max="8" width="12.57421875" style="19" customWidth="1"/>
    <col min="9" max="9" width="10.7109375" style="19" customWidth="1"/>
    <col min="10" max="10" width="13.28125" style="19" customWidth="1"/>
    <col min="11" max="16384" width="9.140625" style="19" customWidth="1"/>
  </cols>
  <sheetData>
    <row r="1" spans="5:11" ht="15.75">
      <c r="E1" s="153" t="s">
        <v>190</v>
      </c>
      <c r="F1" s="153"/>
      <c r="G1" s="115"/>
      <c r="H1" s="115"/>
      <c r="I1" s="115"/>
      <c r="J1" s="115"/>
      <c r="K1" s="115"/>
    </row>
    <row r="2" spans="4:11" ht="12.75" customHeight="1">
      <c r="D2" s="149" t="s">
        <v>202</v>
      </c>
      <c r="E2" s="149"/>
      <c r="F2" s="149"/>
      <c r="G2" s="129"/>
      <c r="H2" s="129"/>
      <c r="I2" s="149"/>
      <c r="J2" s="149"/>
      <c r="K2" s="149"/>
    </row>
    <row r="3" spans="4:11" ht="12.75" customHeight="1">
      <c r="D3" s="149" t="s">
        <v>207</v>
      </c>
      <c r="E3" s="149"/>
      <c r="F3" s="149"/>
      <c r="G3" s="129"/>
      <c r="H3" s="129"/>
      <c r="I3" s="149"/>
      <c r="J3" s="149"/>
      <c r="K3" s="149"/>
    </row>
    <row r="4" spans="4:11" ht="12.75" customHeight="1">
      <c r="D4" s="149" t="s">
        <v>350</v>
      </c>
      <c r="E4" s="149"/>
      <c r="F4" s="149"/>
      <c r="G4" s="129"/>
      <c r="H4" s="129"/>
      <c r="I4" s="149"/>
      <c r="J4" s="149"/>
      <c r="K4" s="149"/>
    </row>
    <row r="5" spans="5:11" ht="12.75" customHeight="1">
      <c r="E5" s="113"/>
      <c r="F5" s="113"/>
      <c r="G5" s="114"/>
      <c r="H5" s="114"/>
      <c r="I5" s="114"/>
      <c r="J5" s="114"/>
      <c r="K5" s="114"/>
    </row>
    <row r="6" ht="12.75"/>
    <row r="7" spans="1:6" ht="57.75" customHeight="1">
      <c r="A7" s="158" t="s">
        <v>351</v>
      </c>
      <c r="B7" s="158"/>
      <c r="C7" s="158"/>
      <c r="D7" s="158"/>
      <c r="E7" s="158"/>
      <c r="F7" s="158"/>
    </row>
    <row r="8" spans="1:5" ht="12.75">
      <c r="A8" s="1" t="s">
        <v>0</v>
      </c>
      <c r="B8" s="1" t="s">
        <v>0</v>
      </c>
      <c r="C8" s="1" t="s">
        <v>0</v>
      </c>
      <c r="D8" s="1"/>
      <c r="E8" s="1"/>
    </row>
    <row r="9" spans="1:6" ht="18" customHeight="1">
      <c r="A9" s="154" t="s">
        <v>3</v>
      </c>
      <c r="B9" s="156" t="s">
        <v>1</v>
      </c>
      <c r="C9" s="156" t="s">
        <v>2</v>
      </c>
      <c r="D9" s="150" t="s">
        <v>203</v>
      </c>
      <c r="E9" s="151"/>
      <c r="F9" s="152"/>
    </row>
    <row r="10" spans="1:6" ht="29.25" customHeight="1">
      <c r="A10" s="155"/>
      <c r="B10" s="157"/>
      <c r="C10" s="157"/>
      <c r="D10" s="96" t="s">
        <v>236</v>
      </c>
      <c r="E10" s="96" t="s">
        <v>322</v>
      </c>
      <c r="F10" s="96" t="s">
        <v>352</v>
      </c>
    </row>
    <row r="11" spans="1:6" s="2" customFormat="1" ht="15" customHeight="1">
      <c r="A11" s="24" t="s">
        <v>4</v>
      </c>
      <c r="B11" s="24" t="s">
        <v>5</v>
      </c>
      <c r="C11" s="24" t="s">
        <v>6</v>
      </c>
      <c r="D11" s="24">
        <v>4</v>
      </c>
      <c r="E11" s="24">
        <v>5</v>
      </c>
      <c r="F11" s="24">
        <v>6</v>
      </c>
    </row>
    <row r="12" spans="1:10" ht="18.75">
      <c r="A12" s="27" t="s">
        <v>7</v>
      </c>
      <c r="B12" s="5" t="s">
        <v>0</v>
      </c>
      <c r="C12" s="5" t="s">
        <v>0</v>
      </c>
      <c r="D12" s="6">
        <f>D13+D22+D26+D74+D154+D193+D216+D284+D290+D324+D310</f>
        <v>1921425.9</v>
      </c>
      <c r="E12" s="6">
        <f>E13+E22+E26+E74+E154+E193+E216+E284+E290+E324+E310</f>
        <v>1891159.3000000003</v>
      </c>
      <c r="F12" s="6">
        <f>F13+F22+F26+F74+F154+F193+F216+F284+F290+F324+F310</f>
        <v>1873934.6000000003</v>
      </c>
      <c r="G12" s="25">
        <f>D12-'2022-2024 год Приложение  4'!E12</f>
        <v>0</v>
      </c>
      <c r="H12" s="25">
        <f>E12-'2022-2024 год Приложение  4'!F12</f>
        <v>0</v>
      </c>
      <c r="I12" s="25">
        <f>F12-'2022-2024 год Приложение  4'!G12</f>
        <v>0</v>
      </c>
      <c r="J12" s="25"/>
    </row>
    <row r="13" spans="1:8" ht="15.75">
      <c r="A13" s="28" t="s">
        <v>237</v>
      </c>
      <c r="B13" s="29" t="s">
        <v>84</v>
      </c>
      <c r="C13" s="29" t="s">
        <v>0</v>
      </c>
      <c r="D13" s="30">
        <f>D17+D14</f>
        <v>1620</v>
      </c>
      <c r="E13" s="30">
        <f>E17+E14</f>
        <v>850</v>
      </c>
      <c r="F13" s="30">
        <f>F17+F14</f>
        <v>850</v>
      </c>
      <c r="G13" s="25"/>
      <c r="H13" s="25"/>
    </row>
    <row r="14" spans="1:8" ht="31.5">
      <c r="A14" s="13" t="s">
        <v>238</v>
      </c>
      <c r="B14" s="11" t="s">
        <v>182</v>
      </c>
      <c r="C14" s="11" t="s">
        <v>0</v>
      </c>
      <c r="D14" s="12">
        <f aca="true" t="shared" si="0" ref="D14:F15">D15</f>
        <v>650</v>
      </c>
      <c r="E14" s="12">
        <f t="shared" si="0"/>
        <v>0</v>
      </c>
      <c r="F14" s="12">
        <f t="shared" si="0"/>
        <v>0</v>
      </c>
      <c r="G14" s="25"/>
      <c r="H14" s="25"/>
    </row>
    <row r="15" spans="1:8" ht="31.5">
      <c r="A15" s="44" t="s">
        <v>189</v>
      </c>
      <c r="B15" s="15" t="s">
        <v>188</v>
      </c>
      <c r="C15" s="41"/>
      <c r="D15" s="20">
        <f t="shared" si="0"/>
        <v>650</v>
      </c>
      <c r="E15" s="20">
        <f t="shared" si="0"/>
        <v>0</v>
      </c>
      <c r="F15" s="20">
        <f t="shared" si="0"/>
        <v>0</v>
      </c>
      <c r="G15" s="25"/>
      <c r="H15" s="25"/>
    </row>
    <row r="16" spans="1:8" ht="47.25">
      <c r="A16" s="44" t="s">
        <v>315</v>
      </c>
      <c r="B16" s="15" t="s">
        <v>188</v>
      </c>
      <c r="C16" s="41" t="s">
        <v>8</v>
      </c>
      <c r="D16" s="20">
        <f>'2022-2024 год Приложение  4'!E28</f>
        <v>650</v>
      </c>
      <c r="E16" s="20">
        <f>'2022-2024 год Приложение  4'!F28</f>
        <v>0</v>
      </c>
      <c r="F16" s="20">
        <f>'2022-2024 год Приложение  4'!G28</f>
        <v>0</v>
      </c>
      <c r="G16" s="25"/>
      <c r="H16" s="25"/>
    </row>
    <row r="17" spans="1:8" ht="15.75">
      <c r="A17" s="13" t="s">
        <v>239</v>
      </c>
      <c r="B17" s="77" t="s">
        <v>85</v>
      </c>
      <c r="C17" s="11" t="s">
        <v>0</v>
      </c>
      <c r="D17" s="12">
        <f>D18+D20</f>
        <v>970</v>
      </c>
      <c r="E17" s="12">
        <f>E18+E20</f>
        <v>850</v>
      </c>
      <c r="F17" s="12">
        <f>F18+F20</f>
        <v>850</v>
      </c>
      <c r="G17" s="25"/>
      <c r="H17" s="25"/>
    </row>
    <row r="18" spans="1:8" ht="31.5">
      <c r="A18" s="44" t="s">
        <v>201</v>
      </c>
      <c r="B18" s="15" t="s">
        <v>200</v>
      </c>
      <c r="C18" s="41"/>
      <c r="D18" s="20">
        <f>D19</f>
        <v>850</v>
      </c>
      <c r="E18" s="20">
        <f>E19</f>
        <v>850</v>
      </c>
      <c r="F18" s="20">
        <f>F19</f>
        <v>850</v>
      </c>
      <c r="G18" s="25"/>
      <c r="H18" s="25"/>
    </row>
    <row r="19" spans="1:8" ht="15.75">
      <c r="A19" s="44" t="s">
        <v>9</v>
      </c>
      <c r="B19" s="15" t="s">
        <v>200</v>
      </c>
      <c r="C19" s="41" t="s">
        <v>12</v>
      </c>
      <c r="D19" s="20">
        <f>'2022-2024 год Приложение  4'!E31</f>
        <v>850</v>
      </c>
      <c r="E19" s="20">
        <f>'2022-2024 год Приложение  4'!F31</f>
        <v>850</v>
      </c>
      <c r="F19" s="20">
        <f>'2022-2024 год Приложение  4'!G31</f>
        <v>850</v>
      </c>
      <c r="G19" s="25"/>
      <c r="H19" s="25"/>
    </row>
    <row r="20" spans="1:8" ht="63">
      <c r="A20" s="44" t="s">
        <v>313</v>
      </c>
      <c r="B20" s="15" t="s">
        <v>331</v>
      </c>
      <c r="C20" s="41"/>
      <c r="D20" s="20">
        <f>D21</f>
        <v>120</v>
      </c>
      <c r="E20" s="20">
        <f>E21</f>
        <v>0</v>
      </c>
      <c r="F20" s="20">
        <f>F21</f>
        <v>0</v>
      </c>
      <c r="G20" s="25"/>
      <c r="H20" s="25"/>
    </row>
    <row r="21" spans="1:8" ht="15.75">
      <c r="A21" s="44" t="s">
        <v>9</v>
      </c>
      <c r="B21" s="15" t="s">
        <v>331</v>
      </c>
      <c r="C21" s="41" t="s">
        <v>12</v>
      </c>
      <c r="D21" s="20">
        <f>'2022-2024 год Приложение  4'!E33</f>
        <v>120</v>
      </c>
      <c r="E21" s="20">
        <f>'2022-2024 год Приложение  4'!F33</f>
        <v>0</v>
      </c>
      <c r="F21" s="20">
        <f>'2022-2024 год Приложение  4'!G33</f>
        <v>0</v>
      </c>
      <c r="G21" s="25"/>
      <c r="H21" s="25"/>
    </row>
    <row r="22" spans="1:8" ht="31.5">
      <c r="A22" s="28" t="s">
        <v>240</v>
      </c>
      <c r="B22" s="29" t="s">
        <v>125</v>
      </c>
      <c r="C22" s="29" t="s">
        <v>0</v>
      </c>
      <c r="D22" s="30">
        <f>D23</f>
        <v>120</v>
      </c>
      <c r="E22" s="30">
        <f>E23</f>
        <v>120</v>
      </c>
      <c r="F22" s="30">
        <f>F23</f>
        <v>120</v>
      </c>
      <c r="G22" s="25"/>
      <c r="H22" s="25"/>
    </row>
    <row r="23" spans="1:8" ht="15.75">
      <c r="A23" s="10" t="s">
        <v>241</v>
      </c>
      <c r="B23" s="11" t="s">
        <v>126</v>
      </c>
      <c r="C23" s="11" t="s">
        <v>0</v>
      </c>
      <c r="D23" s="12">
        <f aca="true" t="shared" si="1" ref="D23:F24">D24</f>
        <v>120</v>
      </c>
      <c r="E23" s="12">
        <f t="shared" si="1"/>
        <v>120</v>
      </c>
      <c r="F23" s="12">
        <f t="shared" si="1"/>
        <v>120</v>
      </c>
      <c r="G23" s="25"/>
      <c r="H23" s="25"/>
    </row>
    <row r="24" spans="1:8" ht="15.75">
      <c r="A24" s="14" t="s">
        <v>22</v>
      </c>
      <c r="B24" s="7" t="s">
        <v>268</v>
      </c>
      <c r="C24" s="7"/>
      <c r="D24" s="20">
        <f t="shared" si="1"/>
        <v>120</v>
      </c>
      <c r="E24" s="20">
        <f t="shared" si="1"/>
        <v>120</v>
      </c>
      <c r="F24" s="20">
        <f t="shared" si="1"/>
        <v>120</v>
      </c>
      <c r="G24" s="25"/>
      <c r="H24" s="25"/>
    </row>
    <row r="25" spans="1:8" ht="47.25">
      <c r="A25" s="44" t="s">
        <v>315</v>
      </c>
      <c r="B25" s="7" t="s">
        <v>268</v>
      </c>
      <c r="C25" s="41" t="s">
        <v>8</v>
      </c>
      <c r="D25" s="20">
        <f>'2022-2024 год Приложение  4'!E37</f>
        <v>120</v>
      </c>
      <c r="E25" s="20">
        <f>'2022-2024 год Приложение  4'!F37</f>
        <v>120</v>
      </c>
      <c r="F25" s="20">
        <f>'2022-2024 год Приложение  4'!G37</f>
        <v>120</v>
      </c>
      <c r="G25" s="25"/>
      <c r="H25" s="25"/>
    </row>
    <row r="26" spans="1:9" ht="31.5">
      <c r="A26" s="28" t="s">
        <v>242</v>
      </c>
      <c r="B26" s="29" t="s">
        <v>153</v>
      </c>
      <c r="C26" s="29" t="s">
        <v>0</v>
      </c>
      <c r="D26" s="30">
        <f>D27+D38+D66+D49+D71</f>
        <v>107549.90000000001</v>
      </c>
      <c r="E26" s="30">
        <f>E27+E38+E66+E49+E71</f>
        <v>93018.00000000001</v>
      </c>
      <c r="F26" s="30">
        <f>F27+F38+F66+F49+F71</f>
        <v>90151.2</v>
      </c>
      <c r="G26" s="25"/>
      <c r="H26" s="25"/>
      <c r="I26" s="25"/>
    </row>
    <row r="27" spans="1:9" ht="31.5">
      <c r="A27" s="10" t="s">
        <v>243</v>
      </c>
      <c r="B27" s="11" t="s">
        <v>154</v>
      </c>
      <c r="C27" s="11" t="s">
        <v>0</v>
      </c>
      <c r="D27" s="12">
        <f>D28+D32+D34+D30+D36</f>
        <v>40272.6</v>
      </c>
      <c r="E27" s="12">
        <f>E28+E32+E34+E30+E36</f>
        <v>24645.2</v>
      </c>
      <c r="F27" s="12">
        <f>F28+F32+F34+F30+F36</f>
        <v>23786.1</v>
      </c>
      <c r="G27" s="25"/>
      <c r="H27" s="25"/>
      <c r="I27" s="25"/>
    </row>
    <row r="28" spans="1:8" ht="31.5">
      <c r="A28" s="14" t="s">
        <v>197</v>
      </c>
      <c r="B28" s="41" t="s">
        <v>273</v>
      </c>
      <c r="C28" s="7"/>
      <c r="D28" s="8">
        <f>D29</f>
        <v>8922.1</v>
      </c>
      <c r="E28" s="8">
        <f>E29</f>
        <v>5999.1</v>
      </c>
      <c r="F28" s="8">
        <f>F29</f>
        <v>3000</v>
      </c>
      <c r="G28" s="25"/>
      <c r="H28" s="25"/>
    </row>
    <row r="29" spans="1:8" ht="47.25">
      <c r="A29" s="44" t="s">
        <v>315</v>
      </c>
      <c r="B29" s="41" t="s">
        <v>273</v>
      </c>
      <c r="C29" s="41" t="s">
        <v>8</v>
      </c>
      <c r="D29" s="20">
        <f>'2022-2024 год Приложение  4'!E41</f>
        <v>8922.1</v>
      </c>
      <c r="E29" s="20">
        <f>'2022-2024 год Приложение  4'!F41</f>
        <v>5999.1</v>
      </c>
      <c r="F29" s="20">
        <f>'2022-2024 год Приложение  4'!G41</f>
        <v>3000</v>
      </c>
      <c r="G29" s="25"/>
      <c r="H29" s="25"/>
    </row>
    <row r="30" spans="1:8" ht="40.5" customHeight="1">
      <c r="A30" s="14" t="s">
        <v>274</v>
      </c>
      <c r="B30" s="41" t="s">
        <v>275</v>
      </c>
      <c r="C30" s="41"/>
      <c r="D30" s="20">
        <f>D31</f>
        <v>73.4</v>
      </c>
      <c r="E30" s="20">
        <f>E31</f>
        <v>0</v>
      </c>
      <c r="F30" s="20">
        <f>F31</f>
        <v>0</v>
      </c>
      <c r="G30" s="25"/>
      <c r="H30" s="25"/>
    </row>
    <row r="31" spans="1:8" ht="47.25">
      <c r="A31" s="44" t="s">
        <v>315</v>
      </c>
      <c r="B31" s="41" t="s">
        <v>275</v>
      </c>
      <c r="C31" s="41" t="s">
        <v>8</v>
      </c>
      <c r="D31" s="20">
        <f>'2022-2024 год Приложение  4'!E43</f>
        <v>73.4</v>
      </c>
      <c r="E31" s="20">
        <f>'2022-2024 год Приложение  4'!F43</f>
        <v>0</v>
      </c>
      <c r="F31" s="20">
        <f>'2022-2024 год Приложение  4'!G43</f>
        <v>0</v>
      </c>
      <c r="G31" s="25"/>
      <c r="H31" s="25"/>
    </row>
    <row r="32" spans="1:8" ht="31.5">
      <c r="A32" s="18" t="s">
        <v>42</v>
      </c>
      <c r="B32" s="41" t="s">
        <v>276</v>
      </c>
      <c r="C32" s="9"/>
      <c r="D32" s="8">
        <f>D33</f>
        <v>19870.1</v>
      </c>
      <c r="E32" s="8">
        <f>E33</f>
        <v>7660</v>
      </c>
      <c r="F32" s="8">
        <f>F33</f>
        <v>9800</v>
      </c>
      <c r="G32" s="25"/>
      <c r="H32" s="25"/>
    </row>
    <row r="33" spans="1:8" ht="47.25">
      <c r="A33" s="44" t="s">
        <v>315</v>
      </c>
      <c r="B33" s="41" t="s">
        <v>276</v>
      </c>
      <c r="C33" s="41" t="s">
        <v>8</v>
      </c>
      <c r="D33" s="20">
        <f>'2022-2024 год Приложение  4'!E45</f>
        <v>19870.1</v>
      </c>
      <c r="E33" s="20">
        <f>'2022-2024 год Приложение  4'!F45</f>
        <v>7660</v>
      </c>
      <c r="F33" s="20">
        <f>'2022-2024 год Приложение  4'!G45</f>
        <v>9800</v>
      </c>
      <c r="G33" s="25"/>
      <c r="H33" s="25"/>
    </row>
    <row r="34" spans="1:9" ht="47.25">
      <c r="A34" s="39" t="s">
        <v>60</v>
      </c>
      <c r="B34" s="26" t="s">
        <v>277</v>
      </c>
      <c r="C34" s="55"/>
      <c r="D34" s="20">
        <f>'2022-2024 год Приложение  4'!E46</f>
        <v>10986.1</v>
      </c>
      <c r="E34" s="20">
        <f>'2022-2024 год Приложение  4'!F46</f>
        <v>10986.1</v>
      </c>
      <c r="F34" s="20">
        <f>'2022-2024 год Приложение  4'!G46</f>
        <v>10986.1</v>
      </c>
      <c r="G34" s="25"/>
      <c r="H34" s="25"/>
      <c r="I34" s="25"/>
    </row>
    <row r="35" spans="1:8" ht="15.75">
      <c r="A35" s="44" t="s">
        <v>9</v>
      </c>
      <c r="B35" s="26" t="s">
        <v>277</v>
      </c>
      <c r="C35" s="41" t="s">
        <v>12</v>
      </c>
      <c r="D35" s="20">
        <f>'2022-2024 год Приложение  4'!E47</f>
        <v>10986.1</v>
      </c>
      <c r="E35" s="20">
        <f>'2022-2024 год Приложение  4'!F47</f>
        <v>10986.1</v>
      </c>
      <c r="F35" s="20">
        <f>'2022-2024 год Приложение  4'!G47</f>
        <v>10986.1</v>
      </c>
      <c r="G35" s="25"/>
      <c r="H35" s="25"/>
    </row>
    <row r="36" spans="1:8" ht="31.5">
      <c r="A36" s="44" t="s">
        <v>373</v>
      </c>
      <c r="B36" s="26" t="s">
        <v>374</v>
      </c>
      <c r="C36" s="41"/>
      <c r="D36" s="20">
        <f>D37</f>
        <v>420.9</v>
      </c>
      <c r="E36" s="20">
        <f>E37</f>
        <v>0</v>
      </c>
      <c r="F36" s="20">
        <f>F37</f>
        <v>0</v>
      </c>
      <c r="G36" s="25"/>
      <c r="H36" s="25"/>
    </row>
    <row r="37" spans="1:8" ht="47.25">
      <c r="A37" s="140" t="s">
        <v>315</v>
      </c>
      <c r="B37" s="26" t="s">
        <v>374</v>
      </c>
      <c r="C37" s="41" t="s">
        <v>8</v>
      </c>
      <c r="D37" s="20">
        <f>'2022-2024 год Приложение  4'!E49</f>
        <v>420.9</v>
      </c>
      <c r="E37" s="20">
        <f>'2022-2024 год Приложение  4'!F49</f>
        <v>0</v>
      </c>
      <c r="F37" s="20">
        <f>'2022-2024 год Приложение  4'!G49</f>
        <v>0</v>
      </c>
      <c r="G37" s="25"/>
      <c r="H37" s="25"/>
    </row>
    <row r="38" spans="1:8" ht="63">
      <c r="A38" s="10" t="s">
        <v>323</v>
      </c>
      <c r="B38" s="11" t="s">
        <v>155</v>
      </c>
      <c r="C38" s="11" t="s">
        <v>0</v>
      </c>
      <c r="D38" s="12">
        <f>D39+D43+D45+D47+D41</f>
        <v>27626.1</v>
      </c>
      <c r="E38" s="12">
        <f>E39+E43+E45+E47+E41</f>
        <v>26842.1</v>
      </c>
      <c r="F38" s="12">
        <f>F39+F43+F45+F47+F41</f>
        <v>26842.1</v>
      </c>
      <c r="G38" s="25"/>
      <c r="H38" s="25"/>
    </row>
    <row r="39" spans="1:8" ht="31.5">
      <c r="A39" s="93" t="s">
        <v>232</v>
      </c>
      <c r="B39" s="34" t="s">
        <v>305</v>
      </c>
      <c r="C39" s="34"/>
      <c r="D39" s="35">
        <f>D40</f>
        <v>56</v>
      </c>
      <c r="E39" s="35">
        <f>E40</f>
        <v>0</v>
      </c>
      <c r="F39" s="35">
        <f>F40</f>
        <v>0</v>
      </c>
      <c r="G39" s="25"/>
      <c r="H39" s="25"/>
    </row>
    <row r="40" spans="1:8" ht="47.25">
      <c r="A40" s="44" t="s">
        <v>315</v>
      </c>
      <c r="B40" s="34" t="s">
        <v>305</v>
      </c>
      <c r="C40" s="34" t="s">
        <v>8</v>
      </c>
      <c r="D40" s="35">
        <f>'2022-2024 год Приложение  4'!E239</f>
        <v>56</v>
      </c>
      <c r="E40" s="35">
        <f>'2022-2024 год Приложение  4'!F239</f>
        <v>0</v>
      </c>
      <c r="F40" s="35">
        <f>'2022-2024 год Приложение  4'!G239</f>
        <v>0</v>
      </c>
      <c r="G40" s="25"/>
      <c r="H40" s="25"/>
    </row>
    <row r="41" spans="1:8" ht="78.75">
      <c r="A41" s="147" t="s">
        <v>379</v>
      </c>
      <c r="B41" s="34" t="s">
        <v>380</v>
      </c>
      <c r="C41" s="34"/>
      <c r="D41" s="35">
        <f>D42</f>
        <v>32.4</v>
      </c>
      <c r="E41" s="35">
        <f>E42</f>
        <v>0</v>
      </c>
      <c r="F41" s="35">
        <f>F42</f>
        <v>0</v>
      </c>
      <c r="G41" s="25"/>
      <c r="H41" s="25"/>
    </row>
    <row r="42" spans="1:8" ht="15.75">
      <c r="A42" s="148" t="s">
        <v>9</v>
      </c>
      <c r="B42" s="34" t="s">
        <v>380</v>
      </c>
      <c r="C42" s="34" t="s">
        <v>12</v>
      </c>
      <c r="D42" s="35">
        <f>'2022-2024 год Приложение  4'!E241</f>
        <v>32.4</v>
      </c>
      <c r="E42" s="35">
        <f>'2022-2024 год Приложение  4'!F241</f>
        <v>0</v>
      </c>
      <c r="F42" s="35">
        <f>'2022-2024 год Приложение  4'!G241</f>
        <v>0</v>
      </c>
      <c r="G42" s="25"/>
      <c r="H42" s="25"/>
    </row>
    <row r="43" spans="1:8" ht="31.5">
      <c r="A43" s="22" t="s">
        <v>320</v>
      </c>
      <c r="B43" s="26" t="s">
        <v>319</v>
      </c>
      <c r="C43" s="41"/>
      <c r="D43" s="20">
        <f>D44</f>
        <v>420</v>
      </c>
      <c r="E43" s="20">
        <f>E44</f>
        <v>0</v>
      </c>
      <c r="F43" s="20">
        <f>F44</f>
        <v>0</v>
      </c>
      <c r="G43" s="25"/>
      <c r="H43" s="25"/>
    </row>
    <row r="44" spans="1:8" ht="47.25">
      <c r="A44" s="44" t="s">
        <v>315</v>
      </c>
      <c r="B44" s="26" t="s">
        <v>319</v>
      </c>
      <c r="C44" s="41" t="s">
        <v>8</v>
      </c>
      <c r="D44" s="20">
        <f>'2022-2024 год Приложение  4'!E52</f>
        <v>420</v>
      </c>
      <c r="E44" s="20">
        <f>'2022-2024 год Приложение  4'!F52</f>
        <v>0</v>
      </c>
      <c r="F44" s="20">
        <f>'2022-2024 год Приложение  4'!G52</f>
        <v>0</v>
      </c>
      <c r="G44" s="25"/>
      <c r="H44" s="25"/>
    </row>
    <row r="45" spans="1:8" ht="63">
      <c r="A45" s="50" t="s">
        <v>270</v>
      </c>
      <c r="B45" s="34" t="s">
        <v>297</v>
      </c>
      <c r="C45" s="21"/>
      <c r="D45" s="20">
        <f>D46</f>
        <v>26842.1</v>
      </c>
      <c r="E45" s="20">
        <f>E46</f>
        <v>26842.1</v>
      </c>
      <c r="F45" s="20">
        <f>F46</f>
        <v>26842.1</v>
      </c>
      <c r="G45" s="25"/>
      <c r="H45" s="25"/>
    </row>
    <row r="46" spans="1:8" ht="31.5">
      <c r="A46" s="93" t="s">
        <v>28</v>
      </c>
      <c r="B46" s="34" t="s">
        <v>297</v>
      </c>
      <c r="C46" s="21" t="s">
        <v>23</v>
      </c>
      <c r="D46" s="20">
        <f>'2022-2024 год Приложение  4'!E243</f>
        <v>26842.1</v>
      </c>
      <c r="E46" s="20">
        <f>'2022-2024 год Приложение  4'!F243</f>
        <v>26842.1</v>
      </c>
      <c r="F46" s="20">
        <f>'2022-2024 год Приложение  4'!G243</f>
        <v>26842.1</v>
      </c>
      <c r="G46" s="25"/>
      <c r="H46" s="25"/>
    </row>
    <row r="47" spans="1:8" ht="29.25" customHeight="1">
      <c r="A47" s="93" t="s">
        <v>232</v>
      </c>
      <c r="B47" s="34" t="s">
        <v>235</v>
      </c>
      <c r="C47" s="34"/>
      <c r="D47" s="20">
        <f>D48</f>
        <v>275.6</v>
      </c>
      <c r="E47" s="20">
        <f>E48</f>
        <v>0</v>
      </c>
      <c r="F47" s="20">
        <f>F48</f>
        <v>0</v>
      </c>
      <c r="G47" s="25"/>
      <c r="H47" s="25"/>
    </row>
    <row r="48" spans="1:8" ht="15.75">
      <c r="A48" s="93" t="s">
        <v>9</v>
      </c>
      <c r="B48" s="34" t="s">
        <v>235</v>
      </c>
      <c r="C48" s="34" t="s">
        <v>12</v>
      </c>
      <c r="D48" s="20">
        <f>'2022-2024 год Приложение  4'!E245</f>
        <v>275.6</v>
      </c>
      <c r="E48" s="20">
        <f>'2022-2024 год Приложение  4'!F245</f>
        <v>0</v>
      </c>
      <c r="F48" s="20">
        <f>'2022-2024 год Приложение  4'!G245</f>
        <v>0</v>
      </c>
      <c r="G48" s="25"/>
      <c r="H48" s="25"/>
    </row>
    <row r="49" spans="1:9" ht="15.75">
      <c r="A49" s="10" t="s">
        <v>52</v>
      </c>
      <c r="B49" s="11" t="s">
        <v>156</v>
      </c>
      <c r="C49" s="11" t="s">
        <v>0</v>
      </c>
      <c r="D49" s="12">
        <f>D50+D52+D56+D64+D54+D58+D60+D62</f>
        <v>37110.9</v>
      </c>
      <c r="E49" s="12">
        <f>E50+E52+E56+E64+E54+E58+E60+E62</f>
        <v>38956.4</v>
      </c>
      <c r="F49" s="12">
        <f>F50+F52+F56+F64+F54+F58+F60+F62</f>
        <v>36948.7</v>
      </c>
      <c r="G49" s="25"/>
      <c r="H49" s="25"/>
      <c r="I49" s="25"/>
    </row>
    <row r="50" spans="1:10" ht="31.5">
      <c r="A50" s="14" t="s">
        <v>34</v>
      </c>
      <c r="B50" s="15" t="s">
        <v>278</v>
      </c>
      <c r="C50" s="56"/>
      <c r="D50" s="42">
        <f>D51</f>
        <v>5698.5</v>
      </c>
      <c r="E50" s="42">
        <f>E51</f>
        <v>6800.1</v>
      </c>
      <c r="F50" s="42">
        <f>F51</f>
        <v>6800.1</v>
      </c>
      <c r="G50" s="25"/>
      <c r="H50" s="25"/>
      <c r="I50" s="25"/>
      <c r="J50" s="25"/>
    </row>
    <row r="51" spans="1:8" ht="47.25">
      <c r="A51" s="44" t="s">
        <v>315</v>
      </c>
      <c r="B51" s="15" t="s">
        <v>278</v>
      </c>
      <c r="C51" s="41" t="s">
        <v>8</v>
      </c>
      <c r="D51" s="20">
        <f>'2022-2024 год Приложение  4'!E55</f>
        <v>5698.5</v>
      </c>
      <c r="E51" s="20">
        <f>'2022-2024 год Приложение  4'!F55</f>
        <v>6800.1</v>
      </c>
      <c r="F51" s="20">
        <f>'2022-2024 год Приложение  4'!G55</f>
        <v>6800.1</v>
      </c>
      <c r="G51" s="25"/>
      <c r="H51" s="25"/>
    </row>
    <row r="52" spans="1:8" ht="31.5">
      <c r="A52" s="14" t="s">
        <v>34</v>
      </c>
      <c r="B52" s="15" t="s">
        <v>279</v>
      </c>
      <c r="C52" s="15"/>
      <c r="D52" s="42">
        <f>D53</f>
        <v>1293.9</v>
      </c>
      <c r="E52" s="42">
        <f>E53</f>
        <v>1293.9</v>
      </c>
      <c r="F52" s="42">
        <f>F53</f>
        <v>1293.9</v>
      </c>
      <c r="G52" s="25"/>
      <c r="H52" s="25"/>
    </row>
    <row r="53" spans="1:8" ht="47.25">
      <c r="A53" s="44" t="s">
        <v>315</v>
      </c>
      <c r="B53" s="15" t="s">
        <v>279</v>
      </c>
      <c r="C53" s="41" t="s">
        <v>8</v>
      </c>
      <c r="D53" s="20">
        <f>'2022-2024 год Приложение  4'!E57</f>
        <v>1293.9</v>
      </c>
      <c r="E53" s="20">
        <f>'2022-2024 год Приложение  4'!F57</f>
        <v>1293.9</v>
      </c>
      <c r="F53" s="20">
        <f>'2022-2024 год Приложение  4'!G57</f>
        <v>1293.9</v>
      </c>
      <c r="G53" s="25"/>
      <c r="H53" s="25"/>
    </row>
    <row r="54" spans="1:9" ht="31.5">
      <c r="A54" s="22" t="s">
        <v>35</v>
      </c>
      <c r="B54" s="21" t="s">
        <v>157</v>
      </c>
      <c r="C54" s="21"/>
      <c r="D54" s="20">
        <f>D55</f>
        <v>10141.199999999999</v>
      </c>
      <c r="E54" s="20">
        <f>E55</f>
        <v>10893.9</v>
      </c>
      <c r="F54" s="20">
        <f>F55</f>
        <v>10893.9</v>
      </c>
      <c r="G54" s="25"/>
      <c r="H54" s="25"/>
      <c r="I54" s="25"/>
    </row>
    <row r="55" spans="1:8" ht="47.25">
      <c r="A55" s="44" t="s">
        <v>315</v>
      </c>
      <c r="B55" s="21" t="s">
        <v>157</v>
      </c>
      <c r="C55" s="21" t="s">
        <v>8</v>
      </c>
      <c r="D55" s="20">
        <f>'2022-2024 год Приложение  4'!E59</f>
        <v>10141.199999999999</v>
      </c>
      <c r="E55" s="20">
        <f>'2022-2024 год Приложение  4'!F59</f>
        <v>10893.9</v>
      </c>
      <c r="F55" s="20">
        <f>'2022-2024 год Приложение  4'!G59</f>
        <v>10893.9</v>
      </c>
      <c r="G55" s="25"/>
      <c r="H55" s="25"/>
    </row>
    <row r="56" spans="1:8" ht="31.5">
      <c r="A56" s="39" t="s">
        <v>35</v>
      </c>
      <c r="B56" s="15" t="s">
        <v>280</v>
      </c>
      <c r="C56" s="41"/>
      <c r="D56" s="42">
        <f>D57</f>
        <v>11719.6</v>
      </c>
      <c r="E56" s="42">
        <f>E57</f>
        <v>11719.6</v>
      </c>
      <c r="F56" s="42">
        <f>F57</f>
        <v>11719.6</v>
      </c>
      <c r="G56" s="25"/>
      <c r="H56" s="25"/>
    </row>
    <row r="57" spans="1:8" ht="47.25">
      <c r="A57" s="44" t="s">
        <v>315</v>
      </c>
      <c r="B57" s="15" t="s">
        <v>280</v>
      </c>
      <c r="C57" s="41" t="s">
        <v>8</v>
      </c>
      <c r="D57" s="20">
        <f>'2022-2024 год Приложение  4'!E61</f>
        <v>11719.6</v>
      </c>
      <c r="E57" s="20">
        <f>'2022-2024 год Приложение  4'!F61</f>
        <v>11719.6</v>
      </c>
      <c r="F57" s="20">
        <f>'2022-2024 год Приложение  4'!G61</f>
        <v>11719.6</v>
      </c>
      <c r="G57" s="25"/>
      <c r="H57" s="25"/>
    </row>
    <row r="58" spans="1:8" ht="31.5">
      <c r="A58" s="44" t="s">
        <v>179</v>
      </c>
      <c r="B58" s="15" t="s">
        <v>158</v>
      </c>
      <c r="C58" s="41"/>
      <c r="D58" s="20">
        <f>'2022-2024 год Приложение  4'!E62</f>
        <v>5000</v>
      </c>
      <c r="E58" s="20">
        <f>'2022-2024 год Приложение  4'!F62</f>
        <v>5000</v>
      </c>
      <c r="F58" s="20">
        <f>'2022-2024 год Приложение  4'!G62</f>
        <v>3000</v>
      </c>
      <c r="G58" s="25"/>
      <c r="H58" s="25"/>
    </row>
    <row r="59" spans="1:8" ht="47.25">
      <c r="A59" s="44" t="s">
        <v>315</v>
      </c>
      <c r="B59" s="15" t="s">
        <v>158</v>
      </c>
      <c r="C59" s="41" t="s">
        <v>8</v>
      </c>
      <c r="D59" s="20">
        <f>'2022-2024 год Приложение  4'!E63</f>
        <v>5000</v>
      </c>
      <c r="E59" s="20">
        <f>'2022-2024 год Приложение  4'!F63</f>
        <v>5000</v>
      </c>
      <c r="F59" s="20">
        <f>'2022-2024 год Приложение  4'!G63</f>
        <v>3000</v>
      </c>
      <c r="G59" s="25"/>
      <c r="H59" s="25"/>
    </row>
    <row r="60" spans="1:8" ht="15.75">
      <c r="A60" s="44" t="s">
        <v>180</v>
      </c>
      <c r="B60" s="15" t="s">
        <v>181</v>
      </c>
      <c r="C60" s="41"/>
      <c r="D60" s="42">
        <f>D61</f>
        <v>712.4</v>
      </c>
      <c r="E60" s="42">
        <f>E61</f>
        <v>712.4</v>
      </c>
      <c r="F60" s="42">
        <f>F61</f>
        <v>712.4</v>
      </c>
      <c r="G60" s="25"/>
      <c r="H60" s="25"/>
    </row>
    <row r="61" spans="1:8" ht="47.25">
      <c r="A61" s="44" t="s">
        <v>315</v>
      </c>
      <c r="B61" s="15" t="s">
        <v>181</v>
      </c>
      <c r="C61" s="41" t="s">
        <v>8</v>
      </c>
      <c r="D61" s="42">
        <f>'2022-2024 год Приложение  4'!E65</f>
        <v>712.4</v>
      </c>
      <c r="E61" s="42">
        <f>'2022-2024 год Приложение  4'!F65</f>
        <v>712.4</v>
      </c>
      <c r="F61" s="42">
        <f>'2022-2024 год Приложение  4'!G65</f>
        <v>712.4</v>
      </c>
      <c r="G61" s="25"/>
      <c r="H61" s="25"/>
    </row>
    <row r="62" spans="1:8" ht="47.25">
      <c r="A62" s="39" t="s">
        <v>36</v>
      </c>
      <c r="B62" s="34" t="s">
        <v>314</v>
      </c>
      <c r="C62" s="41"/>
      <c r="D62" s="42">
        <f>D63</f>
        <v>181.8</v>
      </c>
      <c r="E62" s="42">
        <f>E63</f>
        <v>182.3</v>
      </c>
      <c r="F62" s="42">
        <f>F63</f>
        <v>182.7</v>
      </c>
      <c r="G62" s="25"/>
      <c r="H62" s="25"/>
    </row>
    <row r="63" spans="1:8" ht="15.75">
      <c r="A63" s="44" t="s">
        <v>9</v>
      </c>
      <c r="B63" s="34" t="s">
        <v>314</v>
      </c>
      <c r="C63" s="41" t="s">
        <v>12</v>
      </c>
      <c r="D63" s="42">
        <f>'2022-2024 год Приложение  4'!E67</f>
        <v>181.8</v>
      </c>
      <c r="E63" s="42">
        <f>'2022-2024 год Приложение  4'!F67</f>
        <v>182.3</v>
      </c>
      <c r="F63" s="42">
        <f>'2022-2024 год Приложение  4'!G67</f>
        <v>182.7</v>
      </c>
      <c r="G63" s="25"/>
      <c r="H63" s="25"/>
    </row>
    <row r="64" spans="1:8" ht="47.25">
      <c r="A64" s="39" t="s">
        <v>36</v>
      </c>
      <c r="B64" s="34" t="s">
        <v>281</v>
      </c>
      <c r="C64" s="41"/>
      <c r="D64" s="42">
        <f>D65</f>
        <v>2363.5</v>
      </c>
      <c r="E64" s="42">
        <f>E65</f>
        <v>2354.2</v>
      </c>
      <c r="F64" s="42">
        <f>F65</f>
        <v>2346.1000000000004</v>
      </c>
      <c r="G64" s="25"/>
      <c r="H64" s="25"/>
    </row>
    <row r="65" spans="1:8" ht="15.75">
      <c r="A65" s="44" t="s">
        <v>9</v>
      </c>
      <c r="B65" s="34" t="s">
        <v>281</v>
      </c>
      <c r="C65" s="41" t="s">
        <v>12</v>
      </c>
      <c r="D65" s="20">
        <f>'2022-2024 год Приложение  4'!E69</f>
        <v>2363.5</v>
      </c>
      <c r="E65" s="20">
        <f>'2022-2024 год Приложение  4'!F69</f>
        <v>2354.2</v>
      </c>
      <c r="F65" s="20">
        <f>'2022-2024 год Приложение  4'!G69</f>
        <v>2346.1000000000004</v>
      </c>
      <c r="G65" s="25"/>
      <c r="H65" s="25"/>
    </row>
    <row r="66" spans="1:8" ht="31.5">
      <c r="A66" s="10" t="s">
        <v>244</v>
      </c>
      <c r="B66" s="11" t="s">
        <v>159</v>
      </c>
      <c r="C66" s="11" t="s">
        <v>0</v>
      </c>
      <c r="D66" s="12">
        <f>D69+D67</f>
        <v>162</v>
      </c>
      <c r="E66" s="12">
        <f>E69+E67</f>
        <v>162</v>
      </c>
      <c r="F66" s="12">
        <f>F69+F67</f>
        <v>162</v>
      </c>
      <c r="G66" s="25"/>
      <c r="H66" s="25"/>
    </row>
    <row r="67" spans="1:8" ht="31.5">
      <c r="A67" s="22" t="s">
        <v>53</v>
      </c>
      <c r="B67" s="26" t="s">
        <v>282</v>
      </c>
      <c r="C67" s="41"/>
      <c r="D67" s="42">
        <f>D68</f>
        <v>50</v>
      </c>
      <c r="E67" s="42">
        <f>E68</f>
        <v>50</v>
      </c>
      <c r="F67" s="42">
        <f>F68</f>
        <v>50</v>
      </c>
      <c r="G67" s="25"/>
      <c r="H67" s="25"/>
    </row>
    <row r="68" spans="1:8" ht="15.75">
      <c r="A68" s="39" t="s">
        <v>26</v>
      </c>
      <c r="B68" s="26" t="s">
        <v>282</v>
      </c>
      <c r="C68" s="21" t="s">
        <v>16</v>
      </c>
      <c r="D68" s="42">
        <f>'2022-2024 год Приложение  4'!E72</f>
        <v>50</v>
      </c>
      <c r="E68" s="42">
        <f>'2022-2024 год Приложение  4'!F72</f>
        <v>50</v>
      </c>
      <c r="F68" s="42">
        <f>'2022-2024 год Приложение  4'!G72</f>
        <v>50</v>
      </c>
      <c r="G68" s="25"/>
      <c r="H68" s="25"/>
    </row>
    <row r="69" spans="1:8" ht="31.5">
      <c r="A69" s="39" t="s">
        <v>43</v>
      </c>
      <c r="B69" s="26" t="s">
        <v>160</v>
      </c>
      <c r="C69" s="21"/>
      <c r="D69" s="20">
        <f>D70</f>
        <v>112</v>
      </c>
      <c r="E69" s="20">
        <f>E70</f>
        <v>112</v>
      </c>
      <c r="F69" s="20">
        <f>F70</f>
        <v>112</v>
      </c>
      <c r="G69" s="25"/>
      <c r="H69" s="25"/>
    </row>
    <row r="70" spans="1:8" ht="47.25">
      <c r="A70" s="44" t="s">
        <v>315</v>
      </c>
      <c r="B70" s="26" t="s">
        <v>160</v>
      </c>
      <c r="C70" s="41" t="s">
        <v>8</v>
      </c>
      <c r="D70" s="20">
        <f>'2022-2024 год Приложение  4'!E74</f>
        <v>112</v>
      </c>
      <c r="E70" s="20">
        <f>'2022-2024 год Приложение  4'!F74</f>
        <v>112</v>
      </c>
      <c r="F70" s="20">
        <f>'2022-2024 год Приложение  4'!G74</f>
        <v>112</v>
      </c>
      <c r="G70" s="25"/>
      <c r="H70" s="25"/>
    </row>
    <row r="71" spans="1:8" ht="31.5">
      <c r="A71" s="10" t="s">
        <v>262</v>
      </c>
      <c r="B71" s="11" t="s">
        <v>187</v>
      </c>
      <c r="C71" s="11" t="s">
        <v>0</v>
      </c>
      <c r="D71" s="12">
        <f>D72</f>
        <v>2378.3</v>
      </c>
      <c r="E71" s="12">
        <f>E72</f>
        <v>2412.2999999999997</v>
      </c>
      <c r="F71" s="12">
        <f>F72</f>
        <v>2412.2999999999997</v>
      </c>
      <c r="G71" s="25"/>
      <c r="H71" s="25"/>
    </row>
    <row r="72" spans="1:8" ht="78.75">
      <c r="A72" s="23" t="s">
        <v>317</v>
      </c>
      <c r="B72" s="34" t="s">
        <v>283</v>
      </c>
      <c r="C72" s="21"/>
      <c r="D72" s="89">
        <f>'2022-2024 год Приложение  4'!E76</f>
        <v>2378.3</v>
      </c>
      <c r="E72" s="89">
        <f>'2022-2024 год Приложение  4'!F76</f>
        <v>2412.2999999999997</v>
      </c>
      <c r="F72" s="89">
        <f>'2022-2024 год Приложение  4'!G76</f>
        <v>2412.2999999999997</v>
      </c>
      <c r="G72" s="25"/>
      <c r="H72" s="25"/>
    </row>
    <row r="73" spans="1:8" ht="47.25">
      <c r="A73" s="44" t="s">
        <v>315</v>
      </c>
      <c r="B73" s="34" t="s">
        <v>283</v>
      </c>
      <c r="C73" s="21" t="s">
        <v>8</v>
      </c>
      <c r="D73" s="89">
        <f>'2022-2024 год Приложение  4'!E77</f>
        <v>2378.3</v>
      </c>
      <c r="E73" s="89">
        <f>'2022-2024 год Приложение  4'!F77</f>
        <v>2412.2999999999997</v>
      </c>
      <c r="F73" s="89">
        <f>'2022-2024 год Приложение  4'!G77</f>
        <v>2412.2999999999997</v>
      </c>
      <c r="G73" s="25"/>
      <c r="H73" s="25"/>
    </row>
    <row r="74" spans="1:8" ht="15.75">
      <c r="A74" s="28" t="s">
        <v>245</v>
      </c>
      <c r="B74" s="29" t="s">
        <v>96</v>
      </c>
      <c r="C74" s="29" t="s">
        <v>0</v>
      </c>
      <c r="D74" s="30">
        <f>D75+D92+D113+D135+D142</f>
        <v>1301371.3</v>
      </c>
      <c r="E74" s="30">
        <f>E75+E92+E113+E135+E142</f>
        <v>1291822.2000000002</v>
      </c>
      <c r="F74" s="30">
        <f>F75+F92+F113+F135+F142</f>
        <v>1251545.9000000001</v>
      </c>
      <c r="G74" s="25"/>
      <c r="H74" s="25"/>
    </row>
    <row r="75" spans="1:9" ht="15.75">
      <c r="A75" s="10" t="s">
        <v>246</v>
      </c>
      <c r="B75" s="11" t="s">
        <v>97</v>
      </c>
      <c r="C75" s="11" t="s">
        <v>0</v>
      </c>
      <c r="D75" s="12">
        <f>D76+D88+D82+D90+D80+D78+D86+D84</f>
        <v>482949.7</v>
      </c>
      <c r="E75" s="12">
        <f>E76+E88+E82+E90+E80+E78+E86+E84</f>
        <v>492521.4</v>
      </c>
      <c r="F75" s="12">
        <f>F76+F88+F82+F90+F80+F78+F86+F84</f>
        <v>491692.4</v>
      </c>
      <c r="G75" s="25"/>
      <c r="H75" s="25"/>
      <c r="I75" s="25"/>
    </row>
    <row r="76" spans="1:9" ht="15.75">
      <c r="A76" s="39" t="s">
        <v>24</v>
      </c>
      <c r="B76" s="41" t="s">
        <v>95</v>
      </c>
      <c r="C76" s="41"/>
      <c r="D76" s="42">
        <f>D77</f>
        <v>55046.6</v>
      </c>
      <c r="E76" s="42">
        <f>E77</f>
        <v>73276.2</v>
      </c>
      <c r="F76" s="42">
        <f>F77</f>
        <v>73821</v>
      </c>
      <c r="G76" s="25"/>
      <c r="H76" s="25"/>
      <c r="I76" s="25"/>
    </row>
    <row r="77" spans="1:10" ht="31.5">
      <c r="A77" s="39" t="s">
        <v>10</v>
      </c>
      <c r="B77" s="41" t="s">
        <v>95</v>
      </c>
      <c r="C77" s="41" t="s">
        <v>11</v>
      </c>
      <c r="D77" s="42">
        <f>'2022-2024 год Приложение  4'!E283</f>
        <v>55046.6</v>
      </c>
      <c r="E77" s="42">
        <f>'2022-2024 год Приложение  4'!F283</f>
        <v>73276.2</v>
      </c>
      <c r="F77" s="42">
        <f>'2022-2024 год Приложение  4'!G283</f>
        <v>73821</v>
      </c>
      <c r="G77" s="25">
        <f>D76+D80+D78</f>
        <v>457029</v>
      </c>
      <c r="H77" s="25">
        <f>E76+E80+E78</f>
        <v>475258.60000000003</v>
      </c>
      <c r="I77" s="25">
        <f>F76+F80+F78</f>
        <v>475803.4</v>
      </c>
      <c r="J77" s="25"/>
    </row>
    <row r="78" spans="1:10" ht="31.5">
      <c r="A78" s="39" t="s">
        <v>219</v>
      </c>
      <c r="B78" s="41" t="s">
        <v>226</v>
      </c>
      <c r="C78" s="41"/>
      <c r="D78" s="42">
        <f>D79</f>
        <v>1151.8</v>
      </c>
      <c r="E78" s="42">
        <f>E79</f>
        <v>1151.8</v>
      </c>
      <c r="F78" s="42">
        <f>F79</f>
        <v>1151.8</v>
      </c>
      <c r="G78" s="25"/>
      <c r="H78" s="25"/>
      <c r="I78" s="25"/>
      <c r="J78" s="25"/>
    </row>
    <row r="79" spans="1:8" ht="31.5">
      <c r="A79" s="39" t="s">
        <v>10</v>
      </c>
      <c r="B79" s="41" t="s">
        <v>226</v>
      </c>
      <c r="C79" s="41" t="s">
        <v>11</v>
      </c>
      <c r="D79" s="42">
        <f>'2022-2024 год Приложение  4'!E285</f>
        <v>1151.8</v>
      </c>
      <c r="E79" s="42">
        <f>'2022-2024 год Приложение  4'!F285</f>
        <v>1151.8</v>
      </c>
      <c r="F79" s="42">
        <f>'2022-2024 год Приложение  4'!G285</f>
        <v>1151.8</v>
      </c>
      <c r="G79" s="25"/>
      <c r="H79" s="25"/>
    </row>
    <row r="80" spans="1:14" ht="47.25">
      <c r="A80" s="39" t="s">
        <v>58</v>
      </c>
      <c r="B80" s="41" t="s">
        <v>99</v>
      </c>
      <c r="C80" s="41"/>
      <c r="D80" s="42">
        <f>D81</f>
        <v>400830.60000000003</v>
      </c>
      <c r="E80" s="42">
        <f>E81</f>
        <v>400830.60000000003</v>
      </c>
      <c r="F80" s="42">
        <f>F81</f>
        <v>400830.60000000003</v>
      </c>
      <c r="G80" s="25"/>
      <c r="H80" s="25"/>
      <c r="I80" s="25"/>
      <c r="J80" s="25"/>
      <c r="L80" s="25"/>
      <c r="M80" s="25"/>
      <c r="N80" s="25"/>
    </row>
    <row r="81" spans="1:9" ht="31.5">
      <c r="A81" s="39" t="s">
        <v>10</v>
      </c>
      <c r="B81" s="41" t="s">
        <v>99</v>
      </c>
      <c r="C81" s="41" t="s">
        <v>11</v>
      </c>
      <c r="D81" s="42">
        <f>'2022-2024 год Приложение  4'!E287</f>
        <v>400830.60000000003</v>
      </c>
      <c r="E81" s="42">
        <f>'2022-2024 год Приложение  4'!F287</f>
        <v>400830.60000000003</v>
      </c>
      <c r="F81" s="42">
        <f>'2022-2024 год Приложение  4'!G287</f>
        <v>400830.60000000003</v>
      </c>
      <c r="G81" s="25"/>
      <c r="H81" s="25"/>
      <c r="I81" s="25"/>
    </row>
    <row r="82" spans="1:9" ht="31.5">
      <c r="A82" s="39" t="s">
        <v>25</v>
      </c>
      <c r="B82" s="41" t="s">
        <v>98</v>
      </c>
      <c r="C82" s="41"/>
      <c r="D82" s="42">
        <f>D83</f>
        <v>5.4</v>
      </c>
      <c r="E82" s="42">
        <f>E83</f>
        <v>0</v>
      </c>
      <c r="F82" s="42">
        <f>F83</f>
        <v>0</v>
      </c>
      <c r="G82" s="25">
        <f>D82+D84</f>
        <v>9827.5</v>
      </c>
      <c r="H82" s="25">
        <f>E82+E84</f>
        <v>1373.8000000000002</v>
      </c>
      <c r="I82" s="25">
        <f>F82+F84</f>
        <v>0</v>
      </c>
    </row>
    <row r="83" spans="1:8" ht="31.5">
      <c r="A83" s="39" t="s">
        <v>10</v>
      </c>
      <c r="B83" s="41" t="s">
        <v>98</v>
      </c>
      <c r="C83" s="41" t="s">
        <v>11</v>
      </c>
      <c r="D83" s="42">
        <f>'2022-2024 год Приложение  4'!E289</f>
        <v>5.4</v>
      </c>
      <c r="E83" s="42">
        <f>'2022-2024 год Приложение  4'!F289</f>
        <v>0</v>
      </c>
      <c r="F83" s="42">
        <f>'2022-2024 год Приложение  4'!G289</f>
        <v>0</v>
      </c>
      <c r="G83" s="25"/>
      <c r="H83" s="25"/>
    </row>
    <row r="84" spans="1:9" ht="31.5">
      <c r="A84" s="39" t="s">
        <v>306</v>
      </c>
      <c r="B84" s="41" t="s">
        <v>307</v>
      </c>
      <c r="C84" s="41"/>
      <c r="D84" s="42">
        <f>D85</f>
        <v>9822.1</v>
      </c>
      <c r="E84" s="42">
        <f>E85</f>
        <v>1373.8000000000002</v>
      </c>
      <c r="F84" s="42">
        <f>F85</f>
        <v>0</v>
      </c>
      <c r="G84" s="25"/>
      <c r="H84" s="25"/>
      <c r="I84" s="25"/>
    </row>
    <row r="85" spans="1:8" ht="31.5">
      <c r="A85" s="39" t="s">
        <v>10</v>
      </c>
      <c r="B85" s="41" t="s">
        <v>307</v>
      </c>
      <c r="C85" s="41" t="s">
        <v>11</v>
      </c>
      <c r="D85" s="42">
        <f>'2022-2024 год Приложение  4'!E291</f>
        <v>9822.1</v>
      </c>
      <c r="E85" s="42">
        <f>'2022-2024 год Приложение  4'!F291</f>
        <v>1373.8000000000002</v>
      </c>
      <c r="F85" s="42">
        <f>'2022-2024 год Приложение  4'!G291</f>
        <v>0</v>
      </c>
      <c r="G85" s="25"/>
      <c r="H85" s="25"/>
    </row>
    <row r="86" spans="1:8" ht="31.5">
      <c r="A86" s="39" t="s">
        <v>178</v>
      </c>
      <c r="B86" s="41" t="s">
        <v>333</v>
      </c>
      <c r="C86" s="41"/>
      <c r="D86" s="42">
        <f>D87</f>
        <v>204.2</v>
      </c>
      <c r="E86" s="42">
        <f>E87</f>
        <v>0</v>
      </c>
      <c r="F86" s="42">
        <f>F87</f>
        <v>0</v>
      </c>
      <c r="G86" s="25"/>
      <c r="H86" s="25"/>
    </row>
    <row r="87" spans="1:8" ht="31.5">
      <c r="A87" s="39" t="s">
        <v>10</v>
      </c>
      <c r="B87" s="41" t="s">
        <v>333</v>
      </c>
      <c r="C87" s="41" t="s">
        <v>11</v>
      </c>
      <c r="D87" s="42">
        <f>'2022-2024 год Приложение  4'!E293</f>
        <v>204.2</v>
      </c>
      <c r="E87" s="42">
        <f>'2022-2024 год Приложение  4'!F293</f>
        <v>0</v>
      </c>
      <c r="F87" s="42">
        <f>'2022-2024 год Приложение  4'!G293</f>
        <v>0</v>
      </c>
      <c r="G87" s="25"/>
      <c r="H87" s="25"/>
    </row>
    <row r="88" spans="1:8" ht="63">
      <c r="A88" s="39" t="s">
        <v>57</v>
      </c>
      <c r="B88" s="41" t="s">
        <v>288</v>
      </c>
      <c r="C88" s="41"/>
      <c r="D88" s="42">
        <f>D89</f>
        <v>14115</v>
      </c>
      <c r="E88" s="42">
        <f>E89</f>
        <v>14115</v>
      </c>
      <c r="F88" s="42">
        <f>F89</f>
        <v>14115</v>
      </c>
      <c r="G88" s="25"/>
      <c r="H88" s="25"/>
    </row>
    <row r="89" spans="1:8" ht="31.5">
      <c r="A89" s="39" t="s">
        <v>10</v>
      </c>
      <c r="B89" s="41" t="s">
        <v>288</v>
      </c>
      <c r="C89" s="41" t="s">
        <v>11</v>
      </c>
      <c r="D89" s="42">
        <f>'2022-2024 год Приложение  4'!E295</f>
        <v>14115</v>
      </c>
      <c r="E89" s="42">
        <f>'2022-2024 год Приложение  4'!F295</f>
        <v>14115</v>
      </c>
      <c r="F89" s="42">
        <f>'2022-2024 год Приложение  4'!G295</f>
        <v>14115</v>
      </c>
      <c r="G89" s="25"/>
      <c r="H89" s="25"/>
    </row>
    <row r="90" spans="1:9" ht="94.5">
      <c r="A90" s="53" t="s">
        <v>171</v>
      </c>
      <c r="B90" s="41" t="s">
        <v>289</v>
      </c>
      <c r="C90" s="41"/>
      <c r="D90" s="42">
        <f>D91</f>
        <v>1774</v>
      </c>
      <c r="E90" s="42">
        <f>E91</f>
        <v>1774</v>
      </c>
      <c r="F90" s="42">
        <f>F91</f>
        <v>1774</v>
      </c>
      <c r="G90" s="25"/>
      <c r="H90" s="25"/>
      <c r="I90" s="25"/>
    </row>
    <row r="91" spans="1:8" ht="15.75">
      <c r="A91" s="39" t="s">
        <v>26</v>
      </c>
      <c r="B91" s="41" t="s">
        <v>289</v>
      </c>
      <c r="C91" s="41" t="s">
        <v>16</v>
      </c>
      <c r="D91" s="42">
        <f>'2022-2024 год Приложение  4'!E297</f>
        <v>1774</v>
      </c>
      <c r="E91" s="42">
        <f>'2022-2024 год Приложение  4'!F297</f>
        <v>1774</v>
      </c>
      <c r="F91" s="42">
        <f>'2022-2024 год Приложение  4'!G297</f>
        <v>1774</v>
      </c>
      <c r="G91" s="25"/>
      <c r="H91" s="25"/>
    </row>
    <row r="92" spans="1:9" ht="15.75">
      <c r="A92" s="10" t="s">
        <v>247</v>
      </c>
      <c r="B92" s="11" t="s">
        <v>100</v>
      </c>
      <c r="C92" s="11" t="s">
        <v>0</v>
      </c>
      <c r="D92" s="12">
        <f>D93+D99+D105+D97+D103+D95+D101+D109+D107+D111</f>
        <v>686946.7999999999</v>
      </c>
      <c r="E92" s="12">
        <f>E93+E99+E105+E97+E103+E95+E101+E109+E107+E111</f>
        <v>681717.7</v>
      </c>
      <c r="F92" s="12">
        <f>F93+F99+F105+F97+F103+F95+F101+F109+F107+F111</f>
        <v>641394.6</v>
      </c>
      <c r="G92" s="25"/>
      <c r="H92" s="25"/>
      <c r="I92" s="99"/>
    </row>
    <row r="93" spans="1:9" ht="15.75">
      <c r="A93" s="39" t="s">
        <v>24</v>
      </c>
      <c r="B93" s="41" t="s">
        <v>101</v>
      </c>
      <c r="C93" s="41"/>
      <c r="D93" s="42">
        <f>D94</f>
        <v>96642.4</v>
      </c>
      <c r="E93" s="42">
        <f>E94</f>
        <v>104065</v>
      </c>
      <c r="F93" s="42">
        <f>F94</f>
        <v>105142.4</v>
      </c>
      <c r="G93" s="25">
        <f>D93+D95+D97</f>
        <v>590225.2</v>
      </c>
      <c r="H93" s="25">
        <f>E93+E95+E97</f>
        <v>597647.8</v>
      </c>
      <c r="I93" s="25">
        <f>F93+F95+F97</f>
        <v>598725.2</v>
      </c>
    </row>
    <row r="94" spans="1:9" ht="31.5">
      <c r="A94" s="39" t="s">
        <v>10</v>
      </c>
      <c r="B94" s="41" t="s">
        <v>101</v>
      </c>
      <c r="C94" s="41" t="s">
        <v>11</v>
      </c>
      <c r="D94" s="42">
        <f>'2022-2024 год Приложение  4'!E300</f>
        <v>96642.4</v>
      </c>
      <c r="E94" s="42">
        <f>'2022-2024 год Приложение  4'!F300</f>
        <v>104065</v>
      </c>
      <c r="F94" s="42">
        <f>'2022-2024 год Приложение  4'!G300</f>
        <v>105142.4</v>
      </c>
      <c r="G94" s="25"/>
      <c r="H94" s="25"/>
      <c r="I94" s="25"/>
    </row>
    <row r="95" spans="1:8" ht="31.5">
      <c r="A95" s="39" t="s">
        <v>219</v>
      </c>
      <c r="B95" s="41" t="s">
        <v>227</v>
      </c>
      <c r="C95" s="41"/>
      <c r="D95" s="42">
        <f>D96</f>
        <v>1218.6</v>
      </c>
      <c r="E95" s="42">
        <f>E96</f>
        <v>1218.6</v>
      </c>
      <c r="F95" s="42">
        <f>F96</f>
        <v>1218.6</v>
      </c>
      <c r="G95" s="25"/>
      <c r="H95" s="25"/>
    </row>
    <row r="96" spans="1:8" ht="31.5">
      <c r="A96" s="39" t="s">
        <v>10</v>
      </c>
      <c r="B96" s="41" t="s">
        <v>227</v>
      </c>
      <c r="C96" s="41" t="s">
        <v>11</v>
      </c>
      <c r="D96" s="42">
        <f>'2022-2024 год Приложение  4'!E302</f>
        <v>1218.6</v>
      </c>
      <c r="E96" s="42">
        <f>'2022-2024 год Приложение  4'!F302</f>
        <v>1218.6</v>
      </c>
      <c r="F96" s="42">
        <f>'2022-2024 год Приложение  4'!G302</f>
        <v>1218.6</v>
      </c>
      <c r="G96" s="25"/>
      <c r="H96" s="25"/>
    </row>
    <row r="97" spans="1:14" ht="47.25">
      <c r="A97" s="39" t="s">
        <v>58</v>
      </c>
      <c r="B97" s="41" t="s">
        <v>102</v>
      </c>
      <c r="C97" s="41"/>
      <c r="D97" s="42">
        <f>D98</f>
        <v>492364.2</v>
      </c>
      <c r="E97" s="42">
        <f>E98</f>
        <v>492364.2</v>
      </c>
      <c r="F97" s="42">
        <f>F98</f>
        <v>492364.2</v>
      </c>
      <c r="G97" s="25"/>
      <c r="H97" s="25"/>
      <c r="I97" s="25"/>
      <c r="L97" s="25"/>
      <c r="M97" s="25"/>
      <c r="N97" s="25"/>
    </row>
    <row r="98" spans="1:8" ht="31.5">
      <c r="A98" s="39" t="s">
        <v>10</v>
      </c>
      <c r="B98" s="41" t="s">
        <v>102</v>
      </c>
      <c r="C98" s="41" t="s">
        <v>11</v>
      </c>
      <c r="D98" s="42">
        <f>'2022-2024 год Приложение  4'!E304</f>
        <v>492364.2</v>
      </c>
      <c r="E98" s="42">
        <f>'2022-2024 год Приложение  4'!F304</f>
        <v>492364.2</v>
      </c>
      <c r="F98" s="42">
        <f>'2022-2024 год Приложение  4'!G304</f>
        <v>492364.2</v>
      </c>
      <c r="G98" s="25"/>
      <c r="H98" s="25"/>
    </row>
    <row r="99" spans="1:9" ht="31.5">
      <c r="A99" s="39" t="s">
        <v>27</v>
      </c>
      <c r="B99" s="41" t="s">
        <v>108</v>
      </c>
      <c r="C99" s="41"/>
      <c r="D99" s="42">
        <f>D100</f>
        <v>19008.4</v>
      </c>
      <c r="E99" s="42">
        <f>E100</f>
        <v>0</v>
      </c>
      <c r="F99" s="42">
        <f>F100</f>
        <v>0</v>
      </c>
      <c r="G99" s="25">
        <f>D99+D101</f>
        <v>19008.4</v>
      </c>
      <c r="H99" s="25">
        <f>E99+E101</f>
        <v>8604</v>
      </c>
      <c r="I99" s="25">
        <f>F99+F101</f>
        <v>9102</v>
      </c>
    </row>
    <row r="100" spans="1:8" ht="31.5">
      <c r="A100" s="39" t="s">
        <v>10</v>
      </c>
      <c r="B100" s="41" t="s">
        <v>108</v>
      </c>
      <c r="C100" s="41" t="s">
        <v>11</v>
      </c>
      <c r="D100" s="42">
        <f>'2022-2024 год Приложение  4'!E306</f>
        <v>19008.4</v>
      </c>
      <c r="E100" s="42">
        <f>'2022-2024 год Приложение  4'!F306</f>
        <v>0</v>
      </c>
      <c r="F100" s="42">
        <f>'2022-2024 год Приложение  4'!G306</f>
        <v>0</v>
      </c>
      <c r="G100" s="25"/>
      <c r="H100" s="25"/>
    </row>
    <row r="101" spans="1:8" ht="31.5">
      <c r="A101" s="39" t="s">
        <v>306</v>
      </c>
      <c r="B101" s="41" t="s">
        <v>308</v>
      </c>
      <c r="C101" s="41"/>
      <c r="D101" s="42">
        <f>D102</f>
        <v>0</v>
      </c>
      <c r="E101" s="42">
        <f>E102</f>
        <v>8604</v>
      </c>
      <c r="F101" s="42">
        <f>F102</f>
        <v>9102</v>
      </c>
      <c r="G101" s="25"/>
      <c r="H101" s="25"/>
    </row>
    <row r="102" spans="1:8" ht="31.5">
      <c r="A102" s="39" t="s">
        <v>10</v>
      </c>
      <c r="B102" s="41" t="s">
        <v>308</v>
      </c>
      <c r="C102" s="41" t="s">
        <v>11</v>
      </c>
      <c r="D102" s="42">
        <f>'2022-2024 год Приложение  4'!E308</f>
        <v>0</v>
      </c>
      <c r="E102" s="42">
        <f>'2022-2024 год Приложение  4'!F308</f>
        <v>8604</v>
      </c>
      <c r="F102" s="42">
        <f>'2022-2024 год Приложение  4'!G308</f>
        <v>9102</v>
      </c>
      <c r="G102" s="25"/>
      <c r="H102" s="25"/>
    </row>
    <row r="103" spans="1:8" ht="31.5">
      <c r="A103" s="39" t="s">
        <v>178</v>
      </c>
      <c r="B103" s="41" t="s">
        <v>334</v>
      </c>
      <c r="C103" s="41"/>
      <c r="D103" s="42">
        <f>D104</f>
        <v>1197.4</v>
      </c>
      <c r="E103" s="42">
        <f>E104</f>
        <v>0</v>
      </c>
      <c r="F103" s="42">
        <f>F104</f>
        <v>0</v>
      </c>
      <c r="G103" s="25">
        <f>D103+D111</f>
        <v>1287.1000000000001</v>
      </c>
      <c r="H103" s="25"/>
    </row>
    <row r="104" spans="1:8" ht="31.5">
      <c r="A104" s="39" t="s">
        <v>10</v>
      </c>
      <c r="B104" s="41" t="s">
        <v>334</v>
      </c>
      <c r="C104" s="41" t="s">
        <v>11</v>
      </c>
      <c r="D104" s="42">
        <f>'2022-2024 год Приложение  4'!E310</f>
        <v>1197.4</v>
      </c>
      <c r="E104" s="42">
        <f>'2022-2024 год Приложение  4'!F310</f>
        <v>0</v>
      </c>
      <c r="F104" s="42">
        <f>'2022-2024 год Приложение  4'!G310</f>
        <v>0</v>
      </c>
      <c r="G104" s="25"/>
      <c r="H104" s="25"/>
    </row>
    <row r="105" spans="1:8" ht="94.5">
      <c r="A105" s="53" t="s">
        <v>171</v>
      </c>
      <c r="B105" s="41" t="s">
        <v>290</v>
      </c>
      <c r="C105" s="41"/>
      <c r="D105" s="42">
        <f>D106</f>
        <v>4008</v>
      </c>
      <c r="E105" s="42">
        <f>E106</f>
        <v>4008</v>
      </c>
      <c r="F105" s="42">
        <f>F106</f>
        <v>4008</v>
      </c>
      <c r="G105" s="25"/>
      <c r="H105" s="25"/>
    </row>
    <row r="106" spans="1:8" ht="15.75">
      <c r="A106" s="39" t="s">
        <v>26</v>
      </c>
      <c r="B106" s="41" t="s">
        <v>290</v>
      </c>
      <c r="C106" s="41" t="s">
        <v>16</v>
      </c>
      <c r="D106" s="42">
        <f>'2022-2024 год Приложение  4'!E312</f>
        <v>4008</v>
      </c>
      <c r="E106" s="42">
        <f>'2022-2024 год Приложение  4'!F312</f>
        <v>4008</v>
      </c>
      <c r="F106" s="42">
        <f>'2022-2024 год Приложение  4'!G312</f>
        <v>4008</v>
      </c>
      <c r="G106" s="25"/>
      <c r="H106" s="25"/>
    </row>
    <row r="107" spans="1:8" ht="47.25">
      <c r="A107" s="44" t="s">
        <v>360</v>
      </c>
      <c r="B107" s="41" t="s">
        <v>359</v>
      </c>
      <c r="C107" s="41"/>
      <c r="D107" s="42">
        <f>D108</f>
        <v>42754.6</v>
      </c>
      <c r="E107" s="42">
        <f>E108</f>
        <v>42754.6</v>
      </c>
      <c r="F107" s="42">
        <f>F108</f>
        <v>0</v>
      </c>
      <c r="G107" s="25"/>
      <c r="H107" s="25"/>
    </row>
    <row r="108" spans="1:8" ht="31.5">
      <c r="A108" s="44" t="s">
        <v>10</v>
      </c>
      <c r="B108" s="41" t="s">
        <v>359</v>
      </c>
      <c r="C108" s="41" t="s">
        <v>11</v>
      </c>
      <c r="D108" s="42">
        <f>'2022-2024 год Приложение  4'!E314</f>
        <v>42754.6</v>
      </c>
      <c r="E108" s="42">
        <f>'2022-2024 год Приложение  4'!F314</f>
        <v>42754.6</v>
      </c>
      <c r="F108" s="42">
        <f>'2022-2024 год Приложение  4'!G314</f>
        <v>0</v>
      </c>
      <c r="G108" s="25"/>
      <c r="H108" s="25"/>
    </row>
    <row r="109" spans="1:8" ht="31.5">
      <c r="A109" s="44" t="s">
        <v>361</v>
      </c>
      <c r="B109" s="41" t="s">
        <v>318</v>
      </c>
      <c r="C109" s="41"/>
      <c r="D109" s="42">
        <f>D110</f>
        <v>29663.5</v>
      </c>
      <c r="E109" s="42">
        <f>E110</f>
        <v>28703.3</v>
      </c>
      <c r="F109" s="42">
        <f>F110</f>
        <v>29559.399999999998</v>
      </c>
      <c r="G109" s="25"/>
      <c r="H109" s="25"/>
    </row>
    <row r="110" spans="1:8" ht="31.5">
      <c r="A110" s="53" t="s">
        <v>10</v>
      </c>
      <c r="B110" s="41" t="s">
        <v>318</v>
      </c>
      <c r="C110" s="41" t="s">
        <v>11</v>
      </c>
      <c r="D110" s="42">
        <f>'2022-2024 год Приложение  4'!E316</f>
        <v>29663.5</v>
      </c>
      <c r="E110" s="42">
        <f>'2022-2024 год Приложение  4'!F316</f>
        <v>28703.3</v>
      </c>
      <c r="F110" s="42">
        <f>'2022-2024 год Приложение  4'!G316</f>
        <v>29559.399999999998</v>
      </c>
      <c r="G110" s="25"/>
      <c r="H110" s="25"/>
    </row>
    <row r="111" spans="1:8" ht="31.5">
      <c r="A111" s="44" t="s">
        <v>178</v>
      </c>
      <c r="B111" s="41" t="s">
        <v>370</v>
      </c>
      <c r="C111" s="41"/>
      <c r="D111" s="42">
        <f>D112</f>
        <v>89.7</v>
      </c>
      <c r="E111" s="42">
        <f>E112</f>
        <v>0</v>
      </c>
      <c r="F111" s="42">
        <f>F112</f>
        <v>0</v>
      </c>
      <c r="G111" s="25"/>
      <c r="H111" s="25"/>
    </row>
    <row r="112" spans="1:8" ht="31.5">
      <c r="A112" s="44" t="s">
        <v>10</v>
      </c>
      <c r="B112" s="41" t="s">
        <v>370</v>
      </c>
      <c r="C112" s="41" t="s">
        <v>11</v>
      </c>
      <c r="D112" s="42">
        <f>'2022-2024 год Приложение  4'!E318</f>
        <v>89.7</v>
      </c>
      <c r="E112" s="42">
        <f>'2022-2024 год Приложение  4'!F318</f>
        <v>0</v>
      </c>
      <c r="F112" s="42">
        <f>'2022-2024 год Приложение  4'!G318</f>
        <v>0</v>
      </c>
      <c r="G112" s="25"/>
      <c r="H112" s="25"/>
    </row>
    <row r="113" spans="1:9" ht="15.75">
      <c r="A113" s="10" t="s">
        <v>248</v>
      </c>
      <c r="B113" s="11" t="s">
        <v>103</v>
      </c>
      <c r="C113" s="11" t="s">
        <v>0</v>
      </c>
      <c r="D113" s="12">
        <f>D114+D120+D131+D133+D123+D127+D116+D125+D118+D129</f>
        <v>42210.700000000004</v>
      </c>
      <c r="E113" s="12">
        <f>E114+E120+E131+E133+E123+E127+E116+E125+E118+E129</f>
        <v>42302.9</v>
      </c>
      <c r="F113" s="12">
        <f>F114+F120+F131+F133+F123+F127+F116+F125+F118+F129</f>
        <v>43178.700000000004</v>
      </c>
      <c r="G113" s="25"/>
      <c r="H113" s="25"/>
      <c r="I113" s="25"/>
    </row>
    <row r="114" spans="1:9" ht="15.75">
      <c r="A114" s="39" t="s">
        <v>24</v>
      </c>
      <c r="B114" s="41" t="s">
        <v>104</v>
      </c>
      <c r="C114" s="41"/>
      <c r="D114" s="42">
        <f>D115</f>
        <v>23765.7</v>
      </c>
      <c r="E114" s="42">
        <f>E115</f>
        <v>23977.9</v>
      </c>
      <c r="F114" s="42">
        <f>F115</f>
        <v>23977.9</v>
      </c>
      <c r="G114" s="25">
        <f>D114+D116+D125</f>
        <v>34127.6</v>
      </c>
      <c r="H114" s="25">
        <f>E114+E116+E125</f>
        <v>34339.8</v>
      </c>
      <c r="I114" s="25">
        <f>F114+F116+F125</f>
        <v>34339.8</v>
      </c>
    </row>
    <row r="115" spans="1:9" ht="31.5">
      <c r="A115" s="39" t="s">
        <v>10</v>
      </c>
      <c r="B115" s="41" t="s">
        <v>104</v>
      </c>
      <c r="C115" s="41" t="s">
        <v>11</v>
      </c>
      <c r="D115" s="42">
        <f>'2022-2024 год Приложение  4'!E321</f>
        <v>23765.7</v>
      </c>
      <c r="E115" s="42">
        <f>'2022-2024 год Приложение  4'!F321</f>
        <v>23977.9</v>
      </c>
      <c r="F115" s="42">
        <f>'2022-2024 год Приложение  4'!G321</f>
        <v>23977.9</v>
      </c>
      <c r="G115" s="25"/>
      <c r="H115" s="25"/>
      <c r="I115" s="25"/>
    </row>
    <row r="116" spans="1:10" ht="31.5">
      <c r="A116" s="39" t="s">
        <v>219</v>
      </c>
      <c r="B116" s="41" t="s">
        <v>228</v>
      </c>
      <c r="C116" s="41"/>
      <c r="D116" s="42">
        <f>D117</f>
        <v>420</v>
      </c>
      <c r="E116" s="42">
        <f>E117</f>
        <v>420</v>
      </c>
      <c r="F116" s="42">
        <f>F117</f>
        <v>420</v>
      </c>
      <c r="G116" s="25"/>
      <c r="H116" s="25"/>
      <c r="I116" s="25"/>
      <c r="J116" s="25"/>
    </row>
    <row r="117" spans="1:8" ht="31.5">
      <c r="A117" s="39" t="s">
        <v>10</v>
      </c>
      <c r="B117" s="41" t="s">
        <v>228</v>
      </c>
      <c r="C117" s="41" t="s">
        <v>11</v>
      </c>
      <c r="D117" s="42">
        <f>'2022-2024 год Приложение  4'!E323</f>
        <v>420</v>
      </c>
      <c r="E117" s="42">
        <f>'2022-2024 год Приложение  4'!F323</f>
        <v>420</v>
      </c>
      <c r="F117" s="42">
        <f>'2022-2024 год Приложение  4'!G323</f>
        <v>420</v>
      </c>
      <c r="G117" s="25"/>
      <c r="H117" s="25"/>
    </row>
    <row r="118" spans="1:8" ht="31.5">
      <c r="A118" s="44" t="s">
        <v>306</v>
      </c>
      <c r="B118" s="41" t="s">
        <v>353</v>
      </c>
      <c r="C118" s="41"/>
      <c r="D118" s="42">
        <f>D119</f>
        <v>0</v>
      </c>
      <c r="E118" s="42">
        <f>E119</f>
        <v>0</v>
      </c>
      <c r="F118" s="42">
        <f>F119</f>
        <v>875.8000000000001</v>
      </c>
      <c r="G118" s="25"/>
      <c r="H118" s="25"/>
    </row>
    <row r="119" spans="1:8" ht="31.5">
      <c r="A119" s="44" t="s">
        <v>10</v>
      </c>
      <c r="B119" s="41" t="s">
        <v>353</v>
      </c>
      <c r="C119" s="41" t="s">
        <v>11</v>
      </c>
      <c r="D119" s="42">
        <f>'2022-2024 год Приложение  4'!E325</f>
        <v>0</v>
      </c>
      <c r="E119" s="42">
        <f>'2022-2024 год Приложение  4'!F325</f>
        <v>0</v>
      </c>
      <c r="F119" s="42">
        <f>'2022-2024 год Приложение  4'!G325</f>
        <v>875.8000000000001</v>
      </c>
      <c r="G119" s="25"/>
      <c r="H119" s="25"/>
    </row>
    <row r="120" spans="1:8" ht="15.75">
      <c r="A120" s="39" t="s">
        <v>64</v>
      </c>
      <c r="B120" s="41" t="s">
        <v>294</v>
      </c>
      <c r="C120" s="41"/>
      <c r="D120" s="42">
        <f>D121+D122</f>
        <v>700</v>
      </c>
      <c r="E120" s="42">
        <f>E121+E122</f>
        <v>615</v>
      </c>
      <c r="F120" s="42">
        <f>F121+F122</f>
        <v>615</v>
      </c>
      <c r="G120" s="25"/>
      <c r="H120" s="25"/>
    </row>
    <row r="121" spans="1:8" ht="47.25">
      <c r="A121" s="44" t="s">
        <v>315</v>
      </c>
      <c r="B121" s="41" t="s">
        <v>294</v>
      </c>
      <c r="C121" s="41" t="s">
        <v>8</v>
      </c>
      <c r="D121" s="42">
        <f>'2022-2024 год Приложение  4'!E81</f>
        <v>200</v>
      </c>
      <c r="E121" s="42">
        <f>'2022-2024 год Приложение  4'!F81</f>
        <v>615</v>
      </c>
      <c r="F121" s="42">
        <f>'2022-2024 год Приложение  4'!G81</f>
        <v>615</v>
      </c>
      <c r="G121" s="25"/>
      <c r="H121" s="25"/>
    </row>
    <row r="122" spans="1:8" ht="15.75">
      <c r="A122" s="81" t="s">
        <v>26</v>
      </c>
      <c r="B122" s="41" t="s">
        <v>294</v>
      </c>
      <c r="C122" s="41" t="s">
        <v>16</v>
      </c>
      <c r="D122" s="42">
        <f>'2022-2024 год Приложение  4'!E82</f>
        <v>500</v>
      </c>
      <c r="E122" s="42">
        <f>'2022-2024 год Приложение  4'!F82</f>
        <v>0</v>
      </c>
      <c r="F122" s="42">
        <f>'2022-2024 год Приложение  4'!G82</f>
        <v>0</v>
      </c>
      <c r="G122" s="25"/>
      <c r="H122" s="25"/>
    </row>
    <row r="123" spans="1:8" ht="94.5">
      <c r="A123" s="53" t="s">
        <v>171</v>
      </c>
      <c r="B123" s="41" t="s">
        <v>295</v>
      </c>
      <c r="C123" s="41"/>
      <c r="D123" s="42">
        <f>D124</f>
        <v>118</v>
      </c>
      <c r="E123" s="42">
        <f>E124</f>
        <v>118</v>
      </c>
      <c r="F123" s="42">
        <f>F124</f>
        <v>118</v>
      </c>
      <c r="G123" s="25"/>
      <c r="H123" s="25"/>
    </row>
    <row r="124" spans="1:8" ht="24.75" customHeight="1">
      <c r="A124" s="39" t="s">
        <v>26</v>
      </c>
      <c r="B124" s="41" t="s">
        <v>295</v>
      </c>
      <c r="C124" s="41" t="s">
        <v>16</v>
      </c>
      <c r="D124" s="42">
        <f>'2022-2024 год Приложение  4'!E327</f>
        <v>118</v>
      </c>
      <c r="E124" s="42">
        <f>'2022-2024 год Приложение  4'!F327</f>
        <v>118</v>
      </c>
      <c r="F124" s="42">
        <f>'2022-2024 год Приложение  4'!G327</f>
        <v>118</v>
      </c>
      <c r="G124" s="25"/>
      <c r="H124" s="25"/>
    </row>
    <row r="125" spans="1:8" ht="47.25">
      <c r="A125" s="39" t="s">
        <v>229</v>
      </c>
      <c r="B125" s="41" t="s">
        <v>296</v>
      </c>
      <c r="C125" s="41"/>
      <c r="D125" s="42">
        <f>D126</f>
        <v>9941.9</v>
      </c>
      <c r="E125" s="42">
        <f>E126</f>
        <v>9941.9</v>
      </c>
      <c r="F125" s="42">
        <f>F126</f>
        <v>9941.9</v>
      </c>
      <c r="G125" s="25"/>
      <c r="H125" s="25"/>
    </row>
    <row r="126" spans="1:8" ht="31.5">
      <c r="A126" s="39" t="s">
        <v>10</v>
      </c>
      <c r="B126" s="41" t="s">
        <v>296</v>
      </c>
      <c r="C126" s="41" t="s">
        <v>11</v>
      </c>
      <c r="D126" s="42">
        <f>'2022-2024 год Приложение  4'!E329</f>
        <v>9941.9</v>
      </c>
      <c r="E126" s="42">
        <f>'2022-2024 год Приложение  4'!F329</f>
        <v>9941.9</v>
      </c>
      <c r="F126" s="42">
        <f>'2022-2024 год Приложение  4'!G329</f>
        <v>9941.9</v>
      </c>
      <c r="G126" s="25"/>
      <c r="H126" s="25"/>
    </row>
    <row r="127" spans="1:8" ht="31.5">
      <c r="A127" s="39" t="s">
        <v>195</v>
      </c>
      <c r="B127" s="41" t="s">
        <v>109</v>
      </c>
      <c r="C127" s="41"/>
      <c r="D127" s="42">
        <f>D128</f>
        <v>6915.1</v>
      </c>
      <c r="E127" s="42">
        <f>E128</f>
        <v>6915.1</v>
      </c>
      <c r="F127" s="42">
        <f>F128</f>
        <v>6915.1</v>
      </c>
      <c r="G127" s="25"/>
      <c r="H127" s="25"/>
    </row>
    <row r="128" spans="1:8" ht="31.5">
      <c r="A128" s="39" t="s">
        <v>10</v>
      </c>
      <c r="B128" s="41" t="s">
        <v>109</v>
      </c>
      <c r="C128" s="41" t="s">
        <v>11</v>
      </c>
      <c r="D128" s="42">
        <f>'2022-2024 год Приложение  4'!E331</f>
        <v>6915.1</v>
      </c>
      <c r="E128" s="42">
        <f>'2022-2024 год Приложение  4'!F331</f>
        <v>6915.1</v>
      </c>
      <c r="F128" s="42">
        <f>'2022-2024 год Приложение  4'!G331</f>
        <v>6915.1</v>
      </c>
      <c r="G128" s="25"/>
      <c r="H128" s="25"/>
    </row>
    <row r="129" spans="1:8" ht="31.5">
      <c r="A129" s="39" t="s">
        <v>365</v>
      </c>
      <c r="B129" s="41" t="s">
        <v>376</v>
      </c>
      <c r="C129" s="41"/>
      <c r="D129" s="42">
        <f>D130</f>
        <v>50</v>
      </c>
      <c r="E129" s="42">
        <f>E130</f>
        <v>50</v>
      </c>
      <c r="F129" s="42">
        <f>F130</f>
        <v>50</v>
      </c>
      <c r="G129" s="25"/>
      <c r="H129" s="25"/>
    </row>
    <row r="130" spans="1:8" ht="47.25">
      <c r="A130" s="44" t="s">
        <v>315</v>
      </c>
      <c r="B130" s="41" t="s">
        <v>376</v>
      </c>
      <c r="C130" s="41" t="s">
        <v>8</v>
      </c>
      <c r="D130" s="42">
        <f>'2022-2024 год Приложение  4'!E84</f>
        <v>50</v>
      </c>
      <c r="E130" s="42">
        <f>'2022-2024 год Приложение  4'!F84</f>
        <v>50</v>
      </c>
      <c r="F130" s="42">
        <f>'2022-2024 год Приложение  4'!G84</f>
        <v>50</v>
      </c>
      <c r="G130" s="25"/>
      <c r="H130" s="25"/>
    </row>
    <row r="131" spans="1:8" ht="15.75">
      <c r="A131" s="39" t="s">
        <v>82</v>
      </c>
      <c r="B131" s="41" t="s">
        <v>110</v>
      </c>
      <c r="C131" s="41"/>
      <c r="D131" s="42">
        <f>'2022-2024 год Приложение  4'!E85</f>
        <v>200</v>
      </c>
      <c r="E131" s="42">
        <f>'2022-2024 год Приложение  4'!F85</f>
        <v>165</v>
      </c>
      <c r="F131" s="42">
        <f>'2022-2024 год Приложение  4'!G85</f>
        <v>165</v>
      </c>
      <c r="G131" s="25"/>
      <c r="H131" s="25"/>
    </row>
    <row r="132" spans="1:8" ht="47.25">
      <c r="A132" s="44" t="s">
        <v>315</v>
      </c>
      <c r="B132" s="41" t="s">
        <v>110</v>
      </c>
      <c r="C132" s="41" t="s">
        <v>8</v>
      </c>
      <c r="D132" s="42">
        <f>'2022-2024 год Приложение  4'!E86</f>
        <v>200</v>
      </c>
      <c r="E132" s="42">
        <f>'2022-2024 год Приложение  4'!F86</f>
        <v>165</v>
      </c>
      <c r="F132" s="42">
        <f>'2022-2024 год Приложение  4'!G86</f>
        <v>165</v>
      </c>
      <c r="G132" s="25"/>
      <c r="H132" s="25"/>
    </row>
    <row r="133" spans="1:8" ht="31.5">
      <c r="A133" s="39" t="s">
        <v>83</v>
      </c>
      <c r="B133" s="41" t="s">
        <v>111</v>
      </c>
      <c r="C133" s="41"/>
      <c r="D133" s="42">
        <f>'2022-2024 год Приложение  4'!E87</f>
        <v>100</v>
      </c>
      <c r="E133" s="42">
        <f>'2022-2024 год Приложение  4'!F87</f>
        <v>100</v>
      </c>
      <c r="F133" s="42">
        <f>'2022-2024 год Приложение  4'!G87</f>
        <v>100</v>
      </c>
      <c r="G133" s="25"/>
      <c r="H133" s="25"/>
    </row>
    <row r="134" spans="1:8" ht="47.25">
      <c r="A134" s="44" t="s">
        <v>315</v>
      </c>
      <c r="B134" s="41" t="s">
        <v>111</v>
      </c>
      <c r="C134" s="41" t="s">
        <v>8</v>
      </c>
      <c r="D134" s="42">
        <f>'2022-2024 год Приложение  4'!E88</f>
        <v>100</v>
      </c>
      <c r="E134" s="42">
        <f>'2022-2024 год Приложение  4'!F88</f>
        <v>100</v>
      </c>
      <c r="F134" s="42">
        <f>'2022-2024 год Приложение  4'!G88</f>
        <v>100</v>
      </c>
      <c r="G134" s="25"/>
      <c r="H134" s="25"/>
    </row>
    <row r="135" spans="1:9" ht="31.5">
      <c r="A135" s="10" t="s">
        <v>249</v>
      </c>
      <c r="B135" s="11" t="s">
        <v>112</v>
      </c>
      <c r="C135" s="11" t="s">
        <v>0</v>
      </c>
      <c r="D135" s="12">
        <f>D140+D136</f>
        <v>5325.6</v>
      </c>
      <c r="E135" s="12">
        <f>E140+E136</f>
        <v>5325.6</v>
      </c>
      <c r="F135" s="12">
        <f>F140+F136</f>
        <v>5325.6</v>
      </c>
      <c r="G135" s="25"/>
      <c r="H135" s="25"/>
      <c r="I135" s="100"/>
    </row>
    <row r="136" spans="1:9" ht="31.5">
      <c r="A136" s="93" t="s">
        <v>165</v>
      </c>
      <c r="B136" s="102" t="s">
        <v>223</v>
      </c>
      <c r="C136" s="102"/>
      <c r="D136" s="103">
        <f>D138+D139+D137</f>
        <v>1631.6000000000001</v>
      </c>
      <c r="E136" s="103">
        <f>E138+E139+E137</f>
        <v>1631.6000000000001</v>
      </c>
      <c r="F136" s="103">
        <f>F138+F139+F137</f>
        <v>1631.6000000000001</v>
      </c>
      <c r="G136" s="25"/>
      <c r="H136" s="25"/>
      <c r="I136" s="100"/>
    </row>
    <row r="137" spans="1:9" ht="63">
      <c r="A137" s="111" t="s">
        <v>14</v>
      </c>
      <c r="B137" s="112" t="s">
        <v>223</v>
      </c>
      <c r="C137" s="112" t="s">
        <v>15</v>
      </c>
      <c r="D137" s="103">
        <f>'2022-2024 год Приложение  4'!E334</f>
        <v>87.5</v>
      </c>
      <c r="E137" s="103">
        <f>'2022-2024 год Приложение  4'!F334</f>
        <v>87.5</v>
      </c>
      <c r="F137" s="103">
        <f>'2022-2024 год Приложение  4'!G334</f>
        <v>87.5</v>
      </c>
      <c r="G137" s="25"/>
      <c r="H137" s="25"/>
      <c r="I137" s="100"/>
    </row>
    <row r="138" spans="1:9" ht="31.5">
      <c r="A138" s="44" t="s">
        <v>316</v>
      </c>
      <c r="B138" s="41" t="s">
        <v>223</v>
      </c>
      <c r="C138" s="41" t="s">
        <v>8</v>
      </c>
      <c r="D138" s="103">
        <f>'2022-2024 год Приложение  4'!E335</f>
        <v>78.7</v>
      </c>
      <c r="E138" s="103">
        <f>'2022-2024 год Приложение  4'!F335</f>
        <v>78.7</v>
      </c>
      <c r="F138" s="103">
        <f>'2022-2024 год Приложение  4'!G335</f>
        <v>78.7</v>
      </c>
      <c r="G138" s="25"/>
      <c r="H138" s="25"/>
      <c r="I138" s="100"/>
    </row>
    <row r="139" spans="1:9" ht="31.5">
      <c r="A139" s="128" t="s">
        <v>10</v>
      </c>
      <c r="B139" s="41" t="s">
        <v>223</v>
      </c>
      <c r="C139" s="41" t="s">
        <v>11</v>
      </c>
      <c r="D139" s="103">
        <f>'2022-2024 год Приложение  4'!E336</f>
        <v>1465.4</v>
      </c>
      <c r="E139" s="103">
        <f>'2022-2024 год Приложение  4'!F336</f>
        <v>1465.4</v>
      </c>
      <c r="F139" s="103">
        <f>'2022-2024 год Приложение  4'!G336</f>
        <v>1465.4</v>
      </c>
      <c r="G139" s="25"/>
      <c r="H139" s="25"/>
      <c r="I139" s="100"/>
    </row>
    <row r="140" spans="1:9" ht="15.75">
      <c r="A140" s="39" t="s">
        <v>222</v>
      </c>
      <c r="B140" s="41" t="s">
        <v>163</v>
      </c>
      <c r="C140" s="41"/>
      <c r="D140" s="42">
        <f>D141</f>
        <v>3694</v>
      </c>
      <c r="E140" s="42">
        <f>E141</f>
        <v>3694</v>
      </c>
      <c r="F140" s="42">
        <f>F141</f>
        <v>3694</v>
      </c>
      <c r="G140" s="25"/>
      <c r="H140" s="25"/>
      <c r="I140" s="100"/>
    </row>
    <row r="141" spans="1:8" ht="31.5">
      <c r="A141" s="59" t="s">
        <v>10</v>
      </c>
      <c r="B141" s="41" t="s">
        <v>163</v>
      </c>
      <c r="C141" s="41" t="s">
        <v>11</v>
      </c>
      <c r="D141" s="42">
        <f>'2022-2024 год Приложение  4'!E338</f>
        <v>3694</v>
      </c>
      <c r="E141" s="42">
        <f>'2022-2024 год Приложение  4'!F338</f>
        <v>3694</v>
      </c>
      <c r="F141" s="42">
        <f>'2022-2024 год Приложение  4'!G338</f>
        <v>3694</v>
      </c>
      <c r="G141" s="25"/>
      <c r="H141" s="25"/>
    </row>
    <row r="142" spans="1:8" ht="31.5">
      <c r="A142" s="10" t="s">
        <v>62</v>
      </c>
      <c r="B142" s="11" t="s">
        <v>105</v>
      </c>
      <c r="C142" s="11" t="s">
        <v>0</v>
      </c>
      <c r="D142" s="12">
        <f>D143+D151+D147</f>
        <v>83938.49999999999</v>
      </c>
      <c r="E142" s="12">
        <f>E143+E151+E147</f>
        <v>69954.6</v>
      </c>
      <c r="F142" s="12">
        <f>F143+F151+F147</f>
        <v>69954.6</v>
      </c>
      <c r="G142" s="25"/>
      <c r="H142" s="25"/>
    </row>
    <row r="143" spans="1:8" ht="31.5">
      <c r="A143" s="39" t="s">
        <v>13</v>
      </c>
      <c r="B143" s="41" t="s">
        <v>106</v>
      </c>
      <c r="C143" s="41"/>
      <c r="D143" s="42">
        <f>D144+D145+D146</f>
        <v>41599.49999999999</v>
      </c>
      <c r="E143" s="42">
        <f>E144+E145+E146</f>
        <v>33014.6</v>
      </c>
      <c r="F143" s="42">
        <f>F144+F145+F146</f>
        <v>33014.6</v>
      </c>
      <c r="G143" s="25"/>
      <c r="H143" s="25"/>
    </row>
    <row r="144" spans="1:8" ht="63">
      <c r="A144" s="39" t="s">
        <v>14</v>
      </c>
      <c r="B144" s="41" t="s">
        <v>106</v>
      </c>
      <c r="C144" s="41" t="s">
        <v>15</v>
      </c>
      <c r="D144" s="42">
        <f>'2022-2024 год Приложение  4'!E341</f>
        <v>35182.7</v>
      </c>
      <c r="E144" s="42">
        <f>'2022-2024 год Приложение  4'!F341</f>
        <v>27030.199999999997</v>
      </c>
      <c r="F144" s="42">
        <f>'2022-2024 год Приложение  4'!G341</f>
        <v>27030.199999999997</v>
      </c>
      <c r="G144" s="25"/>
      <c r="H144" s="25"/>
    </row>
    <row r="145" spans="1:8" ht="47.25">
      <c r="A145" s="44" t="s">
        <v>315</v>
      </c>
      <c r="B145" s="41" t="s">
        <v>106</v>
      </c>
      <c r="C145" s="41" t="s">
        <v>8</v>
      </c>
      <c r="D145" s="42">
        <f>'2022-2024 год Приложение  4'!E342</f>
        <v>5868.7</v>
      </c>
      <c r="E145" s="42">
        <f>'2022-2024 год Приложение  4'!F342</f>
        <v>5436.3</v>
      </c>
      <c r="F145" s="42">
        <f>'2022-2024 год Приложение  4'!G342</f>
        <v>5436.3</v>
      </c>
      <c r="G145" s="25"/>
      <c r="H145" s="25"/>
    </row>
    <row r="146" spans="1:8" ht="15.75">
      <c r="A146" s="44" t="s">
        <v>9</v>
      </c>
      <c r="B146" s="41" t="s">
        <v>106</v>
      </c>
      <c r="C146" s="41" t="s">
        <v>12</v>
      </c>
      <c r="D146" s="42">
        <f>'2022-2024 год Приложение  4'!E343</f>
        <v>548.1</v>
      </c>
      <c r="E146" s="42">
        <f>'2022-2024 год Приложение  4'!F343</f>
        <v>548.1</v>
      </c>
      <c r="F146" s="42">
        <f>'2022-2024 год Приложение  4'!G343</f>
        <v>548.1</v>
      </c>
      <c r="G146" s="25"/>
      <c r="H146" s="25"/>
    </row>
    <row r="147" spans="1:8" ht="60.75" customHeight="1">
      <c r="A147" s="44" t="s">
        <v>217</v>
      </c>
      <c r="B147" s="41" t="s">
        <v>264</v>
      </c>
      <c r="C147" s="41"/>
      <c r="D147" s="42">
        <f>'2022-2024 год Приложение  4'!E344</f>
        <v>9123.9</v>
      </c>
      <c r="E147" s="42">
        <f>'2022-2024 год Приложение  4'!F344</f>
        <v>9383</v>
      </c>
      <c r="F147" s="42">
        <f>'2022-2024 год Приложение  4'!G344</f>
        <v>9383</v>
      </c>
      <c r="G147" s="25"/>
      <c r="H147" s="25"/>
    </row>
    <row r="148" spans="1:8" ht="63">
      <c r="A148" s="39" t="s">
        <v>14</v>
      </c>
      <c r="B148" s="41" t="s">
        <v>264</v>
      </c>
      <c r="C148" s="41" t="s">
        <v>15</v>
      </c>
      <c r="D148" s="42">
        <f>'2022-2024 год Приложение  4'!E345</f>
        <v>7702.9</v>
      </c>
      <c r="E148" s="42">
        <f>'2022-2024 год Приложение  4'!F345</f>
        <v>7702.9</v>
      </c>
      <c r="F148" s="42">
        <f>'2022-2024 год Приложение  4'!G345</f>
        <v>7702.9</v>
      </c>
      <c r="G148" s="25"/>
      <c r="H148" s="25"/>
    </row>
    <row r="149" spans="1:8" ht="47.25">
      <c r="A149" s="44" t="s">
        <v>315</v>
      </c>
      <c r="B149" s="41" t="s">
        <v>264</v>
      </c>
      <c r="C149" s="41" t="s">
        <v>8</v>
      </c>
      <c r="D149" s="42">
        <f>'2022-2024 год Приложение  4'!E346</f>
        <v>1400.9</v>
      </c>
      <c r="E149" s="42">
        <f>'2022-2024 год Приложение  4'!F346</f>
        <v>1660</v>
      </c>
      <c r="F149" s="42">
        <f>'2022-2024 год Приложение  4'!G346</f>
        <v>1660</v>
      </c>
      <c r="G149" s="25"/>
      <c r="H149" s="25"/>
    </row>
    <row r="150" spans="1:8" ht="15.75">
      <c r="A150" s="39" t="s">
        <v>26</v>
      </c>
      <c r="B150" s="41" t="s">
        <v>264</v>
      </c>
      <c r="C150" s="41" t="s">
        <v>16</v>
      </c>
      <c r="D150" s="42">
        <f>'2022-2024 год Приложение  4'!E347</f>
        <v>20.1</v>
      </c>
      <c r="E150" s="42">
        <f>'2022-2024 год Приложение  4'!F347</f>
        <v>20.1</v>
      </c>
      <c r="F150" s="42">
        <f>'2022-2024 год Приложение  4'!G347</f>
        <v>20.1</v>
      </c>
      <c r="G150" s="25"/>
      <c r="H150" s="25"/>
    </row>
    <row r="151" spans="1:8" ht="31.5">
      <c r="A151" s="39" t="s">
        <v>49</v>
      </c>
      <c r="B151" s="41" t="s">
        <v>107</v>
      </c>
      <c r="C151" s="41"/>
      <c r="D151" s="42">
        <f>D152+D153</f>
        <v>33215.1</v>
      </c>
      <c r="E151" s="42">
        <f>E152+E153</f>
        <v>27557</v>
      </c>
      <c r="F151" s="42">
        <f>F152+F153</f>
        <v>27557</v>
      </c>
      <c r="G151" s="25"/>
      <c r="H151" s="25"/>
    </row>
    <row r="152" spans="1:8" ht="63">
      <c r="A152" s="39" t="s">
        <v>14</v>
      </c>
      <c r="B152" s="41" t="s">
        <v>107</v>
      </c>
      <c r="C152" s="41" t="s">
        <v>15</v>
      </c>
      <c r="D152" s="42">
        <f>'2022-2024 год Приложение  4'!E349</f>
        <v>31437.6</v>
      </c>
      <c r="E152" s="42">
        <f>'2022-2024 год Приложение  4'!F349</f>
        <v>25779.5</v>
      </c>
      <c r="F152" s="42">
        <f>'2022-2024 год Приложение  4'!G349</f>
        <v>25779.5</v>
      </c>
      <c r="G152" s="25"/>
      <c r="H152" s="25"/>
    </row>
    <row r="153" spans="1:8" ht="47.25">
      <c r="A153" s="44" t="s">
        <v>315</v>
      </c>
      <c r="B153" s="41" t="s">
        <v>107</v>
      </c>
      <c r="C153" s="41" t="s">
        <v>8</v>
      </c>
      <c r="D153" s="42">
        <f>'2022-2024 год Приложение  4'!E350</f>
        <v>1777.5</v>
      </c>
      <c r="E153" s="42">
        <f>'2022-2024 год Приложение  4'!F350</f>
        <v>1777.5</v>
      </c>
      <c r="F153" s="42">
        <f>'2022-2024 год Приложение  4'!G350</f>
        <v>1777.5</v>
      </c>
      <c r="G153" s="25"/>
      <c r="H153" s="25"/>
    </row>
    <row r="154" spans="1:8" ht="15.75">
      <c r="A154" s="28" t="s">
        <v>263</v>
      </c>
      <c r="B154" s="29" t="s">
        <v>117</v>
      </c>
      <c r="C154" s="29" t="s">
        <v>0</v>
      </c>
      <c r="D154" s="30">
        <f>D155+D157+D159+D163+D167+D169+D165+D171+D173+D175+D177+D179+D181+D183+D185+D189+D161</f>
        <v>169943.3</v>
      </c>
      <c r="E154" s="30">
        <f>E155+E157+E159+E163+E167+E169+E165+E171+E173+E175+E177+E179+E181+E183+E185+E189+E161</f>
        <v>163654.29999999996</v>
      </c>
      <c r="F154" s="30">
        <f>F155+F157+F159+F163+F167+F169+F165+F171+F173+F175+F177+F179+F181+F183+F185+F189+F161</f>
        <v>167139.59999999998</v>
      </c>
      <c r="G154" s="25"/>
      <c r="H154" s="25"/>
    </row>
    <row r="155" spans="1:10" ht="31.5">
      <c r="A155" s="39" t="s">
        <v>328</v>
      </c>
      <c r="B155" s="41" t="s">
        <v>116</v>
      </c>
      <c r="C155" s="41"/>
      <c r="D155" s="20">
        <f>'2022-2024 год Приложение  4'!E194</f>
        <v>22842</v>
      </c>
      <c r="E155" s="20">
        <f>'2022-2024 год Приложение  4'!F194</f>
        <v>22971.1</v>
      </c>
      <c r="F155" s="20">
        <f>'2022-2024 год Приложение  4'!G194</f>
        <v>23750</v>
      </c>
      <c r="G155" s="25"/>
      <c r="H155" s="25"/>
      <c r="I155" s="25"/>
      <c r="J155" s="25"/>
    </row>
    <row r="156" spans="1:8" ht="31.5">
      <c r="A156" s="22" t="s">
        <v>10</v>
      </c>
      <c r="B156" s="41" t="s">
        <v>116</v>
      </c>
      <c r="C156" s="41" t="s">
        <v>11</v>
      </c>
      <c r="D156" s="20">
        <f>'2022-2024 год Приложение  4'!E195</f>
        <v>22842</v>
      </c>
      <c r="E156" s="20">
        <f>'2022-2024 год Приложение  4'!F195</f>
        <v>22971.1</v>
      </c>
      <c r="F156" s="20">
        <f>'2022-2024 год Приложение  4'!G195</f>
        <v>23750</v>
      </c>
      <c r="G156" s="25"/>
      <c r="H156" s="25"/>
    </row>
    <row r="157" spans="1:10" ht="47.25">
      <c r="A157" s="22" t="s">
        <v>329</v>
      </c>
      <c r="B157" s="41" t="s">
        <v>224</v>
      </c>
      <c r="C157" s="41"/>
      <c r="D157" s="20">
        <f>D158</f>
        <v>13218.900000000001</v>
      </c>
      <c r="E157" s="20">
        <f>E158</f>
        <v>13218.900000000001</v>
      </c>
      <c r="F157" s="20">
        <f>F158</f>
        <v>13218.900000000001</v>
      </c>
      <c r="G157" s="25"/>
      <c r="H157" s="25"/>
      <c r="I157" s="25"/>
      <c r="J157" s="25"/>
    </row>
    <row r="158" spans="1:8" ht="31.5">
      <c r="A158" s="22" t="s">
        <v>10</v>
      </c>
      <c r="B158" s="41" t="s">
        <v>224</v>
      </c>
      <c r="C158" s="41" t="s">
        <v>11</v>
      </c>
      <c r="D158" s="20">
        <f>'2022-2024 год Приложение  4'!E197</f>
        <v>13218.900000000001</v>
      </c>
      <c r="E158" s="20">
        <f>'2022-2024 год Приложение  4'!F197</f>
        <v>13218.900000000001</v>
      </c>
      <c r="F158" s="20">
        <f>'2022-2024 год Приложение  4'!G197</f>
        <v>13218.900000000001</v>
      </c>
      <c r="G158" s="25"/>
      <c r="H158" s="25"/>
    </row>
    <row r="159" spans="1:8" ht="31.5">
      <c r="A159" s="22" t="s">
        <v>219</v>
      </c>
      <c r="B159" s="41" t="s">
        <v>218</v>
      </c>
      <c r="C159" s="41"/>
      <c r="D159" s="20">
        <f>'2022-2024 год Приложение  4'!E198</f>
        <v>18.4</v>
      </c>
      <c r="E159" s="20">
        <f>'2022-2024 год Приложение  4'!F198</f>
        <v>18.4</v>
      </c>
      <c r="F159" s="20">
        <f>'2022-2024 год Приложение  4'!G198</f>
        <v>18.4</v>
      </c>
      <c r="G159" s="25"/>
      <c r="H159" s="25"/>
    </row>
    <row r="160" spans="1:8" ht="31.5">
      <c r="A160" s="22" t="s">
        <v>10</v>
      </c>
      <c r="B160" s="41" t="s">
        <v>218</v>
      </c>
      <c r="C160" s="41" t="s">
        <v>11</v>
      </c>
      <c r="D160" s="20">
        <f>'2022-2024 год Приложение  4'!E199</f>
        <v>18.4</v>
      </c>
      <c r="E160" s="20">
        <f>'2022-2024 год Приложение  4'!F199</f>
        <v>18.4</v>
      </c>
      <c r="F160" s="20">
        <f>'2022-2024 год Приложение  4'!G199</f>
        <v>18.4</v>
      </c>
      <c r="G160" s="25"/>
      <c r="H160" s="25"/>
    </row>
    <row r="161" spans="1:8" ht="15.75">
      <c r="A161" s="44" t="s">
        <v>173</v>
      </c>
      <c r="B161" s="41" t="s">
        <v>332</v>
      </c>
      <c r="C161" s="41"/>
      <c r="D161" s="20">
        <f>'2022-2024 год Приложение  4'!E200</f>
        <v>445</v>
      </c>
      <c r="E161" s="20">
        <f>'2022-2024 год Приложение  4'!F200</f>
        <v>0</v>
      </c>
      <c r="F161" s="20">
        <f>'2022-2024 год Приложение  4'!G200</f>
        <v>0</v>
      </c>
      <c r="G161" s="25"/>
      <c r="H161" s="25"/>
    </row>
    <row r="162" spans="1:8" ht="31.5">
      <c r="A162" s="22" t="s">
        <v>10</v>
      </c>
      <c r="B162" s="41" t="s">
        <v>332</v>
      </c>
      <c r="C162" s="41" t="s">
        <v>11</v>
      </c>
      <c r="D162" s="20">
        <f>'2022-2024 год Приложение  4'!E201</f>
        <v>445</v>
      </c>
      <c r="E162" s="20">
        <f>'2022-2024 год Приложение  4'!F201</f>
        <v>0</v>
      </c>
      <c r="F162" s="20">
        <f>'2022-2024 год Приложение  4'!G201</f>
        <v>0</v>
      </c>
      <c r="G162" s="25"/>
      <c r="H162" s="25"/>
    </row>
    <row r="163" spans="1:10" ht="31.5">
      <c r="A163" s="22" t="s">
        <v>211</v>
      </c>
      <c r="B163" s="41" t="s">
        <v>303</v>
      </c>
      <c r="C163" s="41"/>
      <c r="D163" s="20">
        <f>'2022-2024 год Приложение  4'!E202</f>
        <v>60.5</v>
      </c>
      <c r="E163" s="20">
        <f>'2022-2024 год Приложение  4'!F202</f>
        <v>0</v>
      </c>
      <c r="F163" s="20">
        <f>'2022-2024 год Приложение  4'!G202</f>
        <v>0</v>
      </c>
      <c r="G163" s="25"/>
      <c r="H163" s="25"/>
      <c r="I163" s="25"/>
      <c r="J163" s="25"/>
    </row>
    <row r="164" spans="1:10" ht="31.5">
      <c r="A164" s="22" t="s">
        <v>10</v>
      </c>
      <c r="B164" s="41" t="s">
        <v>303</v>
      </c>
      <c r="C164" s="41" t="s">
        <v>11</v>
      </c>
      <c r="D164" s="20">
        <f>'2022-2024 год Приложение  4'!E203</f>
        <v>60.5</v>
      </c>
      <c r="E164" s="20">
        <f>'2022-2024 год Приложение  4'!F203</f>
        <v>0</v>
      </c>
      <c r="F164" s="20">
        <f>'2022-2024 год Приложение  4'!G203</f>
        <v>0</v>
      </c>
      <c r="G164" s="25"/>
      <c r="H164" s="25"/>
      <c r="I164" s="25"/>
      <c r="J164" s="25"/>
    </row>
    <row r="165" spans="1:10" ht="15.75">
      <c r="A165" s="22" t="s">
        <v>173</v>
      </c>
      <c r="B165" s="41" t="s">
        <v>311</v>
      </c>
      <c r="C165" s="41"/>
      <c r="D165" s="20">
        <f>'2022-2024 год Приложение  4'!E204</f>
        <v>192.2</v>
      </c>
      <c r="E165" s="20">
        <f>'2022-2024 год Приложение  4'!F204</f>
        <v>0</v>
      </c>
      <c r="F165" s="20">
        <f>'2022-2024 год Приложение  4'!G204</f>
        <v>0</v>
      </c>
      <c r="G165" s="25"/>
      <c r="H165" s="25"/>
      <c r="I165" s="110"/>
      <c r="J165" s="110"/>
    </row>
    <row r="166" spans="1:10" ht="31.5">
      <c r="A166" s="22" t="s">
        <v>10</v>
      </c>
      <c r="B166" s="41" t="s">
        <v>311</v>
      </c>
      <c r="C166" s="41" t="s">
        <v>11</v>
      </c>
      <c r="D166" s="20">
        <f>'2022-2024 год Приложение  4'!E205</f>
        <v>192.2</v>
      </c>
      <c r="E166" s="20">
        <f>'2022-2024 год Приложение  4'!F205</f>
        <v>0</v>
      </c>
      <c r="F166" s="20">
        <f>'2022-2024 год Приложение  4'!G205</f>
        <v>0</v>
      </c>
      <c r="G166" s="25"/>
      <c r="H166" s="25"/>
      <c r="I166" s="110"/>
      <c r="J166" s="110"/>
    </row>
    <row r="167" spans="1:10" ht="31.5">
      <c r="A167" s="44" t="s">
        <v>215</v>
      </c>
      <c r="B167" s="41" t="s">
        <v>362</v>
      </c>
      <c r="C167" s="41"/>
      <c r="D167" s="20">
        <f>'2022-2024 год Приложение  4'!E206</f>
        <v>1413.1</v>
      </c>
      <c r="E167" s="20">
        <f>'2022-2024 год Приложение  4'!F206</f>
        <v>0</v>
      </c>
      <c r="F167" s="20">
        <f>'2022-2024 год Приложение  4'!G206</f>
        <v>0</v>
      </c>
      <c r="G167" s="25"/>
      <c r="H167" s="25"/>
      <c r="I167" s="110"/>
      <c r="J167" s="110"/>
    </row>
    <row r="168" spans="1:10" ht="31.5">
      <c r="A168" s="44" t="s">
        <v>10</v>
      </c>
      <c r="B168" s="41" t="s">
        <v>362</v>
      </c>
      <c r="C168" s="41" t="s">
        <v>11</v>
      </c>
      <c r="D168" s="20">
        <f>'2022-2024 год Приложение  4'!E207</f>
        <v>1413.1</v>
      </c>
      <c r="E168" s="20">
        <f>'2022-2024 год Приложение  4'!F207</f>
        <v>0</v>
      </c>
      <c r="F168" s="20">
        <f>'2022-2024 год Приложение  4'!G207</f>
        <v>0</v>
      </c>
      <c r="G168" s="25"/>
      <c r="H168" s="25"/>
      <c r="I168" s="110"/>
      <c r="J168" s="110"/>
    </row>
    <row r="169" spans="1:10" ht="47.25">
      <c r="A169" s="44" t="s">
        <v>364</v>
      </c>
      <c r="B169" s="41" t="s">
        <v>363</v>
      </c>
      <c r="C169" s="41"/>
      <c r="D169" s="20">
        <f>'2022-2024 год Приложение  4'!E208</f>
        <v>81</v>
      </c>
      <c r="E169" s="20">
        <f>'2022-2024 год Приложение  4'!F208</f>
        <v>0</v>
      </c>
      <c r="F169" s="20">
        <f>'2022-2024 год Приложение  4'!G208</f>
        <v>0</v>
      </c>
      <c r="G169" s="25"/>
      <c r="H169" s="25"/>
      <c r="I169" s="110"/>
      <c r="J169" s="110"/>
    </row>
    <row r="170" spans="1:10" ht="31.5">
      <c r="A170" s="44" t="s">
        <v>10</v>
      </c>
      <c r="B170" s="41" t="s">
        <v>363</v>
      </c>
      <c r="C170" s="41" t="s">
        <v>11</v>
      </c>
      <c r="D170" s="20">
        <f>'2022-2024 год Приложение  4'!E209</f>
        <v>81</v>
      </c>
      <c r="E170" s="20">
        <f>'2022-2024 год Приложение  4'!F209</f>
        <v>0</v>
      </c>
      <c r="F170" s="20">
        <f>'2022-2024 год Приложение  4'!G209</f>
        <v>0</v>
      </c>
      <c r="G170" s="25"/>
      <c r="H170" s="25"/>
      <c r="I170" s="110"/>
      <c r="J170" s="110"/>
    </row>
    <row r="171" spans="1:8" ht="31.5">
      <c r="A171" s="39" t="s">
        <v>47</v>
      </c>
      <c r="B171" s="41" t="s">
        <v>118</v>
      </c>
      <c r="C171" s="41"/>
      <c r="D171" s="20">
        <f>'2022-2024 год Приложение  4'!E210</f>
        <v>50688.3</v>
      </c>
      <c r="E171" s="20">
        <f>'2022-2024 год Приложение  4'!F210</f>
        <v>50932.1</v>
      </c>
      <c r="F171" s="20">
        <f>'2022-2024 год Приложение  4'!G210</f>
        <v>52766</v>
      </c>
      <c r="G171" s="25"/>
      <c r="H171" s="25"/>
    </row>
    <row r="172" spans="1:8" ht="31.5">
      <c r="A172" s="22" t="s">
        <v>10</v>
      </c>
      <c r="B172" s="41" t="s">
        <v>118</v>
      </c>
      <c r="C172" s="41" t="s">
        <v>11</v>
      </c>
      <c r="D172" s="20">
        <f>'2022-2024 год Приложение  4'!E211</f>
        <v>50688.3</v>
      </c>
      <c r="E172" s="20">
        <f>'2022-2024 год Приложение  4'!F211</f>
        <v>50932.1</v>
      </c>
      <c r="F172" s="20">
        <f>'2022-2024 год Приложение  4'!G211</f>
        <v>52766</v>
      </c>
      <c r="G172" s="25"/>
      <c r="H172" s="25"/>
    </row>
    <row r="173" spans="1:10" ht="47.25">
      <c r="A173" s="22" t="s">
        <v>329</v>
      </c>
      <c r="B173" s="41" t="s">
        <v>225</v>
      </c>
      <c r="C173" s="41"/>
      <c r="D173" s="20">
        <f>D174</f>
        <v>26826.600000000002</v>
      </c>
      <c r="E173" s="20">
        <f>E174</f>
        <v>26826.600000000002</v>
      </c>
      <c r="F173" s="20">
        <f>F174</f>
        <v>26826.600000000002</v>
      </c>
      <c r="G173" s="25"/>
      <c r="H173" s="25"/>
      <c r="I173" s="25"/>
      <c r="J173" s="25"/>
    </row>
    <row r="174" spans="1:8" ht="31.5">
      <c r="A174" s="22" t="s">
        <v>10</v>
      </c>
      <c r="B174" s="41" t="s">
        <v>225</v>
      </c>
      <c r="C174" s="41" t="s">
        <v>11</v>
      </c>
      <c r="D174" s="20">
        <f>'2022-2024 год Приложение  4'!E213</f>
        <v>26826.600000000002</v>
      </c>
      <c r="E174" s="20">
        <f>'2022-2024 год Приложение  4'!F213</f>
        <v>26826.600000000002</v>
      </c>
      <c r="F174" s="20">
        <f>'2022-2024 год Приложение  4'!G213</f>
        <v>26826.600000000002</v>
      </c>
      <c r="G174" s="25"/>
      <c r="H174" s="25"/>
    </row>
    <row r="175" spans="1:8" ht="31.5">
      <c r="A175" s="22" t="s">
        <v>219</v>
      </c>
      <c r="B175" s="41" t="s">
        <v>220</v>
      </c>
      <c r="C175" s="41"/>
      <c r="D175" s="20">
        <f>'2022-2024 год Приложение  4'!E214</f>
        <v>183.4</v>
      </c>
      <c r="E175" s="20">
        <f>E176</f>
        <v>183.4</v>
      </c>
      <c r="F175" s="20">
        <f>F176</f>
        <v>183.4</v>
      </c>
      <c r="G175" s="25"/>
      <c r="H175" s="25"/>
    </row>
    <row r="176" spans="1:8" ht="31.5">
      <c r="A176" s="22" t="s">
        <v>10</v>
      </c>
      <c r="B176" s="41" t="s">
        <v>220</v>
      </c>
      <c r="C176" s="41" t="s">
        <v>11</v>
      </c>
      <c r="D176" s="20">
        <f>'2022-2024 год Приложение  4'!E215</f>
        <v>183.4</v>
      </c>
      <c r="E176" s="20">
        <f>'2022-2024 год Приложение  4'!F215</f>
        <v>183.4</v>
      </c>
      <c r="F176" s="20">
        <f>'2022-2024 год Приложение  4'!G215</f>
        <v>183.4</v>
      </c>
      <c r="G176" s="25"/>
      <c r="H176" s="25"/>
    </row>
    <row r="177" spans="1:8" ht="31.5">
      <c r="A177" s="39" t="s">
        <v>46</v>
      </c>
      <c r="B177" s="41" t="s">
        <v>119</v>
      </c>
      <c r="C177" s="41"/>
      <c r="D177" s="20">
        <f>'2022-2024 год Приложение  4'!E216</f>
        <v>24022.2</v>
      </c>
      <c r="E177" s="20">
        <f>'2022-2024 год Приложение  4'!F216</f>
        <v>24465.8</v>
      </c>
      <c r="F177" s="20">
        <f>'2022-2024 год Приложение  4'!G216</f>
        <v>25338.3</v>
      </c>
      <c r="G177" s="25"/>
      <c r="H177" s="25"/>
    </row>
    <row r="178" spans="1:8" ht="31.5">
      <c r="A178" s="22" t="s">
        <v>10</v>
      </c>
      <c r="B178" s="41" t="s">
        <v>119</v>
      </c>
      <c r="C178" s="41" t="s">
        <v>11</v>
      </c>
      <c r="D178" s="20">
        <f>'2022-2024 год Приложение  4'!E217</f>
        <v>24022.2</v>
      </c>
      <c r="E178" s="20">
        <f>'2022-2024 год Приложение  4'!F217</f>
        <v>24465.8</v>
      </c>
      <c r="F178" s="20">
        <f>'2022-2024 год Приложение  4'!G217</f>
        <v>25338.3</v>
      </c>
      <c r="G178" s="25"/>
      <c r="H178" s="25"/>
    </row>
    <row r="179" spans="1:8" ht="47.25">
      <c r="A179" s="22" t="s">
        <v>229</v>
      </c>
      <c r="B179" s="41" t="s">
        <v>230</v>
      </c>
      <c r="C179" s="41"/>
      <c r="D179" s="20">
        <f>'2022-2024 год Приложение  4'!E218</f>
        <v>9554.4</v>
      </c>
      <c r="E179" s="20">
        <f>'2022-2024 год Приложение  4'!F218</f>
        <v>9554.4</v>
      </c>
      <c r="F179" s="20">
        <f>'2022-2024 год Приложение  4'!G218</f>
        <v>9554.4</v>
      </c>
      <c r="G179" s="25"/>
      <c r="H179" s="25"/>
    </row>
    <row r="180" spans="1:8" ht="31.5">
      <c r="A180" s="22" t="s">
        <v>10</v>
      </c>
      <c r="B180" s="41" t="s">
        <v>230</v>
      </c>
      <c r="C180" s="41" t="s">
        <v>11</v>
      </c>
      <c r="D180" s="20">
        <f>'2022-2024 год Приложение  4'!E219</f>
        <v>9554.4</v>
      </c>
      <c r="E180" s="20">
        <f>'2022-2024 год Приложение  4'!F219</f>
        <v>9554.4</v>
      </c>
      <c r="F180" s="20">
        <f>'2022-2024 год Приложение  4'!G219</f>
        <v>9554.4</v>
      </c>
      <c r="G180" s="25"/>
      <c r="H180" s="25"/>
    </row>
    <row r="181" spans="1:10" ht="31.5">
      <c r="A181" s="22" t="s">
        <v>219</v>
      </c>
      <c r="B181" s="41" t="s">
        <v>221</v>
      </c>
      <c r="C181" s="41"/>
      <c r="D181" s="20">
        <f>'2022-2024 год Приложение  4'!E220</f>
        <v>66.8</v>
      </c>
      <c r="E181" s="20">
        <f>'2022-2024 год Приложение  4'!F220</f>
        <v>66.8</v>
      </c>
      <c r="F181" s="20">
        <f>'2022-2024 год Приложение  4'!G220</f>
        <v>66.8</v>
      </c>
      <c r="G181" s="25"/>
      <c r="H181" s="25"/>
      <c r="I181" s="25"/>
      <c r="J181" s="25"/>
    </row>
    <row r="182" spans="1:8" ht="31.5">
      <c r="A182" s="22" t="s">
        <v>10</v>
      </c>
      <c r="B182" s="41" t="s">
        <v>221</v>
      </c>
      <c r="C182" s="41" t="s">
        <v>11</v>
      </c>
      <c r="D182" s="20">
        <f>'2022-2024 год Приложение  4'!E221</f>
        <v>66.8</v>
      </c>
      <c r="E182" s="20">
        <f>'2022-2024 год Приложение  4'!F221</f>
        <v>66.8</v>
      </c>
      <c r="F182" s="20">
        <f>'2022-2024 год Приложение  4'!G221</f>
        <v>66.8</v>
      </c>
      <c r="G182" s="25"/>
      <c r="H182" s="25"/>
    </row>
    <row r="183" spans="1:8" ht="15.75">
      <c r="A183" s="39" t="s">
        <v>161</v>
      </c>
      <c r="B183" s="41" t="s">
        <v>162</v>
      </c>
      <c r="C183" s="41"/>
      <c r="D183" s="20">
        <f>'2022-2024 год Приложение  4'!E222</f>
        <v>20</v>
      </c>
      <c r="E183" s="20">
        <f>'2022-2024 год Приложение  4'!F222</f>
        <v>0</v>
      </c>
      <c r="F183" s="20">
        <f>'2022-2024 год Приложение  4'!G222</f>
        <v>0</v>
      </c>
      <c r="G183" s="25"/>
      <c r="H183" s="25"/>
    </row>
    <row r="184" spans="1:8" ht="15.75">
      <c r="A184" s="39" t="s">
        <v>26</v>
      </c>
      <c r="B184" s="41" t="s">
        <v>162</v>
      </c>
      <c r="C184" s="41" t="s">
        <v>16</v>
      </c>
      <c r="D184" s="20">
        <f>'2022-2024 год Приложение  4'!E223</f>
        <v>20</v>
      </c>
      <c r="E184" s="20">
        <f>'2022-2024 год Приложение  4'!F223</f>
        <v>0</v>
      </c>
      <c r="F184" s="20">
        <f>'2022-2024 год Приложение  4'!G223</f>
        <v>0</v>
      </c>
      <c r="G184" s="25"/>
      <c r="H184" s="25"/>
    </row>
    <row r="185" spans="1:8" ht="15.75">
      <c r="A185" s="39" t="s">
        <v>21</v>
      </c>
      <c r="B185" s="41" t="s">
        <v>120</v>
      </c>
      <c r="C185" s="41"/>
      <c r="D185" s="20">
        <f>'2022-2024 год Приложение  4'!E224</f>
        <v>11009.6</v>
      </c>
      <c r="E185" s="20">
        <f>'2022-2024 год Приложение  4'!F224</f>
        <v>8396.300000000001</v>
      </c>
      <c r="F185" s="20">
        <f>'2022-2024 год Приложение  4'!G224</f>
        <v>8396.300000000001</v>
      </c>
      <c r="G185" s="25"/>
      <c r="H185" s="25"/>
    </row>
    <row r="186" spans="1:8" ht="63">
      <c r="A186" s="22" t="s">
        <v>14</v>
      </c>
      <c r="B186" s="41" t="s">
        <v>120</v>
      </c>
      <c r="C186" s="41" t="s">
        <v>15</v>
      </c>
      <c r="D186" s="20">
        <f>'2022-2024 год Приложение  4'!E225</f>
        <v>9810.2</v>
      </c>
      <c r="E186" s="20">
        <f>'2022-2024 год Приложение  4'!F225</f>
        <v>7196.900000000001</v>
      </c>
      <c r="F186" s="20">
        <f>'2022-2024 год Приложение  4'!G225</f>
        <v>7196.900000000001</v>
      </c>
      <c r="G186" s="25"/>
      <c r="H186" s="25"/>
    </row>
    <row r="187" spans="1:8" ht="47.25">
      <c r="A187" s="44" t="s">
        <v>315</v>
      </c>
      <c r="B187" s="41" t="s">
        <v>120</v>
      </c>
      <c r="C187" s="41" t="s">
        <v>8</v>
      </c>
      <c r="D187" s="20">
        <f>'2022-2024 год Приложение  4'!E226</f>
        <v>1181.5</v>
      </c>
      <c r="E187" s="20">
        <f>'2022-2024 год Приложение  4'!F226</f>
        <v>1181.5</v>
      </c>
      <c r="F187" s="20">
        <f>'2022-2024 год Приложение  4'!G226</f>
        <v>1181.5</v>
      </c>
      <c r="G187" s="25"/>
      <c r="H187" s="25"/>
    </row>
    <row r="188" spans="1:8" ht="15.75">
      <c r="A188" s="53" t="s">
        <v>9</v>
      </c>
      <c r="B188" s="41" t="s">
        <v>120</v>
      </c>
      <c r="C188" s="41" t="s">
        <v>12</v>
      </c>
      <c r="D188" s="20">
        <f>'2022-2024 год Приложение  4'!E227</f>
        <v>17.9</v>
      </c>
      <c r="E188" s="20">
        <f>'2022-2024 год Приложение  4'!F227</f>
        <v>17.9</v>
      </c>
      <c r="F188" s="20">
        <f>'2022-2024 год Приложение  4'!G227</f>
        <v>17.9</v>
      </c>
      <c r="G188" s="25"/>
      <c r="H188" s="25"/>
    </row>
    <row r="189" spans="1:8" ht="15.75">
      <c r="A189" s="39" t="s">
        <v>45</v>
      </c>
      <c r="B189" s="41" t="s">
        <v>298</v>
      </c>
      <c r="C189" s="41"/>
      <c r="D189" s="20">
        <f>'2022-2024 год Приложение  4'!E228</f>
        <v>9300.9</v>
      </c>
      <c r="E189" s="20">
        <f>'2022-2024 год Приложение  4'!F228</f>
        <v>7020.5</v>
      </c>
      <c r="F189" s="20">
        <f>'2022-2024 год Приложение  4'!G228</f>
        <v>7020.5</v>
      </c>
      <c r="G189" s="25"/>
      <c r="H189" s="25"/>
    </row>
    <row r="190" spans="1:8" ht="63">
      <c r="A190" s="22" t="s">
        <v>14</v>
      </c>
      <c r="B190" s="41" t="s">
        <v>298</v>
      </c>
      <c r="C190" s="41" t="s">
        <v>15</v>
      </c>
      <c r="D190" s="20">
        <f>'2022-2024 год Приложение  4'!E229</f>
        <v>8582.4</v>
      </c>
      <c r="E190" s="20">
        <f>'2022-2024 год Приложение  4'!F229</f>
        <v>6302</v>
      </c>
      <c r="F190" s="20">
        <f>'2022-2024 год Приложение  4'!G229</f>
        <v>6302</v>
      </c>
      <c r="G190" s="25"/>
      <c r="H190" s="25"/>
    </row>
    <row r="191" spans="1:8" ht="47.25">
      <c r="A191" s="44" t="s">
        <v>315</v>
      </c>
      <c r="B191" s="41" t="s">
        <v>298</v>
      </c>
      <c r="C191" s="41" t="s">
        <v>8</v>
      </c>
      <c r="D191" s="20">
        <f>'2022-2024 год Приложение  4'!E230</f>
        <v>715.5</v>
      </c>
      <c r="E191" s="20">
        <f>'2022-2024 год Приложение  4'!F230</f>
        <v>715.5</v>
      </c>
      <c r="F191" s="20">
        <f>'2022-2024 год Приложение  4'!G230</f>
        <v>715.5</v>
      </c>
      <c r="G191" s="25"/>
      <c r="H191" s="25"/>
    </row>
    <row r="192" spans="1:8" ht="15.75">
      <c r="A192" s="53" t="s">
        <v>9</v>
      </c>
      <c r="B192" s="41" t="s">
        <v>298</v>
      </c>
      <c r="C192" s="41" t="s">
        <v>12</v>
      </c>
      <c r="D192" s="20">
        <f>'2022-2024 год Приложение  4'!E231</f>
        <v>3</v>
      </c>
      <c r="E192" s="20">
        <f>'2022-2024 год Приложение  4'!F231</f>
        <v>3</v>
      </c>
      <c r="F192" s="20">
        <f>'2022-2024 год Приложение  4'!G231</f>
        <v>3</v>
      </c>
      <c r="G192" s="25"/>
      <c r="H192" s="25"/>
    </row>
    <row r="193" spans="1:8" ht="31.5">
      <c r="A193" s="28" t="s">
        <v>250</v>
      </c>
      <c r="B193" s="29" t="s">
        <v>121</v>
      </c>
      <c r="C193" s="29" t="s">
        <v>0</v>
      </c>
      <c r="D193" s="30">
        <f>D194+D198+D200+D202+D204+D206+D208+D210+D212+D196+D214</f>
        <v>65912.4</v>
      </c>
      <c r="E193" s="30">
        <f>E194+E198+E200+E202+E204+E206+E208+E210+E212+E196+E214</f>
        <v>65828.5</v>
      </c>
      <c r="F193" s="30">
        <f>F194+F198+F200+F202+F204+F206+F208+F210+F212+F196+F214</f>
        <v>65828.5</v>
      </c>
      <c r="G193" s="25"/>
      <c r="H193" s="25"/>
    </row>
    <row r="194" spans="1:8" ht="15.75">
      <c r="A194" s="39" t="s">
        <v>284</v>
      </c>
      <c r="B194" s="41" t="s">
        <v>285</v>
      </c>
      <c r="C194" s="41"/>
      <c r="D194" s="35">
        <f>'2022-2024 год Приложение  4'!E90</f>
        <v>132.5</v>
      </c>
      <c r="E194" s="35">
        <f>'2022-2024 год Приложение  4'!F90</f>
        <v>100</v>
      </c>
      <c r="F194" s="35">
        <f>'2022-2024 год Приложение  4'!G90</f>
        <v>100</v>
      </c>
      <c r="G194" s="25"/>
      <c r="H194" s="25"/>
    </row>
    <row r="195" spans="1:8" ht="47.25">
      <c r="A195" s="53" t="s">
        <v>315</v>
      </c>
      <c r="B195" s="41" t="s">
        <v>285</v>
      </c>
      <c r="C195" s="41" t="s">
        <v>8</v>
      </c>
      <c r="D195" s="35">
        <f>'2022-2024 год Приложение  4'!E91</f>
        <v>132.5</v>
      </c>
      <c r="E195" s="35">
        <f>'2022-2024 год Приложение  4'!F91</f>
        <v>100</v>
      </c>
      <c r="F195" s="35">
        <f>'2022-2024 год Приложение  4'!G91</f>
        <v>100</v>
      </c>
      <c r="G195" s="25"/>
      <c r="H195" s="25"/>
    </row>
    <row r="196" spans="1:8" ht="31.5">
      <c r="A196" s="44" t="s">
        <v>327</v>
      </c>
      <c r="B196" s="41" t="s">
        <v>381</v>
      </c>
      <c r="C196" s="41"/>
      <c r="D196" s="35">
        <f>D197</f>
        <v>51.4</v>
      </c>
      <c r="E196" s="35">
        <f>E197</f>
        <v>0</v>
      </c>
      <c r="F196" s="35">
        <f>F197</f>
        <v>0</v>
      </c>
      <c r="G196" s="25"/>
      <c r="H196" s="25"/>
    </row>
    <row r="197" spans="1:8" ht="31.5">
      <c r="A197" s="44" t="s">
        <v>10</v>
      </c>
      <c r="B197" s="41" t="s">
        <v>381</v>
      </c>
      <c r="C197" s="41" t="s">
        <v>11</v>
      </c>
      <c r="D197" s="35">
        <f>'2022-2024 год Приложение  4'!E93</f>
        <v>51.4</v>
      </c>
      <c r="E197" s="35">
        <f>'2022-2024 год Приложение  4'!F93</f>
        <v>0</v>
      </c>
      <c r="F197" s="35">
        <f>'2022-2024 год Приложение  4'!G93</f>
        <v>0</v>
      </c>
      <c r="G197" s="25"/>
      <c r="H197" s="25"/>
    </row>
    <row r="198" spans="1:9" ht="31.5">
      <c r="A198" s="39" t="s">
        <v>48</v>
      </c>
      <c r="B198" s="41" t="s">
        <v>122</v>
      </c>
      <c r="C198" s="41"/>
      <c r="D198" s="35">
        <f>'2022-2024 год Приложение  4'!E94</f>
        <v>59950</v>
      </c>
      <c r="E198" s="35">
        <f>'2022-2024 год Приложение  4'!F94</f>
        <v>59950</v>
      </c>
      <c r="F198" s="35">
        <f>'2022-2024 год Приложение  4'!G94</f>
        <v>59950</v>
      </c>
      <c r="G198" s="25"/>
      <c r="H198" s="25"/>
      <c r="I198" s="25"/>
    </row>
    <row r="199" spans="1:8" ht="31.5">
      <c r="A199" s="22" t="s">
        <v>10</v>
      </c>
      <c r="B199" s="41" t="s">
        <v>122</v>
      </c>
      <c r="C199" s="41" t="s">
        <v>11</v>
      </c>
      <c r="D199" s="35">
        <f>'2022-2024 год Приложение  4'!E95</f>
        <v>59950</v>
      </c>
      <c r="E199" s="35">
        <f>'2022-2024 год Приложение  4'!F95</f>
        <v>59950</v>
      </c>
      <c r="F199" s="35">
        <f>'2022-2024 год Приложение  4'!G95</f>
        <v>59950</v>
      </c>
      <c r="G199" s="25"/>
      <c r="H199" s="25"/>
    </row>
    <row r="200" spans="1:8" ht="47.25">
      <c r="A200" s="39" t="s">
        <v>229</v>
      </c>
      <c r="B200" s="41" t="s">
        <v>231</v>
      </c>
      <c r="C200" s="41"/>
      <c r="D200" s="35">
        <f>'2022-2024 год Приложение  4'!E96</f>
        <v>3687.1</v>
      </c>
      <c r="E200" s="35">
        <f>'2022-2024 год Приложение  4'!F96</f>
        <v>3687.1</v>
      </c>
      <c r="F200" s="35">
        <f>'2022-2024 год Приложение  4'!G96</f>
        <v>3687.1</v>
      </c>
      <c r="G200" s="25"/>
      <c r="H200" s="25"/>
    </row>
    <row r="201" spans="1:8" ht="31.5">
      <c r="A201" s="22" t="s">
        <v>10</v>
      </c>
      <c r="B201" s="41" t="s">
        <v>231</v>
      </c>
      <c r="C201" s="41" t="s">
        <v>11</v>
      </c>
      <c r="D201" s="35">
        <f>'2022-2024 год Приложение  4'!E97</f>
        <v>3687.1</v>
      </c>
      <c r="E201" s="35">
        <f>'2022-2024 год Приложение  4'!F97</f>
        <v>3687.1</v>
      </c>
      <c r="F201" s="35">
        <f>'2022-2024 год Приложение  4'!G97</f>
        <v>3687.1</v>
      </c>
      <c r="G201" s="25"/>
      <c r="H201" s="25"/>
    </row>
    <row r="202" spans="1:8" ht="31.5">
      <c r="A202" s="39" t="s">
        <v>219</v>
      </c>
      <c r="B202" s="41" t="s">
        <v>269</v>
      </c>
      <c r="C202" s="41"/>
      <c r="D202" s="35">
        <f>'2022-2024 год Приложение  4'!E98</f>
        <v>130.7</v>
      </c>
      <c r="E202" s="35">
        <f>'2022-2024 год Приложение  4'!F98</f>
        <v>130.7</v>
      </c>
      <c r="F202" s="35">
        <f>'2022-2024 год Приложение  4'!G98</f>
        <v>130.7</v>
      </c>
      <c r="G202" s="25"/>
      <c r="H202" s="25"/>
    </row>
    <row r="203" spans="1:8" ht="31.5">
      <c r="A203" s="39" t="s">
        <v>10</v>
      </c>
      <c r="B203" s="41" t="s">
        <v>269</v>
      </c>
      <c r="C203" s="41" t="s">
        <v>11</v>
      </c>
      <c r="D203" s="35">
        <f>'2022-2024 год Приложение  4'!E99</f>
        <v>130.7</v>
      </c>
      <c r="E203" s="35">
        <f>'2022-2024 год Приложение  4'!F99</f>
        <v>130.7</v>
      </c>
      <c r="F203" s="35">
        <f>'2022-2024 год Приложение  4'!G99</f>
        <v>130.7</v>
      </c>
      <c r="G203" s="25"/>
      <c r="H203" s="25"/>
    </row>
    <row r="204" spans="1:8" ht="29.25" customHeight="1">
      <c r="A204" s="22" t="s">
        <v>37</v>
      </c>
      <c r="B204" s="41" t="s">
        <v>286</v>
      </c>
      <c r="C204" s="41"/>
      <c r="D204" s="35">
        <f>'2022-2024 год Приложение  4'!E100</f>
        <v>300.7</v>
      </c>
      <c r="E204" s="35">
        <f>'2022-2024 год Приложение  4'!F100</f>
        <v>300.7</v>
      </c>
      <c r="F204" s="35">
        <f>'2022-2024 год Приложение  4'!G100</f>
        <v>300.7</v>
      </c>
      <c r="G204" s="25"/>
      <c r="H204" s="25"/>
    </row>
    <row r="205" spans="1:8" ht="31.5">
      <c r="A205" s="22" t="s">
        <v>10</v>
      </c>
      <c r="B205" s="41" t="s">
        <v>286</v>
      </c>
      <c r="C205" s="41" t="s">
        <v>11</v>
      </c>
      <c r="D205" s="35">
        <f>'2022-2024 год Приложение  4'!E101</f>
        <v>300.7</v>
      </c>
      <c r="E205" s="35">
        <f>'2022-2024 год Приложение  4'!F101</f>
        <v>300.7</v>
      </c>
      <c r="F205" s="35">
        <f>'2022-2024 год Приложение  4'!G101</f>
        <v>300.7</v>
      </c>
      <c r="G205" s="25"/>
      <c r="H205" s="25"/>
    </row>
    <row r="206" spans="1:8" ht="31.5">
      <c r="A206" s="118" t="s">
        <v>184</v>
      </c>
      <c r="B206" s="41" t="s">
        <v>183</v>
      </c>
      <c r="C206" s="15"/>
      <c r="D206" s="35">
        <f>'2022-2024 год Приложение  4'!E102</f>
        <v>20</v>
      </c>
      <c r="E206" s="35">
        <f>'2022-2024 год Приложение  4'!F102</f>
        <v>20</v>
      </c>
      <c r="F206" s="35">
        <f>'2022-2024 год Приложение  4'!G102</f>
        <v>20</v>
      </c>
      <c r="G206" s="25"/>
      <c r="H206" s="25"/>
    </row>
    <row r="207" spans="1:8" ht="47.25">
      <c r="A207" s="44" t="s">
        <v>315</v>
      </c>
      <c r="B207" s="41" t="s">
        <v>183</v>
      </c>
      <c r="C207" s="15" t="s">
        <v>8</v>
      </c>
      <c r="D207" s="35">
        <f>'2022-2024 год Приложение  4'!E103</f>
        <v>20</v>
      </c>
      <c r="E207" s="35">
        <f>'2022-2024 год Приложение  4'!F103</f>
        <v>20</v>
      </c>
      <c r="F207" s="35">
        <f>'2022-2024 год Приложение  4'!G103</f>
        <v>20</v>
      </c>
      <c r="G207" s="25"/>
      <c r="H207" s="25"/>
    </row>
    <row r="208" spans="1:8" ht="31.5">
      <c r="A208" s="118" t="s">
        <v>38</v>
      </c>
      <c r="B208" s="41" t="s">
        <v>123</v>
      </c>
      <c r="C208" s="41"/>
      <c r="D208" s="35">
        <f>D209</f>
        <v>1500</v>
      </c>
      <c r="E208" s="35">
        <f>E209</f>
        <v>1500</v>
      </c>
      <c r="F208" s="35">
        <f>F209</f>
        <v>1500</v>
      </c>
      <c r="G208" s="25"/>
      <c r="H208" s="25"/>
    </row>
    <row r="209" spans="1:8" ht="47.25">
      <c r="A209" s="44" t="s">
        <v>315</v>
      </c>
      <c r="B209" s="41" t="s">
        <v>123</v>
      </c>
      <c r="C209" s="41" t="s">
        <v>8</v>
      </c>
      <c r="D209" s="35">
        <f>'2022-2024 год Приложение  4'!E105</f>
        <v>1500</v>
      </c>
      <c r="E209" s="35">
        <f>'2022-2024 год Приложение  4'!F105</f>
        <v>1500</v>
      </c>
      <c r="F209" s="35">
        <f>'2022-2024 год Приложение  4'!G105</f>
        <v>1500</v>
      </c>
      <c r="G209" s="25"/>
      <c r="H209" s="25"/>
    </row>
    <row r="210" spans="1:8" ht="31.5">
      <c r="A210" s="22" t="s">
        <v>166</v>
      </c>
      <c r="B210" s="41" t="s">
        <v>174</v>
      </c>
      <c r="C210" s="15"/>
      <c r="D210" s="35">
        <f>'2022-2024 год Приложение  4'!E106</f>
        <v>100</v>
      </c>
      <c r="E210" s="35">
        <f>'2022-2024 год Приложение  4'!F106</f>
        <v>100</v>
      </c>
      <c r="F210" s="35">
        <f>'2022-2024 год Приложение  4'!G106</f>
        <v>100</v>
      </c>
      <c r="G210" s="25"/>
      <c r="H210" s="25"/>
    </row>
    <row r="211" spans="1:8" ht="31.5">
      <c r="A211" s="22" t="s">
        <v>10</v>
      </c>
      <c r="B211" s="41" t="s">
        <v>174</v>
      </c>
      <c r="C211" s="15" t="s">
        <v>11</v>
      </c>
      <c r="D211" s="35">
        <f>'2022-2024 год Приложение  4'!E107</f>
        <v>100</v>
      </c>
      <c r="E211" s="35">
        <f>'2022-2024 год Приложение  4'!F107</f>
        <v>100</v>
      </c>
      <c r="F211" s="35">
        <f>'2022-2024 год Приложение  4'!G107</f>
        <v>100</v>
      </c>
      <c r="G211" s="25"/>
      <c r="H211" s="25"/>
    </row>
    <row r="212" spans="1:8" ht="31.5">
      <c r="A212" s="22" t="s">
        <v>304</v>
      </c>
      <c r="B212" s="41" t="s">
        <v>312</v>
      </c>
      <c r="C212" s="15"/>
      <c r="D212" s="35">
        <f>'2022-2024 год Приложение  4'!E108</f>
        <v>10</v>
      </c>
      <c r="E212" s="35">
        <f>'2022-2024 год Приложение  4'!F108</f>
        <v>10</v>
      </c>
      <c r="F212" s="35">
        <f>'2022-2024 год Приложение  4'!G108</f>
        <v>10</v>
      </c>
      <c r="G212" s="25"/>
      <c r="H212" s="25"/>
    </row>
    <row r="213" spans="1:8" ht="31.5">
      <c r="A213" s="22" t="s">
        <v>10</v>
      </c>
      <c r="B213" s="41" t="s">
        <v>312</v>
      </c>
      <c r="C213" s="15" t="s">
        <v>11</v>
      </c>
      <c r="D213" s="35">
        <f>'2022-2024 год Приложение  4'!E109</f>
        <v>10</v>
      </c>
      <c r="E213" s="35">
        <f>'2022-2024 год Приложение  4'!F109</f>
        <v>10</v>
      </c>
      <c r="F213" s="35">
        <f>'2022-2024 год Приложение  4'!G109</f>
        <v>10</v>
      </c>
      <c r="G213" s="25"/>
      <c r="H213" s="25"/>
    </row>
    <row r="214" spans="1:8" ht="47.25">
      <c r="A214" s="44" t="s">
        <v>375</v>
      </c>
      <c r="B214" s="41" t="s">
        <v>302</v>
      </c>
      <c r="C214" s="15"/>
      <c r="D214" s="35">
        <f>D215</f>
        <v>30</v>
      </c>
      <c r="E214" s="35">
        <f>E215</f>
        <v>30</v>
      </c>
      <c r="F214" s="35">
        <f>F215</f>
        <v>30</v>
      </c>
      <c r="G214" s="25"/>
      <c r="H214" s="25"/>
    </row>
    <row r="215" spans="1:8" ht="31.5">
      <c r="A215" s="44" t="s">
        <v>10</v>
      </c>
      <c r="B215" s="41" t="s">
        <v>302</v>
      </c>
      <c r="C215" s="15" t="s">
        <v>11</v>
      </c>
      <c r="D215" s="35">
        <f>'2022-2024 год Приложение  4'!E111</f>
        <v>30</v>
      </c>
      <c r="E215" s="35">
        <f>'2022-2024 год Приложение  4'!F111</f>
        <v>30</v>
      </c>
      <c r="F215" s="35">
        <f>'2022-2024 год Приложение  4'!G111</f>
        <v>30</v>
      </c>
      <c r="G215" s="25"/>
      <c r="H215" s="25"/>
    </row>
    <row r="216" spans="1:9" ht="31.5">
      <c r="A216" s="28" t="s">
        <v>251</v>
      </c>
      <c r="B216" s="29" t="s">
        <v>127</v>
      </c>
      <c r="C216" s="29" t="s">
        <v>0</v>
      </c>
      <c r="D216" s="30">
        <f>D222+D234+D271+D217</f>
        <v>191430.2</v>
      </c>
      <c r="E216" s="30">
        <f>E222+E234+E271+E217</f>
        <v>163528</v>
      </c>
      <c r="F216" s="30">
        <f>F222+F234+F271+F217</f>
        <v>163265.4</v>
      </c>
      <c r="G216" s="25"/>
      <c r="H216" s="25"/>
      <c r="I216" s="25"/>
    </row>
    <row r="217" spans="1:8" ht="31.5">
      <c r="A217" s="10" t="s">
        <v>252</v>
      </c>
      <c r="B217" s="77" t="s">
        <v>128</v>
      </c>
      <c r="C217" s="77"/>
      <c r="D217" s="94">
        <f>D218</f>
        <v>23113</v>
      </c>
      <c r="E217" s="94">
        <f>E218</f>
        <v>19167.699999999997</v>
      </c>
      <c r="F217" s="94">
        <f>F218</f>
        <v>18660.899999999998</v>
      </c>
      <c r="G217" s="25"/>
      <c r="H217" s="25"/>
    </row>
    <row r="218" spans="1:8" ht="31.5">
      <c r="A218" s="52" t="s">
        <v>13</v>
      </c>
      <c r="B218" s="15" t="s">
        <v>129</v>
      </c>
      <c r="C218" s="21"/>
      <c r="D218" s="20">
        <f>SUM(D219:D221)</f>
        <v>23113</v>
      </c>
      <c r="E218" s="20">
        <f>SUM(E219:E221)</f>
        <v>19167.699999999997</v>
      </c>
      <c r="F218" s="20">
        <f>SUM(F219:F221)</f>
        <v>18660.899999999998</v>
      </c>
      <c r="G218" s="25"/>
      <c r="H218" s="25"/>
    </row>
    <row r="219" spans="1:8" ht="63">
      <c r="A219" s="51" t="s">
        <v>14</v>
      </c>
      <c r="B219" s="15" t="s">
        <v>129</v>
      </c>
      <c r="C219" s="41" t="s">
        <v>15</v>
      </c>
      <c r="D219" s="20">
        <f>'2022-2024 год Приложение  4'!E359</f>
        <v>21845.8</v>
      </c>
      <c r="E219" s="20">
        <f>'2022-2024 год Приложение  4'!F359</f>
        <v>17966.5</v>
      </c>
      <c r="F219" s="20">
        <f>'2022-2024 год Приложение  4'!G359</f>
        <v>17452.1</v>
      </c>
      <c r="G219" s="25"/>
      <c r="H219" s="25"/>
    </row>
    <row r="220" spans="1:8" ht="47.25">
      <c r="A220" s="44" t="s">
        <v>315</v>
      </c>
      <c r="B220" s="15" t="s">
        <v>129</v>
      </c>
      <c r="C220" s="41" t="s">
        <v>8</v>
      </c>
      <c r="D220" s="20">
        <f>'2022-2024 год Приложение  4'!E360</f>
        <v>1245.3</v>
      </c>
      <c r="E220" s="20">
        <f>'2022-2024 год Приложение  4'!F360</f>
        <v>1179.6</v>
      </c>
      <c r="F220" s="20">
        <f>'2022-2024 год Приложение  4'!G360</f>
        <v>1187.6</v>
      </c>
      <c r="G220" s="25"/>
      <c r="H220" s="25"/>
    </row>
    <row r="221" spans="1:8" ht="15.75">
      <c r="A221" s="44" t="s">
        <v>9</v>
      </c>
      <c r="B221" s="15" t="s">
        <v>129</v>
      </c>
      <c r="C221" s="41" t="s">
        <v>12</v>
      </c>
      <c r="D221" s="20">
        <f>'2022-2024 год Приложение  4'!E361</f>
        <v>21.9</v>
      </c>
      <c r="E221" s="20">
        <f>'2022-2024 год Приложение  4'!F361</f>
        <v>21.6</v>
      </c>
      <c r="F221" s="20">
        <f>'2022-2024 год Приложение  4'!G361</f>
        <v>21.2</v>
      </c>
      <c r="G221" s="25"/>
      <c r="H221" s="25"/>
    </row>
    <row r="222" spans="1:8" ht="15.75">
      <c r="A222" s="10" t="s">
        <v>253</v>
      </c>
      <c r="B222" s="11" t="s">
        <v>130</v>
      </c>
      <c r="C222" s="11" t="s">
        <v>0</v>
      </c>
      <c r="D222" s="12">
        <f>D223+D225+D227+D231</f>
        <v>38860</v>
      </c>
      <c r="E222" s="12">
        <f>E223+E225+E227+E231</f>
        <v>30952</v>
      </c>
      <c r="F222" s="12">
        <f>F223+F225+F227+F231</f>
        <v>31065.800000000003</v>
      </c>
      <c r="G222" s="25"/>
      <c r="H222" s="25"/>
    </row>
    <row r="223" spans="1:8" ht="47.25">
      <c r="A223" s="16" t="s">
        <v>51</v>
      </c>
      <c r="B223" s="15" t="s">
        <v>131</v>
      </c>
      <c r="C223" s="7"/>
      <c r="D223" s="8">
        <f>D224</f>
        <v>505</v>
      </c>
      <c r="E223" s="8">
        <f>E224</f>
        <v>505</v>
      </c>
      <c r="F223" s="8">
        <f>F224</f>
        <v>505</v>
      </c>
      <c r="G223" s="25"/>
      <c r="H223" s="25"/>
    </row>
    <row r="224" spans="1:8" ht="47.25">
      <c r="A224" s="44" t="s">
        <v>315</v>
      </c>
      <c r="B224" s="15" t="s">
        <v>131</v>
      </c>
      <c r="C224" s="41" t="s">
        <v>8</v>
      </c>
      <c r="D224" s="20">
        <f>'2022-2024 год Приложение  4'!E249</f>
        <v>505</v>
      </c>
      <c r="E224" s="20">
        <f>'2022-2024 год Приложение  4'!F249</f>
        <v>505</v>
      </c>
      <c r="F224" s="20">
        <f>'2022-2024 год Приложение  4'!G249</f>
        <v>505</v>
      </c>
      <c r="G224" s="25"/>
      <c r="H224" s="25"/>
    </row>
    <row r="225" spans="1:8" ht="23.25" customHeight="1">
      <c r="A225" s="52" t="s">
        <v>17</v>
      </c>
      <c r="B225" s="15" t="s">
        <v>132</v>
      </c>
      <c r="C225" s="21"/>
      <c r="D225" s="20">
        <f>D226</f>
        <v>165</v>
      </c>
      <c r="E225" s="20">
        <f>E226</f>
        <v>130</v>
      </c>
      <c r="F225" s="20">
        <f>F226</f>
        <v>80</v>
      </c>
      <c r="G225" s="25"/>
      <c r="H225" s="25"/>
    </row>
    <row r="226" spans="1:8" ht="47.25">
      <c r="A226" s="44" t="s">
        <v>315</v>
      </c>
      <c r="B226" s="15" t="s">
        <v>132</v>
      </c>
      <c r="C226" s="41" t="s">
        <v>8</v>
      </c>
      <c r="D226" s="20">
        <f>'2022-2024 год Приложение  4'!E251</f>
        <v>165</v>
      </c>
      <c r="E226" s="20">
        <f>'2022-2024 год Приложение  4'!F251</f>
        <v>130</v>
      </c>
      <c r="F226" s="20">
        <f>'2022-2024 год Приложение  4'!G251</f>
        <v>80</v>
      </c>
      <c r="G226" s="25"/>
      <c r="H226" s="25"/>
    </row>
    <row r="227" spans="1:8" ht="31.5">
      <c r="A227" s="52" t="s">
        <v>13</v>
      </c>
      <c r="B227" s="15" t="s">
        <v>133</v>
      </c>
      <c r="C227" s="21"/>
      <c r="D227" s="20">
        <f>SUM(D228:D230)</f>
        <v>27908.5</v>
      </c>
      <c r="E227" s="20">
        <f>SUM(E228:E230)</f>
        <v>22868.9</v>
      </c>
      <c r="F227" s="20">
        <f>SUM(F228:F230)</f>
        <v>22868.9</v>
      </c>
      <c r="G227" s="25"/>
      <c r="H227" s="25"/>
    </row>
    <row r="228" spans="1:8" ht="63">
      <c r="A228" s="51" t="s">
        <v>14</v>
      </c>
      <c r="B228" s="15" t="s">
        <v>133</v>
      </c>
      <c r="C228" s="41" t="s">
        <v>15</v>
      </c>
      <c r="D228" s="20">
        <f>'2022-2024 год Приложение  4'!E253</f>
        <v>25991.8</v>
      </c>
      <c r="E228" s="20">
        <f>'2022-2024 год Приложение  4'!F253</f>
        <v>21261.9</v>
      </c>
      <c r="F228" s="20">
        <f>'2022-2024 год Приложение  4'!G253</f>
        <v>21261.9</v>
      </c>
      <c r="G228" s="25"/>
      <c r="H228" s="25"/>
    </row>
    <row r="229" spans="1:8" ht="47.25">
      <c r="A229" s="44" t="s">
        <v>315</v>
      </c>
      <c r="B229" s="15" t="s">
        <v>133</v>
      </c>
      <c r="C229" s="41" t="s">
        <v>8</v>
      </c>
      <c r="D229" s="20">
        <f>'2022-2024 год Приложение  4'!E254</f>
        <v>1901.7</v>
      </c>
      <c r="E229" s="20">
        <f>'2022-2024 год Приложение  4'!F254</f>
        <v>1592</v>
      </c>
      <c r="F229" s="20">
        <f>'2022-2024 год Приложение  4'!G254</f>
        <v>1592</v>
      </c>
      <c r="G229" s="25"/>
      <c r="H229" s="25"/>
    </row>
    <row r="230" spans="1:8" ht="15.75">
      <c r="A230" s="44" t="s">
        <v>9</v>
      </c>
      <c r="B230" s="15" t="s">
        <v>133</v>
      </c>
      <c r="C230" s="41" t="s">
        <v>12</v>
      </c>
      <c r="D230" s="20">
        <f>'2022-2024 год Приложение  4'!E255</f>
        <v>15</v>
      </c>
      <c r="E230" s="20">
        <f>'2022-2024 год Приложение  4'!F255</f>
        <v>15</v>
      </c>
      <c r="F230" s="20">
        <f>'2022-2024 год Приложение  4'!G255</f>
        <v>15</v>
      </c>
      <c r="G230" s="25"/>
      <c r="H230" s="25"/>
    </row>
    <row r="231" spans="1:8" ht="15.75">
      <c r="A231" s="52" t="s">
        <v>44</v>
      </c>
      <c r="B231" s="15" t="s">
        <v>134</v>
      </c>
      <c r="C231" s="21"/>
      <c r="D231" s="20">
        <f>SUM(D232:D233)</f>
        <v>10281.5</v>
      </c>
      <c r="E231" s="20">
        <f>SUM(E232:E233)</f>
        <v>7448.099999999999</v>
      </c>
      <c r="F231" s="20">
        <f>SUM(F232:F233)</f>
        <v>7611.9</v>
      </c>
      <c r="G231" s="25"/>
      <c r="H231" s="25"/>
    </row>
    <row r="232" spans="1:8" ht="47.25">
      <c r="A232" s="44" t="s">
        <v>315</v>
      </c>
      <c r="B232" s="15" t="s">
        <v>134</v>
      </c>
      <c r="C232" s="41" t="s">
        <v>8</v>
      </c>
      <c r="D232" s="20">
        <f>'2022-2024 год Приложение  4'!E257</f>
        <v>9548.5</v>
      </c>
      <c r="E232" s="20">
        <f>'2022-2024 год Приложение  4'!F257</f>
        <v>6865.9</v>
      </c>
      <c r="F232" s="20">
        <f>'2022-2024 год Приложение  4'!G257</f>
        <v>6865.9</v>
      </c>
      <c r="G232" s="25"/>
      <c r="H232" s="25"/>
    </row>
    <row r="233" spans="1:8" ht="15.75">
      <c r="A233" s="44" t="s">
        <v>9</v>
      </c>
      <c r="B233" s="15" t="s">
        <v>134</v>
      </c>
      <c r="C233" s="41" t="s">
        <v>12</v>
      </c>
      <c r="D233" s="20">
        <f>'2022-2024 год Приложение  4'!E258</f>
        <v>733</v>
      </c>
      <c r="E233" s="20">
        <f>'2022-2024 год Приложение  4'!F258</f>
        <v>582.2</v>
      </c>
      <c r="F233" s="20">
        <f>'2022-2024 год Приложение  4'!G258</f>
        <v>746</v>
      </c>
      <c r="G233" s="25"/>
      <c r="H233" s="25"/>
    </row>
    <row r="234" spans="1:9" ht="15.75">
      <c r="A234" s="10" t="s">
        <v>254</v>
      </c>
      <c r="B234" s="11" t="s">
        <v>135</v>
      </c>
      <c r="C234" s="11" t="s">
        <v>0</v>
      </c>
      <c r="D234" s="12">
        <f>D237+D239+D244+D251+D257+D260+D263+D266+D248+D269+D254+D235</f>
        <v>127492.99999999999</v>
      </c>
      <c r="E234" s="12">
        <f>E237+E239+E244+E251+E257+E260+E263+E266+E248+E269+E254+E235</f>
        <v>110698.90000000001</v>
      </c>
      <c r="F234" s="12">
        <f>F237+F239+F244+F251+F257+F260+F263+F266+F248+F269+F254+F235</f>
        <v>110829.3</v>
      </c>
      <c r="G234" s="25"/>
      <c r="H234" s="25"/>
      <c r="I234" s="25"/>
    </row>
    <row r="235" spans="1:9" ht="31.5">
      <c r="A235" s="45" t="s">
        <v>369</v>
      </c>
      <c r="B235" s="21" t="s">
        <v>368</v>
      </c>
      <c r="C235" s="21"/>
      <c r="D235" s="35">
        <f>D236</f>
        <v>200</v>
      </c>
      <c r="E235" s="35">
        <f>E236</f>
        <v>200</v>
      </c>
      <c r="F235" s="35">
        <f>F236</f>
        <v>200</v>
      </c>
      <c r="G235" s="25"/>
      <c r="H235" s="25"/>
      <c r="I235" s="25"/>
    </row>
    <row r="236" spans="1:9" ht="31.5">
      <c r="A236" s="45" t="s">
        <v>316</v>
      </c>
      <c r="B236" s="21" t="s">
        <v>368</v>
      </c>
      <c r="C236" s="21" t="s">
        <v>8</v>
      </c>
      <c r="D236" s="35">
        <f>'2022-2024 год Приложение  4'!E115</f>
        <v>200</v>
      </c>
      <c r="E236" s="35">
        <f>'2022-2024 год Приложение  4'!F115</f>
        <v>200</v>
      </c>
      <c r="F236" s="35">
        <f>'2022-2024 год Приложение  4'!G115</f>
        <v>200</v>
      </c>
      <c r="G236" s="25"/>
      <c r="H236" s="25"/>
      <c r="I236" s="25"/>
    </row>
    <row r="237" spans="1:8" ht="31.5">
      <c r="A237" s="16" t="s">
        <v>18</v>
      </c>
      <c r="B237" s="15" t="s">
        <v>136</v>
      </c>
      <c r="C237" s="7"/>
      <c r="D237" s="8">
        <f>D238</f>
        <v>200</v>
      </c>
      <c r="E237" s="8">
        <f>E238</f>
        <v>200</v>
      </c>
      <c r="F237" s="8">
        <f>F238</f>
        <v>200</v>
      </c>
      <c r="G237" s="25"/>
      <c r="H237" s="25"/>
    </row>
    <row r="238" spans="1:8" ht="47.25">
      <c r="A238" s="44" t="s">
        <v>315</v>
      </c>
      <c r="B238" s="15" t="s">
        <v>136</v>
      </c>
      <c r="C238" s="26" t="s">
        <v>8</v>
      </c>
      <c r="D238" s="35">
        <f>'2022-2024 год Приложение  4'!E117</f>
        <v>200</v>
      </c>
      <c r="E238" s="35">
        <f>'2022-2024 год Приложение  4'!F117</f>
        <v>200</v>
      </c>
      <c r="F238" s="35">
        <f>'2022-2024 год Приложение  4'!G117</f>
        <v>200</v>
      </c>
      <c r="G238" s="25"/>
      <c r="H238" s="25"/>
    </row>
    <row r="239" spans="1:8" ht="31.5">
      <c r="A239" s="119" t="s">
        <v>13</v>
      </c>
      <c r="B239" s="15" t="s">
        <v>137</v>
      </c>
      <c r="C239" s="34"/>
      <c r="D239" s="35">
        <f>SUM(D240:D243)</f>
        <v>109372.79999999999</v>
      </c>
      <c r="E239" s="35">
        <f>SUM(E240:E243)</f>
        <v>94052.90000000001</v>
      </c>
      <c r="F239" s="35">
        <f>SUM(F240:F243)</f>
        <v>94175.3</v>
      </c>
      <c r="G239" s="25"/>
      <c r="H239" s="25"/>
    </row>
    <row r="240" spans="1:8" ht="63">
      <c r="A240" s="60" t="s">
        <v>14</v>
      </c>
      <c r="B240" s="15" t="s">
        <v>137</v>
      </c>
      <c r="C240" s="26" t="s">
        <v>15</v>
      </c>
      <c r="D240" s="35">
        <f>'2022-2024 год Приложение  4'!E119</f>
        <v>89639.7</v>
      </c>
      <c r="E240" s="35">
        <f>'2022-2024 год Приложение  4'!F119</f>
        <v>74224.1</v>
      </c>
      <c r="F240" s="35">
        <f>'2022-2024 год Приложение  4'!G119</f>
        <v>74247.1</v>
      </c>
      <c r="G240" s="25"/>
      <c r="H240" s="25"/>
    </row>
    <row r="241" spans="1:8" ht="47.25">
      <c r="A241" s="44" t="s">
        <v>315</v>
      </c>
      <c r="B241" s="15" t="s">
        <v>137</v>
      </c>
      <c r="C241" s="26" t="s">
        <v>8</v>
      </c>
      <c r="D241" s="35">
        <f>'2022-2024 год Приложение  4'!E120</f>
        <v>8990.4</v>
      </c>
      <c r="E241" s="35">
        <f>'2022-2024 год Приложение  4'!F120</f>
        <v>9086.1</v>
      </c>
      <c r="F241" s="35">
        <f>'2022-2024 год Приложение  4'!G120</f>
        <v>9185.5</v>
      </c>
      <c r="G241" s="25"/>
      <c r="H241" s="25"/>
    </row>
    <row r="242" spans="1:8" ht="15.75">
      <c r="A242" s="59" t="s">
        <v>61</v>
      </c>
      <c r="B242" s="15" t="s">
        <v>137</v>
      </c>
      <c r="C242" s="26" t="s">
        <v>16</v>
      </c>
      <c r="D242" s="35">
        <f>'2022-2024 год Приложение  4'!E121</f>
        <v>10387.7</v>
      </c>
      <c r="E242" s="35">
        <f>'2022-2024 год Приложение  4'!F121</f>
        <v>10387.7</v>
      </c>
      <c r="F242" s="35">
        <f>'2022-2024 год Приложение  4'!G121</f>
        <v>10387.7</v>
      </c>
      <c r="G242" s="25"/>
      <c r="H242" s="25"/>
    </row>
    <row r="243" spans="1:8" ht="15.75">
      <c r="A243" s="54" t="s">
        <v>9</v>
      </c>
      <c r="B243" s="15" t="s">
        <v>137</v>
      </c>
      <c r="C243" s="26" t="s">
        <v>12</v>
      </c>
      <c r="D243" s="35">
        <f>'2022-2024 год Приложение  4'!E122</f>
        <v>355</v>
      </c>
      <c r="E243" s="35">
        <f>'2022-2024 год Приложение  4'!F122</f>
        <v>355</v>
      </c>
      <c r="F243" s="35">
        <f>'2022-2024 год Приложение  4'!G122</f>
        <v>355</v>
      </c>
      <c r="G243" s="25"/>
      <c r="H243" s="25"/>
    </row>
    <row r="244" spans="1:8" ht="31.5">
      <c r="A244" s="16" t="s">
        <v>49</v>
      </c>
      <c r="B244" s="15" t="s">
        <v>138</v>
      </c>
      <c r="C244" s="7"/>
      <c r="D244" s="8">
        <f>D246+D245+D247</f>
        <v>9402.2</v>
      </c>
      <c r="E244" s="8">
        <f>E246+E245+E247</f>
        <v>7887.400000000001</v>
      </c>
      <c r="F244" s="8">
        <f>F246+F245+F247</f>
        <v>7895.400000000001</v>
      </c>
      <c r="G244" s="25"/>
      <c r="H244" s="25"/>
    </row>
    <row r="245" spans="1:8" ht="63">
      <c r="A245" s="54" t="s">
        <v>14</v>
      </c>
      <c r="B245" s="15" t="s">
        <v>138</v>
      </c>
      <c r="C245" s="26" t="s">
        <v>15</v>
      </c>
      <c r="D245" s="35">
        <f>'2022-2024 год Приложение  4'!E124</f>
        <v>8633.5</v>
      </c>
      <c r="E245" s="35">
        <f>'2022-2024 год Приложение  4'!F124</f>
        <v>7109.1</v>
      </c>
      <c r="F245" s="35">
        <f>'2022-2024 год Приложение  4'!G124</f>
        <v>7109.1</v>
      </c>
      <c r="G245" s="25"/>
      <c r="H245" s="25"/>
    </row>
    <row r="246" spans="1:8" ht="47.25">
      <c r="A246" s="44" t="s">
        <v>315</v>
      </c>
      <c r="B246" s="15" t="s">
        <v>138</v>
      </c>
      <c r="C246" s="26" t="s">
        <v>8</v>
      </c>
      <c r="D246" s="35">
        <f>'2022-2024 год Приложение  4'!E125</f>
        <v>689.7</v>
      </c>
      <c r="E246" s="35">
        <f>'2022-2024 год Приложение  4'!F125</f>
        <v>699.3</v>
      </c>
      <c r="F246" s="35">
        <f>'2022-2024 год Приложение  4'!G125</f>
        <v>707.3</v>
      </c>
      <c r="G246" s="25"/>
      <c r="H246" s="25"/>
    </row>
    <row r="247" spans="1:8" ht="15.75">
      <c r="A247" s="54" t="s">
        <v>9</v>
      </c>
      <c r="B247" s="15" t="s">
        <v>138</v>
      </c>
      <c r="C247" s="26" t="s">
        <v>12</v>
      </c>
      <c r="D247" s="35">
        <f>'2022-2024 год Приложение  4'!E126</f>
        <v>79</v>
      </c>
      <c r="E247" s="35">
        <f>'2022-2024 год Приложение  4'!F126</f>
        <v>79</v>
      </c>
      <c r="F247" s="35">
        <f>'2022-2024 год Приложение  4'!G126</f>
        <v>79</v>
      </c>
      <c r="G247" s="25"/>
      <c r="H247" s="25"/>
    </row>
    <row r="248" spans="1:10" ht="84" customHeight="1">
      <c r="A248" s="62" t="s">
        <v>212</v>
      </c>
      <c r="B248" s="26" t="s">
        <v>164</v>
      </c>
      <c r="C248" s="26"/>
      <c r="D248" s="36">
        <f>D249+D250</f>
        <v>31</v>
      </c>
      <c r="E248" s="36">
        <f>E249+E250</f>
        <v>31.6</v>
      </c>
      <c r="F248" s="36">
        <f>F249+F250</f>
        <v>31.6</v>
      </c>
      <c r="G248" s="25"/>
      <c r="H248" s="25"/>
      <c r="I248" s="25"/>
      <c r="J248" s="25"/>
    </row>
    <row r="249" spans="1:8" ht="63">
      <c r="A249" s="43" t="s">
        <v>14</v>
      </c>
      <c r="B249" s="26" t="s">
        <v>164</v>
      </c>
      <c r="C249" s="26" t="s">
        <v>15</v>
      </c>
      <c r="D249" s="36">
        <f>'2022-2024 год Приложение  4'!E128</f>
        <v>22</v>
      </c>
      <c r="E249" s="36">
        <f>'2022-2024 год Приложение  4'!F128</f>
        <v>22.6</v>
      </c>
      <c r="F249" s="36">
        <f>'2022-2024 год Приложение  4'!G128</f>
        <v>22.6</v>
      </c>
      <c r="G249" s="25"/>
      <c r="H249" s="25"/>
    </row>
    <row r="250" spans="1:8" ht="47.25">
      <c r="A250" s="44" t="s">
        <v>315</v>
      </c>
      <c r="B250" s="26" t="s">
        <v>164</v>
      </c>
      <c r="C250" s="26" t="s">
        <v>8</v>
      </c>
      <c r="D250" s="36">
        <f>'2022-2024 год Приложение  4'!E129</f>
        <v>9</v>
      </c>
      <c r="E250" s="36">
        <f>'2022-2024 год Приложение  4'!F129</f>
        <v>9</v>
      </c>
      <c r="F250" s="36">
        <f>'2022-2024 год Приложение  4'!G129</f>
        <v>9</v>
      </c>
      <c r="G250" s="25"/>
      <c r="H250" s="25"/>
    </row>
    <row r="251" spans="1:10" ht="81" customHeight="1">
      <c r="A251" s="37" t="s">
        <v>293</v>
      </c>
      <c r="B251" s="26" t="s">
        <v>144</v>
      </c>
      <c r="C251" s="34"/>
      <c r="D251" s="36">
        <f>'2022-2024 год Приложение  4'!E260</f>
        <v>19.3</v>
      </c>
      <c r="E251" s="36">
        <f>'2022-2024 год Приложение  4'!F260</f>
        <v>19.900000000000002</v>
      </c>
      <c r="F251" s="36">
        <f>'2022-2024 год Приложение  4'!G260</f>
        <v>19.900000000000002</v>
      </c>
      <c r="G251" s="25"/>
      <c r="H251" s="25"/>
      <c r="J251" s="101"/>
    </row>
    <row r="252" spans="1:8" ht="63">
      <c r="A252" s="61" t="s">
        <v>14</v>
      </c>
      <c r="B252" s="26" t="s">
        <v>144</v>
      </c>
      <c r="C252" s="26" t="s">
        <v>15</v>
      </c>
      <c r="D252" s="36">
        <f>'2022-2024 год Приложение  4'!E261</f>
        <v>19</v>
      </c>
      <c r="E252" s="36">
        <f>'2022-2024 год Приложение  4'!F261</f>
        <v>19.6</v>
      </c>
      <c r="F252" s="36">
        <f>'2022-2024 год Приложение  4'!G261</f>
        <v>19.6</v>
      </c>
      <c r="G252" s="25"/>
      <c r="H252" s="25"/>
    </row>
    <row r="253" spans="1:8" ht="47.25">
      <c r="A253" s="44" t="s">
        <v>315</v>
      </c>
      <c r="B253" s="26" t="s">
        <v>144</v>
      </c>
      <c r="C253" s="26" t="s">
        <v>8</v>
      </c>
      <c r="D253" s="36">
        <f>'2022-2024 год Приложение  4'!E262</f>
        <v>0.3</v>
      </c>
      <c r="E253" s="36">
        <f>'2022-2024 год Приложение  4'!F262</f>
        <v>0.3</v>
      </c>
      <c r="F253" s="36">
        <f>'2022-2024 год Приложение  4'!G262</f>
        <v>0.3</v>
      </c>
      <c r="G253" s="25"/>
      <c r="H253" s="25"/>
    </row>
    <row r="254" spans="1:8" ht="63">
      <c r="A254" s="22" t="s">
        <v>291</v>
      </c>
      <c r="B254" s="26" t="s">
        <v>292</v>
      </c>
      <c r="C254" s="41"/>
      <c r="D254" s="36">
        <f>'2022-2024 год Приложение  4'!E263</f>
        <v>67.5</v>
      </c>
      <c r="E254" s="36">
        <f>'2022-2024 год Приложение  4'!F263</f>
        <v>69.5</v>
      </c>
      <c r="F254" s="36">
        <f>'2022-2024 год Приложение  4'!G263</f>
        <v>69.5</v>
      </c>
      <c r="G254" s="25"/>
      <c r="H254" s="25"/>
    </row>
    <row r="255" spans="1:8" ht="63">
      <c r="A255" s="22" t="s">
        <v>14</v>
      </c>
      <c r="B255" s="26" t="s">
        <v>292</v>
      </c>
      <c r="C255" s="41" t="s">
        <v>15</v>
      </c>
      <c r="D255" s="36">
        <f>'2022-2024 год Приложение  4'!E264</f>
        <v>66.5</v>
      </c>
      <c r="E255" s="36">
        <f>'2022-2024 год Приложение  4'!F264</f>
        <v>68.5</v>
      </c>
      <c r="F255" s="36">
        <f>'2022-2024 год Приложение  4'!G264</f>
        <v>68.5</v>
      </c>
      <c r="G255" s="25"/>
      <c r="H255" s="25"/>
    </row>
    <row r="256" spans="1:8" ht="47.25">
      <c r="A256" s="44" t="s">
        <v>315</v>
      </c>
      <c r="B256" s="26" t="s">
        <v>292</v>
      </c>
      <c r="C256" s="41" t="s">
        <v>8</v>
      </c>
      <c r="D256" s="36">
        <f>'2022-2024 год Приложение  4'!E265</f>
        <v>1</v>
      </c>
      <c r="E256" s="36">
        <f>'2022-2024 год Приложение  4'!F265</f>
        <v>1</v>
      </c>
      <c r="F256" s="36">
        <f>'2022-2024 год Приложение  4'!G265</f>
        <v>1</v>
      </c>
      <c r="G256" s="25"/>
      <c r="H256" s="25"/>
    </row>
    <row r="257" spans="1:10" ht="63">
      <c r="A257" s="38" t="s">
        <v>191</v>
      </c>
      <c r="B257" s="26" t="s">
        <v>145</v>
      </c>
      <c r="C257" s="34"/>
      <c r="D257" s="36">
        <f>D258+D259</f>
        <v>100</v>
      </c>
      <c r="E257" s="36">
        <f>E258+E259</f>
        <v>102.8</v>
      </c>
      <c r="F257" s="36">
        <f>F258+F259</f>
        <v>102.8</v>
      </c>
      <c r="G257" s="25"/>
      <c r="H257" s="25"/>
      <c r="J257" s="101"/>
    </row>
    <row r="258" spans="1:8" ht="63">
      <c r="A258" s="61" t="s">
        <v>14</v>
      </c>
      <c r="B258" s="26" t="s">
        <v>145</v>
      </c>
      <c r="C258" s="26" t="s">
        <v>15</v>
      </c>
      <c r="D258" s="36">
        <f>'2022-2024 год Приложение  4'!E131</f>
        <v>95</v>
      </c>
      <c r="E258" s="36">
        <f>'2022-2024 год Приложение  4'!F131</f>
        <v>97.8</v>
      </c>
      <c r="F258" s="36">
        <f>'2022-2024 год Приложение  4'!G131</f>
        <v>97.8</v>
      </c>
      <c r="G258" s="25"/>
      <c r="H258" s="25"/>
    </row>
    <row r="259" spans="1:8" ht="47.25">
      <c r="A259" s="44" t="s">
        <v>315</v>
      </c>
      <c r="B259" s="26" t="s">
        <v>145</v>
      </c>
      <c r="C259" s="26" t="s">
        <v>8</v>
      </c>
      <c r="D259" s="36">
        <f>'2022-2024 год Приложение  4'!E132</f>
        <v>5</v>
      </c>
      <c r="E259" s="36">
        <f>'2022-2024 год Приложение  4'!F132</f>
        <v>5</v>
      </c>
      <c r="F259" s="36">
        <f>'2022-2024 год Приложение  4'!G132</f>
        <v>5</v>
      </c>
      <c r="G259" s="25"/>
      <c r="H259" s="25"/>
    </row>
    <row r="260" spans="1:10" ht="69.75" customHeight="1">
      <c r="A260" s="95" t="s">
        <v>208</v>
      </c>
      <c r="B260" s="41" t="s">
        <v>146</v>
      </c>
      <c r="C260" s="34"/>
      <c r="D260" s="35">
        <f>'2022-2024 год Приложение  4'!E266</f>
        <v>1085.2</v>
      </c>
      <c r="E260" s="35">
        <f>'2022-2024 год Приложение  4'!F266</f>
        <v>1117</v>
      </c>
      <c r="F260" s="35">
        <f>'2022-2024 год Приложение  4'!G266</f>
        <v>1117</v>
      </c>
      <c r="G260" s="25"/>
      <c r="H260" s="25"/>
      <c r="J260" s="101"/>
    </row>
    <row r="261" spans="1:8" ht="63">
      <c r="A261" s="61" t="s">
        <v>14</v>
      </c>
      <c r="B261" s="41" t="s">
        <v>146</v>
      </c>
      <c r="C261" s="26" t="s">
        <v>15</v>
      </c>
      <c r="D261" s="35">
        <f>'2022-2024 год Приложение  4'!E267</f>
        <v>1068.3</v>
      </c>
      <c r="E261" s="35">
        <f>'2022-2024 год Приложение  4'!F267</f>
        <v>1100.2</v>
      </c>
      <c r="F261" s="35">
        <f>'2022-2024 год Приложение  4'!G267</f>
        <v>1100.2</v>
      </c>
      <c r="G261" s="25"/>
      <c r="H261" s="25"/>
    </row>
    <row r="262" spans="1:8" ht="47.25">
      <c r="A262" s="44" t="s">
        <v>315</v>
      </c>
      <c r="B262" s="41" t="s">
        <v>146</v>
      </c>
      <c r="C262" s="26" t="s">
        <v>8</v>
      </c>
      <c r="D262" s="35">
        <f>'2022-2024 год Приложение  4'!E268</f>
        <v>16.9</v>
      </c>
      <c r="E262" s="35">
        <f>'2022-2024 год Приложение  4'!F268</f>
        <v>16.8</v>
      </c>
      <c r="F262" s="35">
        <f>'2022-2024 год Приложение  4'!G268</f>
        <v>16.8</v>
      </c>
      <c r="G262" s="25"/>
      <c r="H262" s="25"/>
    </row>
    <row r="263" spans="1:8" ht="78.75">
      <c r="A263" s="23" t="s">
        <v>317</v>
      </c>
      <c r="B263" s="26" t="s">
        <v>147</v>
      </c>
      <c r="C263" s="34"/>
      <c r="D263" s="36">
        <f>D264+D265</f>
        <v>100</v>
      </c>
      <c r="E263" s="36">
        <f>E264+E265</f>
        <v>102.8</v>
      </c>
      <c r="F263" s="36">
        <f>F264+F265</f>
        <v>102.8</v>
      </c>
      <c r="G263" s="25"/>
      <c r="H263" s="25"/>
    </row>
    <row r="264" spans="1:8" ht="63">
      <c r="A264" s="61" t="s">
        <v>14</v>
      </c>
      <c r="B264" s="26" t="s">
        <v>147</v>
      </c>
      <c r="C264" s="26" t="s">
        <v>15</v>
      </c>
      <c r="D264" s="35">
        <f>'2022-2024 год Приложение  4'!E134</f>
        <v>95</v>
      </c>
      <c r="E264" s="35">
        <f>'2022-2024 год Приложение  4'!F134</f>
        <v>97.8</v>
      </c>
      <c r="F264" s="35">
        <f>'2022-2024 год Приложение  4'!G134</f>
        <v>97.8</v>
      </c>
      <c r="G264" s="25"/>
      <c r="H264" s="25"/>
    </row>
    <row r="265" spans="1:8" ht="47.25">
      <c r="A265" s="44" t="s">
        <v>315</v>
      </c>
      <c r="B265" s="26" t="s">
        <v>147</v>
      </c>
      <c r="C265" s="26" t="s">
        <v>8</v>
      </c>
      <c r="D265" s="35">
        <f>'2022-2024 год Приложение  4'!E135</f>
        <v>5</v>
      </c>
      <c r="E265" s="35">
        <f>'2022-2024 год Приложение  4'!F135</f>
        <v>5</v>
      </c>
      <c r="F265" s="35">
        <f>'2022-2024 год Приложение  4'!G135</f>
        <v>5</v>
      </c>
      <c r="G265" s="25"/>
      <c r="H265" s="25"/>
    </row>
    <row r="266" spans="1:8" ht="15.75">
      <c r="A266" s="44" t="s">
        <v>44</v>
      </c>
      <c r="B266" s="15" t="s">
        <v>139</v>
      </c>
      <c r="C266" s="41"/>
      <c r="D266" s="8">
        <f>D267+D268</f>
        <v>2315</v>
      </c>
      <c r="E266" s="8">
        <f>E267+E268</f>
        <v>2315</v>
      </c>
      <c r="F266" s="8">
        <f>F267+F268</f>
        <v>2315</v>
      </c>
      <c r="G266" s="25"/>
      <c r="H266" s="25"/>
    </row>
    <row r="267" spans="1:8" ht="47.25">
      <c r="A267" s="44" t="s">
        <v>315</v>
      </c>
      <c r="B267" s="15" t="s">
        <v>139</v>
      </c>
      <c r="C267" s="26" t="s">
        <v>8</v>
      </c>
      <c r="D267" s="35">
        <f>'2022-2024 год Приложение  4'!E137</f>
        <v>2115</v>
      </c>
      <c r="E267" s="35">
        <f>'2022-2024 год Приложение  4'!F137</f>
        <v>2115</v>
      </c>
      <c r="F267" s="35">
        <f>'2022-2024 год Приложение  4'!G137</f>
        <v>2115</v>
      </c>
      <c r="G267" s="25"/>
      <c r="H267" s="25"/>
    </row>
    <row r="268" spans="1:8" ht="15.75">
      <c r="A268" s="44" t="s">
        <v>9</v>
      </c>
      <c r="B268" s="15" t="s">
        <v>139</v>
      </c>
      <c r="C268" s="26" t="s">
        <v>12</v>
      </c>
      <c r="D268" s="35">
        <f>'2022-2024 год Приложение  4'!E138</f>
        <v>200</v>
      </c>
      <c r="E268" s="35">
        <f>'2022-2024 год Приложение  4'!F138</f>
        <v>200</v>
      </c>
      <c r="F268" s="35">
        <f>'2022-2024 год Приложение  4'!G138</f>
        <v>200</v>
      </c>
      <c r="G268" s="25"/>
      <c r="H268" s="25"/>
    </row>
    <row r="269" spans="1:8" ht="31.5">
      <c r="A269" s="44" t="s">
        <v>216</v>
      </c>
      <c r="B269" s="41" t="s">
        <v>214</v>
      </c>
      <c r="C269" s="41"/>
      <c r="D269" s="35">
        <f>D270</f>
        <v>4600</v>
      </c>
      <c r="E269" s="35">
        <f>E270</f>
        <v>4600</v>
      </c>
      <c r="F269" s="35">
        <f>F270</f>
        <v>4600</v>
      </c>
      <c r="G269" s="25"/>
      <c r="H269" s="25"/>
    </row>
    <row r="270" spans="1:8" ht="31.5">
      <c r="A270" s="22" t="s">
        <v>10</v>
      </c>
      <c r="B270" s="41" t="s">
        <v>214</v>
      </c>
      <c r="C270" s="41" t="s">
        <v>11</v>
      </c>
      <c r="D270" s="35">
        <f>'2022-2024 год Приложение  4'!E140</f>
        <v>4600</v>
      </c>
      <c r="E270" s="35">
        <f>'2022-2024 год Приложение  4'!F140</f>
        <v>4600</v>
      </c>
      <c r="F270" s="35">
        <f>'2022-2024 год Приложение  4'!G140</f>
        <v>4600</v>
      </c>
      <c r="G270" s="25"/>
      <c r="H270" s="25"/>
    </row>
    <row r="271" spans="1:8" ht="15.75">
      <c r="A271" s="10" t="s">
        <v>63</v>
      </c>
      <c r="B271" s="11" t="s">
        <v>140</v>
      </c>
      <c r="C271" s="11" t="s">
        <v>0</v>
      </c>
      <c r="D271" s="12">
        <f>D272+D276+D280+D278+D274+D282</f>
        <v>1964.2</v>
      </c>
      <c r="E271" s="12">
        <f>E272+E276+E280+E278+E274+E282</f>
        <v>2709.4</v>
      </c>
      <c r="F271" s="12">
        <f>F272+F276+F280+F278+F274+F282</f>
        <v>2709.4</v>
      </c>
      <c r="G271" s="25"/>
      <c r="H271" s="25"/>
    </row>
    <row r="272" spans="1:8" ht="31.5">
      <c r="A272" s="16" t="s">
        <v>19</v>
      </c>
      <c r="B272" s="15" t="s">
        <v>141</v>
      </c>
      <c r="C272" s="7"/>
      <c r="D272" s="8">
        <f>D273</f>
        <v>26</v>
      </c>
      <c r="E272" s="8">
        <f>E273</f>
        <v>26</v>
      </c>
      <c r="F272" s="8">
        <f>F273</f>
        <v>26</v>
      </c>
      <c r="G272" s="25"/>
      <c r="H272" s="25"/>
    </row>
    <row r="273" spans="1:8" ht="47.25">
      <c r="A273" s="44" t="s">
        <v>315</v>
      </c>
      <c r="B273" s="15" t="s">
        <v>141</v>
      </c>
      <c r="C273" s="26" t="s">
        <v>8</v>
      </c>
      <c r="D273" s="35">
        <f>'2022-2024 год Приложение  4'!E143</f>
        <v>26</v>
      </c>
      <c r="E273" s="35">
        <f>'2022-2024 год Приложение  4'!F143</f>
        <v>26</v>
      </c>
      <c r="F273" s="35">
        <f>'2022-2024 год Приложение  4'!G143</f>
        <v>26</v>
      </c>
      <c r="G273" s="25"/>
      <c r="H273" s="25"/>
    </row>
    <row r="274" spans="1:8" ht="37.5" customHeight="1">
      <c r="A274" s="44" t="s">
        <v>185</v>
      </c>
      <c r="B274" s="15" t="s">
        <v>186</v>
      </c>
      <c r="C274" s="7"/>
      <c r="D274" s="35">
        <f>D275</f>
        <v>100</v>
      </c>
      <c r="E274" s="35">
        <f>E275</f>
        <v>100</v>
      </c>
      <c r="F274" s="35">
        <f>F275</f>
        <v>100</v>
      </c>
      <c r="G274" s="25"/>
      <c r="H274" s="25"/>
    </row>
    <row r="275" spans="1:8" ht="47.25">
      <c r="A275" s="44" t="s">
        <v>315</v>
      </c>
      <c r="B275" s="15" t="s">
        <v>186</v>
      </c>
      <c r="C275" s="41" t="s">
        <v>8</v>
      </c>
      <c r="D275" s="35">
        <f>'2022-2024 год Приложение  4'!E145</f>
        <v>100</v>
      </c>
      <c r="E275" s="35">
        <f>'2022-2024 год Приложение  4'!F145</f>
        <v>100</v>
      </c>
      <c r="F275" s="35">
        <f>'2022-2024 год Приложение  4'!G145</f>
        <v>100</v>
      </c>
      <c r="G275" s="25"/>
      <c r="H275" s="25"/>
    </row>
    <row r="276" spans="1:8" ht="63">
      <c r="A276" s="16" t="s">
        <v>20</v>
      </c>
      <c r="B276" s="15" t="s">
        <v>142</v>
      </c>
      <c r="C276" s="7"/>
      <c r="D276" s="8">
        <f>D277</f>
        <v>1254.8</v>
      </c>
      <c r="E276" s="8">
        <f>E277</f>
        <v>2000</v>
      </c>
      <c r="F276" s="8">
        <f>F277</f>
        <v>2000</v>
      </c>
      <c r="G276" s="25"/>
      <c r="H276" s="25"/>
    </row>
    <row r="277" spans="1:8" ht="47.25">
      <c r="A277" s="44" t="s">
        <v>315</v>
      </c>
      <c r="B277" s="15" t="s">
        <v>142</v>
      </c>
      <c r="C277" s="26" t="s">
        <v>8</v>
      </c>
      <c r="D277" s="35">
        <f>'2022-2024 год Приложение  4'!E147</f>
        <v>1254.8</v>
      </c>
      <c r="E277" s="35">
        <f>'2022-2024 год Приложение  4'!F147</f>
        <v>2000</v>
      </c>
      <c r="F277" s="35">
        <f>'2022-2024 год Приложение  4'!G147</f>
        <v>2000</v>
      </c>
      <c r="G277" s="25"/>
      <c r="H277" s="25"/>
    </row>
    <row r="278" spans="1:8" ht="31.5">
      <c r="A278" s="44" t="s">
        <v>325</v>
      </c>
      <c r="B278" s="15" t="s">
        <v>167</v>
      </c>
      <c r="C278" s="34"/>
      <c r="D278" s="35">
        <f>'2022-2024 год Приложение  4'!E148</f>
        <v>250</v>
      </c>
      <c r="E278" s="35">
        <f>'2022-2024 год Приложение  4'!F148</f>
        <v>250</v>
      </c>
      <c r="F278" s="35">
        <f>'2022-2024 год Приложение  4'!G148</f>
        <v>250</v>
      </c>
      <c r="G278" s="25"/>
      <c r="H278" s="25"/>
    </row>
    <row r="279" spans="1:8" ht="47.25">
      <c r="A279" s="44" t="s">
        <v>315</v>
      </c>
      <c r="B279" s="15" t="s">
        <v>167</v>
      </c>
      <c r="C279" s="26" t="s">
        <v>8</v>
      </c>
      <c r="D279" s="35">
        <f>'2022-2024 год Приложение  4'!E149</f>
        <v>250</v>
      </c>
      <c r="E279" s="35">
        <f>'2022-2024 год Приложение  4'!F149</f>
        <v>250</v>
      </c>
      <c r="F279" s="35">
        <f>'2022-2024 год Приложение  4'!G149</f>
        <v>250</v>
      </c>
      <c r="G279" s="25"/>
      <c r="H279" s="25"/>
    </row>
    <row r="280" spans="1:8" ht="15.75">
      <c r="A280" s="62" t="s">
        <v>54</v>
      </c>
      <c r="B280" s="15" t="s">
        <v>143</v>
      </c>
      <c r="C280" s="34"/>
      <c r="D280" s="35">
        <f>'2022-2024 год Приложение  4'!E150</f>
        <v>150</v>
      </c>
      <c r="E280" s="35">
        <f>'2022-2024 год Приложение  4'!F150</f>
        <v>150</v>
      </c>
      <c r="F280" s="35">
        <f>'2022-2024 год Приложение  4'!G150</f>
        <v>150</v>
      </c>
      <c r="G280" s="25"/>
      <c r="H280" s="25"/>
    </row>
    <row r="281" spans="1:8" ht="47.25">
      <c r="A281" s="44" t="s">
        <v>315</v>
      </c>
      <c r="B281" s="15" t="s">
        <v>143</v>
      </c>
      <c r="C281" s="26" t="s">
        <v>8</v>
      </c>
      <c r="D281" s="35">
        <f>'2022-2024 год Приложение  4'!E151</f>
        <v>150</v>
      </c>
      <c r="E281" s="35">
        <f>'2022-2024 год Приложение  4'!F151</f>
        <v>150</v>
      </c>
      <c r="F281" s="35">
        <f>'2022-2024 год Приложение  4'!G151</f>
        <v>150</v>
      </c>
      <c r="G281" s="25"/>
      <c r="H281" s="25"/>
    </row>
    <row r="282" spans="1:8" ht="69" customHeight="1">
      <c r="A282" s="44" t="s">
        <v>233</v>
      </c>
      <c r="B282" s="15" t="s">
        <v>234</v>
      </c>
      <c r="C282" s="41"/>
      <c r="D282" s="35">
        <f>'2022-2024 год Приложение  4'!E152</f>
        <v>183.4</v>
      </c>
      <c r="E282" s="35">
        <f>'2022-2024 год Приложение  4'!F152</f>
        <v>183.4</v>
      </c>
      <c r="F282" s="35">
        <f>'2022-2024 год Приложение  4'!G152</f>
        <v>183.4</v>
      </c>
      <c r="G282" s="25"/>
      <c r="H282" s="25"/>
    </row>
    <row r="283" spans="1:8" ht="47.25">
      <c r="A283" s="44" t="s">
        <v>315</v>
      </c>
      <c r="B283" s="15" t="s">
        <v>234</v>
      </c>
      <c r="C283" s="41" t="s">
        <v>8</v>
      </c>
      <c r="D283" s="35">
        <f>'2022-2024 год Приложение  4'!E153</f>
        <v>183.4</v>
      </c>
      <c r="E283" s="35">
        <f>'2022-2024 год Приложение  4'!F153</f>
        <v>183.4</v>
      </c>
      <c r="F283" s="35">
        <f>'2022-2024 год Приложение  4'!G153</f>
        <v>183.4</v>
      </c>
      <c r="G283" s="25"/>
      <c r="H283" s="25"/>
    </row>
    <row r="284" spans="1:8" ht="31.5">
      <c r="A284" s="28" t="s">
        <v>255</v>
      </c>
      <c r="B284" s="29" t="s">
        <v>114</v>
      </c>
      <c r="C284" s="29" t="s">
        <v>0</v>
      </c>
      <c r="D284" s="30">
        <f aca="true" t="shared" si="2" ref="D284:F285">D285</f>
        <v>18023.9</v>
      </c>
      <c r="E284" s="30">
        <f t="shared" si="2"/>
        <v>15065</v>
      </c>
      <c r="F284" s="30">
        <f t="shared" si="2"/>
        <v>15072.599999999999</v>
      </c>
      <c r="G284" s="25"/>
      <c r="H284" s="25"/>
    </row>
    <row r="285" spans="1:8" ht="31.5">
      <c r="A285" s="10" t="s">
        <v>335</v>
      </c>
      <c r="B285" s="11" t="s">
        <v>124</v>
      </c>
      <c r="C285" s="11" t="s">
        <v>0</v>
      </c>
      <c r="D285" s="12">
        <f t="shared" si="2"/>
        <v>18023.9</v>
      </c>
      <c r="E285" s="12">
        <f t="shared" si="2"/>
        <v>15065</v>
      </c>
      <c r="F285" s="12">
        <f t="shared" si="2"/>
        <v>15072.599999999999</v>
      </c>
      <c r="G285" s="25"/>
      <c r="H285" s="25"/>
    </row>
    <row r="286" spans="1:8" ht="15.75">
      <c r="A286" s="40" t="s">
        <v>56</v>
      </c>
      <c r="B286" s="34" t="s">
        <v>271</v>
      </c>
      <c r="C286" s="63"/>
      <c r="D286" s="35">
        <f>D288+D287+D289</f>
        <v>18023.9</v>
      </c>
      <c r="E286" s="35">
        <f>E288+E287+E289</f>
        <v>15065</v>
      </c>
      <c r="F286" s="35">
        <f>F288+F287+F289</f>
        <v>15072.599999999999</v>
      </c>
      <c r="G286" s="25"/>
      <c r="H286" s="25"/>
    </row>
    <row r="287" spans="1:8" ht="63">
      <c r="A287" s="59" t="s">
        <v>14</v>
      </c>
      <c r="B287" s="34" t="s">
        <v>271</v>
      </c>
      <c r="C287" s="26" t="s">
        <v>15</v>
      </c>
      <c r="D287" s="35">
        <f>'2022-2024 год Приложение  4'!E157</f>
        <v>16805.3</v>
      </c>
      <c r="E287" s="35">
        <f>'2022-2024 год Приложение  4'!F157</f>
        <v>13836.4</v>
      </c>
      <c r="F287" s="35">
        <f>'2022-2024 год Приложение  4'!G157</f>
        <v>13836.4</v>
      </c>
      <c r="G287" s="25"/>
      <c r="H287" s="25"/>
    </row>
    <row r="288" spans="1:8" ht="47.25">
      <c r="A288" s="44" t="s">
        <v>315</v>
      </c>
      <c r="B288" s="34" t="s">
        <v>271</v>
      </c>
      <c r="C288" s="26" t="s">
        <v>8</v>
      </c>
      <c r="D288" s="35">
        <f>'2022-2024 год Приложение  4'!E158</f>
        <v>1182.7</v>
      </c>
      <c r="E288" s="35">
        <f>'2022-2024 год Приложение  4'!F158</f>
        <v>1192.7</v>
      </c>
      <c r="F288" s="35">
        <f>'2022-2024 год Приложение  4'!G158</f>
        <v>1200.3</v>
      </c>
      <c r="G288" s="25"/>
      <c r="H288" s="25"/>
    </row>
    <row r="289" spans="1:8" ht="15.75">
      <c r="A289" s="40" t="s">
        <v>9</v>
      </c>
      <c r="B289" s="34" t="s">
        <v>272</v>
      </c>
      <c r="C289" s="26" t="s">
        <v>12</v>
      </c>
      <c r="D289" s="35">
        <f>'2022-2024 год Приложение  4'!E159</f>
        <v>35.9</v>
      </c>
      <c r="E289" s="35">
        <f>'2022-2024 год Приложение  4'!F159</f>
        <v>35.9</v>
      </c>
      <c r="F289" s="35">
        <f>'2022-2024 год Приложение  4'!G159</f>
        <v>35.9</v>
      </c>
      <c r="G289" s="25"/>
      <c r="H289" s="25"/>
    </row>
    <row r="290" spans="1:8" ht="15.75">
      <c r="A290" s="28" t="s">
        <v>257</v>
      </c>
      <c r="B290" s="29" t="s">
        <v>148</v>
      </c>
      <c r="C290" s="29" t="s">
        <v>0</v>
      </c>
      <c r="D290" s="30">
        <f>D291+D294+D305</f>
        <v>14736.300000000001</v>
      </c>
      <c r="E290" s="30">
        <f>E291+E294+E305</f>
        <v>14736.300000000001</v>
      </c>
      <c r="F290" s="30">
        <f>F291+F294+F305</f>
        <v>14736.300000000001</v>
      </c>
      <c r="G290" s="25"/>
      <c r="H290" s="25"/>
    </row>
    <row r="291" spans="1:9" ht="15.75">
      <c r="A291" s="10" t="s">
        <v>258</v>
      </c>
      <c r="B291" s="11" t="s">
        <v>149</v>
      </c>
      <c r="C291" s="11" t="s">
        <v>0</v>
      </c>
      <c r="D291" s="12">
        <f aca="true" t="shared" si="3" ref="D291:F292">D292</f>
        <v>120</v>
      </c>
      <c r="E291" s="12">
        <f t="shared" si="3"/>
        <v>120</v>
      </c>
      <c r="F291" s="12">
        <f t="shared" si="3"/>
        <v>120</v>
      </c>
      <c r="G291" s="25"/>
      <c r="H291" s="25"/>
      <c r="I291" s="25"/>
    </row>
    <row r="292" spans="1:8" ht="15.75">
      <c r="A292" s="40" t="s">
        <v>50</v>
      </c>
      <c r="B292" s="26" t="s">
        <v>267</v>
      </c>
      <c r="C292" s="26"/>
      <c r="D292" s="36">
        <f t="shared" si="3"/>
        <v>120</v>
      </c>
      <c r="E292" s="36">
        <f t="shared" si="3"/>
        <v>120</v>
      </c>
      <c r="F292" s="36">
        <f t="shared" si="3"/>
        <v>120</v>
      </c>
      <c r="G292" s="25"/>
      <c r="H292" s="25"/>
    </row>
    <row r="293" spans="1:8" ht="63">
      <c r="A293" s="59" t="s">
        <v>14</v>
      </c>
      <c r="B293" s="26" t="s">
        <v>267</v>
      </c>
      <c r="C293" s="26" t="s">
        <v>15</v>
      </c>
      <c r="D293" s="36">
        <f>'2022-2024 год Приложение  4'!E163</f>
        <v>120</v>
      </c>
      <c r="E293" s="36">
        <f>'2022-2024 год Приложение  4'!F163</f>
        <v>120</v>
      </c>
      <c r="F293" s="36">
        <f>'2022-2024 год Приложение  4'!G163</f>
        <v>120</v>
      </c>
      <c r="G293" s="25"/>
      <c r="H293" s="25"/>
    </row>
    <row r="294" spans="1:8" ht="31.5">
      <c r="A294" s="10" t="s">
        <v>259</v>
      </c>
      <c r="B294" s="11" t="s">
        <v>115</v>
      </c>
      <c r="C294" s="11" t="s">
        <v>0</v>
      </c>
      <c r="D294" s="12">
        <f>D295+D301+D297+D303+D299</f>
        <v>14516.300000000001</v>
      </c>
      <c r="E294" s="12">
        <f>E295+E301+E297+E303+E299</f>
        <v>14516.300000000001</v>
      </c>
      <c r="F294" s="12">
        <f>F295+F301+F297+F303+F299</f>
        <v>14516.300000000001</v>
      </c>
      <c r="G294" s="25"/>
      <c r="H294" s="25"/>
    </row>
    <row r="295" spans="1:9" ht="63">
      <c r="A295" s="14" t="s">
        <v>32</v>
      </c>
      <c r="B295" s="15" t="s">
        <v>150</v>
      </c>
      <c r="C295" s="15"/>
      <c r="D295" s="17">
        <f>D296</f>
        <v>1186.3</v>
      </c>
      <c r="E295" s="17">
        <f>E296</f>
        <v>1186.3</v>
      </c>
      <c r="F295" s="17">
        <f>F296</f>
        <v>1186.3</v>
      </c>
      <c r="G295" s="25"/>
      <c r="H295" s="25"/>
      <c r="I295" s="25"/>
    </row>
    <row r="296" spans="1:8" ht="15.75">
      <c r="A296" s="40" t="s">
        <v>26</v>
      </c>
      <c r="B296" s="15" t="s">
        <v>150</v>
      </c>
      <c r="C296" s="26" t="s">
        <v>16</v>
      </c>
      <c r="D296" s="36">
        <f>'2022-2024 год Приложение  4'!E354</f>
        <v>1186.3</v>
      </c>
      <c r="E296" s="36">
        <f>'2022-2024 год Приложение  4'!F354</f>
        <v>1186.3</v>
      </c>
      <c r="F296" s="36">
        <f>'2022-2024 год Приложение  4'!G354</f>
        <v>1186.3</v>
      </c>
      <c r="G296" s="25"/>
      <c r="H296" s="25"/>
    </row>
    <row r="297" spans="1:10" ht="105.75" customHeight="1">
      <c r="A297" s="88" t="s">
        <v>59</v>
      </c>
      <c r="B297" s="15" t="s">
        <v>177</v>
      </c>
      <c r="C297" s="26"/>
      <c r="D297" s="36">
        <f>D298</f>
        <v>1282.8</v>
      </c>
      <c r="E297" s="36">
        <f>E298</f>
        <v>1282.8</v>
      </c>
      <c r="F297" s="36">
        <f>F298</f>
        <v>1282.8</v>
      </c>
      <c r="G297" s="25"/>
      <c r="H297" s="25"/>
      <c r="J297" s="101"/>
    </row>
    <row r="298" spans="1:9" ht="31.5">
      <c r="A298" s="40" t="s">
        <v>28</v>
      </c>
      <c r="B298" s="15" t="s">
        <v>177</v>
      </c>
      <c r="C298" s="26" t="s">
        <v>23</v>
      </c>
      <c r="D298" s="36">
        <f>'2022-2024 год Приложение  4'!E272</f>
        <v>1282.8</v>
      </c>
      <c r="E298" s="36">
        <f>'2022-2024 год Приложение  4'!F272</f>
        <v>1282.8</v>
      </c>
      <c r="F298" s="36">
        <f>'2022-2024 год Приложение  4'!G272</f>
        <v>1282.8</v>
      </c>
      <c r="G298" s="25"/>
      <c r="H298" s="25"/>
      <c r="I298" s="25"/>
    </row>
    <row r="299" spans="1:9" ht="94.5">
      <c r="A299" s="87" t="s">
        <v>59</v>
      </c>
      <c r="B299" s="15" t="s">
        <v>301</v>
      </c>
      <c r="C299" s="85"/>
      <c r="D299" s="36">
        <f>'2022-2024 год Приложение  4'!E273</f>
        <v>9390.2</v>
      </c>
      <c r="E299" s="36">
        <f>'2022-2024 год Приложение  4'!F273</f>
        <v>9390.2</v>
      </c>
      <c r="F299" s="36">
        <f>'2022-2024 год Приложение  4'!G273</f>
        <v>9390.2</v>
      </c>
      <c r="G299" s="25"/>
      <c r="H299" s="25"/>
      <c r="I299" s="25"/>
    </row>
    <row r="300" spans="1:9" ht="31.5">
      <c r="A300" s="84" t="s">
        <v>28</v>
      </c>
      <c r="B300" s="15" t="s">
        <v>301</v>
      </c>
      <c r="C300" s="85" t="s">
        <v>23</v>
      </c>
      <c r="D300" s="36">
        <f>'2022-2024 год Приложение  4'!E274</f>
        <v>9390.2</v>
      </c>
      <c r="E300" s="36">
        <f>'2022-2024 год Приложение  4'!F274</f>
        <v>9390.2</v>
      </c>
      <c r="F300" s="36">
        <f>'2022-2024 год Приложение  4'!G274</f>
        <v>9390.2</v>
      </c>
      <c r="G300" s="25"/>
      <c r="H300" s="25"/>
      <c r="I300" s="25"/>
    </row>
    <row r="301" spans="1:8" ht="47.25">
      <c r="A301" s="59" t="s">
        <v>194</v>
      </c>
      <c r="B301" s="15" t="s">
        <v>213</v>
      </c>
      <c r="C301" s="41"/>
      <c r="D301" s="36">
        <f>'2022-2024 год Приложение  4'!E275</f>
        <v>857</v>
      </c>
      <c r="E301" s="36">
        <f>'2022-2024 год Приложение  4'!F275</f>
        <v>857</v>
      </c>
      <c r="F301" s="36">
        <f>'2022-2024 год Приложение  4'!G275</f>
        <v>857</v>
      </c>
      <c r="G301" s="25"/>
      <c r="H301" s="25"/>
    </row>
    <row r="302" spans="1:9" ht="15.75">
      <c r="A302" s="40" t="s">
        <v>26</v>
      </c>
      <c r="B302" s="15" t="s">
        <v>213</v>
      </c>
      <c r="C302" s="41" t="s">
        <v>16</v>
      </c>
      <c r="D302" s="36">
        <f>'2022-2024 год Приложение  4'!E276</f>
        <v>857</v>
      </c>
      <c r="E302" s="36">
        <f>'2022-2024 год Приложение  4'!F276</f>
        <v>857</v>
      </c>
      <c r="F302" s="36">
        <f>'2022-2024 год Приложение  4'!G276</f>
        <v>857</v>
      </c>
      <c r="G302" s="25"/>
      <c r="H302" s="25"/>
      <c r="I302" s="25"/>
    </row>
    <row r="303" spans="1:8" ht="54.75" customHeight="1">
      <c r="A303" s="39" t="s">
        <v>175</v>
      </c>
      <c r="B303" s="15" t="s">
        <v>192</v>
      </c>
      <c r="C303" s="41"/>
      <c r="D303" s="36">
        <f>'2022-2024 год Приложение  4'!E277</f>
        <v>1800</v>
      </c>
      <c r="E303" s="36">
        <f>'2022-2024 год Приложение  4'!F277</f>
        <v>1800</v>
      </c>
      <c r="F303" s="36">
        <f>'2022-2024 год Приложение  4'!G277</f>
        <v>1800</v>
      </c>
      <c r="G303" s="25"/>
      <c r="H303" s="25"/>
    </row>
    <row r="304" spans="1:9" ht="15.75">
      <c r="A304" s="39" t="s">
        <v>26</v>
      </c>
      <c r="B304" s="15" t="s">
        <v>192</v>
      </c>
      <c r="C304" s="41" t="s">
        <v>16</v>
      </c>
      <c r="D304" s="36">
        <f>'2022-2024 год Приложение  4'!E278</f>
        <v>1800</v>
      </c>
      <c r="E304" s="36">
        <f>'2022-2024 год Приложение  4'!F278</f>
        <v>1800</v>
      </c>
      <c r="F304" s="36">
        <f>'2022-2024 год Приложение  4'!G278</f>
        <v>1800</v>
      </c>
      <c r="G304" s="25"/>
      <c r="H304" s="25"/>
      <c r="I304" s="25"/>
    </row>
    <row r="305" spans="1:8" ht="31.5">
      <c r="A305" s="10" t="s">
        <v>260</v>
      </c>
      <c r="B305" s="11" t="s">
        <v>151</v>
      </c>
      <c r="C305" s="11" t="s">
        <v>0</v>
      </c>
      <c r="D305" s="12">
        <f>D306+D308</f>
        <v>100</v>
      </c>
      <c r="E305" s="12">
        <f>E306+E308</f>
        <v>100</v>
      </c>
      <c r="F305" s="12">
        <f>F306+F308</f>
        <v>100</v>
      </c>
      <c r="G305" s="25"/>
      <c r="H305" s="25"/>
    </row>
    <row r="306" spans="1:8" ht="31.5">
      <c r="A306" s="14" t="s">
        <v>33</v>
      </c>
      <c r="B306" s="15" t="s">
        <v>152</v>
      </c>
      <c r="C306" s="15"/>
      <c r="D306" s="17">
        <f>D307</f>
        <v>80</v>
      </c>
      <c r="E306" s="17">
        <f>E307</f>
        <v>80</v>
      </c>
      <c r="F306" s="17">
        <f>F307</f>
        <v>80</v>
      </c>
      <c r="G306" s="25"/>
      <c r="H306" s="25"/>
    </row>
    <row r="307" spans="1:8" ht="31.5">
      <c r="A307" s="59" t="s">
        <v>10</v>
      </c>
      <c r="B307" s="15" t="s">
        <v>152</v>
      </c>
      <c r="C307" s="26" t="s">
        <v>11</v>
      </c>
      <c r="D307" s="36">
        <f>'2022-2024 год Приложение  4'!E166</f>
        <v>80</v>
      </c>
      <c r="E307" s="36">
        <f>'2022-2024 год Приложение  4'!F166</f>
        <v>80</v>
      </c>
      <c r="F307" s="36">
        <f>'2022-2024 год Приложение  4'!G166</f>
        <v>80</v>
      </c>
      <c r="G307" s="25"/>
      <c r="H307" s="25"/>
    </row>
    <row r="308" spans="1:8" ht="47.25">
      <c r="A308" s="14" t="s">
        <v>176</v>
      </c>
      <c r="B308" s="15" t="s">
        <v>172</v>
      </c>
      <c r="C308" s="15"/>
      <c r="D308" s="17">
        <f>D309</f>
        <v>20</v>
      </c>
      <c r="E308" s="17">
        <f>E309</f>
        <v>20</v>
      </c>
      <c r="F308" s="17">
        <f>F309</f>
        <v>20</v>
      </c>
      <c r="G308" s="25"/>
      <c r="H308" s="25"/>
    </row>
    <row r="309" spans="1:8" ht="31.5">
      <c r="A309" s="22" t="s">
        <v>10</v>
      </c>
      <c r="B309" s="15" t="s">
        <v>172</v>
      </c>
      <c r="C309" s="41" t="s">
        <v>11</v>
      </c>
      <c r="D309" s="36">
        <f>'2022-2024 год Приложение  4'!E168</f>
        <v>20</v>
      </c>
      <c r="E309" s="36">
        <f>'2022-2024 год Приложение  4'!F168</f>
        <v>20</v>
      </c>
      <c r="F309" s="36">
        <f>'2022-2024 год Приложение  4'!G168</f>
        <v>20</v>
      </c>
      <c r="G309" s="25"/>
      <c r="H309" s="25"/>
    </row>
    <row r="310" spans="1:8" ht="31.5">
      <c r="A310" s="28" t="s">
        <v>336</v>
      </c>
      <c r="B310" s="29" t="s">
        <v>337</v>
      </c>
      <c r="C310" s="29" t="s">
        <v>0</v>
      </c>
      <c r="D310" s="30">
        <f>D311+D314+D317</f>
        <v>838.1</v>
      </c>
      <c r="E310" s="30">
        <f>E311+E314+E317</f>
        <v>908.1</v>
      </c>
      <c r="F310" s="30">
        <f>F311+F314+F317</f>
        <v>908.1</v>
      </c>
      <c r="G310" s="25"/>
      <c r="H310" s="25"/>
    </row>
    <row r="311" spans="1:8" ht="15.75">
      <c r="A311" s="125" t="s">
        <v>347</v>
      </c>
      <c r="B311" s="11" t="s">
        <v>345</v>
      </c>
      <c r="C311" s="11"/>
      <c r="D311" s="12">
        <f>D312</f>
        <v>96.2</v>
      </c>
      <c r="E311" s="12">
        <f>E312</f>
        <v>96.2</v>
      </c>
      <c r="F311" s="12">
        <f>F312</f>
        <v>96.2</v>
      </c>
      <c r="G311" s="25"/>
      <c r="H311" s="25"/>
    </row>
    <row r="312" spans="1:8" ht="63">
      <c r="A312" s="44" t="s">
        <v>354</v>
      </c>
      <c r="B312" s="34" t="s">
        <v>346</v>
      </c>
      <c r="C312" s="21"/>
      <c r="D312" s="42">
        <f>'2022-2024 год Приложение  4'!E171</f>
        <v>96.2</v>
      </c>
      <c r="E312" s="42">
        <f>'2022-2024 год Приложение  4'!F171</f>
        <v>96.2</v>
      </c>
      <c r="F312" s="42">
        <f>'2022-2024 год Приложение  4'!G171</f>
        <v>96.2</v>
      </c>
      <c r="G312" s="25"/>
      <c r="H312" s="25"/>
    </row>
    <row r="313" spans="1:8" ht="47.25">
      <c r="A313" s="44" t="s">
        <v>315</v>
      </c>
      <c r="B313" s="34" t="s">
        <v>346</v>
      </c>
      <c r="C313" s="21" t="s">
        <v>8</v>
      </c>
      <c r="D313" s="42">
        <f>'2022-2024 год Приложение  4'!E172</f>
        <v>96.2</v>
      </c>
      <c r="E313" s="42">
        <f>'2022-2024 год Приложение  4'!F172</f>
        <v>96.2</v>
      </c>
      <c r="F313" s="42">
        <f>'2022-2024 год Приложение  4'!G172</f>
        <v>96.2</v>
      </c>
      <c r="G313" s="25"/>
      <c r="H313" s="25"/>
    </row>
    <row r="314" spans="1:8" ht="15.75">
      <c r="A314" s="125" t="s">
        <v>256</v>
      </c>
      <c r="B314" s="11" t="s">
        <v>340</v>
      </c>
      <c r="C314" s="11"/>
      <c r="D314" s="139">
        <f>'2022-2024 год Приложение  4'!E173</f>
        <v>661.9</v>
      </c>
      <c r="E314" s="139">
        <f>'2022-2024 год Приложение  4'!F173</f>
        <v>661.9</v>
      </c>
      <c r="F314" s="139">
        <f>'2022-2024 год Приложение  4'!G173</f>
        <v>661.9</v>
      </c>
      <c r="G314" s="25"/>
      <c r="H314" s="25"/>
    </row>
    <row r="315" spans="1:8" ht="31.5">
      <c r="A315" s="44" t="s">
        <v>326</v>
      </c>
      <c r="B315" s="34" t="s">
        <v>341</v>
      </c>
      <c r="C315" s="21"/>
      <c r="D315" s="42">
        <f>'2022-2024 год Приложение  4'!E174</f>
        <v>661.9</v>
      </c>
      <c r="E315" s="42">
        <f>'2022-2024 год Приложение  4'!F174</f>
        <v>661.9</v>
      </c>
      <c r="F315" s="42">
        <f>'2022-2024 год Приложение  4'!G174</f>
        <v>661.9</v>
      </c>
      <c r="G315" s="25"/>
      <c r="H315" s="25"/>
    </row>
    <row r="316" spans="1:8" ht="47.25">
      <c r="A316" s="44" t="s">
        <v>315</v>
      </c>
      <c r="B316" s="34" t="s">
        <v>341</v>
      </c>
      <c r="C316" s="21" t="s">
        <v>8</v>
      </c>
      <c r="D316" s="42">
        <f>'2022-2024 год Приложение  4'!E175</f>
        <v>661.9</v>
      </c>
      <c r="E316" s="42">
        <f>'2022-2024 год Приложение  4'!F175</f>
        <v>661.9</v>
      </c>
      <c r="F316" s="42">
        <f>'2022-2024 год Приложение  4'!G175</f>
        <v>661.9</v>
      </c>
      <c r="G316" s="25"/>
      <c r="H316" s="25"/>
    </row>
    <row r="317" spans="1:8" ht="31.5">
      <c r="A317" s="125" t="s">
        <v>342</v>
      </c>
      <c r="B317" s="11" t="s">
        <v>338</v>
      </c>
      <c r="C317" s="11"/>
      <c r="D317" s="139">
        <f>'2022-2024 год Приложение  4'!E176</f>
        <v>80</v>
      </c>
      <c r="E317" s="139">
        <f>'2022-2024 год Приложение  4'!F176</f>
        <v>150</v>
      </c>
      <c r="F317" s="139">
        <f>'2022-2024 год Приложение  4'!G176</f>
        <v>150</v>
      </c>
      <c r="G317" s="25"/>
      <c r="H317" s="25"/>
    </row>
    <row r="318" spans="1:8" ht="63">
      <c r="A318" s="44" t="s">
        <v>356</v>
      </c>
      <c r="B318" s="34" t="s">
        <v>339</v>
      </c>
      <c r="C318" s="21"/>
      <c r="D318" s="42">
        <f>'2022-2024 год Приложение  4'!E177</f>
        <v>40</v>
      </c>
      <c r="E318" s="42">
        <f>'2022-2024 год Приложение  4'!F177</f>
        <v>40</v>
      </c>
      <c r="F318" s="42">
        <f>'2022-2024 год Приложение  4'!G177</f>
        <v>40</v>
      </c>
      <c r="G318" s="25"/>
      <c r="H318" s="25"/>
    </row>
    <row r="319" spans="1:8" ht="47.25">
      <c r="A319" s="44" t="s">
        <v>315</v>
      </c>
      <c r="B319" s="34" t="s">
        <v>339</v>
      </c>
      <c r="C319" s="21" t="s">
        <v>8</v>
      </c>
      <c r="D319" s="42">
        <f>'2022-2024 год Приложение  4'!E178</f>
        <v>40</v>
      </c>
      <c r="E319" s="42">
        <f>'2022-2024 год Приложение  4'!F178</f>
        <v>40</v>
      </c>
      <c r="F319" s="42">
        <f>'2022-2024 год Приложение  4'!G178</f>
        <v>40</v>
      </c>
      <c r="G319" s="25"/>
      <c r="H319" s="25"/>
    </row>
    <row r="320" spans="1:8" ht="47.25">
      <c r="A320" s="44" t="s">
        <v>357</v>
      </c>
      <c r="B320" s="34" t="s">
        <v>343</v>
      </c>
      <c r="C320" s="21"/>
      <c r="D320" s="42">
        <f>'2022-2024 год Приложение  4'!E179</f>
        <v>0</v>
      </c>
      <c r="E320" s="42">
        <f>'2022-2024 год Приложение  4'!F179</f>
        <v>70</v>
      </c>
      <c r="F320" s="42">
        <f>'2022-2024 год Приложение  4'!G179</f>
        <v>70</v>
      </c>
      <c r="G320" s="25"/>
      <c r="H320" s="25"/>
    </row>
    <row r="321" spans="1:8" ht="47.25">
      <c r="A321" s="44" t="s">
        <v>315</v>
      </c>
      <c r="B321" s="34" t="s">
        <v>343</v>
      </c>
      <c r="C321" s="21" t="s">
        <v>8</v>
      </c>
      <c r="D321" s="42">
        <f>'2022-2024 год Приложение  4'!E180</f>
        <v>0</v>
      </c>
      <c r="E321" s="42">
        <f>'2022-2024 год Приложение  4'!F180</f>
        <v>70</v>
      </c>
      <c r="F321" s="42">
        <f>'2022-2024 год Приложение  4'!G180</f>
        <v>70</v>
      </c>
      <c r="G321" s="25"/>
      <c r="H321" s="25"/>
    </row>
    <row r="322" spans="1:8" ht="78.75">
      <c r="A322" s="44" t="s">
        <v>358</v>
      </c>
      <c r="B322" s="34" t="s">
        <v>344</v>
      </c>
      <c r="C322" s="21"/>
      <c r="D322" s="42">
        <f>'2022-2024 год Приложение  4'!E181</f>
        <v>40</v>
      </c>
      <c r="E322" s="42">
        <f>'2022-2024 год Приложение  4'!F181</f>
        <v>40</v>
      </c>
      <c r="F322" s="42">
        <f>'2022-2024 год Приложение  4'!G181</f>
        <v>40</v>
      </c>
      <c r="G322" s="25"/>
      <c r="H322" s="25"/>
    </row>
    <row r="323" spans="1:8" ht="47.25">
      <c r="A323" s="44" t="s">
        <v>315</v>
      </c>
      <c r="B323" s="34" t="s">
        <v>344</v>
      </c>
      <c r="C323" s="21" t="s">
        <v>8</v>
      </c>
      <c r="D323" s="42">
        <f>'2022-2024 год Приложение  4'!E182</f>
        <v>40</v>
      </c>
      <c r="E323" s="42">
        <f>'2022-2024 год Приложение  4'!F182</f>
        <v>40</v>
      </c>
      <c r="F323" s="42">
        <f>'2022-2024 год Приложение  4'!G182</f>
        <v>40</v>
      </c>
      <c r="G323" s="25"/>
      <c r="H323" s="25"/>
    </row>
    <row r="324" spans="1:8" ht="15.75">
      <c r="A324" s="31" t="s">
        <v>29</v>
      </c>
      <c r="B324" s="32" t="s">
        <v>86</v>
      </c>
      <c r="C324" s="32" t="s">
        <v>0</v>
      </c>
      <c r="D324" s="33">
        <f>D325+D327+D330+D334+D339+D343+D345+D347+D349+D341+D361+D337+D351+D353+D355+D357+D359</f>
        <v>49880.5</v>
      </c>
      <c r="E324" s="33">
        <f>E325+E327+E330+E334+E339+E343+E345+E347+E349+E341+E361+E337+E351+E353+E355+E357+E359</f>
        <v>81628.9</v>
      </c>
      <c r="F324" s="33">
        <f>F325+F327+F330+F334+F339+F343+F345+F347+F349+F341+F361+F337+F351+F353+F355+F357+F359</f>
        <v>104317</v>
      </c>
      <c r="G324" s="25"/>
      <c r="H324" s="25"/>
    </row>
    <row r="325" spans="1:9" ht="31.5">
      <c r="A325" s="23" t="s">
        <v>170</v>
      </c>
      <c r="B325" s="41" t="s">
        <v>93</v>
      </c>
      <c r="C325" s="21"/>
      <c r="D325" s="42">
        <f>D326</f>
        <v>1472.5</v>
      </c>
      <c r="E325" s="42">
        <f>E326</f>
        <v>1213.1</v>
      </c>
      <c r="F325" s="42">
        <f>F326</f>
        <v>1213.1</v>
      </c>
      <c r="G325" s="25"/>
      <c r="H325" s="25"/>
      <c r="I325" s="25"/>
    </row>
    <row r="326" spans="1:8" ht="63">
      <c r="A326" s="43" t="s">
        <v>14</v>
      </c>
      <c r="B326" s="41" t="s">
        <v>93</v>
      </c>
      <c r="C326" s="21" t="s">
        <v>15</v>
      </c>
      <c r="D326" s="42">
        <f>'2022-2024 год Приложение  4'!E16</f>
        <v>1472.5</v>
      </c>
      <c r="E326" s="42">
        <f>'2022-2024 год Приложение  4'!F16</f>
        <v>1213.1</v>
      </c>
      <c r="F326" s="42">
        <f>'2022-2024 год Приложение  4'!G16</f>
        <v>1213.1</v>
      </c>
      <c r="G326" s="25"/>
      <c r="H326" s="25"/>
    </row>
    <row r="327" spans="1:8" ht="31.5">
      <c r="A327" s="43" t="s">
        <v>30</v>
      </c>
      <c r="B327" s="41" t="s">
        <v>94</v>
      </c>
      <c r="C327" s="41" t="s">
        <v>0</v>
      </c>
      <c r="D327" s="42">
        <f>D329+D328</f>
        <v>451</v>
      </c>
      <c r="E327" s="42">
        <f>E329+E328</f>
        <v>452</v>
      </c>
      <c r="F327" s="42">
        <f>F329+F328</f>
        <v>410</v>
      </c>
      <c r="G327" s="25"/>
      <c r="H327" s="25"/>
    </row>
    <row r="328" spans="1:8" ht="63">
      <c r="A328" s="43" t="s">
        <v>14</v>
      </c>
      <c r="B328" s="41" t="s">
        <v>94</v>
      </c>
      <c r="C328" s="41" t="s">
        <v>15</v>
      </c>
      <c r="D328" s="42">
        <f>'2022-2024 год Приложение  4'!E18</f>
        <v>33</v>
      </c>
      <c r="E328" s="42">
        <f>'2022-2024 год Приложение  4'!F18</f>
        <v>33</v>
      </c>
      <c r="F328" s="42">
        <f>'2022-2024 год Приложение  4'!G18</f>
        <v>33</v>
      </c>
      <c r="G328" s="25"/>
      <c r="H328" s="25"/>
    </row>
    <row r="329" spans="1:8" ht="47.25">
      <c r="A329" s="44" t="s">
        <v>315</v>
      </c>
      <c r="B329" s="41" t="s">
        <v>94</v>
      </c>
      <c r="C329" s="41" t="s">
        <v>8</v>
      </c>
      <c r="D329" s="42">
        <f>'2022-2024 год Приложение  4'!E19</f>
        <v>418</v>
      </c>
      <c r="E329" s="42">
        <f>'2022-2024 год Приложение  4'!F19</f>
        <v>419</v>
      </c>
      <c r="F329" s="42">
        <f>'2022-2024 год Приложение  4'!G19</f>
        <v>377</v>
      </c>
      <c r="G329" s="25"/>
      <c r="H329" s="25"/>
    </row>
    <row r="330" spans="1:8" ht="31.5">
      <c r="A330" s="43" t="s">
        <v>31</v>
      </c>
      <c r="B330" s="41" t="s">
        <v>92</v>
      </c>
      <c r="C330" s="41" t="s">
        <v>0</v>
      </c>
      <c r="D330" s="42">
        <f>D331+D332+D333</f>
        <v>2976.7</v>
      </c>
      <c r="E330" s="42">
        <f>E331+E332+E333</f>
        <v>2532.0999999999995</v>
      </c>
      <c r="F330" s="42">
        <f>F331+F332+F333</f>
        <v>2482.0999999999995</v>
      </c>
      <c r="G330" s="25"/>
      <c r="H330" s="25"/>
    </row>
    <row r="331" spans="1:8" ht="63">
      <c r="A331" s="43" t="s">
        <v>14</v>
      </c>
      <c r="B331" s="41" t="s">
        <v>92</v>
      </c>
      <c r="C331" s="41" t="s">
        <v>15</v>
      </c>
      <c r="D331" s="42">
        <f>'2022-2024 год Приложение  4'!E21</f>
        <v>2638</v>
      </c>
      <c r="E331" s="42">
        <f>'2022-2024 год Приложение  4'!F21</f>
        <v>2192.7</v>
      </c>
      <c r="F331" s="42">
        <f>'2022-2024 год Приложение  4'!G21</f>
        <v>2142.7</v>
      </c>
      <c r="G331" s="25"/>
      <c r="H331" s="25"/>
    </row>
    <row r="332" spans="1:8" ht="47.25">
      <c r="A332" s="44" t="s">
        <v>315</v>
      </c>
      <c r="B332" s="41" t="s">
        <v>92</v>
      </c>
      <c r="C332" s="21" t="s">
        <v>8</v>
      </c>
      <c r="D332" s="42">
        <f>'2022-2024 год Приложение  4'!E22</f>
        <v>337</v>
      </c>
      <c r="E332" s="42">
        <f>'2022-2024 год Приложение  4'!F22</f>
        <v>337.7</v>
      </c>
      <c r="F332" s="42">
        <f>'2022-2024 год Приложение  4'!G22</f>
        <v>337.7</v>
      </c>
      <c r="G332" s="25"/>
      <c r="H332" s="25"/>
    </row>
    <row r="333" spans="1:8" ht="15.75">
      <c r="A333" s="44" t="s">
        <v>9</v>
      </c>
      <c r="B333" s="41" t="s">
        <v>92</v>
      </c>
      <c r="C333" s="21" t="s">
        <v>12</v>
      </c>
      <c r="D333" s="42">
        <f>'2022-2024 год Приложение  4'!E23</f>
        <v>1.7</v>
      </c>
      <c r="E333" s="42">
        <f>'2022-2024 год Приложение  4'!F23</f>
        <v>1.7</v>
      </c>
      <c r="F333" s="42">
        <f>'2022-2024 год Приложение  4'!G23</f>
        <v>1.7</v>
      </c>
      <c r="G333" s="25"/>
      <c r="H333" s="25"/>
    </row>
    <row r="334" spans="1:8" ht="31.5">
      <c r="A334" s="22" t="s">
        <v>55</v>
      </c>
      <c r="B334" s="41" t="s">
        <v>91</v>
      </c>
      <c r="C334" s="58"/>
      <c r="D334" s="42">
        <f>D336+D335</f>
        <v>11644.4</v>
      </c>
      <c r="E334" s="42">
        <f>E336+E335</f>
        <v>15479.1</v>
      </c>
      <c r="F334" s="42">
        <f>F336+F335</f>
        <v>15479.1</v>
      </c>
      <c r="G334" s="25"/>
      <c r="H334" s="25"/>
    </row>
    <row r="335" spans="1:8" ht="47.25">
      <c r="A335" s="44" t="s">
        <v>315</v>
      </c>
      <c r="B335" s="41" t="s">
        <v>91</v>
      </c>
      <c r="C335" s="41" t="s">
        <v>8</v>
      </c>
      <c r="D335" s="42">
        <f>'2022-2024 год Приложение  4'!E364</f>
        <v>5308.9</v>
      </c>
      <c r="E335" s="42">
        <f>'2022-2024 год Приложение  4'!F364</f>
        <v>9180.6</v>
      </c>
      <c r="F335" s="42">
        <f>'2022-2024 год Приложение  4'!G364</f>
        <v>9180.6</v>
      </c>
      <c r="G335" s="25"/>
      <c r="H335" s="25"/>
    </row>
    <row r="336" spans="1:8" ht="15.75">
      <c r="A336" s="45" t="s">
        <v>9</v>
      </c>
      <c r="B336" s="41" t="s">
        <v>91</v>
      </c>
      <c r="C336" s="41" t="s">
        <v>12</v>
      </c>
      <c r="D336" s="42">
        <f>'2022-2024 год Приложение  4'!E365</f>
        <v>6335.5</v>
      </c>
      <c r="E336" s="42">
        <f>'2022-2024 год Приложение  4'!F365</f>
        <v>6298.5</v>
      </c>
      <c r="F336" s="42">
        <f>'2022-2024 год Приложение  4'!G365</f>
        <v>6298.5</v>
      </c>
      <c r="G336" s="25"/>
      <c r="H336" s="25"/>
    </row>
    <row r="337" spans="1:8" ht="31.5">
      <c r="A337" s="39" t="s">
        <v>209</v>
      </c>
      <c r="B337" s="41" t="s">
        <v>210</v>
      </c>
      <c r="C337" s="56"/>
      <c r="D337" s="42">
        <f>D338</f>
        <v>285.7</v>
      </c>
      <c r="E337" s="42">
        <f>E338</f>
        <v>17.5</v>
      </c>
      <c r="F337" s="42">
        <f>F338</f>
        <v>17.5</v>
      </c>
      <c r="G337" s="25"/>
      <c r="H337" s="25"/>
    </row>
    <row r="338" spans="1:8" ht="42" customHeight="1">
      <c r="A338" s="44" t="s">
        <v>315</v>
      </c>
      <c r="B338" s="41" t="s">
        <v>210</v>
      </c>
      <c r="C338" s="21" t="s">
        <v>8</v>
      </c>
      <c r="D338" s="42">
        <f>'2022-2024 год Приложение  4'!E185</f>
        <v>285.7</v>
      </c>
      <c r="E338" s="42">
        <f>'2022-2024 год Приложение  4'!F185</f>
        <v>17.5</v>
      </c>
      <c r="F338" s="42">
        <f>'2022-2024 год Приложение  4'!G185</f>
        <v>17.5</v>
      </c>
      <c r="G338" s="25"/>
      <c r="H338" s="25"/>
    </row>
    <row r="339" spans="1:8" ht="63">
      <c r="A339" s="45" t="s">
        <v>169</v>
      </c>
      <c r="B339" s="41" t="s">
        <v>168</v>
      </c>
      <c r="C339" s="41"/>
      <c r="D339" s="42">
        <f>D340</f>
        <v>805.5</v>
      </c>
      <c r="E339" s="42">
        <f>E340</f>
        <v>805.5</v>
      </c>
      <c r="F339" s="42">
        <f>F340</f>
        <v>805.5</v>
      </c>
      <c r="G339" s="25"/>
      <c r="H339" s="25"/>
    </row>
    <row r="340" spans="1:8" ht="31.5">
      <c r="A340" s="45" t="s">
        <v>10</v>
      </c>
      <c r="B340" s="41" t="s">
        <v>168</v>
      </c>
      <c r="C340" s="41" t="s">
        <v>11</v>
      </c>
      <c r="D340" s="42">
        <f>'2022-2024 год Приложение  4'!E234</f>
        <v>805.5</v>
      </c>
      <c r="E340" s="42">
        <f>'2022-2024 год Приложение  4'!F234</f>
        <v>805.5</v>
      </c>
      <c r="F340" s="42">
        <f>'2022-2024 год Приложение  4'!G234</f>
        <v>805.5</v>
      </c>
      <c r="G340" s="25"/>
      <c r="H340" s="25"/>
    </row>
    <row r="341" spans="1:8" ht="47.25">
      <c r="A341" s="45" t="s">
        <v>199</v>
      </c>
      <c r="B341" s="41" t="s">
        <v>198</v>
      </c>
      <c r="C341" s="41"/>
      <c r="D341" s="42">
        <f>D342</f>
        <v>360.2</v>
      </c>
      <c r="E341" s="42">
        <f>E342</f>
        <v>360.2</v>
      </c>
      <c r="F341" s="42">
        <f>F342</f>
        <v>360.2</v>
      </c>
      <c r="G341" s="25"/>
      <c r="H341" s="25"/>
    </row>
    <row r="342" spans="1:9" ht="15.75">
      <c r="A342" s="45" t="s">
        <v>26</v>
      </c>
      <c r="B342" s="41" t="s">
        <v>198</v>
      </c>
      <c r="C342" s="41" t="s">
        <v>16</v>
      </c>
      <c r="D342" s="42">
        <f>'2022-2024 год Приложение  4'!E187</f>
        <v>360.2</v>
      </c>
      <c r="E342" s="42">
        <f>'2022-2024 год Приложение  4'!F187</f>
        <v>360.2</v>
      </c>
      <c r="F342" s="42">
        <f>'2022-2024 год Приложение  4'!G187</f>
        <v>360.2</v>
      </c>
      <c r="G342" s="25"/>
      <c r="H342" s="25"/>
      <c r="I342" s="25"/>
    </row>
    <row r="343" spans="1:8" ht="15.75">
      <c r="A343" s="22" t="s">
        <v>41</v>
      </c>
      <c r="B343" s="120" t="s">
        <v>88</v>
      </c>
      <c r="C343" s="47"/>
      <c r="D343" s="46">
        <f>D344</f>
        <v>1276.3</v>
      </c>
      <c r="E343" s="46">
        <f>E344</f>
        <v>1254.8</v>
      </c>
      <c r="F343" s="46">
        <f>F344</f>
        <v>1232.7</v>
      </c>
      <c r="G343" s="25"/>
      <c r="H343" s="25"/>
    </row>
    <row r="344" spans="1:8" ht="15.75">
      <c r="A344" s="45" t="s">
        <v>39</v>
      </c>
      <c r="B344" s="120" t="s">
        <v>88</v>
      </c>
      <c r="C344" s="41" t="s">
        <v>40</v>
      </c>
      <c r="D344" s="42">
        <f>'2022-2024 год Приложение  4'!E367</f>
        <v>1276.3</v>
      </c>
      <c r="E344" s="42">
        <f>'2022-2024 год Приложение  4'!F367</f>
        <v>1254.8</v>
      </c>
      <c r="F344" s="42">
        <f>'2022-2024 год Приложение  4'!G367</f>
        <v>1232.7</v>
      </c>
      <c r="G344" s="25"/>
      <c r="H344" s="25"/>
    </row>
    <row r="345" spans="1:10" ht="87.75" customHeight="1">
      <c r="A345" s="121" t="s">
        <v>212</v>
      </c>
      <c r="B345" s="120" t="s">
        <v>89</v>
      </c>
      <c r="C345" s="48"/>
      <c r="D345" s="46">
        <f>D346</f>
        <v>155.6</v>
      </c>
      <c r="E345" s="46">
        <f>E346</f>
        <v>159.10000000000002</v>
      </c>
      <c r="F345" s="46">
        <f>F346</f>
        <v>159.10000000000002</v>
      </c>
      <c r="G345" s="25"/>
      <c r="H345" s="25"/>
      <c r="J345" s="101"/>
    </row>
    <row r="346" spans="1:8" ht="15.75">
      <c r="A346" s="45" t="s">
        <v>39</v>
      </c>
      <c r="B346" s="120" t="s">
        <v>89</v>
      </c>
      <c r="C346" s="41" t="s">
        <v>40</v>
      </c>
      <c r="D346" s="42">
        <f>'2022-2024 год Приложение  4'!E369</f>
        <v>155.6</v>
      </c>
      <c r="E346" s="42">
        <f>'2022-2024 год Приложение  4'!F369</f>
        <v>159.10000000000002</v>
      </c>
      <c r="F346" s="42">
        <f>'2022-2024 год Приложение  4'!G369</f>
        <v>159.10000000000002</v>
      </c>
      <c r="G346" s="25"/>
      <c r="H346" s="25"/>
    </row>
    <row r="347" spans="1:8" ht="90">
      <c r="A347" s="49" t="s">
        <v>193</v>
      </c>
      <c r="B347" s="120" t="s">
        <v>90</v>
      </c>
      <c r="C347" s="48"/>
      <c r="D347" s="46">
        <f>D348</f>
        <v>7</v>
      </c>
      <c r="E347" s="46">
        <f>E348</f>
        <v>7</v>
      </c>
      <c r="F347" s="46">
        <f>F348</f>
        <v>7</v>
      </c>
      <c r="G347" s="25"/>
      <c r="H347" s="25"/>
    </row>
    <row r="348" spans="1:8" ht="47.25">
      <c r="A348" s="44" t="s">
        <v>315</v>
      </c>
      <c r="B348" s="120" t="s">
        <v>90</v>
      </c>
      <c r="C348" s="41" t="s">
        <v>8</v>
      </c>
      <c r="D348" s="42">
        <f>'2022-2024 год Приложение  4'!E371</f>
        <v>7</v>
      </c>
      <c r="E348" s="42">
        <f>'2022-2024 год Приложение  4'!F371</f>
        <v>7</v>
      </c>
      <c r="F348" s="42">
        <f>'2022-2024 год Приложение  4'!G371</f>
        <v>7</v>
      </c>
      <c r="G348" s="25"/>
      <c r="H348" s="25"/>
    </row>
    <row r="349" spans="1:9" ht="31.5">
      <c r="A349" s="22" t="s">
        <v>79</v>
      </c>
      <c r="B349" s="41" t="s">
        <v>87</v>
      </c>
      <c r="C349" s="41" t="s">
        <v>0</v>
      </c>
      <c r="D349" s="46">
        <f>D350</f>
        <v>3000</v>
      </c>
      <c r="E349" s="46">
        <f>E350</f>
        <v>3000</v>
      </c>
      <c r="F349" s="46">
        <f>F350</f>
        <v>3000</v>
      </c>
      <c r="G349" s="25"/>
      <c r="H349" s="25"/>
      <c r="I349" s="25"/>
    </row>
    <row r="350" spans="1:8" ht="15.75">
      <c r="A350" s="45" t="s">
        <v>39</v>
      </c>
      <c r="B350" s="41" t="s">
        <v>87</v>
      </c>
      <c r="C350" s="41" t="s">
        <v>40</v>
      </c>
      <c r="D350" s="42">
        <f>'2022-2024 год Приложение  4'!E373</f>
        <v>3000</v>
      </c>
      <c r="E350" s="42">
        <f>'2022-2024 год Приложение  4'!F373</f>
        <v>3000</v>
      </c>
      <c r="F350" s="42">
        <f>'2022-2024 год Приложение  4'!G373</f>
        <v>3000</v>
      </c>
      <c r="G350" s="25"/>
      <c r="H350" s="25"/>
    </row>
    <row r="351" spans="1:8" ht="47.25">
      <c r="A351" s="45" t="s">
        <v>299</v>
      </c>
      <c r="B351" s="41" t="s">
        <v>265</v>
      </c>
      <c r="C351" s="41"/>
      <c r="D351" s="42">
        <f>D352</f>
        <v>1454.9</v>
      </c>
      <c r="E351" s="42">
        <f>E352</f>
        <v>1513.1</v>
      </c>
      <c r="F351" s="42">
        <f>F352</f>
        <v>1573.6</v>
      </c>
      <c r="G351" s="25"/>
      <c r="H351" s="25"/>
    </row>
    <row r="352" spans="1:8" ht="15.75">
      <c r="A352" s="45" t="s">
        <v>39</v>
      </c>
      <c r="B352" s="41" t="s">
        <v>265</v>
      </c>
      <c r="C352" s="41" t="s">
        <v>40</v>
      </c>
      <c r="D352" s="42">
        <f>'2022-2024 год Приложение  4'!E375</f>
        <v>1454.9</v>
      </c>
      <c r="E352" s="42">
        <f>'2022-2024 год Приложение  4'!F375</f>
        <v>1513.1</v>
      </c>
      <c r="F352" s="42">
        <f>'2022-2024 год Приложение  4'!G375</f>
        <v>1573.6</v>
      </c>
      <c r="G352" s="25"/>
      <c r="H352" s="25"/>
    </row>
    <row r="353" spans="1:8" ht="47.25">
      <c r="A353" s="45" t="s">
        <v>300</v>
      </c>
      <c r="B353" s="41" t="s">
        <v>266</v>
      </c>
      <c r="C353" s="41"/>
      <c r="D353" s="42">
        <f>D354</f>
        <v>2744.7</v>
      </c>
      <c r="E353" s="42">
        <f>E354</f>
        <v>2854.5</v>
      </c>
      <c r="F353" s="42">
        <f>F354</f>
        <v>2968.7</v>
      </c>
      <c r="G353" s="25"/>
      <c r="H353" s="25"/>
    </row>
    <row r="354" spans="1:8" ht="15.75">
      <c r="A354" s="45" t="s">
        <v>39</v>
      </c>
      <c r="B354" s="41" t="s">
        <v>266</v>
      </c>
      <c r="C354" s="41" t="s">
        <v>40</v>
      </c>
      <c r="D354" s="42">
        <f>'2022-2024 год Приложение  4'!E377</f>
        <v>2744.7</v>
      </c>
      <c r="E354" s="42">
        <f>'2022-2024 год Приложение  4'!F377</f>
        <v>2854.5</v>
      </c>
      <c r="F354" s="42">
        <f>'2022-2024 год Приложение  4'!G377</f>
        <v>2968.7</v>
      </c>
      <c r="G354" s="25"/>
      <c r="H354" s="25"/>
    </row>
    <row r="355" spans="1:8" ht="31.5">
      <c r="A355" s="45" t="s">
        <v>310</v>
      </c>
      <c r="B355" s="41" t="s">
        <v>309</v>
      </c>
      <c r="C355" s="41"/>
      <c r="D355" s="42">
        <f>D356</f>
        <v>22439</v>
      </c>
      <c r="E355" s="42">
        <f>E356</f>
        <v>17008.7</v>
      </c>
      <c r="F355" s="42">
        <f>F356</f>
        <v>17042</v>
      </c>
      <c r="G355" s="25"/>
      <c r="H355" s="25"/>
    </row>
    <row r="356" spans="1:8" ht="15.75">
      <c r="A356" s="45" t="s">
        <v>39</v>
      </c>
      <c r="B356" s="41" t="s">
        <v>309</v>
      </c>
      <c r="C356" s="41" t="s">
        <v>40</v>
      </c>
      <c r="D356" s="42">
        <f>'2022-2024 год Приложение  4'!E379</f>
        <v>22439</v>
      </c>
      <c r="E356" s="42">
        <f>'2022-2024 год Приложение  4'!F379</f>
        <v>17008.7</v>
      </c>
      <c r="F356" s="42">
        <f>'2022-2024 год Приложение  4'!G379</f>
        <v>17042</v>
      </c>
      <c r="G356" s="25"/>
      <c r="H356" s="25"/>
    </row>
    <row r="357" spans="1:8" ht="47.25">
      <c r="A357" s="144" t="s">
        <v>371</v>
      </c>
      <c r="B357" s="142" t="s">
        <v>372</v>
      </c>
      <c r="C357" s="142"/>
      <c r="D357" s="42">
        <f>D358</f>
        <v>500</v>
      </c>
      <c r="E357" s="42">
        <f>E358</f>
        <v>0</v>
      </c>
      <c r="F357" s="42">
        <f>F358</f>
        <v>0</v>
      </c>
      <c r="G357" s="25"/>
      <c r="H357" s="25"/>
    </row>
    <row r="358" spans="1:8" ht="15.75">
      <c r="A358" s="145" t="s">
        <v>9</v>
      </c>
      <c r="B358" s="142" t="s">
        <v>372</v>
      </c>
      <c r="C358" s="142">
        <v>800</v>
      </c>
      <c r="D358" s="42">
        <f>'2022-2024 год Приложение  4'!E189</f>
        <v>500</v>
      </c>
      <c r="E358" s="42">
        <f>'2022-2024 год Приложение  4'!F189</f>
        <v>0</v>
      </c>
      <c r="F358" s="42">
        <f>'2022-2024 год Приложение  4'!G189</f>
        <v>0</v>
      </c>
      <c r="G358" s="25"/>
      <c r="H358" s="25"/>
    </row>
    <row r="359" spans="1:8" ht="31.5">
      <c r="A359" s="54" t="s">
        <v>378</v>
      </c>
      <c r="B359" s="142" t="s">
        <v>377</v>
      </c>
      <c r="C359" s="143"/>
      <c r="D359" s="42">
        <f>D360</f>
        <v>307</v>
      </c>
      <c r="E359" s="42">
        <f>E360</f>
        <v>0</v>
      </c>
      <c r="F359" s="42">
        <f>F360</f>
        <v>0</v>
      </c>
      <c r="G359" s="25"/>
      <c r="H359" s="25"/>
    </row>
    <row r="360" spans="1:8" ht="47.25">
      <c r="A360" s="44" t="s">
        <v>315</v>
      </c>
      <c r="B360" s="143" t="s">
        <v>377</v>
      </c>
      <c r="C360" s="143">
        <v>200</v>
      </c>
      <c r="D360" s="42">
        <f>'2022-2024 год Приложение  4'!E191</f>
        <v>307</v>
      </c>
      <c r="E360" s="42">
        <f>'2022-2024 год Приложение  4'!F191</f>
        <v>0</v>
      </c>
      <c r="F360" s="42">
        <f>'2022-2024 год Приложение  4'!G191</f>
        <v>0</v>
      </c>
      <c r="G360" s="25"/>
      <c r="H360" s="25"/>
    </row>
    <row r="361" spans="1:8" ht="21" customHeight="1">
      <c r="A361" s="97" t="s">
        <v>204</v>
      </c>
      <c r="B361" s="15" t="s">
        <v>205</v>
      </c>
      <c r="C361" s="98"/>
      <c r="D361" s="57">
        <f>'2022-2024 год Приложение  4'!E380</f>
        <v>0</v>
      </c>
      <c r="E361" s="57">
        <f>'2022-2024 год Приложение  4'!F380</f>
        <v>34972.2</v>
      </c>
      <c r="F361" s="57">
        <f>'2022-2024 год Приложение  4'!G380</f>
        <v>57566.4</v>
      </c>
      <c r="G361" s="25"/>
      <c r="H361" s="25"/>
    </row>
    <row r="364" spans="4:6" ht="12.75">
      <c r="D364" s="25"/>
      <c r="E364" s="25"/>
      <c r="F364" s="25"/>
    </row>
    <row r="365" spans="4:6" ht="12.75">
      <c r="D365" s="25"/>
      <c r="E365" s="25"/>
      <c r="F365" s="25"/>
    </row>
    <row r="367" spans="4:6" ht="21.75" customHeight="1">
      <c r="D367" s="25"/>
      <c r="E367" s="25"/>
      <c r="F367" s="25"/>
    </row>
    <row r="369" spans="4:6" ht="9.75" customHeight="1">
      <c r="D369" s="25"/>
      <c r="E369" s="25"/>
      <c r="F369" s="25"/>
    </row>
    <row r="371" spans="4:6" ht="21.75" customHeight="1">
      <c r="D371" s="25"/>
      <c r="E371" s="25"/>
      <c r="F371" s="25"/>
    </row>
  </sheetData>
  <sheetProtection/>
  <autoFilter ref="A10:N361"/>
  <mergeCells count="12">
    <mergeCell ref="D9:F9"/>
    <mergeCell ref="E1:F1"/>
    <mergeCell ref="A9:A10"/>
    <mergeCell ref="B9:B10"/>
    <mergeCell ref="C9:C10"/>
    <mergeCell ref="A7:F7"/>
    <mergeCell ref="I2:K2"/>
    <mergeCell ref="D2:F2"/>
    <mergeCell ref="D3:F3"/>
    <mergeCell ref="D4:F4"/>
    <mergeCell ref="I3:K3"/>
    <mergeCell ref="I4:K4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3"/>
  <sheetViews>
    <sheetView view="pageBreakPreview" zoomScale="95" zoomScaleNormal="95" zoomScaleSheetLayoutView="95" workbookViewId="0" topLeftCell="A100">
      <selection activeCell="F104" sqref="F104:G104"/>
    </sheetView>
  </sheetViews>
  <sheetFormatPr defaultColWidth="9.140625" defaultRowHeight="12.75"/>
  <cols>
    <col min="1" max="1" width="63.57421875" style="0" customWidth="1"/>
    <col min="2" max="2" width="8.57421875" style="0" customWidth="1"/>
    <col min="3" max="3" width="16.57421875" style="0" customWidth="1"/>
    <col min="4" max="4" width="6.140625" style="0" customWidth="1"/>
    <col min="5" max="5" width="13.8515625" style="0" customWidth="1"/>
    <col min="6" max="6" width="14.8515625" style="0" customWidth="1"/>
    <col min="7" max="7" width="13.8515625" style="0" customWidth="1"/>
    <col min="8" max="8" width="17.7109375" style="0" customWidth="1"/>
    <col min="9" max="10" width="13.7109375" style="0" customWidth="1"/>
    <col min="11" max="11" width="11.421875" style="0" customWidth="1"/>
    <col min="12" max="12" width="12.140625" style="0" customWidth="1"/>
    <col min="13" max="15" width="9.140625" style="0" customWidth="1"/>
  </cols>
  <sheetData>
    <row r="1" spans="6:8" ht="15.75">
      <c r="F1" s="19"/>
      <c r="G1" s="115" t="s">
        <v>330</v>
      </c>
      <c r="H1" s="115"/>
    </row>
    <row r="2" spans="6:8" ht="12.75">
      <c r="F2" s="159" t="s">
        <v>202</v>
      </c>
      <c r="G2" s="159"/>
      <c r="H2" s="114"/>
    </row>
    <row r="3" spans="2:8" ht="12.75">
      <c r="B3" s="159" t="s">
        <v>207</v>
      </c>
      <c r="C3" s="159"/>
      <c r="D3" s="159"/>
      <c r="E3" s="159"/>
      <c r="F3" s="159"/>
      <c r="G3" s="159"/>
      <c r="H3" s="114"/>
    </row>
    <row r="4" spans="5:8" ht="12.75" customHeight="1">
      <c r="E4" s="149" t="s">
        <v>348</v>
      </c>
      <c r="F4" s="149"/>
      <c r="G4" s="149"/>
      <c r="H4" s="130"/>
    </row>
    <row r="6" spans="1:8" ht="18.75">
      <c r="A6" s="3"/>
      <c r="B6" s="3"/>
      <c r="C6" s="4"/>
      <c r="D6" s="4"/>
      <c r="E6" s="4"/>
      <c r="F6" s="4"/>
      <c r="G6" s="4"/>
      <c r="H6" s="4"/>
    </row>
    <row r="7" spans="1:10" ht="53.25" customHeight="1">
      <c r="A7" s="161" t="s">
        <v>349</v>
      </c>
      <c r="B7" s="161"/>
      <c r="C7" s="161"/>
      <c r="D7" s="161"/>
      <c r="E7" s="161"/>
      <c r="F7" s="161"/>
      <c r="G7" s="161"/>
      <c r="I7" s="80"/>
      <c r="J7" s="80"/>
    </row>
    <row r="8" spans="1:6" ht="12.75">
      <c r="A8" s="1" t="s">
        <v>0</v>
      </c>
      <c r="B8" s="1"/>
      <c r="C8" s="1" t="s">
        <v>0</v>
      </c>
      <c r="D8" s="1" t="s">
        <v>0</v>
      </c>
      <c r="E8" s="1"/>
      <c r="F8" s="1"/>
    </row>
    <row r="9" spans="1:9" ht="22.5" customHeight="1">
      <c r="A9" s="154" t="s">
        <v>3</v>
      </c>
      <c r="B9" s="154" t="s">
        <v>65</v>
      </c>
      <c r="C9" s="154" t="s">
        <v>1</v>
      </c>
      <c r="D9" s="154" t="s">
        <v>2</v>
      </c>
      <c r="E9" s="150" t="s">
        <v>321</v>
      </c>
      <c r="F9" s="151"/>
      <c r="G9" s="152"/>
      <c r="I9" s="80"/>
    </row>
    <row r="10" spans="1:7" ht="40.5" customHeight="1">
      <c r="A10" s="160"/>
      <c r="B10" s="162"/>
      <c r="C10" s="155"/>
      <c r="D10" s="155"/>
      <c r="E10" s="96" t="s">
        <v>236</v>
      </c>
      <c r="F10" s="96" t="s">
        <v>322</v>
      </c>
      <c r="G10" s="96" t="s">
        <v>352</v>
      </c>
    </row>
    <row r="11" spans="1:8" ht="12.75">
      <c r="A11" s="64" t="s">
        <v>4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80"/>
    </row>
    <row r="12" spans="1:12" ht="15.75">
      <c r="A12" s="5" t="s">
        <v>7</v>
      </c>
      <c r="B12" s="5"/>
      <c r="C12" s="5" t="s">
        <v>0</v>
      </c>
      <c r="D12" s="5" t="s">
        <v>0</v>
      </c>
      <c r="E12" s="6">
        <f>E13+E24+E192+E235+E279+E355</f>
        <v>1921425.9</v>
      </c>
      <c r="F12" s="6">
        <f>F13+F24+F192+F235+F279+F355</f>
        <v>1891159.3000000003</v>
      </c>
      <c r="G12" s="6">
        <f>G13+G24+G192+G235+G279+G355</f>
        <v>1873934.6</v>
      </c>
      <c r="H12" s="80"/>
      <c r="I12" s="80"/>
      <c r="J12" s="80"/>
      <c r="K12" s="80"/>
      <c r="L12" s="80"/>
    </row>
    <row r="13" spans="1:11" ht="15.75">
      <c r="A13" s="65" t="s">
        <v>80</v>
      </c>
      <c r="B13" s="32" t="s">
        <v>66</v>
      </c>
      <c r="C13" s="29"/>
      <c r="D13" s="29"/>
      <c r="E13" s="30">
        <f>E14</f>
        <v>4900.2</v>
      </c>
      <c r="F13" s="30">
        <f>F14</f>
        <v>4197.199999999999</v>
      </c>
      <c r="G13" s="30">
        <f>G14</f>
        <v>4105.199999999999</v>
      </c>
      <c r="H13" s="80"/>
      <c r="I13" s="80"/>
      <c r="J13" s="80"/>
      <c r="K13" s="80"/>
    </row>
    <row r="14" spans="1:11" ht="15.75">
      <c r="A14" s="66" t="s">
        <v>29</v>
      </c>
      <c r="B14" s="67" t="s">
        <v>66</v>
      </c>
      <c r="C14" s="68" t="s">
        <v>86</v>
      </c>
      <c r="D14" s="68" t="s">
        <v>0</v>
      </c>
      <c r="E14" s="69">
        <f>E15+E17+E20</f>
        <v>4900.2</v>
      </c>
      <c r="F14" s="69">
        <f>F15+F17+F20</f>
        <v>4197.199999999999</v>
      </c>
      <c r="G14" s="69">
        <f>G15+G17+G20</f>
        <v>4105.199999999999</v>
      </c>
      <c r="H14" s="80"/>
      <c r="I14" s="80"/>
      <c r="J14" s="80"/>
      <c r="K14" s="80"/>
    </row>
    <row r="15" spans="1:11" ht="31.5">
      <c r="A15" s="23" t="s">
        <v>67</v>
      </c>
      <c r="B15" s="21" t="s">
        <v>66</v>
      </c>
      <c r="C15" s="41" t="s">
        <v>93</v>
      </c>
      <c r="D15" s="21"/>
      <c r="E15" s="42">
        <f>E16</f>
        <v>1472.5</v>
      </c>
      <c r="F15" s="42">
        <f>F16</f>
        <v>1213.1</v>
      </c>
      <c r="G15" s="42">
        <f>G16</f>
        <v>1213.1</v>
      </c>
      <c r="H15" s="80"/>
      <c r="I15" s="80"/>
      <c r="J15" s="80"/>
      <c r="K15" s="80"/>
    </row>
    <row r="16" spans="1:11" ht="63">
      <c r="A16" s="51" t="s">
        <v>14</v>
      </c>
      <c r="B16" s="21" t="s">
        <v>66</v>
      </c>
      <c r="C16" s="41" t="s">
        <v>93</v>
      </c>
      <c r="D16" s="21" t="s">
        <v>15</v>
      </c>
      <c r="E16" s="42">
        <v>1472.5</v>
      </c>
      <c r="F16" s="42">
        <v>1213.1</v>
      </c>
      <c r="G16" s="42">
        <v>1213.1</v>
      </c>
      <c r="H16" s="80"/>
      <c r="I16" s="80"/>
      <c r="J16" s="80"/>
      <c r="K16" s="80"/>
    </row>
    <row r="17" spans="1:11" ht="31.5">
      <c r="A17" s="51" t="s">
        <v>30</v>
      </c>
      <c r="B17" s="21" t="s">
        <v>66</v>
      </c>
      <c r="C17" s="41" t="s">
        <v>94</v>
      </c>
      <c r="D17" s="41" t="s">
        <v>0</v>
      </c>
      <c r="E17" s="42">
        <f>E19+E18</f>
        <v>451</v>
      </c>
      <c r="F17" s="42">
        <f>F19+F18</f>
        <v>452</v>
      </c>
      <c r="G17" s="42">
        <f>G19+G18</f>
        <v>410</v>
      </c>
      <c r="H17" s="80"/>
      <c r="I17" s="80"/>
      <c r="J17" s="80"/>
      <c r="K17" s="80"/>
    </row>
    <row r="18" spans="1:11" ht="63">
      <c r="A18" s="51" t="s">
        <v>14</v>
      </c>
      <c r="B18" s="21" t="s">
        <v>66</v>
      </c>
      <c r="C18" s="41" t="s">
        <v>94</v>
      </c>
      <c r="D18" s="41" t="s">
        <v>15</v>
      </c>
      <c r="E18" s="42">
        <v>33</v>
      </c>
      <c r="F18" s="42">
        <v>33</v>
      </c>
      <c r="G18" s="42">
        <v>33</v>
      </c>
      <c r="H18" s="80"/>
      <c r="I18" s="80"/>
      <c r="J18" s="80"/>
      <c r="K18" s="80"/>
    </row>
    <row r="19" spans="1:11" ht="36" customHeight="1">
      <c r="A19" s="140" t="s">
        <v>315</v>
      </c>
      <c r="B19" s="21" t="s">
        <v>66</v>
      </c>
      <c r="C19" s="41" t="s">
        <v>94</v>
      </c>
      <c r="D19" s="41" t="s">
        <v>8</v>
      </c>
      <c r="E19" s="42">
        <v>418</v>
      </c>
      <c r="F19" s="42">
        <v>419</v>
      </c>
      <c r="G19" s="42">
        <v>377</v>
      </c>
      <c r="H19" s="80"/>
      <c r="I19" s="80"/>
      <c r="J19" s="80"/>
      <c r="K19" s="80"/>
    </row>
    <row r="20" spans="1:11" ht="31.5">
      <c r="A20" s="51" t="s">
        <v>31</v>
      </c>
      <c r="B20" s="21" t="s">
        <v>66</v>
      </c>
      <c r="C20" s="41" t="s">
        <v>92</v>
      </c>
      <c r="D20" s="41" t="s">
        <v>0</v>
      </c>
      <c r="E20" s="42">
        <f>E21+E22+E23</f>
        <v>2976.7</v>
      </c>
      <c r="F20" s="42">
        <f>F21+F22+F23</f>
        <v>2532.0999999999995</v>
      </c>
      <c r="G20" s="42">
        <f>G21+G22+G23</f>
        <v>2482.0999999999995</v>
      </c>
      <c r="H20" s="80"/>
      <c r="I20" s="80"/>
      <c r="J20" s="80"/>
      <c r="K20" s="80"/>
    </row>
    <row r="21" spans="1:11" ht="63">
      <c r="A21" s="51" t="s">
        <v>14</v>
      </c>
      <c r="B21" s="21" t="s">
        <v>66</v>
      </c>
      <c r="C21" s="41" t="s">
        <v>92</v>
      </c>
      <c r="D21" s="41" t="s">
        <v>15</v>
      </c>
      <c r="E21" s="42">
        <v>2638</v>
      </c>
      <c r="F21" s="42">
        <v>2192.7</v>
      </c>
      <c r="G21" s="42">
        <v>2142.7</v>
      </c>
      <c r="H21" s="80"/>
      <c r="I21" s="80"/>
      <c r="J21" s="80"/>
      <c r="K21" s="80"/>
    </row>
    <row r="22" spans="1:11" ht="47.25">
      <c r="A22" s="44" t="s">
        <v>315</v>
      </c>
      <c r="B22" s="21" t="s">
        <v>66</v>
      </c>
      <c r="C22" s="41" t="s">
        <v>92</v>
      </c>
      <c r="D22" s="21" t="s">
        <v>8</v>
      </c>
      <c r="E22" s="42">
        <v>337</v>
      </c>
      <c r="F22" s="42">
        <v>337.7</v>
      </c>
      <c r="G22" s="42">
        <v>337.7</v>
      </c>
      <c r="H22" s="80"/>
      <c r="I22" s="80"/>
      <c r="J22" s="80"/>
      <c r="K22" s="80"/>
    </row>
    <row r="23" spans="1:11" ht="15.75">
      <c r="A23" s="44" t="s">
        <v>9</v>
      </c>
      <c r="B23" s="21" t="s">
        <v>66</v>
      </c>
      <c r="C23" s="41" t="s">
        <v>92</v>
      </c>
      <c r="D23" s="21" t="s">
        <v>12</v>
      </c>
      <c r="E23" s="42">
        <v>1.7</v>
      </c>
      <c r="F23" s="42">
        <v>1.7</v>
      </c>
      <c r="G23" s="42">
        <v>1.7</v>
      </c>
      <c r="H23" s="80"/>
      <c r="I23" s="80"/>
      <c r="J23" s="80"/>
      <c r="K23" s="80"/>
    </row>
    <row r="24" spans="1:11" ht="15.75">
      <c r="A24" s="31" t="s">
        <v>81</v>
      </c>
      <c r="B24" s="32" t="s">
        <v>68</v>
      </c>
      <c r="C24" s="70"/>
      <c r="D24" s="71"/>
      <c r="E24" s="33">
        <f>E25+E34+E38+E89+E112+E154+E160+E183+E78+E169</f>
        <v>297866.30000000005</v>
      </c>
      <c r="F24" s="33">
        <f>F25+F34+F38+F89+F112+F154+F160+F183+F78+F169</f>
        <v>262677.10000000003</v>
      </c>
      <c r="G24" s="33">
        <f>G25+G34+G38+G89+G112+G154+G160+G183+G78+G169</f>
        <v>259948.30000000005</v>
      </c>
      <c r="H24" s="80"/>
      <c r="I24" s="80"/>
      <c r="J24" s="80"/>
      <c r="K24" s="80"/>
    </row>
    <row r="25" spans="1:11" ht="15.75">
      <c r="A25" s="72" t="s">
        <v>237</v>
      </c>
      <c r="B25" s="68" t="s">
        <v>68</v>
      </c>
      <c r="C25" s="67" t="s">
        <v>84</v>
      </c>
      <c r="D25" s="67" t="s">
        <v>0</v>
      </c>
      <c r="E25" s="73">
        <f>E29+E26</f>
        <v>1620</v>
      </c>
      <c r="F25" s="73">
        <f>F29+F26</f>
        <v>850</v>
      </c>
      <c r="G25" s="73">
        <f>G29+G26</f>
        <v>850</v>
      </c>
      <c r="H25" s="80"/>
      <c r="I25" s="80"/>
      <c r="J25" s="80"/>
      <c r="K25" s="80"/>
    </row>
    <row r="26" spans="1:11" ht="42.75" customHeight="1">
      <c r="A26" s="13" t="s">
        <v>238</v>
      </c>
      <c r="B26" s="74" t="s">
        <v>68</v>
      </c>
      <c r="C26" s="11" t="s">
        <v>182</v>
      </c>
      <c r="D26" s="11" t="s">
        <v>0</v>
      </c>
      <c r="E26" s="12">
        <f>E27</f>
        <v>650</v>
      </c>
      <c r="F26" s="12">
        <f aca="true" t="shared" si="0" ref="E26:G27">F27</f>
        <v>0</v>
      </c>
      <c r="G26" s="12">
        <f>G27</f>
        <v>0</v>
      </c>
      <c r="H26" s="80"/>
      <c r="I26" s="80"/>
      <c r="J26" s="80"/>
      <c r="K26" s="80"/>
    </row>
    <row r="27" spans="1:11" ht="31.5">
      <c r="A27" s="44" t="s">
        <v>189</v>
      </c>
      <c r="B27" s="26" t="s">
        <v>68</v>
      </c>
      <c r="C27" s="15" t="s">
        <v>188</v>
      </c>
      <c r="D27" s="41"/>
      <c r="E27" s="82">
        <f t="shared" si="0"/>
        <v>650</v>
      </c>
      <c r="F27" s="82">
        <f t="shared" si="0"/>
        <v>0</v>
      </c>
      <c r="G27" s="82">
        <f t="shared" si="0"/>
        <v>0</v>
      </c>
      <c r="H27" s="80"/>
      <c r="I27" s="80"/>
      <c r="J27" s="80"/>
      <c r="K27" s="80"/>
    </row>
    <row r="28" spans="1:11" ht="47.25">
      <c r="A28" s="44" t="s">
        <v>315</v>
      </c>
      <c r="B28" s="26" t="s">
        <v>68</v>
      </c>
      <c r="C28" s="15" t="s">
        <v>188</v>
      </c>
      <c r="D28" s="41" t="s">
        <v>8</v>
      </c>
      <c r="E28" s="42">
        <v>650</v>
      </c>
      <c r="F28" s="42">
        <v>0</v>
      </c>
      <c r="G28" s="42">
        <v>0</v>
      </c>
      <c r="H28" s="80"/>
      <c r="I28" s="80"/>
      <c r="J28" s="80"/>
      <c r="K28" s="80"/>
    </row>
    <row r="29" spans="1:11" ht="15.75">
      <c r="A29" s="13" t="s">
        <v>239</v>
      </c>
      <c r="B29" s="74" t="s">
        <v>68</v>
      </c>
      <c r="C29" s="11" t="s">
        <v>85</v>
      </c>
      <c r="D29" s="11" t="s">
        <v>0</v>
      </c>
      <c r="E29" s="12">
        <f>E30+E32</f>
        <v>970</v>
      </c>
      <c r="F29" s="12">
        <f>F30+F32</f>
        <v>850</v>
      </c>
      <c r="G29" s="12">
        <f>G30+G32</f>
        <v>850</v>
      </c>
      <c r="H29" s="80"/>
      <c r="I29" s="80"/>
      <c r="J29" s="80"/>
      <c r="K29" s="80"/>
    </row>
    <row r="30" spans="1:11" ht="31.5">
      <c r="A30" s="44" t="s">
        <v>201</v>
      </c>
      <c r="B30" s="26" t="s">
        <v>68</v>
      </c>
      <c r="C30" s="15" t="s">
        <v>200</v>
      </c>
      <c r="D30" s="41"/>
      <c r="E30" s="42">
        <f>E31</f>
        <v>850</v>
      </c>
      <c r="F30" s="42">
        <f>F31</f>
        <v>850</v>
      </c>
      <c r="G30" s="42">
        <f>G31</f>
        <v>850</v>
      </c>
      <c r="H30" s="80"/>
      <c r="I30" s="80"/>
      <c r="J30" s="80"/>
      <c r="K30" s="80"/>
    </row>
    <row r="31" spans="1:11" ht="15.75">
      <c r="A31" s="44" t="s">
        <v>9</v>
      </c>
      <c r="B31" s="26" t="s">
        <v>68</v>
      </c>
      <c r="C31" s="15" t="s">
        <v>200</v>
      </c>
      <c r="D31" s="41" t="s">
        <v>12</v>
      </c>
      <c r="E31" s="42">
        <v>850</v>
      </c>
      <c r="F31" s="42">
        <v>850</v>
      </c>
      <c r="G31" s="42">
        <v>850</v>
      </c>
      <c r="H31" s="80"/>
      <c r="I31" s="80"/>
      <c r="J31" s="80"/>
      <c r="K31" s="80"/>
    </row>
    <row r="32" spans="1:11" ht="63">
      <c r="A32" s="44" t="s">
        <v>313</v>
      </c>
      <c r="B32" s="26" t="s">
        <v>68</v>
      </c>
      <c r="C32" s="15" t="s">
        <v>331</v>
      </c>
      <c r="D32" s="41"/>
      <c r="E32" s="42">
        <f>E33</f>
        <v>120</v>
      </c>
      <c r="F32" s="42">
        <f>F33</f>
        <v>0</v>
      </c>
      <c r="G32" s="42">
        <f>G33</f>
        <v>0</v>
      </c>
      <c r="H32" s="80"/>
      <c r="I32" s="80"/>
      <c r="J32" s="80"/>
      <c r="K32" s="80"/>
    </row>
    <row r="33" spans="1:11" ht="15.75">
      <c r="A33" s="44" t="s">
        <v>9</v>
      </c>
      <c r="B33" s="26" t="s">
        <v>68</v>
      </c>
      <c r="C33" s="15" t="s">
        <v>331</v>
      </c>
      <c r="D33" s="41" t="s">
        <v>12</v>
      </c>
      <c r="E33" s="42">
        <v>120</v>
      </c>
      <c r="F33" s="42">
        <v>0</v>
      </c>
      <c r="G33" s="42">
        <v>0</v>
      </c>
      <c r="H33" s="80"/>
      <c r="I33" s="80"/>
      <c r="J33" s="80"/>
      <c r="K33" s="80"/>
    </row>
    <row r="34" spans="1:11" ht="32.25" customHeight="1">
      <c r="A34" s="72" t="s">
        <v>240</v>
      </c>
      <c r="B34" s="68" t="s">
        <v>68</v>
      </c>
      <c r="C34" s="67" t="s">
        <v>125</v>
      </c>
      <c r="D34" s="67" t="s">
        <v>0</v>
      </c>
      <c r="E34" s="73">
        <f>E35</f>
        <v>120</v>
      </c>
      <c r="F34" s="73">
        <f>F35</f>
        <v>120</v>
      </c>
      <c r="G34" s="73">
        <f>G35</f>
        <v>120</v>
      </c>
      <c r="H34" s="80"/>
      <c r="I34" s="80"/>
      <c r="J34" s="80"/>
      <c r="K34" s="80"/>
    </row>
    <row r="35" spans="1:11" ht="15.75">
      <c r="A35" s="10" t="s">
        <v>241</v>
      </c>
      <c r="B35" s="74" t="s">
        <v>68</v>
      </c>
      <c r="C35" s="11" t="s">
        <v>126</v>
      </c>
      <c r="D35" s="11" t="s">
        <v>0</v>
      </c>
      <c r="E35" s="12">
        <f aca="true" t="shared" si="1" ref="E35:G36">E36</f>
        <v>120</v>
      </c>
      <c r="F35" s="12">
        <f t="shared" si="1"/>
        <v>120</v>
      </c>
      <c r="G35" s="12">
        <f>G36</f>
        <v>120</v>
      </c>
      <c r="H35" s="80"/>
      <c r="I35" s="80"/>
      <c r="J35" s="80"/>
      <c r="K35" s="80"/>
    </row>
    <row r="36" spans="1:11" ht="15.75">
      <c r="A36" s="14" t="s">
        <v>22</v>
      </c>
      <c r="B36" s="26" t="s">
        <v>68</v>
      </c>
      <c r="C36" s="7" t="s">
        <v>268</v>
      </c>
      <c r="D36" s="7"/>
      <c r="E36" s="8">
        <f t="shared" si="1"/>
        <v>120</v>
      </c>
      <c r="F36" s="8">
        <f t="shared" si="1"/>
        <v>120</v>
      </c>
      <c r="G36" s="8">
        <f t="shared" si="1"/>
        <v>120</v>
      </c>
      <c r="H36" s="80"/>
      <c r="I36" s="80"/>
      <c r="J36" s="80"/>
      <c r="K36" s="80"/>
    </row>
    <row r="37" spans="1:11" ht="47.25">
      <c r="A37" s="44" t="s">
        <v>315</v>
      </c>
      <c r="B37" s="41" t="s">
        <v>68</v>
      </c>
      <c r="C37" s="7" t="s">
        <v>268</v>
      </c>
      <c r="D37" s="41" t="s">
        <v>8</v>
      </c>
      <c r="E37" s="42">
        <v>120</v>
      </c>
      <c r="F37" s="42">
        <v>120</v>
      </c>
      <c r="G37" s="42">
        <v>120</v>
      </c>
      <c r="H37" s="80"/>
      <c r="I37" s="80"/>
      <c r="J37" s="80"/>
      <c r="K37" s="80"/>
    </row>
    <row r="38" spans="1:11" ht="31.5">
      <c r="A38" s="72" t="s">
        <v>242</v>
      </c>
      <c r="B38" s="68" t="s">
        <v>68</v>
      </c>
      <c r="C38" s="67" t="s">
        <v>153</v>
      </c>
      <c r="D38" s="67" t="s">
        <v>0</v>
      </c>
      <c r="E38" s="73">
        <f>E39+E50+E70+E53+E75</f>
        <v>80343.8</v>
      </c>
      <c r="F38" s="73">
        <f>F39+F50+F70+F53+F75</f>
        <v>66175.90000000001</v>
      </c>
      <c r="G38" s="73">
        <f>G39+G50+G70+G53+G75</f>
        <v>63309.1</v>
      </c>
      <c r="H38" s="80"/>
      <c r="I38" s="80"/>
      <c r="J38" s="80"/>
      <c r="K38" s="80"/>
    </row>
    <row r="39" spans="1:11" ht="31.5">
      <c r="A39" s="10" t="s">
        <v>243</v>
      </c>
      <c r="B39" s="74" t="s">
        <v>68</v>
      </c>
      <c r="C39" s="11" t="s">
        <v>154</v>
      </c>
      <c r="D39" s="11" t="s">
        <v>0</v>
      </c>
      <c r="E39" s="12">
        <f>E40+E44+E46+E42+E48</f>
        <v>40272.6</v>
      </c>
      <c r="F39" s="12">
        <f>F40+F44+F46+F42+F48</f>
        <v>24645.2</v>
      </c>
      <c r="G39" s="12">
        <f>G40+G44+G46+G42+G48</f>
        <v>23786.1</v>
      </c>
      <c r="H39" s="80"/>
      <c r="I39" s="80"/>
      <c r="J39" s="80"/>
      <c r="K39" s="80"/>
    </row>
    <row r="40" spans="1:11" ht="31.5">
      <c r="A40" s="14" t="s">
        <v>196</v>
      </c>
      <c r="B40" s="26" t="s">
        <v>68</v>
      </c>
      <c r="C40" s="41" t="s">
        <v>273</v>
      </c>
      <c r="D40" s="7"/>
      <c r="E40" s="8">
        <f>E41</f>
        <v>8922.1</v>
      </c>
      <c r="F40" s="8">
        <f>F41</f>
        <v>5999.1</v>
      </c>
      <c r="G40" s="8">
        <f>G41</f>
        <v>3000</v>
      </c>
      <c r="H40" s="80"/>
      <c r="I40" s="80"/>
      <c r="J40" s="80"/>
      <c r="K40" s="80"/>
    </row>
    <row r="41" spans="1:11" ht="47.25">
      <c r="A41" s="44" t="s">
        <v>315</v>
      </c>
      <c r="B41" s="41" t="s">
        <v>68</v>
      </c>
      <c r="C41" s="41" t="s">
        <v>273</v>
      </c>
      <c r="D41" s="41" t="s">
        <v>8</v>
      </c>
      <c r="E41" s="35">
        <f>8894.4-185.8+13.5+200</f>
        <v>8922.1</v>
      </c>
      <c r="F41" s="42">
        <v>5999.1</v>
      </c>
      <c r="G41" s="42">
        <v>3000</v>
      </c>
      <c r="H41" s="80"/>
      <c r="I41" s="80"/>
      <c r="J41" s="80"/>
      <c r="K41" s="80"/>
    </row>
    <row r="42" spans="1:11" ht="47.25">
      <c r="A42" s="14" t="s">
        <v>274</v>
      </c>
      <c r="B42" s="41" t="s">
        <v>68</v>
      </c>
      <c r="C42" s="41" t="s">
        <v>275</v>
      </c>
      <c r="D42" s="41"/>
      <c r="E42" s="42">
        <f>E43</f>
        <v>73.4</v>
      </c>
      <c r="F42" s="42">
        <f>F43</f>
        <v>0</v>
      </c>
      <c r="G42" s="42">
        <f>G43</f>
        <v>0</v>
      </c>
      <c r="H42" s="80"/>
      <c r="I42" s="80"/>
      <c r="J42" s="80"/>
      <c r="K42" s="80"/>
    </row>
    <row r="43" spans="1:11" ht="47.25">
      <c r="A43" s="44" t="s">
        <v>315</v>
      </c>
      <c r="B43" s="41" t="s">
        <v>68</v>
      </c>
      <c r="C43" s="41" t="s">
        <v>275</v>
      </c>
      <c r="D43" s="41" t="s">
        <v>8</v>
      </c>
      <c r="E43" s="42">
        <v>73.4</v>
      </c>
      <c r="F43" s="42">
        <v>0</v>
      </c>
      <c r="G43" s="42">
        <v>0</v>
      </c>
      <c r="H43" s="80"/>
      <c r="I43" s="80"/>
      <c r="J43" s="80"/>
      <c r="K43" s="80"/>
    </row>
    <row r="44" spans="1:11" ht="31.5">
      <c r="A44" s="18" t="s">
        <v>42</v>
      </c>
      <c r="B44" s="41" t="s">
        <v>68</v>
      </c>
      <c r="C44" s="41" t="s">
        <v>276</v>
      </c>
      <c r="D44" s="9"/>
      <c r="E44" s="8">
        <f>E45</f>
        <v>19870.1</v>
      </c>
      <c r="F44" s="8">
        <f>F45</f>
        <v>7660</v>
      </c>
      <c r="G44" s="8">
        <f>G45</f>
        <v>9800</v>
      </c>
      <c r="H44" s="80"/>
      <c r="I44" s="80"/>
      <c r="J44" s="80"/>
      <c r="K44" s="80"/>
    </row>
    <row r="45" spans="1:11" ht="47.25">
      <c r="A45" s="44" t="s">
        <v>315</v>
      </c>
      <c r="B45" s="41" t="s">
        <v>68</v>
      </c>
      <c r="C45" s="41" t="s">
        <v>276</v>
      </c>
      <c r="D45" s="41" t="s">
        <v>8</v>
      </c>
      <c r="E45" s="42">
        <v>19870.1</v>
      </c>
      <c r="F45" s="42">
        <v>7660</v>
      </c>
      <c r="G45" s="42">
        <v>9800</v>
      </c>
      <c r="H45" s="80"/>
      <c r="I45" s="80"/>
      <c r="J45" s="80"/>
      <c r="K45" s="80"/>
    </row>
    <row r="46" spans="1:11" ht="47.25">
      <c r="A46" s="39" t="s">
        <v>60</v>
      </c>
      <c r="B46" s="41" t="s">
        <v>68</v>
      </c>
      <c r="C46" s="26" t="s">
        <v>277</v>
      </c>
      <c r="D46" s="55"/>
      <c r="E46" s="20">
        <f>E47</f>
        <v>10986.1</v>
      </c>
      <c r="F46" s="20">
        <f>F47</f>
        <v>10986.1</v>
      </c>
      <c r="G46" s="20">
        <f>G47</f>
        <v>10986.1</v>
      </c>
      <c r="H46" s="80"/>
      <c r="I46" s="80"/>
      <c r="J46" s="80"/>
      <c r="K46" s="80"/>
    </row>
    <row r="47" spans="1:11" ht="15.75">
      <c r="A47" s="44" t="s">
        <v>9</v>
      </c>
      <c r="B47" s="41" t="s">
        <v>68</v>
      </c>
      <c r="C47" s="26" t="s">
        <v>277</v>
      </c>
      <c r="D47" s="41" t="s">
        <v>12</v>
      </c>
      <c r="E47" s="42">
        <v>10986.1</v>
      </c>
      <c r="F47" s="42">
        <v>10986.1</v>
      </c>
      <c r="G47" s="42">
        <v>10986.1</v>
      </c>
      <c r="H47" s="80"/>
      <c r="I47" s="80"/>
      <c r="J47" s="80"/>
      <c r="K47" s="80"/>
    </row>
    <row r="48" spans="1:11" ht="47.25">
      <c r="A48" s="44" t="s">
        <v>373</v>
      </c>
      <c r="B48" s="41" t="s">
        <v>68</v>
      </c>
      <c r="C48" s="26" t="s">
        <v>374</v>
      </c>
      <c r="D48" s="41"/>
      <c r="E48" s="42">
        <f>E49</f>
        <v>420.9</v>
      </c>
      <c r="F48" s="42">
        <f>F49</f>
        <v>0</v>
      </c>
      <c r="G48" s="42">
        <f>G49</f>
        <v>0</v>
      </c>
      <c r="H48" s="80"/>
      <c r="I48" s="80"/>
      <c r="J48" s="80"/>
      <c r="K48" s="80"/>
    </row>
    <row r="49" spans="1:11" ht="36" customHeight="1">
      <c r="A49" s="140" t="s">
        <v>315</v>
      </c>
      <c r="B49" s="41" t="s">
        <v>68</v>
      </c>
      <c r="C49" s="26" t="s">
        <v>374</v>
      </c>
      <c r="D49" s="41" t="s">
        <v>8</v>
      </c>
      <c r="E49" s="42">
        <f>434.4-13.5</f>
        <v>420.9</v>
      </c>
      <c r="F49" s="42">
        <v>0</v>
      </c>
      <c r="G49" s="42">
        <v>0</v>
      </c>
      <c r="H49" s="80"/>
      <c r="I49" s="80"/>
      <c r="J49" s="80"/>
      <c r="K49" s="80"/>
    </row>
    <row r="50" spans="1:11" ht="68.25" customHeight="1">
      <c r="A50" s="10" t="s">
        <v>324</v>
      </c>
      <c r="B50" s="74" t="s">
        <v>68</v>
      </c>
      <c r="C50" s="11" t="s">
        <v>155</v>
      </c>
      <c r="D50" s="11" t="s">
        <v>0</v>
      </c>
      <c r="E50" s="12">
        <f aca="true" t="shared" si="2" ref="E50:G51">E51</f>
        <v>420</v>
      </c>
      <c r="F50" s="12">
        <f t="shared" si="2"/>
        <v>0</v>
      </c>
      <c r="G50" s="12">
        <f t="shared" si="2"/>
        <v>0</v>
      </c>
      <c r="H50" s="80"/>
      <c r="I50" s="80"/>
      <c r="J50" s="80"/>
      <c r="K50" s="80"/>
    </row>
    <row r="51" spans="1:11" ht="27.75" customHeight="1">
      <c r="A51" s="22" t="s">
        <v>320</v>
      </c>
      <c r="B51" s="41" t="s">
        <v>68</v>
      </c>
      <c r="C51" s="26" t="s">
        <v>319</v>
      </c>
      <c r="D51" s="41"/>
      <c r="E51" s="42">
        <f t="shared" si="2"/>
        <v>420</v>
      </c>
      <c r="F51" s="42">
        <f t="shared" si="2"/>
        <v>0</v>
      </c>
      <c r="G51" s="42">
        <f t="shared" si="2"/>
        <v>0</v>
      </c>
      <c r="H51" s="80"/>
      <c r="I51" s="80"/>
      <c r="J51" s="80"/>
      <c r="K51" s="80"/>
    </row>
    <row r="52" spans="1:11" ht="47.25">
      <c r="A52" s="44" t="s">
        <v>315</v>
      </c>
      <c r="B52" s="41" t="s">
        <v>68</v>
      </c>
      <c r="C52" s="26" t="s">
        <v>319</v>
      </c>
      <c r="D52" s="41" t="s">
        <v>8</v>
      </c>
      <c r="E52" s="42">
        <v>420</v>
      </c>
      <c r="F52" s="42">
        <v>0</v>
      </c>
      <c r="G52" s="42">
        <v>0</v>
      </c>
      <c r="H52" s="80"/>
      <c r="I52" s="80"/>
      <c r="J52" s="80"/>
      <c r="K52" s="80"/>
    </row>
    <row r="53" spans="1:11" ht="31.5" customHeight="1">
      <c r="A53" s="10" t="s">
        <v>261</v>
      </c>
      <c r="B53" s="74" t="s">
        <v>68</v>
      </c>
      <c r="C53" s="11" t="s">
        <v>156</v>
      </c>
      <c r="D53" s="11" t="s">
        <v>0</v>
      </c>
      <c r="E53" s="12">
        <f>E54+E56+E60+E68+E58+E62+E64+E66</f>
        <v>37110.9</v>
      </c>
      <c r="F53" s="12">
        <f>F54+F56+F60+F68+F58+F62+F64+F66</f>
        <v>38956.4</v>
      </c>
      <c r="G53" s="12">
        <f>G54+G56+G60+G68+G58+G62+G64+G66</f>
        <v>36948.7</v>
      </c>
      <c r="H53" s="80"/>
      <c r="I53" s="80"/>
      <c r="J53" s="80"/>
      <c r="K53" s="80"/>
    </row>
    <row r="54" spans="1:11" ht="44.25" customHeight="1">
      <c r="A54" s="14" t="s">
        <v>34</v>
      </c>
      <c r="B54" s="41" t="s">
        <v>68</v>
      </c>
      <c r="C54" s="41" t="s">
        <v>278</v>
      </c>
      <c r="D54" s="55"/>
      <c r="E54" s="42">
        <f>E55</f>
        <v>5698.5</v>
      </c>
      <c r="F54" s="42">
        <f>F55</f>
        <v>6800.1</v>
      </c>
      <c r="G54" s="42">
        <f>G55</f>
        <v>6800.1</v>
      </c>
      <c r="H54" s="80"/>
      <c r="I54" s="80"/>
      <c r="J54" s="80"/>
      <c r="K54" s="80"/>
    </row>
    <row r="55" spans="1:11" ht="47.25">
      <c r="A55" s="44" t="s">
        <v>315</v>
      </c>
      <c r="B55" s="41" t="s">
        <v>68</v>
      </c>
      <c r="C55" s="41" t="s">
        <v>278</v>
      </c>
      <c r="D55" s="41" t="s">
        <v>8</v>
      </c>
      <c r="E55" s="46">
        <f>6384.9-686.4</f>
        <v>5698.5</v>
      </c>
      <c r="F55" s="46">
        <v>6800.1</v>
      </c>
      <c r="G55" s="46">
        <v>6800.1</v>
      </c>
      <c r="H55" s="80"/>
      <c r="I55" s="80"/>
      <c r="J55" s="80"/>
      <c r="K55" s="80"/>
    </row>
    <row r="56" spans="1:11" ht="31.5">
      <c r="A56" s="14" t="s">
        <v>34</v>
      </c>
      <c r="B56" s="41" t="s">
        <v>68</v>
      </c>
      <c r="C56" s="26" t="s">
        <v>279</v>
      </c>
      <c r="D56" s="15"/>
      <c r="E56" s="42">
        <f>E57</f>
        <v>1293.9</v>
      </c>
      <c r="F56" s="42">
        <f>F57</f>
        <v>1293.9</v>
      </c>
      <c r="G56" s="42">
        <f>G57</f>
        <v>1293.9</v>
      </c>
      <c r="H56" s="80"/>
      <c r="I56" s="80"/>
      <c r="J56" s="80"/>
      <c r="K56" s="80"/>
    </row>
    <row r="57" spans="1:11" ht="47.25">
      <c r="A57" s="44" t="s">
        <v>315</v>
      </c>
      <c r="B57" s="41" t="s">
        <v>68</v>
      </c>
      <c r="C57" s="26" t="s">
        <v>279</v>
      </c>
      <c r="D57" s="41" t="s">
        <v>8</v>
      </c>
      <c r="E57" s="42">
        <v>1293.9</v>
      </c>
      <c r="F57" s="42">
        <v>1293.9</v>
      </c>
      <c r="G57" s="42">
        <v>1293.9</v>
      </c>
      <c r="H57" s="80"/>
      <c r="I57" s="80"/>
      <c r="J57" s="80"/>
      <c r="K57" s="80"/>
    </row>
    <row r="58" spans="1:11" ht="31.5">
      <c r="A58" s="44" t="s">
        <v>35</v>
      </c>
      <c r="B58" s="41" t="s">
        <v>68</v>
      </c>
      <c r="C58" s="21" t="s">
        <v>157</v>
      </c>
      <c r="D58" s="21"/>
      <c r="E58" s="42">
        <f>E59</f>
        <v>10141.199999999999</v>
      </c>
      <c r="F58" s="42">
        <f>F59</f>
        <v>10893.9</v>
      </c>
      <c r="G58" s="42">
        <f>G59</f>
        <v>10893.9</v>
      </c>
      <c r="H58" s="80"/>
      <c r="I58" s="80"/>
      <c r="J58" s="80"/>
      <c r="K58" s="80"/>
    </row>
    <row r="59" spans="1:11" ht="47.25">
      <c r="A59" s="44" t="s">
        <v>315</v>
      </c>
      <c r="B59" s="41" t="s">
        <v>68</v>
      </c>
      <c r="C59" s="21" t="s">
        <v>157</v>
      </c>
      <c r="D59" s="21" t="s">
        <v>8</v>
      </c>
      <c r="E59" s="42">
        <f>9454.8+686.4</f>
        <v>10141.199999999999</v>
      </c>
      <c r="F59" s="42">
        <v>10893.9</v>
      </c>
      <c r="G59" s="42">
        <v>10893.9</v>
      </c>
      <c r="H59" s="80"/>
      <c r="I59" s="80"/>
      <c r="J59" s="80"/>
      <c r="K59" s="80"/>
    </row>
    <row r="60" spans="1:11" ht="31.5">
      <c r="A60" s="39" t="s">
        <v>35</v>
      </c>
      <c r="B60" s="41" t="s">
        <v>68</v>
      </c>
      <c r="C60" s="26" t="s">
        <v>280</v>
      </c>
      <c r="D60" s="41"/>
      <c r="E60" s="42">
        <f>E61</f>
        <v>11719.6</v>
      </c>
      <c r="F60" s="42">
        <f>F61</f>
        <v>11719.6</v>
      </c>
      <c r="G60" s="42">
        <f>G61</f>
        <v>11719.6</v>
      </c>
      <c r="H60" s="80"/>
      <c r="I60" s="80"/>
      <c r="J60" s="80"/>
      <c r="K60" s="80"/>
    </row>
    <row r="61" spans="1:11" ht="47.25">
      <c r="A61" s="44" t="s">
        <v>315</v>
      </c>
      <c r="B61" s="41" t="s">
        <v>68</v>
      </c>
      <c r="C61" s="26" t="s">
        <v>280</v>
      </c>
      <c r="D61" s="41" t="s">
        <v>8</v>
      </c>
      <c r="E61" s="42">
        <v>11719.6</v>
      </c>
      <c r="F61" s="42">
        <v>11719.6</v>
      </c>
      <c r="G61" s="42">
        <v>11719.6</v>
      </c>
      <c r="H61" s="80"/>
      <c r="I61" s="80"/>
      <c r="J61" s="80"/>
      <c r="K61" s="80"/>
    </row>
    <row r="62" spans="1:11" ht="47.25">
      <c r="A62" s="39" t="s">
        <v>179</v>
      </c>
      <c r="B62" s="41" t="s">
        <v>68</v>
      </c>
      <c r="C62" s="15" t="s">
        <v>158</v>
      </c>
      <c r="D62" s="41"/>
      <c r="E62" s="42">
        <f>E63</f>
        <v>5000</v>
      </c>
      <c r="F62" s="42">
        <f>F63</f>
        <v>5000</v>
      </c>
      <c r="G62" s="42">
        <f>G63</f>
        <v>3000</v>
      </c>
      <c r="H62" s="80"/>
      <c r="I62" s="80"/>
      <c r="J62" s="80"/>
      <c r="K62" s="80"/>
    </row>
    <row r="63" spans="1:11" ht="47.25">
      <c r="A63" s="44" t="s">
        <v>315</v>
      </c>
      <c r="B63" s="41" t="s">
        <v>68</v>
      </c>
      <c r="C63" s="15" t="s">
        <v>158</v>
      </c>
      <c r="D63" s="41" t="s">
        <v>8</v>
      </c>
      <c r="E63" s="42">
        <v>5000</v>
      </c>
      <c r="F63" s="42">
        <v>5000</v>
      </c>
      <c r="G63" s="42">
        <v>3000</v>
      </c>
      <c r="H63" s="80"/>
      <c r="I63" s="80"/>
      <c r="J63" s="80"/>
      <c r="K63" s="80"/>
    </row>
    <row r="64" spans="1:11" ht="15.75">
      <c r="A64" s="44" t="s">
        <v>180</v>
      </c>
      <c r="B64" s="41" t="s">
        <v>68</v>
      </c>
      <c r="C64" s="15" t="s">
        <v>181</v>
      </c>
      <c r="D64" s="41"/>
      <c r="E64" s="42">
        <f>E65</f>
        <v>712.4</v>
      </c>
      <c r="F64" s="42">
        <f>F65</f>
        <v>712.4</v>
      </c>
      <c r="G64" s="42">
        <f>G65</f>
        <v>712.4</v>
      </c>
      <c r="H64" s="80"/>
      <c r="I64" s="80"/>
      <c r="J64" s="80"/>
      <c r="K64" s="80"/>
    </row>
    <row r="65" spans="1:11" ht="47.25">
      <c r="A65" s="44" t="s">
        <v>315</v>
      </c>
      <c r="B65" s="41" t="s">
        <v>68</v>
      </c>
      <c r="C65" s="15" t="s">
        <v>181</v>
      </c>
      <c r="D65" s="41" t="s">
        <v>8</v>
      </c>
      <c r="E65" s="42">
        <v>712.4</v>
      </c>
      <c r="F65" s="42">
        <v>712.4</v>
      </c>
      <c r="G65" s="42">
        <v>712.4</v>
      </c>
      <c r="H65" s="80"/>
      <c r="I65" s="80"/>
      <c r="J65" s="80"/>
      <c r="K65" s="80"/>
    </row>
    <row r="66" spans="1:11" ht="63">
      <c r="A66" s="39" t="s">
        <v>36</v>
      </c>
      <c r="B66" s="41" t="s">
        <v>68</v>
      </c>
      <c r="C66" s="34" t="s">
        <v>314</v>
      </c>
      <c r="D66" s="41"/>
      <c r="E66" s="42">
        <f>E67</f>
        <v>181.8</v>
      </c>
      <c r="F66" s="42">
        <f>F67</f>
        <v>182.3</v>
      </c>
      <c r="G66" s="42">
        <f>G67</f>
        <v>182.7</v>
      </c>
      <c r="H66" s="80"/>
      <c r="I66" s="80"/>
      <c r="J66" s="80"/>
      <c r="K66" s="80"/>
    </row>
    <row r="67" spans="1:11" ht="15.75">
      <c r="A67" s="44" t="s">
        <v>9</v>
      </c>
      <c r="B67" s="41" t="s">
        <v>68</v>
      </c>
      <c r="C67" s="34" t="s">
        <v>314</v>
      </c>
      <c r="D67" s="41" t="s">
        <v>12</v>
      </c>
      <c r="E67" s="42">
        <v>181.8</v>
      </c>
      <c r="F67" s="42">
        <v>182.3</v>
      </c>
      <c r="G67" s="42">
        <v>182.7</v>
      </c>
      <c r="H67" s="80"/>
      <c r="I67" s="80"/>
      <c r="J67" s="80"/>
      <c r="K67" s="80"/>
    </row>
    <row r="68" spans="1:11" ht="63">
      <c r="A68" s="39" t="s">
        <v>36</v>
      </c>
      <c r="B68" s="41" t="s">
        <v>68</v>
      </c>
      <c r="C68" s="34" t="s">
        <v>281</v>
      </c>
      <c r="D68" s="41"/>
      <c r="E68" s="42">
        <f>E69</f>
        <v>2363.5</v>
      </c>
      <c r="F68" s="42">
        <f>F69</f>
        <v>2354.2</v>
      </c>
      <c r="G68" s="42">
        <f>G69</f>
        <v>2346.1000000000004</v>
      </c>
      <c r="H68" s="80"/>
      <c r="I68" s="80"/>
      <c r="J68" s="80"/>
      <c r="K68" s="80"/>
    </row>
    <row r="69" spans="1:11" ht="15.75">
      <c r="A69" s="44" t="s">
        <v>9</v>
      </c>
      <c r="B69" s="41" t="s">
        <v>68</v>
      </c>
      <c r="C69" s="34" t="s">
        <v>281</v>
      </c>
      <c r="D69" s="41" t="s">
        <v>12</v>
      </c>
      <c r="E69" s="42">
        <f>2245.3+118.2</f>
        <v>2363.5</v>
      </c>
      <c r="F69" s="42">
        <f>2236.5+117.7</f>
        <v>2354.2</v>
      </c>
      <c r="G69" s="42">
        <f>2228.8+117.3</f>
        <v>2346.1000000000004</v>
      </c>
      <c r="H69" s="80"/>
      <c r="I69" s="80"/>
      <c r="J69" s="80"/>
      <c r="K69" s="80"/>
    </row>
    <row r="70" spans="1:11" ht="31.5">
      <c r="A70" s="10" t="s">
        <v>244</v>
      </c>
      <c r="B70" s="74" t="s">
        <v>68</v>
      </c>
      <c r="C70" s="11" t="s">
        <v>159</v>
      </c>
      <c r="D70" s="11" t="s">
        <v>0</v>
      </c>
      <c r="E70" s="12">
        <f>E73+E71</f>
        <v>162</v>
      </c>
      <c r="F70" s="12">
        <f>F73+F71</f>
        <v>162</v>
      </c>
      <c r="G70" s="12">
        <f>G73+G71</f>
        <v>162</v>
      </c>
      <c r="H70" s="80"/>
      <c r="I70" s="80"/>
      <c r="J70" s="80"/>
      <c r="K70" s="80"/>
    </row>
    <row r="71" spans="1:11" ht="31.5">
      <c r="A71" s="22" t="s">
        <v>53</v>
      </c>
      <c r="B71" s="26" t="s">
        <v>68</v>
      </c>
      <c r="C71" s="15" t="s">
        <v>282</v>
      </c>
      <c r="D71" s="41"/>
      <c r="E71" s="20">
        <f>E72</f>
        <v>50</v>
      </c>
      <c r="F71" s="20">
        <f>F72</f>
        <v>50</v>
      </c>
      <c r="G71" s="20">
        <f>G72</f>
        <v>50</v>
      </c>
      <c r="H71" s="80"/>
      <c r="I71" s="80"/>
      <c r="J71" s="80"/>
      <c r="K71" s="80"/>
    </row>
    <row r="72" spans="1:11" ht="15.75">
      <c r="A72" s="39" t="s">
        <v>26</v>
      </c>
      <c r="B72" s="41" t="s">
        <v>68</v>
      </c>
      <c r="C72" s="15" t="s">
        <v>282</v>
      </c>
      <c r="D72" s="41" t="s">
        <v>16</v>
      </c>
      <c r="E72" s="42">
        <v>50</v>
      </c>
      <c r="F72" s="42">
        <v>50</v>
      </c>
      <c r="G72" s="42">
        <v>50</v>
      </c>
      <c r="H72" s="80"/>
      <c r="I72" s="80"/>
      <c r="J72" s="80"/>
      <c r="K72" s="80"/>
    </row>
    <row r="73" spans="1:11" ht="31.5">
      <c r="A73" s="39" t="s">
        <v>43</v>
      </c>
      <c r="B73" s="41" t="s">
        <v>68</v>
      </c>
      <c r="C73" s="15" t="s">
        <v>160</v>
      </c>
      <c r="D73" s="21"/>
      <c r="E73" s="20">
        <f>E74</f>
        <v>112</v>
      </c>
      <c r="F73" s="20">
        <f>F74</f>
        <v>112</v>
      </c>
      <c r="G73" s="20">
        <f>G74</f>
        <v>112</v>
      </c>
      <c r="H73" s="80"/>
      <c r="I73" s="80"/>
      <c r="J73" s="80"/>
      <c r="K73" s="80"/>
    </row>
    <row r="74" spans="1:11" ht="47.25">
      <c r="A74" s="44" t="s">
        <v>315</v>
      </c>
      <c r="B74" s="41" t="s">
        <v>68</v>
      </c>
      <c r="C74" s="15" t="s">
        <v>160</v>
      </c>
      <c r="D74" s="41" t="s">
        <v>8</v>
      </c>
      <c r="E74" s="42">
        <v>112</v>
      </c>
      <c r="F74" s="42">
        <v>112</v>
      </c>
      <c r="G74" s="42">
        <v>112</v>
      </c>
      <c r="H74" s="80"/>
      <c r="I74" s="80"/>
      <c r="J74" s="80"/>
      <c r="K74" s="80"/>
    </row>
    <row r="75" spans="1:11" ht="31.5">
      <c r="A75" s="10" t="s">
        <v>262</v>
      </c>
      <c r="B75" s="74" t="s">
        <v>68</v>
      </c>
      <c r="C75" s="11" t="s">
        <v>187</v>
      </c>
      <c r="D75" s="11" t="s">
        <v>0</v>
      </c>
      <c r="E75" s="12">
        <f aca="true" t="shared" si="3" ref="E75:G76">E76</f>
        <v>2378.3</v>
      </c>
      <c r="F75" s="12">
        <f t="shared" si="3"/>
        <v>2412.2999999999997</v>
      </c>
      <c r="G75" s="12">
        <f t="shared" si="3"/>
        <v>2412.2999999999997</v>
      </c>
      <c r="H75" s="80"/>
      <c r="I75" s="80"/>
      <c r="J75" s="80"/>
      <c r="K75" s="80"/>
    </row>
    <row r="76" spans="1:11" ht="86.25" customHeight="1">
      <c r="A76" s="23" t="s">
        <v>317</v>
      </c>
      <c r="B76" s="41" t="s">
        <v>68</v>
      </c>
      <c r="C76" s="34" t="s">
        <v>283</v>
      </c>
      <c r="D76" s="90"/>
      <c r="E76" s="89">
        <f t="shared" si="3"/>
        <v>2378.3</v>
      </c>
      <c r="F76" s="89">
        <f t="shared" si="3"/>
        <v>2412.2999999999997</v>
      </c>
      <c r="G76" s="89">
        <f t="shared" si="3"/>
        <v>2412.2999999999997</v>
      </c>
      <c r="H76" s="80"/>
      <c r="I76" s="80"/>
      <c r="J76" s="80"/>
      <c r="K76" s="80"/>
    </row>
    <row r="77" spans="1:11" ht="35.25" customHeight="1">
      <c r="A77" s="140" t="s">
        <v>315</v>
      </c>
      <c r="B77" s="41" t="s">
        <v>68</v>
      </c>
      <c r="C77" s="34" t="s">
        <v>283</v>
      </c>
      <c r="D77" s="90" t="s">
        <v>8</v>
      </c>
      <c r="E77" s="89">
        <f>2478.3-100</f>
        <v>2378.3</v>
      </c>
      <c r="F77" s="89">
        <f>2515.1-102.8</f>
        <v>2412.2999999999997</v>
      </c>
      <c r="G77" s="89">
        <f>2515.1-102.8</f>
        <v>2412.2999999999997</v>
      </c>
      <c r="H77" s="80"/>
      <c r="I77" s="80"/>
      <c r="J77" s="80"/>
      <c r="K77" s="80"/>
    </row>
    <row r="78" spans="1:11" ht="15.75">
      <c r="A78" s="72" t="s">
        <v>245</v>
      </c>
      <c r="B78" s="68" t="s">
        <v>68</v>
      </c>
      <c r="C78" s="67" t="s">
        <v>96</v>
      </c>
      <c r="D78" s="67" t="s">
        <v>0</v>
      </c>
      <c r="E78" s="73">
        <f>E79</f>
        <v>1050</v>
      </c>
      <c r="F78" s="73">
        <f>F79</f>
        <v>930</v>
      </c>
      <c r="G78" s="73">
        <f>G79</f>
        <v>930</v>
      </c>
      <c r="H78" s="80"/>
      <c r="I78" s="80"/>
      <c r="J78" s="80"/>
      <c r="K78" s="80"/>
    </row>
    <row r="79" spans="1:11" ht="15.75">
      <c r="A79" s="10" t="s">
        <v>248</v>
      </c>
      <c r="B79" s="77" t="s">
        <v>68</v>
      </c>
      <c r="C79" s="11" t="s">
        <v>103</v>
      </c>
      <c r="D79" s="11" t="s">
        <v>0</v>
      </c>
      <c r="E79" s="12">
        <f>E80+E85+E87+E83</f>
        <v>1050</v>
      </c>
      <c r="F79" s="12">
        <f>F80+F85+F87+F83</f>
        <v>930</v>
      </c>
      <c r="G79" s="12">
        <f>G80+G85+G87+G83</f>
        <v>930</v>
      </c>
      <c r="H79" s="80"/>
      <c r="I79" s="80"/>
      <c r="J79" s="80"/>
      <c r="K79" s="80"/>
    </row>
    <row r="80" spans="1:11" ht="15.75">
      <c r="A80" s="39" t="s">
        <v>64</v>
      </c>
      <c r="B80" s="41" t="s">
        <v>68</v>
      </c>
      <c r="C80" s="41" t="s">
        <v>294</v>
      </c>
      <c r="D80" s="41"/>
      <c r="E80" s="42">
        <f>E81+E82</f>
        <v>700</v>
      </c>
      <c r="F80" s="42">
        <f>F81+F82</f>
        <v>615</v>
      </c>
      <c r="G80" s="42">
        <f>G81+G82</f>
        <v>615</v>
      </c>
      <c r="H80" s="80"/>
      <c r="I80" s="80"/>
      <c r="J80" s="80"/>
      <c r="K80" s="80"/>
    </row>
    <row r="81" spans="1:11" ht="47.25">
      <c r="A81" s="44" t="s">
        <v>315</v>
      </c>
      <c r="B81" s="41" t="s">
        <v>68</v>
      </c>
      <c r="C81" s="41" t="s">
        <v>294</v>
      </c>
      <c r="D81" s="41" t="s">
        <v>8</v>
      </c>
      <c r="E81" s="36">
        <v>200</v>
      </c>
      <c r="F81" s="36">
        <v>615</v>
      </c>
      <c r="G81" s="36">
        <v>615</v>
      </c>
      <c r="H81" s="80"/>
      <c r="I81" s="80"/>
      <c r="J81" s="80"/>
      <c r="K81" s="80"/>
    </row>
    <row r="82" spans="1:11" ht="15.75">
      <c r="A82" s="39" t="s">
        <v>26</v>
      </c>
      <c r="B82" s="41" t="s">
        <v>68</v>
      </c>
      <c r="C82" s="41" t="s">
        <v>294</v>
      </c>
      <c r="D82" s="41" t="s">
        <v>16</v>
      </c>
      <c r="E82" s="36">
        <v>500</v>
      </c>
      <c r="F82" s="36">
        <v>0</v>
      </c>
      <c r="G82" s="36">
        <v>0</v>
      </c>
      <c r="H82" s="80"/>
      <c r="I82" s="80"/>
      <c r="J82" s="80"/>
      <c r="K82" s="80"/>
    </row>
    <row r="83" spans="1:11" ht="47.25">
      <c r="A83" s="39" t="s">
        <v>365</v>
      </c>
      <c r="B83" s="41" t="s">
        <v>68</v>
      </c>
      <c r="C83" s="41" t="s">
        <v>376</v>
      </c>
      <c r="D83" s="41"/>
      <c r="E83" s="42">
        <f>E84</f>
        <v>50</v>
      </c>
      <c r="F83" s="42">
        <f>F84</f>
        <v>50</v>
      </c>
      <c r="G83" s="42">
        <f>G84</f>
        <v>50</v>
      </c>
      <c r="H83" s="80"/>
      <c r="I83" s="80"/>
      <c r="J83" s="80"/>
      <c r="K83" s="80"/>
    </row>
    <row r="84" spans="1:11" ht="47.25">
      <c r="A84" s="44" t="s">
        <v>315</v>
      </c>
      <c r="B84" s="41" t="s">
        <v>68</v>
      </c>
      <c r="C84" s="41" t="s">
        <v>376</v>
      </c>
      <c r="D84" s="41" t="s">
        <v>8</v>
      </c>
      <c r="E84" s="36">
        <v>50</v>
      </c>
      <c r="F84" s="36">
        <v>50</v>
      </c>
      <c r="G84" s="36">
        <v>50</v>
      </c>
      <c r="H84" s="80"/>
      <c r="I84" s="80"/>
      <c r="J84" s="80"/>
      <c r="K84" s="80"/>
    </row>
    <row r="85" spans="1:11" ht="31.5">
      <c r="A85" s="39" t="s">
        <v>82</v>
      </c>
      <c r="B85" s="41" t="s">
        <v>68</v>
      </c>
      <c r="C85" s="41" t="s">
        <v>110</v>
      </c>
      <c r="D85" s="41"/>
      <c r="E85" s="42">
        <f>E86</f>
        <v>200</v>
      </c>
      <c r="F85" s="42">
        <f>F86</f>
        <v>165</v>
      </c>
      <c r="G85" s="42">
        <f>G86</f>
        <v>165</v>
      </c>
      <c r="H85" s="80"/>
      <c r="I85" s="80"/>
      <c r="J85" s="80"/>
      <c r="K85" s="80"/>
    </row>
    <row r="86" spans="1:11" ht="47.25">
      <c r="A86" s="44" t="s">
        <v>315</v>
      </c>
      <c r="B86" s="41" t="s">
        <v>68</v>
      </c>
      <c r="C86" s="41" t="s">
        <v>110</v>
      </c>
      <c r="D86" s="41" t="s">
        <v>8</v>
      </c>
      <c r="E86" s="42">
        <v>200</v>
      </c>
      <c r="F86" s="42">
        <v>165</v>
      </c>
      <c r="G86" s="42">
        <v>165</v>
      </c>
      <c r="H86" s="80"/>
      <c r="I86" s="80"/>
      <c r="J86" s="80"/>
      <c r="K86" s="80"/>
    </row>
    <row r="87" spans="1:11" ht="32.25" customHeight="1">
      <c r="A87" s="39" t="s">
        <v>83</v>
      </c>
      <c r="B87" s="41" t="s">
        <v>68</v>
      </c>
      <c r="C87" s="41" t="s">
        <v>111</v>
      </c>
      <c r="D87" s="41"/>
      <c r="E87" s="42">
        <f>E88</f>
        <v>100</v>
      </c>
      <c r="F87" s="42">
        <f>F88</f>
        <v>100</v>
      </c>
      <c r="G87" s="42">
        <f>G88</f>
        <v>100</v>
      </c>
      <c r="H87" s="80"/>
      <c r="I87" s="80"/>
      <c r="J87" s="80"/>
      <c r="K87" s="80"/>
    </row>
    <row r="88" spans="1:11" ht="47.25">
      <c r="A88" s="44" t="s">
        <v>315</v>
      </c>
      <c r="B88" s="41" t="s">
        <v>68</v>
      </c>
      <c r="C88" s="41" t="s">
        <v>111</v>
      </c>
      <c r="D88" s="41" t="s">
        <v>8</v>
      </c>
      <c r="E88" s="42">
        <v>100</v>
      </c>
      <c r="F88" s="42">
        <v>100</v>
      </c>
      <c r="G88" s="42">
        <v>100</v>
      </c>
      <c r="H88" s="80"/>
      <c r="I88" s="80"/>
      <c r="J88" s="80"/>
      <c r="K88" s="80"/>
    </row>
    <row r="89" spans="1:11" ht="31.5">
      <c r="A89" s="72" t="s">
        <v>250</v>
      </c>
      <c r="B89" s="68" t="s">
        <v>68</v>
      </c>
      <c r="C89" s="67" t="s">
        <v>121</v>
      </c>
      <c r="D89" s="67" t="s">
        <v>0</v>
      </c>
      <c r="E89" s="73">
        <f>E104+E94+E100+E106+E102+E96+E98+E90+E108+E92+E110</f>
        <v>65912.4</v>
      </c>
      <c r="F89" s="73">
        <f>F104+F94+F100+F106+F102+F96+F98+F90+F108+F92+F110</f>
        <v>65828.5</v>
      </c>
      <c r="G89" s="73">
        <f>G104+G94+G100+G106+G102+G96+G98+G90+G108+G92+G110</f>
        <v>65828.5</v>
      </c>
      <c r="H89" s="80"/>
      <c r="I89" s="80"/>
      <c r="J89" s="80"/>
      <c r="K89" s="80"/>
    </row>
    <row r="90" spans="1:11" ht="15.75">
      <c r="A90" s="39" t="s">
        <v>284</v>
      </c>
      <c r="B90" s="41" t="s">
        <v>68</v>
      </c>
      <c r="C90" s="41" t="s">
        <v>285</v>
      </c>
      <c r="D90" s="41"/>
      <c r="E90" s="42">
        <f>E91</f>
        <v>132.5</v>
      </c>
      <c r="F90" s="42">
        <f>F91</f>
        <v>100</v>
      </c>
      <c r="G90" s="42">
        <f>G91</f>
        <v>100</v>
      </c>
      <c r="H90" s="80"/>
      <c r="I90" s="80"/>
      <c r="J90" s="80"/>
      <c r="K90" s="80"/>
    </row>
    <row r="91" spans="1:11" ht="47.25">
      <c r="A91" s="44" t="s">
        <v>315</v>
      </c>
      <c r="B91" s="41" t="s">
        <v>68</v>
      </c>
      <c r="C91" s="41" t="s">
        <v>285</v>
      </c>
      <c r="D91" s="41" t="s">
        <v>8</v>
      </c>
      <c r="E91" s="42">
        <v>132.5</v>
      </c>
      <c r="F91" s="42">
        <v>100</v>
      </c>
      <c r="G91" s="42">
        <v>100</v>
      </c>
      <c r="H91" s="80"/>
      <c r="I91" s="80"/>
      <c r="J91" s="80"/>
      <c r="K91" s="80"/>
    </row>
    <row r="92" spans="1:11" ht="47.25">
      <c r="A92" s="44" t="s">
        <v>327</v>
      </c>
      <c r="B92" s="41" t="s">
        <v>68</v>
      </c>
      <c r="C92" s="41" t="s">
        <v>381</v>
      </c>
      <c r="D92" s="41"/>
      <c r="E92" s="42">
        <f>E93</f>
        <v>51.4</v>
      </c>
      <c r="F92" s="42">
        <f>F93</f>
        <v>0</v>
      </c>
      <c r="G92" s="42">
        <f>G93</f>
        <v>0</v>
      </c>
      <c r="H92" s="80"/>
      <c r="I92" s="80"/>
      <c r="J92" s="80"/>
      <c r="K92" s="80"/>
    </row>
    <row r="93" spans="1:11" ht="31.5">
      <c r="A93" s="44" t="s">
        <v>316</v>
      </c>
      <c r="B93" s="41" t="s">
        <v>68</v>
      </c>
      <c r="C93" s="41" t="s">
        <v>381</v>
      </c>
      <c r="D93" s="41" t="s">
        <v>8</v>
      </c>
      <c r="E93" s="42">
        <v>51.4</v>
      </c>
      <c r="F93" s="42">
        <v>0</v>
      </c>
      <c r="G93" s="42">
        <v>0</v>
      </c>
      <c r="H93" s="80"/>
      <c r="I93" s="80"/>
      <c r="J93" s="80"/>
      <c r="K93" s="80"/>
    </row>
    <row r="94" spans="1:11" ht="31.5">
      <c r="A94" s="44" t="s">
        <v>48</v>
      </c>
      <c r="B94" s="41" t="s">
        <v>68</v>
      </c>
      <c r="C94" s="41" t="s">
        <v>122</v>
      </c>
      <c r="D94" s="41"/>
      <c r="E94" s="42">
        <f>E95</f>
        <v>59950</v>
      </c>
      <c r="F94" s="42">
        <f>F95</f>
        <v>59950</v>
      </c>
      <c r="G94" s="42">
        <f>G95</f>
        <v>59950</v>
      </c>
      <c r="H94" s="80"/>
      <c r="I94" s="80"/>
      <c r="J94" s="80"/>
      <c r="K94" s="80"/>
    </row>
    <row r="95" spans="1:11" ht="31.5">
      <c r="A95" s="44" t="s">
        <v>10</v>
      </c>
      <c r="B95" s="41" t="s">
        <v>68</v>
      </c>
      <c r="C95" s="41" t="s">
        <v>122</v>
      </c>
      <c r="D95" s="41" t="s">
        <v>11</v>
      </c>
      <c r="E95" s="36">
        <v>59950</v>
      </c>
      <c r="F95" s="36">
        <v>59950</v>
      </c>
      <c r="G95" s="36">
        <v>59950</v>
      </c>
      <c r="H95" s="80"/>
      <c r="I95" s="80"/>
      <c r="J95" s="80"/>
      <c r="K95" s="80"/>
    </row>
    <row r="96" spans="1:11" ht="47.25">
      <c r="A96" s="44" t="s">
        <v>229</v>
      </c>
      <c r="B96" s="41" t="s">
        <v>68</v>
      </c>
      <c r="C96" s="41" t="s">
        <v>231</v>
      </c>
      <c r="D96" s="41"/>
      <c r="E96" s="42">
        <f>E97</f>
        <v>3687.1</v>
      </c>
      <c r="F96" s="42">
        <f>F97</f>
        <v>3687.1</v>
      </c>
      <c r="G96" s="42">
        <f>G97</f>
        <v>3687.1</v>
      </c>
      <c r="H96" s="80"/>
      <c r="I96" s="80"/>
      <c r="J96" s="80"/>
      <c r="K96" s="80"/>
    </row>
    <row r="97" spans="1:11" ht="31.5">
      <c r="A97" s="44" t="s">
        <v>10</v>
      </c>
      <c r="B97" s="41" t="s">
        <v>68</v>
      </c>
      <c r="C97" s="41" t="s">
        <v>231</v>
      </c>
      <c r="D97" s="41" t="s">
        <v>11</v>
      </c>
      <c r="E97" s="36">
        <v>3687.1</v>
      </c>
      <c r="F97" s="36">
        <v>3687.1</v>
      </c>
      <c r="G97" s="36">
        <v>3687.1</v>
      </c>
      <c r="H97" s="80"/>
      <c r="I97" s="80"/>
      <c r="J97" s="80"/>
      <c r="K97" s="80"/>
    </row>
    <row r="98" spans="1:11" ht="31.5">
      <c r="A98" s="44" t="s">
        <v>219</v>
      </c>
      <c r="B98" s="41" t="s">
        <v>68</v>
      </c>
      <c r="C98" s="26" t="s">
        <v>269</v>
      </c>
      <c r="D98" s="41"/>
      <c r="E98" s="36">
        <f>E99</f>
        <v>130.7</v>
      </c>
      <c r="F98" s="36">
        <f>F99</f>
        <v>130.7</v>
      </c>
      <c r="G98" s="36">
        <f>G99</f>
        <v>130.7</v>
      </c>
      <c r="H98" s="80"/>
      <c r="I98" s="80"/>
      <c r="J98" s="80"/>
      <c r="K98" s="80"/>
    </row>
    <row r="99" spans="1:11" ht="31.5">
      <c r="A99" s="44" t="s">
        <v>10</v>
      </c>
      <c r="B99" s="41" t="s">
        <v>68</v>
      </c>
      <c r="C99" s="26" t="s">
        <v>269</v>
      </c>
      <c r="D99" s="41" t="s">
        <v>11</v>
      </c>
      <c r="E99" s="36">
        <v>130.7</v>
      </c>
      <c r="F99" s="36">
        <v>130.7</v>
      </c>
      <c r="G99" s="36">
        <v>130.7</v>
      </c>
      <c r="H99" s="80"/>
      <c r="I99" s="80"/>
      <c r="J99" s="80"/>
      <c r="K99" s="80"/>
    </row>
    <row r="100" spans="1:11" ht="31.5">
      <c r="A100" s="44" t="s">
        <v>37</v>
      </c>
      <c r="B100" s="41" t="s">
        <v>68</v>
      </c>
      <c r="C100" s="41" t="s">
        <v>286</v>
      </c>
      <c r="D100" s="41"/>
      <c r="E100" s="42">
        <f>E101</f>
        <v>300.7</v>
      </c>
      <c r="F100" s="42">
        <f>F101</f>
        <v>300.7</v>
      </c>
      <c r="G100" s="42">
        <f>G101</f>
        <v>300.7</v>
      </c>
      <c r="H100" s="80"/>
      <c r="I100" s="80"/>
      <c r="J100" s="80"/>
      <c r="K100" s="80"/>
    </row>
    <row r="101" spans="1:11" ht="31.5">
      <c r="A101" s="44" t="s">
        <v>10</v>
      </c>
      <c r="B101" s="41" t="s">
        <v>68</v>
      </c>
      <c r="C101" s="41" t="s">
        <v>286</v>
      </c>
      <c r="D101" s="41" t="s">
        <v>11</v>
      </c>
      <c r="E101" s="42">
        <v>300.7</v>
      </c>
      <c r="F101" s="42">
        <v>300.7</v>
      </c>
      <c r="G101" s="42">
        <v>300.7</v>
      </c>
      <c r="H101" s="80"/>
      <c r="I101" s="80"/>
      <c r="J101" s="80"/>
      <c r="K101" s="80"/>
    </row>
    <row r="102" spans="1:11" ht="31.5">
      <c r="A102" s="44" t="s">
        <v>184</v>
      </c>
      <c r="B102" s="26" t="s">
        <v>68</v>
      </c>
      <c r="C102" s="41" t="s">
        <v>183</v>
      </c>
      <c r="D102" s="15"/>
      <c r="E102" s="17">
        <f>E103</f>
        <v>20</v>
      </c>
      <c r="F102" s="17">
        <f>F103</f>
        <v>20</v>
      </c>
      <c r="G102" s="17">
        <f>G103</f>
        <v>20</v>
      </c>
      <c r="H102" s="80"/>
      <c r="I102" s="80"/>
      <c r="J102" s="80"/>
      <c r="K102" s="80"/>
    </row>
    <row r="103" spans="1:11" ht="47.25">
      <c r="A103" s="44" t="s">
        <v>315</v>
      </c>
      <c r="B103" s="26" t="s">
        <v>68</v>
      </c>
      <c r="C103" s="41" t="s">
        <v>183</v>
      </c>
      <c r="D103" s="15" t="s">
        <v>8</v>
      </c>
      <c r="E103" s="42">
        <v>20</v>
      </c>
      <c r="F103" s="42">
        <v>20</v>
      </c>
      <c r="G103" s="42">
        <v>20</v>
      </c>
      <c r="H103" s="80"/>
      <c r="I103" s="80"/>
      <c r="J103" s="80"/>
      <c r="K103" s="80"/>
    </row>
    <row r="104" spans="1:11" ht="31.5">
      <c r="A104" s="44" t="s">
        <v>38</v>
      </c>
      <c r="B104" s="26" t="s">
        <v>68</v>
      </c>
      <c r="C104" s="41" t="s">
        <v>123</v>
      </c>
      <c r="D104" s="15"/>
      <c r="E104" s="17">
        <f>E105</f>
        <v>1500</v>
      </c>
      <c r="F104" s="17">
        <f>F105</f>
        <v>1500</v>
      </c>
      <c r="G104" s="17">
        <f>G105</f>
        <v>1500</v>
      </c>
      <c r="H104" s="80"/>
      <c r="I104" s="80"/>
      <c r="J104" s="80"/>
      <c r="K104" s="80"/>
    </row>
    <row r="105" spans="1:11" ht="41.25" customHeight="1">
      <c r="A105" s="44" t="s">
        <v>315</v>
      </c>
      <c r="B105" s="26" t="s">
        <v>68</v>
      </c>
      <c r="C105" s="41" t="s">
        <v>123</v>
      </c>
      <c r="D105" s="15" t="s">
        <v>8</v>
      </c>
      <c r="E105" s="42">
        <v>1500</v>
      </c>
      <c r="F105" s="42">
        <v>1500</v>
      </c>
      <c r="G105" s="42">
        <v>1500</v>
      </c>
      <c r="H105" s="80"/>
      <c r="I105" s="80"/>
      <c r="J105" s="80"/>
      <c r="K105" s="80"/>
    </row>
    <row r="106" spans="1:11" ht="38.25" customHeight="1">
      <c r="A106" s="22" t="s">
        <v>166</v>
      </c>
      <c r="B106" s="26" t="s">
        <v>68</v>
      </c>
      <c r="C106" s="41" t="s">
        <v>174</v>
      </c>
      <c r="D106" s="15"/>
      <c r="E106" s="42">
        <f>E107</f>
        <v>100</v>
      </c>
      <c r="F106" s="42">
        <f>F107</f>
        <v>100</v>
      </c>
      <c r="G106" s="42">
        <f>G107</f>
        <v>100</v>
      </c>
      <c r="H106" s="80"/>
      <c r="I106" s="80"/>
      <c r="J106" s="80"/>
      <c r="K106" s="80"/>
    </row>
    <row r="107" spans="1:11" ht="31.5">
      <c r="A107" s="44" t="s">
        <v>10</v>
      </c>
      <c r="B107" s="26" t="s">
        <v>68</v>
      </c>
      <c r="C107" s="41" t="s">
        <v>174</v>
      </c>
      <c r="D107" s="15" t="s">
        <v>11</v>
      </c>
      <c r="E107" s="42">
        <v>100</v>
      </c>
      <c r="F107" s="42">
        <v>100</v>
      </c>
      <c r="G107" s="42">
        <v>100</v>
      </c>
      <c r="H107" s="80"/>
      <c r="I107" s="80"/>
      <c r="J107" s="80"/>
      <c r="K107" s="80"/>
    </row>
    <row r="108" spans="1:11" ht="32.25" customHeight="1">
      <c r="A108" s="44" t="s">
        <v>367</v>
      </c>
      <c r="B108" s="26" t="s">
        <v>68</v>
      </c>
      <c r="C108" s="41" t="s">
        <v>366</v>
      </c>
      <c r="D108" s="15"/>
      <c r="E108" s="42">
        <f>E109</f>
        <v>10</v>
      </c>
      <c r="F108" s="42">
        <f>F109</f>
        <v>10</v>
      </c>
      <c r="G108" s="42">
        <f>G109</f>
        <v>10</v>
      </c>
      <c r="H108" s="80"/>
      <c r="I108" s="80"/>
      <c r="J108" s="80"/>
      <c r="K108" s="80"/>
    </row>
    <row r="109" spans="1:11" ht="32.25" customHeight="1">
      <c r="A109" s="44" t="s">
        <v>10</v>
      </c>
      <c r="B109" s="26" t="s">
        <v>68</v>
      </c>
      <c r="C109" s="41" t="s">
        <v>366</v>
      </c>
      <c r="D109" s="15" t="s">
        <v>11</v>
      </c>
      <c r="E109" s="42">
        <v>10</v>
      </c>
      <c r="F109" s="42">
        <v>10</v>
      </c>
      <c r="G109" s="42">
        <v>10</v>
      </c>
      <c r="H109" s="80"/>
      <c r="I109" s="80"/>
      <c r="J109" s="80"/>
      <c r="K109" s="80"/>
    </row>
    <row r="110" spans="1:11" ht="77.25" customHeight="1">
      <c r="A110" s="44" t="s">
        <v>375</v>
      </c>
      <c r="B110" s="26" t="s">
        <v>68</v>
      </c>
      <c r="C110" s="41" t="s">
        <v>302</v>
      </c>
      <c r="D110" s="15"/>
      <c r="E110" s="42">
        <f>E111</f>
        <v>30</v>
      </c>
      <c r="F110" s="42">
        <f>F111</f>
        <v>30</v>
      </c>
      <c r="G110" s="42">
        <f>G111</f>
        <v>30</v>
      </c>
      <c r="H110" s="80"/>
      <c r="I110" s="80"/>
      <c r="J110" s="80"/>
      <c r="K110" s="80"/>
    </row>
    <row r="111" spans="1:11" ht="36" customHeight="1">
      <c r="A111" s="44" t="s">
        <v>10</v>
      </c>
      <c r="B111" s="26" t="s">
        <v>68</v>
      </c>
      <c r="C111" s="41" t="s">
        <v>302</v>
      </c>
      <c r="D111" s="15" t="s">
        <v>11</v>
      </c>
      <c r="E111" s="42">
        <v>30</v>
      </c>
      <c r="F111" s="42">
        <v>30</v>
      </c>
      <c r="G111" s="42">
        <v>30</v>
      </c>
      <c r="H111" s="80"/>
      <c r="I111" s="80"/>
      <c r="J111" s="80"/>
      <c r="K111" s="80"/>
    </row>
    <row r="112" spans="1:11" ht="31.5">
      <c r="A112" s="124" t="s">
        <v>251</v>
      </c>
      <c r="B112" s="68" t="s">
        <v>68</v>
      </c>
      <c r="C112" s="67" t="s">
        <v>127</v>
      </c>
      <c r="D112" s="67" t="s">
        <v>0</v>
      </c>
      <c r="E112" s="73">
        <f>E113+E141</f>
        <v>128285.19999999998</v>
      </c>
      <c r="F112" s="73">
        <f>F113+F141</f>
        <v>112201.90000000001</v>
      </c>
      <c r="G112" s="73">
        <f>G113+G141</f>
        <v>112332.3</v>
      </c>
      <c r="H112" s="80"/>
      <c r="I112" s="80"/>
      <c r="J112" s="80"/>
      <c r="K112" s="80"/>
    </row>
    <row r="113" spans="1:11" ht="15.75">
      <c r="A113" s="125" t="s">
        <v>254</v>
      </c>
      <c r="B113" s="74" t="s">
        <v>68</v>
      </c>
      <c r="C113" s="11" t="s">
        <v>135</v>
      </c>
      <c r="D113" s="11" t="s">
        <v>0</v>
      </c>
      <c r="E113" s="12">
        <f>E116+E118+E123+E130+E136+E127+E139+E114+E133</f>
        <v>126320.99999999999</v>
      </c>
      <c r="F113" s="12">
        <f>F116+F118+F123+F130+F136+F127+F139+F114+F133</f>
        <v>109492.50000000001</v>
      </c>
      <c r="G113" s="12">
        <f>G116+G118+G123+G130+G136+G127+G139+G114+G133</f>
        <v>109622.90000000001</v>
      </c>
      <c r="H113" s="80"/>
      <c r="I113" s="80"/>
      <c r="J113" s="80"/>
      <c r="K113" s="80"/>
    </row>
    <row r="114" spans="1:11" ht="31.5">
      <c r="A114" s="45" t="s">
        <v>369</v>
      </c>
      <c r="B114" s="41" t="s">
        <v>68</v>
      </c>
      <c r="C114" s="21" t="s">
        <v>368</v>
      </c>
      <c r="D114" s="21"/>
      <c r="E114" s="20">
        <f>E115</f>
        <v>200</v>
      </c>
      <c r="F114" s="20">
        <f>F115</f>
        <v>200</v>
      </c>
      <c r="G114" s="20">
        <f>G115</f>
        <v>200</v>
      </c>
      <c r="H114" s="80"/>
      <c r="I114" s="80"/>
      <c r="J114" s="80"/>
      <c r="K114" s="80"/>
    </row>
    <row r="115" spans="1:11" ht="31.5">
      <c r="A115" s="45" t="s">
        <v>316</v>
      </c>
      <c r="B115" s="41" t="s">
        <v>68</v>
      </c>
      <c r="C115" s="21" t="s">
        <v>368</v>
      </c>
      <c r="D115" s="21" t="s">
        <v>8</v>
      </c>
      <c r="E115" s="20">
        <v>200</v>
      </c>
      <c r="F115" s="20">
        <v>200</v>
      </c>
      <c r="G115" s="20">
        <v>200</v>
      </c>
      <c r="H115" s="80"/>
      <c r="I115" s="80"/>
      <c r="J115" s="80"/>
      <c r="K115" s="80"/>
    </row>
    <row r="116" spans="1:11" ht="31.5">
      <c r="A116" s="44" t="s">
        <v>18</v>
      </c>
      <c r="B116" s="41" t="s">
        <v>68</v>
      </c>
      <c r="C116" s="15" t="s">
        <v>136</v>
      </c>
      <c r="D116" s="7"/>
      <c r="E116" s="8">
        <f>E117</f>
        <v>200</v>
      </c>
      <c r="F116" s="8">
        <f>F117</f>
        <v>200</v>
      </c>
      <c r="G116" s="8">
        <f>G117</f>
        <v>200</v>
      </c>
      <c r="H116" s="80"/>
      <c r="I116" s="80"/>
      <c r="J116" s="80"/>
      <c r="K116" s="80"/>
    </row>
    <row r="117" spans="1:11" ht="47.25">
      <c r="A117" s="44" t="s">
        <v>315</v>
      </c>
      <c r="B117" s="41" t="s">
        <v>68</v>
      </c>
      <c r="C117" s="15" t="s">
        <v>136</v>
      </c>
      <c r="D117" s="41" t="s">
        <v>8</v>
      </c>
      <c r="E117" s="42">
        <v>200</v>
      </c>
      <c r="F117" s="42">
        <v>200</v>
      </c>
      <c r="G117" s="42">
        <v>200</v>
      </c>
      <c r="H117" s="80"/>
      <c r="I117" s="80"/>
      <c r="J117" s="80"/>
      <c r="K117" s="80"/>
    </row>
    <row r="118" spans="1:11" ht="31.5">
      <c r="A118" s="44" t="s">
        <v>13</v>
      </c>
      <c r="B118" s="41" t="s">
        <v>68</v>
      </c>
      <c r="C118" s="41" t="s">
        <v>137</v>
      </c>
      <c r="D118" s="21"/>
      <c r="E118" s="20">
        <f>E119+E120+E121+E122</f>
        <v>109372.79999999999</v>
      </c>
      <c r="F118" s="20">
        <f>SUM(F119:F122)</f>
        <v>94052.90000000001</v>
      </c>
      <c r="G118" s="20">
        <f>SUM(G119:G122)</f>
        <v>94175.3</v>
      </c>
      <c r="H118" s="80"/>
      <c r="I118" s="80"/>
      <c r="J118" s="80"/>
      <c r="K118" s="80"/>
    </row>
    <row r="119" spans="1:11" ht="63">
      <c r="A119" s="44" t="s">
        <v>14</v>
      </c>
      <c r="B119" s="41" t="s">
        <v>68</v>
      </c>
      <c r="C119" s="41" t="s">
        <v>137</v>
      </c>
      <c r="D119" s="41" t="s">
        <v>15</v>
      </c>
      <c r="E119" s="36">
        <v>89639.7</v>
      </c>
      <c r="F119" s="36">
        <v>74224.1</v>
      </c>
      <c r="G119" s="36">
        <v>74247.1</v>
      </c>
      <c r="H119" s="80"/>
      <c r="I119" s="80"/>
      <c r="J119" s="80"/>
      <c r="K119" s="80"/>
    </row>
    <row r="120" spans="1:11" ht="47.25">
      <c r="A120" s="44" t="s">
        <v>315</v>
      </c>
      <c r="B120" s="41" t="s">
        <v>68</v>
      </c>
      <c r="C120" s="41" t="s">
        <v>137</v>
      </c>
      <c r="D120" s="41" t="s">
        <v>8</v>
      </c>
      <c r="E120" s="36">
        <v>8990.4</v>
      </c>
      <c r="F120" s="36">
        <v>9086.1</v>
      </c>
      <c r="G120" s="36">
        <v>9185.5</v>
      </c>
      <c r="H120" s="80"/>
      <c r="I120" s="80"/>
      <c r="J120" s="80"/>
      <c r="K120" s="80"/>
    </row>
    <row r="121" spans="1:11" ht="15.75">
      <c r="A121" s="44" t="s">
        <v>61</v>
      </c>
      <c r="B121" s="41" t="s">
        <v>68</v>
      </c>
      <c r="C121" s="41" t="s">
        <v>137</v>
      </c>
      <c r="D121" s="41" t="s">
        <v>16</v>
      </c>
      <c r="E121" s="36">
        <v>10387.7</v>
      </c>
      <c r="F121" s="36">
        <v>10387.7</v>
      </c>
      <c r="G121" s="36">
        <v>10387.7</v>
      </c>
      <c r="H121" s="80"/>
      <c r="I121" s="80"/>
      <c r="J121" s="80"/>
      <c r="K121" s="80"/>
    </row>
    <row r="122" spans="1:11" ht="15.75">
      <c r="A122" s="44" t="s">
        <v>9</v>
      </c>
      <c r="B122" s="41" t="s">
        <v>68</v>
      </c>
      <c r="C122" s="41" t="s">
        <v>137</v>
      </c>
      <c r="D122" s="41" t="s">
        <v>12</v>
      </c>
      <c r="E122" s="36">
        <v>355</v>
      </c>
      <c r="F122" s="36">
        <v>355</v>
      </c>
      <c r="G122" s="36">
        <v>355</v>
      </c>
      <c r="H122" s="80"/>
      <c r="I122" s="80"/>
      <c r="J122" s="80"/>
      <c r="K122" s="80"/>
    </row>
    <row r="123" spans="1:11" ht="31.5">
      <c r="A123" s="44" t="s">
        <v>49</v>
      </c>
      <c r="B123" s="26" t="s">
        <v>68</v>
      </c>
      <c r="C123" s="15" t="s">
        <v>138</v>
      </c>
      <c r="D123" s="7"/>
      <c r="E123" s="8">
        <f>E124+E125+E126</f>
        <v>9402.2</v>
      </c>
      <c r="F123" s="8">
        <f>F124+F125+F126</f>
        <v>7887.400000000001</v>
      </c>
      <c r="G123" s="8">
        <f>G124+G125+G126</f>
        <v>7895.400000000001</v>
      </c>
      <c r="H123" s="80"/>
      <c r="I123" s="80"/>
      <c r="J123" s="80"/>
      <c r="K123" s="80"/>
    </row>
    <row r="124" spans="1:11" ht="63">
      <c r="A124" s="44" t="s">
        <v>14</v>
      </c>
      <c r="B124" s="41" t="s">
        <v>68</v>
      </c>
      <c r="C124" s="15" t="s">
        <v>138</v>
      </c>
      <c r="D124" s="7" t="s">
        <v>15</v>
      </c>
      <c r="E124" s="8">
        <v>8633.5</v>
      </c>
      <c r="F124" s="8">
        <v>7109.1</v>
      </c>
      <c r="G124" s="8">
        <v>7109.1</v>
      </c>
      <c r="H124" s="80"/>
      <c r="I124" s="80"/>
      <c r="J124" s="80"/>
      <c r="K124" s="80"/>
    </row>
    <row r="125" spans="1:11" ht="47.25">
      <c r="A125" s="44" t="s">
        <v>315</v>
      </c>
      <c r="B125" s="41" t="s">
        <v>68</v>
      </c>
      <c r="C125" s="15" t="s">
        <v>138</v>
      </c>
      <c r="D125" s="41" t="s">
        <v>8</v>
      </c>
      <c r="E125" s="8">
        <v>689.7</v>
      </c>
      <c r="F125" s="8">
        <v>699.3</v>
      </c>
      <c r="G125" s="8">
        <v>707.3</v>
      </c>
      <c r="H125" s="80"/>
      <c r="I125" s="80"/>
      <c r="J125" s="80"/>
      <c r="K125" s="80"/>
    </row>
    <row r="126" spans="1:11" ht="15.75">
      <c r="A126" s="44" t="s">
        <v>9</v>
      </c>
      <c r="B126" s="41" t="s">
        <v>68</v>
      </c>
      <c r="C126" s="15" t="s">
        <v>138</v>
      </c>
      <c r="D126" s="41" t="s">
        <v>12</v>
      </c>
      <c r="E126" s="8">
        <v>79</v>
      </c>
      <c r="F126" s="8">
        <v>79</v>
      </c>
      <c r="G126" s="8">
        <v>79</v>
      </c>
      <c r="H126" s="80"/>
      <c r="I126" s="80"/>
      <c r="J126" s="80"/>
      <c r="K126" s="80"/>
    </row>
    <row r="127" spans="1:11" ht="78" customHeight="1">
      <c r="A127" s="44" t="s">
        <v>212</v>
      </c>
      <c r="B127" s="41" t="s">
        <v>68</v>
      </c>
      <c r="C127" s="26" t="s">
        <v>164</v>
      </c>
      <c r="D127" s="41"/>
      <c r="E127" s="20">
        <f>E128+E129</f>
        <v>31</v>
      </c>
      <c r="F127" s="20">
        <f>F128+F129</f>
        <v>31.6</v>
      </c>
      <c r="G127" s="20">
        <f>G128+G129</f>
        <v>31.6</v>
      </c>
      <c r="H127" s="80"/>
      <c r="I127" s="80"/>
      <c r="J127" s="80"/>
      <c r="K127" s="80"/>
    </row>
    <row r="128" spans="1:11" ht="63">
      <c r="A128" s="44" t="s">
        <v>14</v>
      </c>
      <c r="B128" s="41" t="s">
        <v>68</v>
      </c>
      <c r="C128" s="26" t="s">
        <v>164</v>
      </c>
      <c r="D128" s="41" t="s">
        <v>15</v>
      </c>
      <c r="E128" s="20">
        <f>0.8+0.2+1.5+0.5+15+4</f>
        <v>22</v>
      </c>
      <c r="F128" s="20">
        <f>0.8+0.2+1.5+0.5+15+4.6</f>
        <v>22.6</v>
      </c>
      <c r="G128" s="20">
        <f>0.8+0.2+1.5+0.5+15+4.6</f>
        <v>22.6</v>
      </c>
      <c r="H128" s="80"/>
      <c r="I128" s="80"/>
      <c r="J128" s="80"/>
      <c r="K128" s="80"/>
    </row>
    <row r="129" spans="1:11" ht="47.25">
      <c r="A129" s="44" t="s">
        <v>315</v>
      </c>
      <c r="B129" s="41" t="s">
        <v>68</v>
      </c>
      <c r="C129" s="26" t="s">
        <v>164</v>
      </c>
      <c r="D129" s="41" t="s">
        <v>8</v>
      </c>
      <c r="E129" s="20">
        <f>2+2+5</f>
        <v>9</v>
      </c>
      <c r="F129" s="20">
        <f>2+2+5</f>
        <v>9</v>
      </c>
      <c r="G129" s="20">
        <f>2+2+5</f>
        <v>9</v>
      </c>
      <c r="H129" s="80"/>
      <c r="I129" s="80"/>
      <c r="J129" s="80"/>
      <c r="K129" s="80"/>
    </row>
    <row r="130" spans="1:11" ht="78.75">
      <c r="A130" s="44" t="s">
        <v>191</v>
      </c>
      <c r="B130" s="41" t="s">
        <v>68</v>
      </c>
      <c r="C130" s="26" t="s">
        <v>145</v>
      </c>
      <c r="D130" s="108"/>
      <c r="E130" s="109">
        <f>E131+E132</f>
        <v>100</v>
      </c>
      <c r="F130" s="109">
        <f>F131+F132</f>
        <v>102.8</v>
      </c>
      <c r="G130" s="109">
        <f>G131+G132</f>
        <v>102.8</v>
      </c>
      <c r="H130" s="80"/>
      <c r="I130" s="80"/>
      <c r="J130" s="80"/>
      <c r="K130" s="80"/>
    </row>
    <row r="131" spans="1:11" ht="63">
      <c r="A131" s="44" t="s">
        <v>14</v>
      </c>
      <c r="B131" s="41" t="s">
        <v>68</v>
      </c>
      <c r="C131" s="26" t="s">
        <v>145</v>
      </c>
      <c r="D131" s="41" t="s">
        <v>15</v>
      </c>
      <c r="E131" s="42">
        <v>95</v>
      </c>
      <c r="F131" s="42">
        <v>97.8</v>
      </c>
      <c r="G131" s="42">
        <v>97.8</v>
      </c>
      <c r="H131" s="80"/>
      <c r="I131" s="80"/>
      <c r="J131" s="80"/>
      <c r="K131" s="80"/>
    </row>
    <row r="132" spans="1:11" ht="47.25">
      <c r="A132" s="44" t="s">
        <v>315</v>
      </c>
      <c r="B132" s="41" t="s">
        <v>68</v>
      </c>
      <c r="C132" s="26" t="s">
        <v>145</v>
      </c>
      <c r="D132" s="41" t="s">
        <v>8</v>
      </c>
      <c r="E132" s="42">
        <v>5</v>
      </c>
      <c r="F132" s="42">
        <v>5</v>
      </c>
      <c r="G132" s="42">
        <v>5</v>
      </c>
      <c r="H132" s="80"/>
      <c r="I132" s="80"/>
      <c r="J132" s="80"/>
      <c r="K132" s="80"/>
    </row>
    <row r="133" spans="1:11" ht="94.5">
      <c r="A133" s="23" t="s">
        <v>317</v>
      </c>
      <c r="B133" s="41" t="s">
        <v>68</v>
      </c>
      <c r="C133" s="26" t="s">
        <v>147</v>
      </c>
      <c r="D133" s="34"/>
      <c r="E133" s="42">
        <f>E134+E135</f>
        <v>100</v>
      </c>
      <c r="F133" s="42">
        <f>F134+F135</f>
        <v>102.8</v>
      </c>
      <c r="G133" s="42">
        <f>G134+G135</f>
        <v>102.8</v>
      </c>
      <c r="H133" s="80"/>
      <c r="I133" s="80"/>
      <c r="J133" s="80"/>
      <c r="K133" s="80"/>
    </row>
    <row r="134" spans="1:11" ht="63">
      <c r="A134" s="61" t="s">
        <v>14</v>
      </c>
      <c r="B134" s="41" t="s">
        <v>68</v>
      </c>
      <c r="C134" s="26" t="s">
        <v>147</v>
      </c>
      <c r="D134" s="26" t="s">
        <v>15</v>
      </c>
      <c r="E134" s="42">
        <v>95</v>
      </c>
      <c r="F134" s="42">
        <v>97.8</v>
      </c>
      <c r="G134" s="42">
        <v>97.8</v>
      </c>
      <c r="H134" s="80"/>
      <c r="I134" s="80"/>
      <c r="J134" s="80"/>
      <c r="K134" s="80"/>
    </row>
    <row r="135" spans="1:11" ht="47.25">
      <c r="A135" s="44" t="s">
        <v>315</v>
      </c>
      <c r="B135" s="41" t="s">
        <v>68</v>
      </c>
      <c r="C135" s="26" t="s">
        <v>147</v>
      </c>
      <c r="D135" s="26" t="s">
        <v>8</v>
      </c>
      <c r="E135" s="42">
        <v>5</v>
      </c>
      <c r="F135" s="42">
        <v>5</v>
      </c>
      <c r="G135" s="42">
        <v>5</v>
      </c>
      <c r="H135" s="80"/>
      <c r="I135" s="80"/>
      <c r="J135" s="80"/>
      <c r="K135" s="80"/>
    </row>
    <row r="136" spans="1:11" ht="31.5">
      <c r="A136" s="44" t="s">
        <v>44</v>
      </c>
      <c r="B136" s="41" t="s">
        <v>68</v>
      </c>
      <c r="C136" s="41" t="s">
        <v>139</v>
      </c>
      <c r="D136" s="41"/>
      <c r="E136" s="20">
        <f>E137+E138</f>
        <v>2315</v>
      </c>
      <c r="F136" s="20">
        <f>F137+F138</f>
        <v>2315</v>
      </c>
      <c r="G136" s="20">
        <f>G137+G138</f>
        <v>2315</v>
      </c>
      <c r="H136" s="80"/>
      <c r="I136" s="80"/>
      <c r="J136" s="80"/>
      <c r="K136" s="80"/>
    </row>
    <row r="137" spans="1:11" ht="47.25">
      <c r="A137" s="44" t="s">
        <v>315</v>
      </c>
      <c r="B137" s="41" t="s">
        <v>68</v>
      </c>
      <c r="C137" s="41" t="s">
        <v>139</v>
      </c>
      <c r="D137" s="41" t="s">
        <v>8</v>
      </c>
      <c r="E137" s="20">
        <f>2315-200</f>
        <v>2115</v>
      </c>
      <c r="F137" s="20">
        <v>2115</v>
      </c>
      <c r="G137" s="20">
        <v>2115</v>
      </c>
      <c r="H137" s="80"/>
      <c r="I137" s="80"/>
      <c r="J137" s="80"/>
      <c r="K137" s="80"/>
    </row>
    <row r="138" spans="1:11" ht="15.75">
      <c r="A138" s="44" t="s">
        <v>9</v>
      </c>
      <c r="B138" s="41" t="s">
        <v>68</v>
      </c>
      <c r="C138" s="41" t="s">
        <v>139</v>
      </c>
      <c r="D138" s="41" t="s">
        <v>12</v>
      </c>
      <c r="E138" s="20">
        <v>200</v>
      </c>
      <c r="F138" s="20">
        <v>200</v>
      </c>
      <c r="G138" s="20">
        <v>200</v>
      </c>
      <c r="H138" s="80"/>
      <c r="I138" s="80"/>
      <c r="J138" s="80"/>
      <c r="K138" s="80"/>
    </row>
    <row r="139" spans="1:11" ht="31.5">
      <c r="A139" s="44" t="s">
        <v>216</v>
      </c>
      <c r="B139" s="41" t="s">
        <v>68</v>
      </c>
      <c r="C139" s="41" t="s">
        <v>214</v>
      </c>
      <c r="D139" s="41"/>
      <c r="E139" s="20">
        <f>E140</f>
        <v>4600</v>
      </c>
      <c r="F139" s="20">
        <f>F140</f>
        <v>4600</v>
      </c>
      <c r="G139" s="20">
        <f>G140</f>
        <v>4600</v>
      </c>
      <c r="H139" s="80"/>
      <c r="I139" s="80"/>
      <c r="J139" s="80"/>
      <c r="K139" s="80"/>
    </row>
    <row r="140" spans="1:11" ht="31.5">
      <c r="A140" s="44" t="s">
        <v>10</v>
      </c>
      <c r="B140" s="41" t="s">
        <v>68</v>
      </c>
      <c r="C140" s="41" t="s">
        <v>214</v>
      </c>
      <c r="D140" s="41" t="s">
        <v>11</v>
      </c>
      <c r="E140" s="20">
        <v>4600</v>
      </c>
      <c r="F140" s="20">
        <v>4600</v>
      </c>
      <c r="G140" s="20">
        <v>4600</v>
      </c>
      <c r="H140" s="80"/>
      <c r="I140" s="80"/>
      <c r="J140" s="80"/>
      <c r="K140" s="80"/>
    </row>
    <row r="141" spans="1:11" ht="15.75">
      <c r="A141" s="125" t="s">
        <v>63</v>
      </c>
      <c r="B141" s="74" t="s">
        <v>68</v>
      </c>
      <c r="C141" s="11" t="s">
        <v>140</v>
      </c>
      <c r="D141" s="11" t="s">
        <v>0</v>
      </c>
      <c r="E141" s="12">
        <f>E142+E146+E150+E148+E144+E152</f>
        <v>1964.2</v>
      </c>
      <c r="F141" s="12">
        <f>F142+F146+F150+F148+F144+F152</f>
        <v>2709.4</v>
      </c>
      <c r="G141" s="12">
        <f>G142+G146+G150+G148+G144+G152</f>
        <v>2709.4</v>
      </c>
      <c r="H141" s="80"/>
      <c r="I141" s="80"/>
      <c r="J141" s="80"/>
      <c r="K141" s="80"/>
    </row>
    <row r="142" spans="1:11" ht="47.25">
      <c r="A142" s="44" t="s">
        <v>19</v>
      </c>
      <c r="B142" s="26" t="s">
        <v>68</v>
      </c>
      <c r="C142" s="15" t="s">
        <v>141</v>
      </c>
      <c r="D142" s="7"/>
      <c r="E142" s="8">
        <f>E143</f>
        <v>26</v>
      </c>
      <c r="F142" s="8">
        <f>F143</f>
        <v>26</v>
      </c>
      <c r="G142" s="8">
        <f>G143</f>
        <v>26</v>
      </c>
      <c r="H142" s="80"/>
      <c r="I142" s="80"/>
      <c r="J142" s="80"/>
      <c r="K142" s="80"/>
    </row>
    <row r="143" spans="1:11" ht="47.25">
      <c r="A143" s="44" t="s">
        <v>315</v>
      </c>
      <c r="B143" s="41" t="s">
        <v>68</v>
      </c>
      <c r="C143" s="15" t="s">
        <v>141</v>
      </c>
      <c r="D143" s="41" t="s">
        <v>8</v>
      </c>
      <c r="E143" s="20">
        <v>26</v>
      </c>
      <c r="F143" s="20">
        <v>26</v>
      </c>
      <c r="G143" s="20">
        <v>26</v>
      </c>
      <c r="H143" s="80"/>
      <c r="I143" s="80"/>
      <c r="J143" s="80"/>
      <c r="K143" s="80"/>
    </row>
    <row r="144" spans="1:11" ht="49.5" customHeight="1">
      <c r="A144" s="44" t="s">
        <v>185</v>
      </c>
      <c r="B144" s="26" t="s">
        <v>68</v>
      </c>
      <c r="C144" s="15" t="s">
        <v>186</v>
      </c>
      <c r="D144" s="7"/>
      <c r="E144" s="8">
        <f>E145</f>
        <v>100</v>
      </c>
      <c r="F144" s="8">
        <f>F145</f>
        <v>100</v>
      </c>
      <c r="G144" s="8">
        <f>G145</f>
        <v>100</v>
      </c>
      <c r="H144" s="80"/>
      <c r="I144" s="80"/>
      <c r="J144" s="80"/>
      <c r="K144" s="80"/>
    </row>
    <row r="145" spans="1:11" ht="47.25">
      <c r="A145" s="44" t="s">
        <v>315</v>
      </c>
      <c r="B145" s="41" t="s">
        <v>68</v>
      </c>
      <c r="C145" s="15" t="s">
        <v>186</v>
      </c>
      <c r="D145" s="41" t="s">
        <v>8</v>
      </c>
      <c r="E145" s="20">
        <v>100</v>
      </c>
      <c r="F145" s="20">
        <v>100</v>
      </c>
      <c r="G145" s="20">
        <v>100</v>
      </c>
      <c r="H145" s="80"/>
      <c r="I145" s="80"/>
      <c r="J145" s="80"/>
      <c r="K145" s="80"/>
    </row>
    <row r="146" spans="1:11" ht="63">
      <c r="A146" s="44" t="s">
        <v>20</v>
      </c>
      <c r="B146" s="41" t="s">
        <v>68</v>
      </c>
      <c r="C146" s="15" t="s">
        <v>142</v>
      </c>
      <c r="D146" s="21"/>
      <c r="E146" s="20">
        <f>E147</f>
        <v>1254.8</v>
      </c>
      <c r="F146" s="20">
        <f>F147</f>
        <v>2000</v>
      </c>
      <c r="G146" s="20">
        <f>G147</f>
        <v>2000</v>
      </c>
      <c r="H146" s="80"/>
      <c r="I146" s="80"/>
      <c r="J146" s="80"/>
      <c r="K146" s="80"/>
    </row>
    <row r="147" spans="1:11" ht="31.5">
      <c r="A147" s="44" t="s">
        <v>316</v>
      </c>
      <c r="B147" s="41" t="s">
        <v>68</v>
      </c>
      <c r="C147" s="15" t="s">
        <v>142</v>
      </c>
      <c r="D147" s="41" t="s">
        <v>8</v>
      </c>
      <c r="E147" s="20">
        <v>1254.8</v>
      </c>
      <c r="F147" s="20">
        <v>2000</v>
      </c>
      <c r="G147" s="20">
        <v>2000</v>
      </c>
      <c r="H147" s="80"/>
      <c r="I147" s="80"/>
      <c r="J147" s="80"/>
      <c r="K147" s="80"/>
    </row>
    <row r="148" spans="1:11" ht="31.5">
      <c r="A148" s="44" t="s">
        <v>325</v>
      </c>
      <c r="B148" s="41" t="s">
        <v>68</v>
      </c>
      <c r="C148" s="15" t="s">
        <v>167</v>
      </c>
      <c r="D148" s="21"/>
      <c r="E148" s="20">
        <f>E149</f>
        <v>250</v>
      </c>
      <c r="F148" s="20">
        <f>F149</f>
        <v>250</v>
      </c>
      <c r="G148" s="20">
        <f>G149</f>
        <v>250</v>
      </c>
      <c r="H148" s="80"/>
      <c r="I148" s="80"/>
      <c r="J148" s="80"/>
      <c r="K148" s="80"/>
    </row>
    <row r="149" spans="1:11" ht="31.5">
      <c r="A149" s="44" t="s">
        <v>316</v>
      </c>
      <c r="B149" s="41" t="s">
        <v>68</v>
      </c>
      <c r="C149" s="15" t="s">
        <v>167</v>
      </c>
      <c r="D149" s="41" t="s">
        <v>8</v>
      </c>
      <c r="E149" s="20">
        <v>250</v>
      </c>
      <c r="F149" s="20">
        <v>250</v>
      </c>
      <c r="G149" s="20">
        <v>250</v>
      </c>
      <c r="H149" s="80"/>
      <c r="I149" s="80"/>
      <c r="J149" s="80"/>
      <c r="K149" s="80"/>
    </row>
    <row r="150" spans="1:11" ht="15.75">
      <c r="A150" s="44" t="s">
        <v>54</v>
      </c>
      <c r="B150" s="41" t="s">
        <v>68</v>
      </c>
      <c r="C150" s="15" t="s">
        <v>143</v>
      </c>
      <c r="D150" s="21"/>
      <c r="E150" s="20">
        <f>E151</f>
        <v>150</v>
      </c>
      <c r="F150" s="20">
        <f>F151</f>
        <v>150</v>
      </c>
      <c r="G150" s="20">
        <f>G151</f>
        <v>150</v>
      </c>
      <c r="H150" s="80"/>
      <c r="I150" s="80"/>
      <c r="J150" s="80"/>
      <c r="K150" s="80"/>
    </row>
    <row r="151" spans="1:11" ht="31.5">
      <c r="A151" s="44" t="s">
        <v>316</v>
      </c>
      <c r="B151" s="41" t="s">
        <v>68</v>
      </c>
      <c r="C151" s="15" t="s">
        <v>143</v>
      </c>
      <c r="D151" s="41" t="s">
        <v>8</v>
      </c>
      <c r="E151" s="20">
        <v>150</v>
      </c>
      <c r="F151" s="20">
        <v>150</v>
      </c>
      <c r="G151" s="20">
        <v>150</v>
      </c>
      <c r="H151" s="80"/>
      <c r="I151" s="80"/>
      <c r="J151" s="80"/>
      <c r="K151" s="80"/>
    </row>
    <row r="152" spans="1:11" ht="69.75" customHeight="1">
      <c r="A152" s="44" t="s">
        <v>233</v>
      </c>
      <c r="B152" s="41" t="s">
        <v>68</v>
      </c>
      <c r="C152" s="15" t="s">
        <v>234</v>
      </c>
      <c r="D152" s="41"/>
      <c r="E152" s="20">
        <f>E153</f>
        <v>183.4</v>
      </c>
      <c r="F152" s="20">
        <f>F153</f>
        <v>183.4</v>
      </c>
      <c r="G152" s="20">
        <f>G153</f>
        <v>183.4</v>
      </c>
      <c r="H152" s="80"/>
      <c r="I152" s="80"/>
      <c r="J152" s="80"/>
      <c r="K152" s="80"/>
    </row>
    <row r="153" spans="1:11" ht="31.5">
      <c r="A153" s="44" t="s">
        <v>316</v>
      </c>
      <c r="B153" s="41" t="s">
        <v>68</v>
      </c>
      <c r="C153" s="15" t="s">
        <v>234</v>
      </c>
      <c r="D153" s="41" t="s">
        <v>8</v>
      </c>
      <c r="E153" s="20">
        <v>183.4</v>
      </c>
      <c r="F153" s="20">
        <v>183.4</v>
      </c>
      <c r="G153" s="20">
        <v>183.4</v>
      </c>
      <c r="H153" s="80"/>
      <c r="I153" s="80"/>
      <c r="J153" s="80"/>
      <c r="K153" s="80"/>
    </row>
    <row r="154" spans="1:11" ht="31.5">
      <c r="A154" s="124" t="s">
        <v>255</v>
      </c>
      <c r="B154" s="68" t="s">
        <v>68</v>
      </c>
      <c r="C154" s="67" t="s">
        <v>114</v>
      </c>
      <c r="D154" s="67" t="s">
        <v>0</v>
      </c>
      <c r="E154" s="73">
        <f aca="true" t="shared" si="4" ref="E154:G155">E155</f>
        <v>18023.9</v>
      </c>
      <c r="F154" s="73">
        <f t="shared" si="4"/>
        <v>15065</v>
      </c>
      <c r="G154" s="73">
        <f t="shared" si="4"/>
        <v>15072.599999999999</v>
      </c>
      <c r="H154" s="80"/>
      <c r="I154" s="80"/>
      <c r="J154" s="80"/>
      <c r="K154" s="80"/>
    </row>
    <row r="155" spans="1:11" ht="47.25">
      <c r="A155" s="10" t="s">
        <v>335</v>
      </c>
      <c r="B155" s="74" t="s">
        <v>68</v>
      </c>
      <c r="C155" s="11" t="s">
        <v>124</v>
      </c>
      <c r="D155" s="11" t="s">
        <v>0</v>
      </c>
      <c r="E155" s="12">
        <f t="shared" si="4"/>
        <v>18023.9</v>
      </c>
      <c r="F155" s="12">
        <f t="shared" si="4"/>
        <v>15065</v>
      </c>
      <c r="G155" s="12">
        <f t="shared" si="4"/>
        <v>15072.599999999999</v>
      </c>
      <c r="H155" s="80"/>
      <c r="I155" s="80"/>
      <c r="J155" s="80"/>
      <c r="K155" s="80"/>
    </row>
    <row r="156" spans="1:11" ht="15.75">
      <c r="A156" s="44" t="s">
        <v>56</v>
      </c>
      <c r="B156" s="41" t="s">
        <v>68</v>
      </c>
      <c r="C156" s="34" t="s">
        <v>271</v>
      </c>
      <c r="D156" s="41"/>
      <c r="E156" s="42">
        <f>E157+E158+E159</f>
        <v>18023.9</v>
      </c>
      <c r="F156" s="42">
        <f>F157+F158+F159</f>
        <v>15065</v>
      </c>
      <c r="G156" s="42">
        <f>G157+G158+G159</f>
        <v>15072.599999999999</v>
      </c>
      <c r="H156" s="80"/>
      <c r="I156" s="80"/>
      <c r="J156" s="80"/>
      <c r="K156" s="80"/>
    </row>
    <row r="157" spans="1:11" ht="63">
      <c r="A157" s="44" t="s">
        <v>14</v>
      </c>
      <c r="B157" s="41" t="s">
        <v>68</v>
      </c>
      <c r="C157" s="34" t="s">
        <v>271</v>
      </c>
      <c r="D157" s="41" t="s">
        <v>15</v>
      </c>
      <c r="E157" s="35">
        <v>16805.3</v>
      </c>
      <c r="F157" s="35">
        <v>13836.4</v>
      </c>
      <c r="G157" s="35">
        <v>13836.4</v>
      </c>
      <c r="H157" s="80"/>
      <c r="I157" s="80"/>
      <c r="J157" s="80"/>
      <c r="K157" s="80"/>
    </row>
    <row r="158" spans="1:11" ht="31.5">
      <c r="A158" s="44" t="s">
        <v>316</v>
      </c>
      <c r="B158" s="41" t="s">
        <v>68</v>
      </c>
      <c r="C158" s="34" t="s">
        <v>271</v>
      </c>
      <c r="D158" s="41" t="s">
        <v>8</v>
      </c>
      <c r="E158" s="35">
        <v>1182.7</v>
      </c>
      <c r="F158" s="35">
        <v>1192.7</v>
      </c>
      <c r="G158" s="35">
        <v>1200.3</v>
      </c>
      <c r="H158" s="80"/>
      <c r="I158" s="80"/>
      <c r="J158" s="80"/>
      <c r="K158" s="80"/>
    </row>
    <row r="159" spans="1:11" ht="15.75">
      <c r="A159" s="44" t="s">
        <v>9</v>
      </c>
      <c r="B159" s="41" t="s">
        <v>68</v>
      </c>
      <c r="C159" s="34" t="s">
        <v>272</v>
      </c>
      <c r="D159" s="41" t="s">
        <v>12</v>
      </c>
      <c r="E159" s="35">
        <v>35.9</v>
      </c>
      <c r="F159" s="35">
        <v>35.9</v>
      </c>
      <c r="G159" s="35">
        <v>35.9</v>
      </c>
      <c r="H159" s="80"/>
      <c r="I159" s="80"/>
      <c r="J159" s="80"/>
      <c r="K159" s="80"/>
    </row>
    <row r="160" spans="1:11" ht="15.75">
      <c r="A160" s="124" t="s">
        <v>257</v>
      </c>
      <c r="B160" s="68" t="s">
        <v>68</v>
      </c>
      <c r="C160" s="67" t="s">
        <v>148</v>
      </c>
      <c r="D160" s="67" t="s">
        <v>0</v>
      </c>
      <c r="E160" s="73">
        <f>E161+E164</f>
        <v>220</v>
      </c>
      <c r="F160" s="73">
        <f>F161+F164</f>
        <v>220</v>
      </c>
      <c r="G160" s="73">
        <f>G161+G164</f>
        <v>220</v>
      </c>
      <c r="H160" s="80"/>
      <c r="I160" s="80"/>
      <c r="J160" s="80"/>
      <c r="K160" s="80"/>
    </row>
    <row r="161" spans="1:11" ht="15.75">
      <c r="A161" s="125" t="s">
        <v>258</v>
      </c>
      <c r="B161" s="74" t="s">
        <v>68</v>
      </c>
      <c r="C161" s="11" t="s">
        <v>149</v>
      </c>
      <c r="D161" s="11" t="s">
        <v>0</v>
      </c>
      <c r="E161" s="12">
        <f aca="true" t="shared" si="5" ref="E161:G162">E162</f>
        <v>120</v>
      </c>
      <c r="F161" s="12">
        <f t="shared" si="5"/>
        <v>120</v>
      </c>
      <c r="G161" s="12">
        <f>G162</f>
        <v>120</v>
      </c>
      <c r="H161" s="80"/>
      <c r="I161" s="80"/>
      <c r="J161" s="80"/>
      <c r="K161" s="80"/>
    </row>
    <row r="162" spans="1:11" ht="31.5">
      <c r="A162" s="44" t="s">
        <v>50</v>
      </c>
      <c r="B162" s="41" t="s">
        <v>68</v>
      </c>
      <c r="C162" s="15" t="s">
        <v>267</v>
      </c>
      <c r="D162" s="41"/>
      <c r="E162" s="42">
        <f t="shared" si="5"/>
        <v>120</v>
      </c>
      <c r="F162" s="42">
        <f t="shared" si="5"/>
        <v>120</v>
      </c>
      <c r="G162" s="42">
        <f t="shared" si="5"/>
        <v>120</v>
      </c>
      <c r="H162" s="80"/>
      <c r="I162" s="80"/>
      <c r="J162" s="80"/>
      <c r="K162" s="80"/>
    </row>
    <row r="163" spans="1:11" ht="63">
      <c r="A163" s="44" t="s">
        <v>14</v>
      </c>
      <c r="B163" s="41" t="s">
        <v>68</v>
      </c>
      <c r="C163" s="15" t="s">
        <v>267</v>
      </c>
      <c r="D163" s="41" t="s">
        <v>15</v>
      </c>
      <c r="E163" s="42">
        <v>120</v>
      </c>
      <c r="F163" s="42">
        <v>120</v>
      </c>
      <c r="G163" s="42">
        <v>120</v>
      </c>
      <c r="H163" s="80"/>
      <c r="I163" s="80"/>
      <c r="J163" s="80"/>
      <c r="K163" s="80"/>
    </row>
    <row r="164" spans="1:11" ht="31.5">
      <c r="A164" s="125" t="s">
        <v>260</v>
      </c>
      <c r="B164" s="74" t="s">
        <v>68</v>
      </c>
      <c r="C164" s="11" t="s">
        <v>151</v>
      </c>
      <c r="D164" s="11" t="s">
        <v>0</v>
      </c>
      <c r="E164" s="12">
        <f>E165+E167</f>
        <v>100</v>
      </c>
      <c r="F164" s="12">
        <f>F165+F167</f>
        <v>100</v>
      </c>
      <c r="G164" s="12">
        <f>G165+G167</f>
        <v>100</v>
      </c>
      <c r="H164" s="80"/>
      <c r="I164" s="80"/>
      <c r="J164" s="80"/>
      <c r="K164" s="80"/>
    </row>
    <row r="165" spans="1:11" ht="47.25">
      <c r="A165" s="44" t="s">
        <v>33</v>
      </c>
      <c r="B165" s="26" t="s">
        <v>68</v>
      </c>
      <c r="C165" s="15" t="s">
        <v>152</v>
      </c>
      <c r="D165" s="15"/>
      <c r="E165" s="17">
        <f>E166</f>
        <v>80</v>
      </c>
      <c r="F165" s="17">
        <f>F166</f>
        <v>80</v>
      </c>
      <c r="G165" s="17">
        <f>G166</f>
        <v>80</v>
      </c>
      <c r="H165" s="80"/>
      <c r="I165" s="80"/>
      <c r="J165" s="80"/>
      <c r="K165" s="80"/>
    </row>
    <row r="166" spans="1:11" ht="31.5">
      <c r="A166" s="44" t="s">
        <v>10</v>
      </c>
      <c r="B166" s="41" t="s">
        <v>68</v>
      </c>
      <c r="C166" s="15" t="s">
        <v>152</v>
      </c>
      <c r="D166" s="41" t="s">
        <v>11</v>
      </c>
      <c r="E166" s="42">
        <v>80</v>
      </c>
      <c r="F166" s="42">
        <v>80</v>
      </c>
      <c r="G166" s="42">
        <v>80</v>
      </c>
      <c r="H166" s="80"/>
      <c r="I166" s="80"/>
      <c r="J166" s="80"/>
      <c r="K166" s="80"/>
    </row>
    <row r="167" spans="1:11" ht="47.25">
      <c r="A167" s="44" t="s">
        <v>176</v>
      </c>
      <c r="B167" s="41" t="s">
        <v>68</v>
      </c>
      <c r="C167" s="15" t="s">
        <v>172</v>
      </c>
      <c r="D167" s="15"/>
      <c r="E167" s="17">
        <f>E168</f>
        <v>20</v>
      </c>
      <c r="F167" s="17">
        <f>F168</f>
        <v>20</v>
      </c>
      <c r="G167" s="17">
        <f>G168</f>
        <v>20</v>
      </c>
      <c r="H167" s="80"/>
      <c r="I167" s="80"/>
      <c r="J167" s="80"/>
      <c r="K167" s="80"/>
    </row>
    <row r="168" spans="1:11" ht="31.5">
      <c r="A168" s="44" t="s">
        <v>10</v>
      </c>
      <c r="B168" s="41" t="s">
        <v>68</v>
      </c>
      <c r="C168" s="15" t="s">
        <v>172</v>
      </c>
      <c r="D168" s="41" t="s">
        <v>11</v>
      </c>
      <c r="E168" s="42">
        <v>20</v>
      </c>
      <c r="F168" s="42">
        <v>20</v>
      </c>
      <c r="G168" s="42">
        <v>20</v>
      </c>
      <c r="H168" s="80"/>
      <c r="I168" s="80"/>
      <c r="J168" s="80"/>
      <c r="K168" s="80"/>
    </row>
    <row r="169" spans="1:11" ht="47.25">
      <c r="A169" s="124" t="s">
        <v>336</v>
      </c>
      <c r="B169" s="68" t="s">
        <v>68</v>
      </c>
      <c r="C169" s="67" t="s">
        <v>337</v>
      </c>
      <c r="D169" s="67" t="s">
        <v>0</v>
      </c>
      <c r="E169" s="73">
        <f>E170+E173+E176</f>
        <v>838.1</v>
      </c>
      <c r="F169" s="73">
        <f>F170+F173+F176</f>
        <v>908.1</v>
      </c>
      <c r="G169" s="73">
        <f>G170+G173+G176</f>
        <v>908.1</v>
      </c>
      <c r="H169" s="80"/>
      <c r="I169" s="80"/>
      <c r="J169" s="80"/>
      <c r="K169" s="80"/>
    </row>
    <row r="170" spans="1:11" ht="31.5">
      <c r="A170" s="125" t="s">
        <v>347</v>
      </c>
      <c r="B170" s="74" t="s">
        <v>68</v>
      </c>
      <c r="C170" s="11" t="s">
        <v>345</v>
      </c>
      <c r="D170" s="11"/>
      <c r="E170" s="12">
        <f aca="true" t="shared" si="6" ref="E170:G171">E171</f>
        <v>96.2</v>
      </c>
      <c r="F170" s="12">
        <f t="shared" si="6"/>
        <v>96.2</v>
      </c>
      <c r="G170" s="12">
        <f t="shared" si="6"/>
        <v>96.2</v>
      </c>
      <c r="H170" s="80"/>
      <c r="I170" s="80"/>
      <c r="J170" s="80"/>
      <c r="K170" s="80"/>
    </row>
    <row r="171" spans="1:11" ht="63">
      <c r="A171" s="44" t="s">
        <v>354</v>
      </c>
      <c r="B171" s="26" t="s">
        <v>68</v>
      </c>
      <c r="C171" s="34" t="s">
        <v>346</v>
      </c>
      <c r="D171" s="21"/>
      <c r="E171" s="42">
        <f t="shared" si="6"/>
        <v>96.2</v>
      </c>
      <c r="F171" s="42">
        <f t="shared" si="6"/>
        <v>96.2</v>
      </c>
      <c r="G171" s="42">
        <f t="shared" si="6"/>
        <v>96.2</v>
      </c>
      <c r="H171" s="80"/>
      <c r="I171" s="80"/>
      <c r="J171" s="80"/>
      <c r="K171" s="80"/>
    </row>
    <row r="172" spans="1:11" ht="47.25">
      <c r="A172" s="44" t="s">
        <v>315</v>
      </c>
      <c r="B172" s="41" t="s">
        <v>68</v>
      </c>
      <c r="C172" s="34" t="s">
        <v>346</v>
      </c>
      <c r="D172" s="21" t="s">
        <v>8</v>
      </c>
      <c r="E172" s="20">
        <v>96.2</v>
      </c>
      <c r="F172" s="20">
        <v>96.2</v>
      </c>
      <c r="G172" s="20">
        <v>96.2</v>
      </c>
      <c r="H172" s="80"/>
      <c r="I172" s="80"/>
      <c r="J172" s="80"/>
      <c r="K172" s="80"/>
    </row>
    <row r="173" spans="1:11" ht="15.75">
      <c r="A173" s="125" t="s">
        <v>256</v>
      </c>
      <c r="B173" s="74" t="s">
        <v>68</v>
      </c>
      <c r="C173" s="11" t="s">
        <v>340</v>
      </c>
      <c r="D173" s="11"/>
      <c r="E173" s="12">
        <f aca="true" t="shared" si="7" ref="E173:G174">E174</f>
        <v>661.9</v>
      </c>
      <c r="F173" s="12">
        <f t="shared" si="7"/>
        <v>661.9</v>
      </c>
      <c r="G173" s="12">
        <f t="shared" si="7"/>
        <v>661.9</v>
      </c>
      <c r="H173" s="80"/>
      <c r="I173" s="80"/>
      <c r="J173" s="80"/>
      <c r="K173" s="80"/>
    </row>
    <row r="174" spans="1:11" ht="47.25">
      <c r="A174" s="44" t="s">
        <v>326</v>
      </c>
      <c r="B174" s="26" t="s">
        <v>68</v>
      </c>
      <c r="C174" s="34" t="s">
        <v>341</v>
      </c>
      <c r="D174" s="21"/>
      <c r="E174" s="42">
        <f t="shared" si="7"/>
        <v>661.9</v>
      </c>
      <c r="F174" s="42">
        <f t="shared" si="7"/>
        <v>661.9</v>
      </c>
      <c r="G174" s="42">
        <f t="shared" si="7"/>
        <v>661.9</v>
      </c>
      <c r="H174" s="80"/>
      <c r="I174" s="80"/>
      <c r="J174" s="80"/>
      <c r="K174" s="80"/>
    </row>
    <row r="175" spans="1:11" ht="47.25">
      <c r="A175" s="44" t="s">
        <v>315</v>
      </c>
      <c r="B175" s="41" t="s">
        <v>68</v>
      </c>
      <c r="C175" s="34" t="s">
        <v>341</v>
      </c>
      <c r="D175" s="21" t="s">
        <v>8</v>
      </c>
      <c r="E175" s="20">
        <v>661.9</v>
      </c>
      <c r="F175" s="20">
        <v>661.9</v>
      </c>
      <c r="G175" s="20">
        <v>661.9</v>
      </c>
      <c r="H175" s="80"/>
      <c r="I175" s="80"/>
      <c r="J175" s="80"/>
      <c r="K175" s="80"/>
    </row>
    <row r="176" spans="1:11" ht="31.5">
      <c r="A176" s="125" t="s">
        <v>355</v>
      </c>
      <c r="B176" s="74" t="s">
        <v>68</v>
      </c>
      <c r="C176" s="11" t="s">
        <v>338</v>
      </c>
      <c r="D176" s="11"/>
      <c r="E176" s="12">
        <f>E177+E179+E181</f>
        <v>80</v>
      </c>
      <c r="F176" s="12">
        <f>F177+F179+F181</f>
        <v>150</v>
      </c>
      <c r="G176" s="12">
        <f>G177+G179+G181</f>
        <v>150</v>
      </c>
      <c r="H176" s="80"/>
      <c r="I176" s="80"/>
      <c r="J176" s="80"/>
      <c r="K176" s="80"/>
    </row>
    <row r="177" spans="1:11" ht="78.75">
      <c r="A177" s="44" t="s">
        <v>356</v>
      </c>
      <c r="B177" s="41" t="s">
        <v>68</v>
      </c>
      <c r="C177" s="34" t="s">
        <v>339</v>
      </c>
      <c r="D177" s="21"/>
      <c r="E177" s="20">
        <f>E178</f>
        <v>40</v>
      </c>
      <c r="F177" s="20">
        <f>F178</f>
        <v>40</v>
      </c>
      <c r="G177" s="20">
        <f>G178</f>
        <v>40</v>
      </c>
      <c r="H177" s="80"/>
      <c r="I177" s="80"/>
      <c r="J177" s="80"/>
      <c r="K177" s="80"/>
    </row>
    <row r="178" spans="1:11" ht="47.25">
      <c r="A178" s="44" t="s">
        <v>315</v>
      </c>
      <c r="B178" s="41" t="s">
        <v>68</v>
      </c>
      <c r="C178" s="34" t="s">
        <v>339</v>
      </c>
      <c r="D178" s="21" t="s">
        <v>8</v>
      </c>
      <c r="E178" s="20">
        <v>40</v>
      </c>
      <c r="F178" s="20">
        <v>40</v>
      </c>
      <c r="G178" s="20">
        <v>40</v>
      </c>
      <c r="H178" s="80"/>
      <c r="I178" s="80"/>
      <c r="J178" s="80"/>
      <c r="K178" s="80"/>
    </row>
    <row r="179" spans="1:11" ht="63">
      <c r="A179" s="44" t="s">
        <v>357</v>
      </c>
      <c r="B179" s="41" t="s">
        <v>68</v>
      </c>
      <c r="C179" s="34" t="s">
        <v>343</v>
      </c>
      <c r="D179" s="21"/>
      <c r="E179" s="20">
        <f>E180</f>
        <v>0</v>
      </c>
      <c r="F179" s="20">
        <f>F180</f>
        <v>70</v>
      </c>
      <c r="G179" s="20">
        <f>G180</f>
        <v>70</v>
      </c>
      <c r="H179" s="80"/>
      <c r="I179" s="80"/>
      <c r="J179" s="80"/>
      <c r="K179" s="80"/>
    </row>
    <row r="180" spans="1:11" ht="47.25">
      <c r="A180" s="44" t="s">
        <v>315</v>
      </c>
      <c r="B180" s="41" t="s">
        <v>68</v>
      </c>
      <c r="C180" s="34" t="s">
        <v>343</v>
      </c>
      <c r="D180" s="21" t="s">
        <v>8</v>
      </c>
      <c r="E180" s="20">
        <v>0</v>
      </c>
      <c r="F180" s="20">
        <v>70</v>
      </c>
      <c r="G180" s="20">
        <v>70</v>
      </c>
      <c r="H180" s="80"/>
      <c r="I180" s="80"/>
      <c r="J180" s="80"/>
      <c r="K180" s="80"/>
    </row>
    <row r="181" spans="1:11" ht="78.75">
      <c r="A181" s="44" t="s">
        <v>358</v>
      </c>
      <c r="B181" s="41" t="s">
        <v>68</v>
      </c>
      <c r="C181" s="34" t="s">
        <v>344</v>
      </c>
      <c r="D181" s="21"/>
      <c r="E181" s="20">
        <v>40</v>
      </c>
      <c r="F181" s="20">
        <v>40</v>
      </c>
      <c r="G181" s="20">
        <v>40</v>
      </c>
      <c r="H181" s="80"/>
      <c r="I181" s="80"/>
      <c r="J181" s="80"/>
      <c r="K181" s="80"/>
    </row>
    <row r="182" spans="1:11" ht="47.25">
      <c r="A182" s="44" t="s">
        <v>315</v>
      </c>
      <c r="B182" s="41" t="s">
        <v>68</v>
      </c>
      <c r="C182" s="34" t="s">
        <v>344</v>
      </c>
      <c r="D182" s="21" t="s">
        <v>8</v>
      </c>
      <c r="E182" s="20">
        <v>40</v>
      </c>
      <c r="F182" s="20">
        <v>40</v>
      </c>
      <c r="G182" s="20">
        <v>40</v>
      </c>
      <c r="H182" s="80"/>
      <c r="I182" s="80"/>
      <c r="J182" s="80"/>
      <c r="K182" s="80"/>
    </row>
    <row r="183" spans="1:11" ht="15.75">
      <c r="A183" s="66" t="s">
        <v>29</v>
      </c>
      <c r="B183" s="68" t="s">
        <v>68</v>
      </c>
      <c r="C183" s="68" t="s">
        <v>86</v>
      </c>
      <c r="D183" s="68" t="s">
        <v>0</v>
      </c>
      <c r="E183" s="122">
        <f>E186+E184+E188+E190</f>
        <v>1452.9</v>
      </c>
      <c r="F183" s="122">
        <f>F186+F184+F188+F190</f>
        <v>377.7</v>
      </c>
      <c r="G183" s="122">
        <f>G186+G184+G188+G190</f>
        <v>377.7</v>
      </c>
      <c r="H183" s="80"/>
      <c r="I183" s="80"/>
      <c r="J183" s="80"/>
      <c r="K183" s="80"/>
    </row>
    <row r="184" spans="1:11" ht="47.25">
      <c r="A184" s="44" t="s">
        <v>209</v>
      </c>
      <c r="B184" s="41" t="s">
        <v>68</v>
      </c>
      <c r="C184" s="41" t="s">
        <v>210</v>
      </c>
      <c r="D184" s="56"/>
      <c r="E184" s="42">
        <f>E185</f>
        <v>285.7</v>
      </c>
      <c r="F184" s="42">
        <f>F185</f>
        <v>17.5</v>
      </c>
      <c r="G184" s="42">
        <f>G185</f>
        <v>17.5</v>
      </c>
      <c r="H184" s="80"/>
      <c r="I184" s="80"/>
      <c r="J184" s="80"/>
      <c r="K184" s="80"/>
    </row>
    <row r="185" spans="1:11" ht="47.25">
      <c r="A185" s="44" t="s">
        <v>315</v>
      </c>
      <c r="B185" s="41" t="s">
        <v>68</v>
      </c>
      <c r="C185" s="41" t="s">
        <v>210</v>
      </c>
      <c r="D185" s="21" t="s">
        <v>8</v>
      </c>
      <c r="E185" s="42">
        <v>285.7</v>
      </c>
      <c r="F185" s="42">
        <v>17.5</v>
      </c>
      <c r="G185" s="42">
        <v>17.5</v>
      </c>
      <c r="H185" s="80"/>
      <c r="I185" s="80"/>
      <c r="J185" s="80"/>
      <c r="K185" s="80"/>
    </row>
    <row r="186" spans="1:11" ht="47.25">
      <c r="A186" s="44" t="s">
        <v>199</v>
      </c>
      <c r="B186" s="41" t="s">
        <v>68</v>
      </c>
      <c r="C186" s="41" t="s">
        <v>198</v>
      </c>
      <c r="D186" s="41"/>
      <c r="E186" s="46">
        <f>E187</f>
        <v>360.2</v>
      </c>
      <c r="F186" s="46">
        <f>F187</f>
        <v>360.2</v>
      </c>
      <c r="G186" s="46">
        <f>G187</f>
        <v>360.2</v>
      </c>
      <c r="H186" s="80"/>
      <c r="I186" s="80"/>
      <c r="J186" s="80"/>
      <c r="K186" s="80"/>
    </row>
    <row r="187" spans="1:11" ht="15.75">
      <c r="A187" s="44" t="s">
        <v>26</v>
      </c>
      <c r="B187" s="41" t="s">
        <v>68</v>
      </c>
      <c r="C187" s="41" t="s">
        <v>198</v>
      </c>
      <c r="D187" s="41" t="s">
        <v>16</v>
      </c>
      <c r="E187" s="46">
        <v>360.2</v>
      </c>
      <c r="F187" s="46">
        <v>360.2</v>
      </c>
      <c r="G187" s="46">
        <v>360.2</v>
      </c>
      <c r="H187" s="80"/>
      <c r="I187" s="80"/>
      <c r="J187" s="80"/>
      <c r="K187" s="80"/>
    </row>
    <row r="188" spans="1:11" ht="47.25">
      <c r="A188" s="141" t="s">
        <v>371</v>
      </c>
      <c r="B188" s="142">
        <v>923</v>
      </c>
      <c r="C188" s="142" t="s">
        <v>372</v>
      </c>
      <c r="D188" s="142"/>
      <c r="E188" s="46">
        <f>E189</f>
        <v>500</v>
      </c>
      <c r="F188" s="46">
        <f>F189</f>
        <v>0</v>
      </c>
      <c r="G188" s="46">
        <f>G189</f>
        <v>0</v>
      </c>
      <c r="H188" s="80"/>
      <c r="I188" s="80"/>
      <c r="J188" s="80"/>
      <c r="K188" s="80"/>
    </row>
    <row r="189" spans="1:11" ht="15.75">
      <c r="A189" s="54" t="s">
        <v>9</v>
      </c>
      <c r="B189" s="143">
        <v>923</v>
      </c>
      <c r="C189" s="142" t="s">
        <v>372</v>
      </c>
      <c r="D189" s="143">
        <v>800</v>
      </c>
      <c r="E189" s="46">
        <v>500</v>
      </c>
      <c r="F189" s="46">
        <v>0</v>
      </c>
      <c r="G189" s="46">
        <v>0</v>
      </c>
      <c r="H189" s="80"/>
      <c r="I189" s="80"/>
      <c r="J189" s="80"/>
      <c r="K189" s="80"/>
    </row>
    <row r="190" spans="1:11" ht="33" customHeight="1">
      <c r="A190" s="54" t="s">
        <v>378</v>
      </c>
      <c r="B190" s="143">
        <v>923</v>
      </c>
      <c r="C190" s="142" t="s">
        <v>377</v>
      </c>
      <c r="D190" s="143"/>
      <c r="E190" s="46">
        <f>E191</f>
        <v>307</v>
      </c>
      <c r="F190" s="46">
        <f>F191</f>
        <v>0</v>
      </c>
      <c r="G190" s="46">
        <f>G191</f>
        <v>0</v>
      </c>
      <c r="H190" s="80"/>
      <c r="I190" s="80"/>
      <c r="J190" s="80"/>
      <c r="K190" s="80"/>
    </row>
    <row r="191" spans="1:11" ht="47.25">
      <c r="A191" s="44" t="s">
        <v>315</v>
      </c>
      <c r="B191" s="143">
        <v>923</v>
      </c>
      <c r="C191" s="142" t="s">
        <v>377</v>
      </c>
      <c r="D191" s="143">
        <v>200</v>
      </c>
      <c r="E191" s="46">
        <v>307</v>
      </c>
      <c r="F191" s="46">
        <v>0</v>
      </c>
      <c r="G191" s="46">
        <v>0</v>
      </c>
      <c r="H191" s="80"/>
      <c r="I191" s="80"/>
      <c r="J191" s="80"/>
      <c r="K191" s="80"/>
    </row>
    <row r="192" spans="1:14" ht="31.5">
      <c r="A192" s="146" t="s">
        <v>69</v>
      </c>
      <c r="B192" s="32" t="s">
        <v>70</v>
      </c>
      <c r="C192" s="71"/>
      <c r="D192" s="71"/>
      <c r="E192" s="30">
        <f>E193+E232</f>
        <v>170748.8</v>
      </c>
      <c r="F192" s="30">
        <f>F193+F232</f>
        <v>164459.8</v>
      </c>
      <c r="G192" s="30">
        <f>G193+G232</f>
        <v>167945.09999999998</v>
      </c>
      <c r="H192" s="131"/>
      <c r="I192" s="131"/>
      <c r="J192" s="131"/>
      <c r="K192" s="80"/>
      <c r="N192">
        <v>167945.09999999998</v>
      </c>
    </row>
    <row r="193" spans="1:11" ht="31.5">
      <c r="A193" s="124" t="s">
        <v>263</v>
      </c>
      <c r="B193" s="67" t="s">
        <v>70</v>
      </c>
      <c r="C193" s="67" t="s">
        <v>117</v>
      </c>
      <c r="D193" s="67" t="s">
        <v>0</v>
      </c>
      <c r="E193" s="73">
        <f>E194+E210+E216+E222+E224+E228+E196+E198+E212+E214+E220+E218+E206+E208+E202+E204+E200</f>
        <v>169943.3</v>
      </c>
      <c r="F193" s="73">
        <f>F194+F210+F216+F222+F224+F228+F196+F198+F212+F214+F220+F218+F206+F208+F202+F204+F200</f>
        <v>163654.3</v>
      </c>
      <c r="G193" s="73">
        <f>G194+G210+G216+G222+G224+G228+G196+G198+G212+G214+G220+G218+G206+G208+G202+G204+G200</f>
        <v>167139.59999999998</v>
      </c>
      <c r="H193" s="80"/>
      <c r="I193" s="132"/>
      <c r="J193" s="132"/>
      <c r="K193" s="132"/>
    </row>
    <row r="194" spans="1:14" ht="31.5">
      <c r="A194" s="44" t="s">
        <v>287</v>
      </c>
      <c r="B194" s="41" t="s">
        <v>70</v>
      </c>
      <c r="C194" s="41" t="s">
        <v>116</v>
      </c>
      <c r="D194" s="41"/>
      <c r="E194" s="106">
        <f>E195</f>
        <v>22842</v>
      </c>
      <c r="F194" s="20">
        <f>F195</f>
        <v>22971.1</v>
      </c>
      <c r="G194" s="20">
        <f>G195</f>
        <v>23750</v>
      </c>
      <c r="H194" s="80"/>
      <c r="I194" s="131"/>
      <c r="J194" s="131"/>
      <c r="K194" s="131"/>
      <c r="L194" s="80"/>
      <c r="M194" s="80"/>
      <c r="N194" s="80"/>
    </row>
    <row r="195" spans="1:12" ht="31.5">
      <c r="A195" s="44" t="s">
        <v>10</v>
      </c>
      <c r="B195" s="41" t="s">
        <v>70</v>
      </c>
      <c r="C195" s="41" t="s">
        <v>116</v>
      </c>
      <c r="D195" s="41" t="s">
        <v>11</v>
      </c>
      <c r="E195" s="20">
        <f>22886.8-44.8</f>
        <v>22842</v>
      </c>
      <c r="F195" s="20">
        <f>21971.1+1000</f>
        <v>22971.1</v>
      </c>
      <c r="G195" s="20">
        <f>22750+1000</f>
        <v>23750</v>
      </c>
      <c r="H195" s="80"/>
      <c r="I195" s="131"/>
      <c r="J195" s="131"/>
      <c r="K195" s="131"/>
      <c r="L195" s="91"/>
    </row>
    <row r="196" spans="1:12" ht="47.25">
      <c r="A196" s="22" t="s">
        <v>329</v>
      </c>
      <c r="B196" s="41" t="s">
        <v>70</v>
      </c>
      <c r="C196" s="41" t="s">
        <v>224</v>
      </c>
      <c r="D196" s="41"/>
      <c r="E196" s="20">
        <f>E197</f>
        <v>13218.900000000001</v>
      </c>
      <c r="F196" s="20">
        <f>F197</f>
        <v>13218.900000000001</v>
      </c>
      <c r="G196" s="20">
        <f>G197</f>
        <v>13218.900000000001</v>
      </c>
      <c r="H196" s="80"/>
      <c r="I196" s="131"/>
      <c r="J196" s="131"/>
      <c r="K196" s="131"/>
      <c r="L196" s="91"/>
    </row>
    <row r="197" spans="1:12" ht="31.5">
      <c r="A197" s="44" t="s">
        <v>10</v>
      </c>
      <c r="B197" s="41" t="s">
        <v>70</v>
      </c>
      <c r="C197" s="41" t="s">
        <v>224</v>
      </c>
      <c r="D197" s="41" t="s">
        <v>11</v>
      </c>
      <c r="E197" s="20">
        <f>13086.7+132.2</f>
        <v>13218.900000000001</v>
      </c>
      <c r="F197" s="20">
        <f>13086.7+132.2</f>
        <v>13218.900000000001</v>
      </c>
      <c r="G197" s="20">
        <f>13086.7+132.2</f>
        <v>13218.900000000001</v>
      </c>
      <c r="H197" s="80"/>
      <c r="I197" s="80"/>
      <c r="J197" s="80"/>
      <c r="K197" s="80"/>
      <c r="L197" s="91"/>
    </row>
    <row r="198" spans="1:12" ht="31.5">
      <c r="A198" s="44" t="s">
        <v>219</v>
      </c>
      <c r="B198" s="41" t="s">
        <v>70</v>
      </c>
      <c r="C198" s="41" t="s">
        <v>218</v>
      </c>
      <c r="D198" s="41"/>
      <c r="E198" s="20">
        <f>E199</f>
        <v>18.4</v>
      </c>
      <c r="F198" s="20">
        <f>F199</f>
        <v>18.4</v>
      </c>
      <c r="G198" s="20">
        <f>G199</f>
        <v>18.4</v>
      </c>
      <c r="H198" s="80"/>
      <c r="I198" s="131"/>
      <c r="J198" s="131"/>
      <c r="K198" s="131"/>
      <c r="L198" s="105"/>
    </row>
    <row r="199" spans="1:12" ht="31.5">
      <c r="A199" s="44" t="s">
        <v>10</v>
      </c>
      <c r="B199" s="41" t="s">
        <v>70</v>
      </c>
      <c r="C199" s="41" t="s">
        <v>218</v>
      </c>
      <c r="D199" s="41" t="s">
        <v>11</v>
      </c>
      <c r="E199" s="20">
        <f>9.2+9.2</f>
        <v>18.4</v>
      </c>
      <c r="F199" s="20">
        <f>9.2+9.2</f>
        <v>18.4</v>
      </c>
      <c r="G199" s="20">
        <f>9.2+9.2</f>
        <v>18.4</v>
      </c>
      <c r="H199" s="80"/>
      <c r="I199" s="80"/>
      <c r="J199" s="80"/>
      <c r="K199" s="80"/>
      <c r="L199" s="91"/>
    </row>
    <row r="200" spans="1:12" ht="15.75">
      <c r="A200" s="44" t="s">
        <v>173</v>
      </c>
      <c r="B200" s="41" t="s">
        <v>70</v>
      </c>
      <c r="C200" s="41" t="s">
        <v>332</v>
      </c>
      <c r="D200" s="41"/>
      <c r="E200" s="20">
        <f>E201</f>
        <v>445</v>
      </c>
      <c r="F200" s="20">
        <f>F201</f>
        <v>0</v>
      </c>
      <c r="G200" s="20">
        <f>G201</f>
        <v>0</v>
      </c>
      <c r="H200" s="80"/>
      <c r="I200" s="80"/>
      <c r="J200" s="80"/>
      <c r="K200" s="80"/>
      <c r="L200" s="91"/>
    </row>
    <row r="201" spans="1:12" ht="31.5">
      <c r="A201" s="44" t="s">
        <v>10</v>
      </c>
      <c r="B201" s="41" t="s">
        <v>70</v>
      </c>
      <c r="C201" s="41" t="s">
        <v>332</v>
      </c>
      <c r="D201" s="41" t="s">
        <v>11</v>
      </c>
      <c r="E201" s="20">
        <v>445</v>
      </c>
      <c r="F201" s="20">
        <v>0</v>
      </c>
      <c r="G201" s="20">
        <v>0</v>
      </c>
      <c r="H201" s="80"/>
      <c r="I201" s="80"/>
      <c r="J201" s="80"/>
      <c r="K201" s="80"/>
      <c r="L201" s="91"/>
    </row>
    <row r="202" spans="1:14" ht="31.5">
      <c r="A202" s="44" t="s">
        <v>211</v>
      </c>
      <c r="B202" s="41" t="s">
        <v>70</v>
      </c>
      <c r="C202" s="41" t="s">
        <v>303</v>
      </c>
      <c r="D202" s="41"/>
      <c r="E202" s="20">
        <f>E203</f>
        <v>60.5</v>
      </c>
      <c r="F202" s="20">
        <f>F203</f>
        <v>0</v>
      </c>
      <c r="G202" s="20">
        <f>G203</f>
        <v>0</v>
      </c>
      <c r="H202" s="80"/>
      <c r="I202" s="80"/>
      <c r="J202" s="80"/>
      <c r="K202" s="80"/>
      <c r="L202" s="136"/>
      <c r="M202" s="136"/>
      <c r="N202" s="136"/>
    </row>
    <row r="203" spans="1:12" ht="31.5">
      <c r="A203" s="44" t="s">
        <v>10</v>
      </c>
      <c r="B203" s="41" t="s">
        <v>70</v>
      </c>
      <c r="C203" s="41" t="s">
        <v>303</v>
      </c>
      <c r="D203" s="41" t="s">
        <v>11</v>
      </c>
      <c r="E203" s="20">
        <v>60.5</v>
      </c>
      <c r="F203" s="20">
        <v>0</v>
      </c>
      <c r="G203" s="20">
        <v>0</v>
      </c>
      <c r="H203" s="80"/>
      <c r="I203" s="80"/>
      <c r="J203" s="80"/>
      <c r="K203" s="80"/>
      <c r="L203" s="92"/>
    </row>
    <row r="204" spans="1:12" ht="15.75">
      <c r="A204" s="44" t="s">
        <v>173</v>
      </c>
      <c r="B204" s="41" t="s">
        <v>70</v>
      </c>
      <c r="C204" s="41" t="s">
        <v>311</v>
      </c>
      <c r="D204" s="41"/>
      <c r="E204" s="20">
        <f>E205</f>
        <v>192.2</v>
      </c>
      <c r="F204" s="20">
        <f>F205</f>
        <v>0</v>
      </c>
      <c r="G204" s="20">
        <f>G205</f>
        <v>0</v>
      </c>
      <c r="H204" s="132"/>
      <c r="I204" s="80"/>
      <c r="J204" s="80"/>
      <c r="K204" s="80"/>
      <c r="L204" s="92"/>
    </row>
    <row r="205" spans="1:12" ht="31.5">
      <c r="A205" s="44" t="s">
        <v>10</v>
      </c>
      <c r="B205" s="41" t="s">
        <v>70</v>
      </c>
      <c r="C205" s="41" t="s">
        <v>311</v>
      </c>
      <c r="D205" s="41" t="s">
        <v>11</v>
      </c>
      <c r="E205" s="20">
        <v>192.2</v>
      </c>
      <c r="F205" s="20">
        <v>0</v>
      </c>
      <c r="G205" s="20">
        <v>0</v>
      </c>
      <c r="H205" s="132"/>
      <c r="I205" s="131"/>
      <c r="J205" s="80"/>
      <c r="K205" s="80"/>
      <c r="L205" s="92"/>
    </row>
    <row r="206" spans="1:12" ht="31.5">
      <c r="A206" s="44" t="s">
        <v>215</v>
      </c>
      <c r="B206" s="41" t="s">
        <v>70</v>
      </c>
      <c r="C206" s="41" t="s">
        <v>362</v>
      </c>
      <c r="D206" s="41"/>
      <c r="E206" s="20">
        <f>E207</f>
        <v>1413.1</v>
      </c>
      <c r="F206" s="20">
        <f>F207</f>
        <v>0</v>
      </c>
      <c r="G206" s="20">
        <f>G207</f>
        <v>0</v>
      </c>
      <c r="H206" s="132"/>
      <c r="I206" s="80"/>
      <c r="J206" s="80"/>
      <c r="K206" s="80"/>
      <c r="L206" s="92"/>
    </row>
    <row r="207" spans="1:12" ht="31.5">
      <c r="A207" s="44" t="s">
        <v>10</v>
      </c>
      <c r="B207" s="41" t="s">
        <v>70</v>
      </c>
      <c r="C207" s="41" t="s">
        <v>362</v>
      </c>
      <c r="D207" s="41" t="s">
        <v>11</v>
      </c>
      <c r="E207" s="20">
        <f>1368.3+44.8</f>
        <v>1413.1</v>
      </c>
      <c r="F207" s="20">
        <v>0</v>
      </c>
      <c r="G207" s="20">
        <v>0</v>
      </c>
      <c r="H207" s="132"/>
      <c r="I207" s="131"/>
      <c r="J207" s="80"/>
      <c r="K207" s="80"/>
      <c r="L207" s="92"/>
    </row>
    <row r="208" spans="1:12" ht="63">
      <c r="A208" s="44" t="s">
        <v>364</v>
      </c>
      <c r="B208" s="41" t="s">
        <v>70</v>
      </c>
      <c r="C208" s="41" t="s">
        <v>363</v>
      </c>
      <c r="D208" s="41"/>
      <c r="E208" s="20">
        <f>E209</f>
        <v>81</v>
      </c>
      <c r="F208" s="20">
        <f>F209</f>
        <v>0</v>
      </c>
      <c r="G208" s="20">
        <f>G209</f>
        <v>0</v>
      </c>
      <c r="H208" s="132"/>
      <c r="I208" s="80"/>
      <c r="J208" s="80"/>
      <c r="K208" s="80"/>
      <c r="L208" s="92"/>
    </row>
    <row r="209" spans="1:12" ht="31.5">
      <c r="A209" s="44" t="s">
        <v>10</v>
      </c>
      <c r="B209" s="41" t="s">
        <v>70</v>
      </c>
      <c r="C209" s="41" t="s">
        <v>363</v>
      </c>
      <c r="D209" s="41" t="s">
        <v>11</v>
      </c>
      <c r="E209" s="20">
        <v>81</v>
      </c>
      <c r="F209" s="20">
        <v>0</v>
      </c>
      <c r="G209" s="20">
        <v>0</v>
      </c>
      <c r="H209" s="132"/>
      <c r="I209" s="131"/>
      <c r="J209" s="80"/>
      <c r="K209" s="80"/>
      <c r="L209" s="92"/>
    </row>
    <row r="210" spans="1:15" ht="31.5">
      <c r="A210" s="44" t="s">
        <v>47</v>
      </c>
      <c r="B210" s="41" t="s">
        <v>70</v>
      </c>
      <c r="C210" s="41" t="s">
        <v>118</v>
      </c>
      <c r="D210" s="41"/>
      <c r="E210" s="42">
        <f>E211</f>
        <v>50688.3</v>
      </c>
      <c r="F210" s="42">
        <f>F211</f>
        <v>50932.1</v>
      </c>
      <c r="G210" s="42">
        <f>G211</f>
        <v>52766</v>
      </c>
      <c r="H210" s="80"/>
      <c r="I210" s="80"/>
      <c r="J210" s="80"/>
      <c r="K210" s="80"/>
      <c r="L210" s="137"/>
      <c r="M210" s="137"/>
      <c r="N210" s="137"/>
      <c r="O210" s="137"/>
    </row>
    <row r="211" spans="1:12" ht="31.5">
      <c r="A211" s="44" t="s">
        <v>10</v>
      </c>
      <c r="B211" s="41" t="s">
        <v>70</v>
      </c>
      <c r="C211" s="41" t="s">
        <v>118</v>
      </c>
      <c r="D211" s="41" t="s">
        <v>11</v>
      </c>
      <c r="E211" s="42">
        <v>50688.3</v>
      </c>
      <c r="F211" s="42">
        <f>48538.4+2393.7</f>
        <v>50932.1</v>
      </c>
      <c r="G211" s="42">
        <f>50372.3+2393.7</f>
        <v>52766</v>
      </c>
      <c r="H211" s="80"/>
      <c r="I211" s="80"/>
      <c r="J211" s="80"/>
      <c r="K211" s="80"/>
      <c r="L211" s="91"/>
    </row>
    <row r="212" spans="1:12" ht="47.25">
      <c r="A212" s="22" t="s">
        <v>329</v>
      </c>
      <c r="B212" s="41" t="s">
        <v>70</v>
      </c>
      <c r="C212" s="41" t="s">
        <v>225</v>
      </c>
      <c r="D212" s="41"/>
      <c r="E212" s="20">
        <f>E213</f>
        <v>26826.600000000002</v>
      </c>
      <c r="F212" s="20">
        <f>F213</f>
        <v>26826.600000000002</v>
      </c>
      <c r="G212" s="20">
        <f>G213</f>
        <v>26826.600000000002</v>
      </c>
      <c r="H212" s="80"/>
      <c r="I212" s="80"/>
      <c r="J212" s="80"/>
      <c r="K212" s="80"/>
      <c r="L212" s="91"/>
    </row>
    <row r="213" spans="1:12" ht="31.5">
      <c r="A213" s="44" t="s">
        <v>10</v>
      </c>
      <c r="B213" s="41" t="s">
        <v>70</v>
      </c>
      <c r="C213" s="41" t="s">
        <v>225</v>
      </c>
      <c r="D213" s="41" t="s">
        <v>11</v>
      </c>
      <c r="E213" s="20">
        <f>2309.4+24248.9+268.3</f>
        <v>26826.600000000002</v>
      </c>
      <c r="F213" s="20">
        <f>2309.4+24248.9+268.3</f>
        <v>26826.600000000002</v>
      </c>
      <c r="G213" s="20">
        <f>2309.4+24248.9+268.3</f>
        <v>26826.600000000002</v>
      </c>
      <c r="H213" s="80"/>
      <c r="I213" s="80"/>
      <c r="J213" s="80"/>
      <c r="K213" s="80"/>
      <c r="L213" s="91"/>
    </row>
    <row r="214" spans="1:12" ht="31.5">
      <c r="A214" s="44" t="s">
        <v>219</v>
      </c>
      <c r="B214" s="41" t="s">
        <v>70</v>
      </c>
      <c r="C214" s="41" t="s">
        <v>220</v>
      </c>
      <c r="D214" s="41"/>
      <c r="E214" s="42">
        <f>E215</f>
        <v>183.4</v>
      </c>
      <c r="F214" s="42">
        <f>F215</f>
        <v>183.4</v>
      </c>
      <c r="G214" s="42">
        <f>G215</f>
        <v>183.4</v>
      </c>
      <c r="H214" s="80"/>
      <c r="I214" s="80"/>
      <c r="J214" s="80"/>
      <c r="K214" s="80"/>
      <c r="L214" s="91"/>
    </row>
    <row r="215" spans="1:12" ht="31.5">
      <c r="A215" s="44" t="s">
        <v>10</v>
      </c>
      <c r="B215" s="41" t="s">
        <v>70</v>
      </c>
      <c r="C215" s="41" t="s">
        <v>220</v>
      </c>
      <c r="D215" s="41" t="s">
        <v>11</v>
      </c>
      <c r="E215" s="42">
        <f>8+83.7+91.7</f>
        <v>183.4</v>
      </c>
      <c r="F215" s="42">
        <f>8+83.7+91.7</f>
        <v>183.4</v>
      </c>
      <c r="G215" s="42">
        <f>8+83.7+91.7</f>
        <v>183.4</v>
      </c>
      <c r="H215" s="80"/>
      <c r="I215" s="80"/>
      <c r="J215" s="80"/>
      <c r="K215" s="80"/>
      <c r="L215" s="91"/>
    </row>
    <row r="216" spans="1:12" ht="48.75" customHeight="1">
      <c r="A216" s="44" t="s">
        <v>46</v>
      </c>
      <c r="B216" s="41" t="s">
        <v>70</v>
      </c>
      <c r="C216" s="41" t="s">
        <v>119</v>
      </c>
      <c r="D216" s="41"/>
      <c r="E216" s="42">
        <f>E217</f>
        <v>24022.2</v>
      </c>
      <c r="F216" s="42">
        <f>F217</f>
        <v>24465.8</v>
      </c>
      <c r="G216" s="42">
        <f>G217</f>
        <v>25338.3</v>
      </c>
      <c r="H216" s="80"/>
      <c r="I216" s="80"/>
      <c r="J216" s="80"/>
      <c r="K216" s="80"/>
      <c r="L216" s="91"/>
    </row>
    <row r="217" spans="1:12" ht="31.5">
      <c r="A217" s="44" t="s">
        <v>10</v>
      </c>
      <c r="B217" s="41" t="s">
        <v>70</v>
      </c>
      <c r="C217" s="41" t="s">
        <v>119</v>
      </c>
      <c r="D217" s="41" t="s">
        <v>11</v>
      </c>
      <c r="E217" s="42">
        <v>24022.2</v>
      </c>
      <c r="F217" s="42">
        <f>23061.3-95.5+1500</f>
        <v>24465.8</v>
      </c>
      <c r="G217" s="42">
        <f>23933.8-95.5+1500</f>
        <v>25338.3</v>
      </c>
      <c r="H217" s="80"/>
      <c r="I217" s="80"/>
      <c r="J217" s="80"/>
      <c r="K217" s="80"/>
      <c r="L217" s="91"/>
    </row>
    <row r="218" spans="1:12" ht="47.25">
      <c r="A218" s="44" t="s">
        <v>229</v>
      </c>
      <c r="B218" s="41" t="s">
        <v>70</v>
      </c>
      <c r="C218" s="41" t="s">
        <v>230</v>
      </c>
      <c r="D218" s="41"/>
      <c r="E218" s="42">
        <f>E219</f>
        <v>9554.4</v>
      </c>
      <c r="F218" s="42">
        <f>F219</f>
        <v>9554.4</v>
      </c>
      <c r="G218" s="42">
        <f>G219</f>
        <v>9554.4</v>
      </c>
      <c r="H218" s="80"/>
      <c r="I218" s="80"/>
      <c r="J218" s="80"/>
      <c r="K218" s="80"/>
      <c r="L218" s="91"/>
    </row>
    <row r="219" spans="1:12" ht="31.5">
      <c r="A219" s="44" t="s">
        <v>10</v>
      </c>
      <c r="B219" s="41" t="s">
        <v>70</v>
      </c>
      <c r="C219" s="41" t="s">
        <v>230</v>
      </c>
      <c r="D219" s="41" t="s">
        <v>11</v>
      </c>
      <c r="E219" s="42">
        <f>9458.9+95.5</f>
        <v>9554.4</v>
      </c>
      <c r="F219" s="42">
        <f>9458.9+95.5</f>
        <v>9554.4</v>
      </c>
      <c r="G219" s="42">
        <f>9458.9+95.5</f>
        <v>9554.4</v>
      </c>
      <c r="H219" s="80"/>
      <c r="I219" s="80"/>
      <c r="J219" s="80"/>
      <c r="K219" s="80"/>
      <c r="L219" s="91"/>
    </row>
    <row r="220" spans="1:12" ht="31.5">
      <c r="A220" s="44" t="s">
        <v>219</v>
      </c>
      <c r="B220" s="41" t="s">
        <v>70</v>
      </c>
      <c r="C220" s="41" t="s">
        <v>221</v>
      </c>
      <c r="D220" s="41"/>
      <c r="E220" s="42">
        <f>E221</f>
        <v>66.8</v>
      </c>
      <c r="F220" s="42">
        <f>F221</f>
        <v>66.8</v>
      </c>
      <c r="G220" s="42">
        <f>G221</f>
        <v>66.8</v>
      </c>
      <c r="H220" s="80"/>
      <c r="I220" s="80"/>
      <c r="J220" s="80"/>
      <c r="K220" s="80"/>
      <c r="L220" s="91"/>
    </row>
    <row r="221" spans="1:12" ht="31.5">
      <c r="A221" s="44" t="s">
        <v>10</v>
      </c>
      <c r="B221" s="41" t="s">
        <v>70</v>
      </c>
      <c r="C221" s="41" t="s">
        <v>221</v>
      </c>
      <c r="D221" s="41" t="s">
        <v>11</v>
      </c>
      <c r="E221" s="42">
        <f>33.4*2</f>
        <v>66.8</v>
      </c>
      <c r="F221" s="42">
        <f>33.4*2</f>
        <v>66.8</v>
      </c>
      <c r="G221" s="42">
        <f>33.4*2</f>
        <v>66.8</v>
      </c>
      <c r="H221" s="80"/>
      <c r="I221" s="80"/>
      <c r="J221" s="80"/>
      <c r="K221" s="80"/>
      <c r="L221" s="91"/>
    </row>
    <row r="222" spans="1:12" ht="15.75">
      <c r="A222" s="44" t="s">
        <v>161</v>
      </c>
      <c r="B222" s="41" t="s">
        <v>70</v>
      </c>
      <c r="C222" s="41" t="s">
        <v>162</v>
      </c>
      <c r="D222" s="41"/>
      <c r="E222" s="42">
        <f>E223</f>
        <v>20</v>
      </c>
      <c r="F222" s="42">
        <f>F223</f>
        <v>0</v>
      </c>
      <c r="G222" s="42">
        <f>G223</f>
        <v>0</v>
      </c>
      <c r="H222" s="80"/>
      <c r="I222" s="80"/>
      <c r="J222" s="80"/>
      <c r="K222" s="80"/>
      <c r="L222" s="91"/>
    </row>
    <row r="223" spans="1:11" ht="15.75">
      <c r="A223" s="44" t="s">
        <v>26</v>
      </c>
      <c r="B223" s="41" t="s">
        <v>70</v>
      </c>
      <c r="C223" s="41" t="s">
        <v>162</v>
      </c>
      <c r="D223" s="41" t="s">
        <v>16</v>
      </c>
      <c r="E223" s="42">
        <v>20</v>
      </c>
      <c r="F223" s="42">
        <v>0</v>
      </c>
      <c r="G223" s="42">
        <v>0</v>
      </c>
      <c r="H223" s="80"/>
      <c r="I223" s="80"/>
      <c r="J223" s="80"/>
      <c r="K223" s="80"/>
    </row>
    <row r="224" spans="1:11" ht="15.75">
      <c r="A224" s="44" t="s">
        <v>21</v>
      </c>
      <c r="B224" s="41" t="s">
        <v>70</v>
      </c>
      <c r="C224" s="41" t="s">
        <v>120</v>
      </c>
      <c r="D224" s="41"/>
      <c r="E224" s="42">
        <f>E226+E225+E227</f>
        <v>11009.6</v>
      </c>
      <c r="F224" s="42">
        <f>F226+F225+F227</f>
        <v>8396.300000000001</v>
      </c>
      <c r="G224" s="42">
        <f>G226+G225+G227</f>
        <v>8396.300000000001</v>
      </c>
      <c r="H224" s="80"/>
      <c r="I224" s="80"/>
      <c r="J224" s="80"/>
      <c r="K224" s="80"/>
    </row>
    <row r="225" spans="1:11" ht="63">
      <c r="A225" s="44" t="s">
        <v>14</v>
      </c>
      <c r="B225" s="41" t="s">
        <v>70</v>
      </c>
      <c r="C225" s="41" t="s">
        <v>120</v>
      </c>
      <c r="D225" s="41" t="s">
        <v>15</v>
      </c>
      <c r="E225" s="42">
        <v>9810.2</v>
      </c>
      <c r="F225" s="42">
        <f>9810.2-2613.3</f>
        <v>7196.900000000001</v>
      </c>
      <c r="G225" s="42">
        <f>9810.2-2613.3</f>
        <v>7196.900000000001</v>
      </c>
      <c r="H225" s="80"/>
      <c r="I225" s="80"/>
      <c r="J225" s="80"/>
      <c r="K225" s="80"/>
    </row>
    <row r="226" spans="1:11" ht="47.25">
      <c r="A226" s="44" t="s">
        <v>315</v>
      </c>
      <c r="B226" s="41" t="s">
        <v>70</v>
      </c>
      <c r="C226" s="41" t="s">
        <v>120</v>
      </c>
      <c r="D226" s="41" t="s">
        <v>8</v>
      </c>
      <c r="E226" s="42">
        <v>1181.5</v>
      </c>
      <c r="F226" s="42">
        <v>1181.5</v>
      </c>
      <c r="G226" s="42">
        <v>1181.5</v>
      </c>
      <c r="H226" s="80"/>
      <c r="I226" s="80"/>
      <c r="J226" s="80"/>
      <c r="K226" s="80"/>
    </row>
    <row r="227" spans="1:11" ht="15.75">
      <c r="A227" s="44" t="s">
        <v>9</v>
      </c>
      <c r="B227" s="41" t="s">
        <v>70</v>
      </c>
      <c r="C227" s="41" t="s">
        <v>120</v>
      </c>
      <c r="D227" s="41" t="s">
        <v>12</v>
      </c>
      <c r="E227" s="42">
        <v>17.9</v>
      </c>
      <c r="F227" s="42">
        <v>17.9</v>
      </c>
      <c r="G227" s="42">
        <v>17.9</v>
      </c>
      <c r="H227" s="80"/>
      <c r="I227" s="80"/>
      <c r="J227" s="80"/>
      <c r="K227" s="80"/>
    </row>
    <row r="228" spans="1:11" ht="31.5">
      <c r="A228" s="44" t="s">
        <v>45</v>
      </c>
      <c r="B228" s="41" t="s">
        <v>70</v>
      </c>
      <c r="C228" s="41" t="s">
        <v>298</v>
      </c>
      <c r="D228" s="41"/>
      <c r="E228" s="42">
        <f>E229+E230+E231</f>
        <v>9300.9</v>
      </c>
      <c r="F228" s="42">
        <f>F229+F230+F231</f>
        <v>7020.5</v>
      </c>
      <c r="G228" s="42">
        <f>G229+G230+G231</f>
        <v>7020.5</v>
      </c>
      <c r="H228" s="80"/>
      <c r="I228" s="80"/>
      <c r="J228" s="80"/>
      <c r="K228" s="80"/>
    </row>
    <row r="229" spans="1:11" ht="63">
      <c r="A229" s="44" t="s">
        <v>14</v>
      </c>
      <c r="B229" s="41" t="s">
        <v>70</v>
      </c>
      <c r="C229" s="41" t="s">
        <v>298</v>
      </c>
      <c r="D229" s="41" t="s">
        <v>15</v>
      </c>
      <c r="E229" s="36">
        <v>8582.4</v>
      </c>
      <c r="F229" s="36">
        <f>8582.4-2280.4</f>
        <v>6302</v>
      </c>
      <c r="G229" s="36">
        <f>8582.4-2280.4</f>
        <v>6302</v>
      </c>
      <c r="H229" s="80"/>
      <c r="I229" s="80"/>
      <c r="J229" s="80"/>
      <c r="K229" s="80"/>
    </row>
    <row r="230" spans="1:11" ht="47.25">
      <c r="A230" s="44" t="s">
        <v>315</v>
      </c>
      <c r="B230" s="41" t="s">
        <v>70</v>
      </c>
      <c r="C230" s="41" t="s">
        <v>298</v>
      </c>
      <c r="D230" s="41" t="s">
        <v>8</v>
      </c>
      <c r="E230" s="36">
        <v>715.5</v>
      </c>
      <c r="F230" s="36">
        <v>715.5</v>
      </c>
      <c r="G230" s="36">
        <v>715.5</v>
      </c>
      <c r="H230" s="80"/>
      <c r="I230" s="80"/>
      <c r="J230" s="80"/>
      <c r="K230" s="80"/>
    </row>
    <row r="231" spans="1:11" ht="15.75">
      <c r="A231" s="44" t="s">
        <v>9</v>
      </c>
      <c r="B231" s="41" t="s">
        <v>70</v>
      </c>
      <c r="C231" s="41" t="s">
        <v>298</v>
      </c>
      <c r="D231" s="41" t="s">
        <v>12</v>
      </c>
      <c r="E231" s="36">
        <v>3</v>
      </c>
      <c r="F231" s="36">
        <v>3</v>
      </c>
      <c r="G231" s="36">
        <v>3</v>
      </c>
      <c r="H231" s="80"/>
      <c r="I231" s="80"/>
      <c r="J231" s="80"/>
      <c r="K231" s="80"/>
    </row>
    <row r="232" spans="1:11" ht="15.75">
      <c r="A232" s="66" t="s">
        <v>29</v>
      </c>
      <c r="B232" s="68" t="s">
        <v>71</v>
      </c>
      <c r="C232" s="68" t="s">
        <v>86</v>
      </c>
      <c r="D232" s="68"/>
      <c r="E232" s="69">
        <f aca="true" t="shared" si="8" ref="E232:G233">E233</f>
        <v>805.5</v>
      </c>
      <c r="F232" s="69">
        <f t="shared" si="8"/>
        <v>805.5</v>
      </c>
      <c r="G232" s="69">
        <f t="shared" si="8"/>
        <v>805.5</v>
      </c>
      <c r="H232" s="80"/>
      <c r="I232" s="80"/>
      <c r="J232" s="80"/>
      <c r="K232" s="80"/>
    </row>
    <row r="233" spans="1:11" ht="63">
      <c r="A233" s="44" t="s">
        <v>169</v>
      </c>
      <c r="B233" s="41" t="s">
        <v>70</v>
      </c>
      <c r="C233" s="41" t="s">
        <v>168</v>
      </c>
      <c r="D233" s="41"/>
      <c r="E233" s="42">
        <f t="shared" si="8"/>
        <v>805.5</v>
      </c>
      <c r="F233" s="42">
        <f t="shared" si="8"/>
        <v>805.5</v>
      </c>
      <c r="G233" s="42">
        <f t="shared" si="8"/>
        <v>805.5</v>
      </c>
      <c r="H233" s="80"/>
      <c r="I233" s="80"/>
      <c r="J233" s="80"/>
      <c r="K233" s="80"/>
    </row>
    <row r="234" spans="1:11" ht="31.5">
      <c r="A234" s="44" t="s">
        <v>10</v>
      </c>
      <c r="B234" s="41" t="s">
        <v>70</v>
      </c>
      <c r="C234" s="41" t="s">
        <v>168</v>
      </c>
      <c r="D234" s="41" t="s">
        <v>11</v>
      </c>
      <c r="E234" s="42">
        <v>805.5</v>
      </c>
      <c r="F234" s="42">
        <v>805.5</v>
      </c>
      <c r="G234" s="42">
        <v>805.5</v>
      </c>
      <c r="H234" s="80"/>
      <c r="I234" s="80"/>
      <c r="J234" s="80"/>
      <c r="K234" s="80"/>
    </row>
    <row r="235" spans="1:11" ht="31.5">
      <c r="A235" s="127" t="s">
        <v>72</v>
      </c>
      <c r="B235" s="32" t="s">
        <v>73</v>
      </c>
      <c r="C235" s="71"/>
      <c r="D235" s="75"/>
      <c r="E235" s="30">
        <f>E236+E246+E269</f>
        <v>80568.1</v>
      </c>
      <c r="F235" s="30">
        <f>F236+F246+F269</f>
        <v>72330.5</v>
      </c>
      <c r="G235" s="30">
        <f>G236+G246+G269</f>
        <v>72444.3</v>
      </c>
      <c r="H235" s="80"/>
      <c r="I235" s="80"/>
      <c r="J235" s="80"/>
      <c r="K235" s="80"/>
    </row>
    <row r="236" spans="1:11" ht="31.5">
      <c r="A236" s="124" t="s">
        <v>242</v>
      </c>
      <c r="B236" s="68" t="s">
        <v>73</v>
      </c>
      <c r="C236" s="67" t="s">
        <v>153</v>
      </c>
      <c r="D236" s="67" t="s">
        <v>0</v>
      </c>
      <c r="E236" s="73">
        <f>E237</f>
        <v>27206.1</v>
      </c>
      <c r="F236" s="73">
        <f>F237</f>
        <v>26842.1</v>
      </c>
      <c r="G236" s="73">
        <f>G237</f>
        <v>26842.1</v>
      </c>
      <c r="H236" s="80"/>
      <c r="I236" s="80"/>
      <c r="J236" s="80"/>
      <c r="K236" s="80"/>
    </row>
    <row r="237" spans="1:11" ht="63">
      <c r="A237" s="125" t="s">
        <v>323</v>
      </c>
      <c r="B237" s="74" t="s">
        <v>73</v>
      </c>
      <c r="C237" s="11" t="s">
        <v>155</v>
      </c>
      <c r="D237" s="11" t="s">
        <v>0</v>
      </c>
      <c r="E237" s="107">
        <f>E244+E238+E242+E240</f>
        <v>27206.1</v>
      </c>
      <c r="F237" s="107">
        <f>F244+F238+F242</f>
        <v>26842.1</v>
      </c>
      <c r="G237" s="107">
        <f>G244+G238+G242</f>
        <v>26842.1</v>
      </c>
      <c r="H237" s="80"/>
      <c r="I237" s="80"/>
      <c r="J237" s="80"/>
      <c r="K237" s="80"/>
    </row>
    <row r="238" spans="1:11" ht="31.5">
      <c r="A238" s="44" t="s">
        <v>232</v>
      </c>
      <c r="B238" s="26" t="s">
        <v>73</v>
      </c>
      <c r="C238" s="34" t="s">
        <v>305</v>
      </c>
      <c r="D238" s="34"/>
      <c r="E238" s="117">
        <f>E239</f>
        <v>56</v>
      </c>
      <c r="F238" s="117">
        <f>F239</f>
        <v>0</v>
      </c>
      <c r="G238" s="117">
        <f>G239</f>
        <v>0</v>
      </c>
      <c r="H238" s="80"/>
      <c r="I238" s="80"/>
      <c r="J238" s="80"/>
      <c r="K238" s="80"/>
    </row>
    <row r="239" spans="1:11" ht="47.25">
      <c r="A239" s="44" t="s">
        <v>315</v>
      </c>
      <c r="B239" s="26" t="s">
        <v>73</v>
      </c>
      <c r="C239" s="34" t="s">
        <v>305</v>
      </c>
      <c r="D239" s="34" t="s">
        <v>8</v>
      </c>
      <c r="E239" s="117">
        <v>56</v>
      </c>
      <c r="F239" s="117">
        <v>0</v>
      </c>
      <c r="G239" s="117">
        <v>0</v>
      </c>
      <c r="H239" s="80"/>
      <c r="I239" s="80"/>
      <c r="J239" s="80"/>
      <c r="K239" s="80"/>
    </row>
    <row r="240" spans="1:11" ht="94.5">
      <c r="A240" s="147" t="s">
        <v>379</v>
      </c>
      <c r="B240" s="26" t="s">
        <v>73</v>
      </c>
      <c r="C240" s="34" t="s">
        <v>380</v>
      </c>
      <c r="D240" s="34"/>
      <c r="E240" s="117">
        <f>E241</f>
        <v>32.4</v>
      </c>
      <c r="F240" s="117">
        <f>F241</f>
        <v>0</v>
      </c>
      <c r="G240" s="117">
        <f>G241</f>
        <v>0</v>
      </c>
      <c r="H240" s="80"/>
      <c r="I240" s="80"/>
      <c r="J240" s="80"/>
      <c r="K240" s="80"/>
    </row>
    <row r="241" spans="1:11" ht="15.75">
      <c r="A241" s="148" t="s">
        <v>9</v>
      </c>
      <c r="B241" s="26" t="s">
        <v>73</v>
      </c>
      <c r="C241" s="34" t="s">
        <v>380</v>
      </c>
      <c r="D241" s="34" t="s">
        <v>12</v>
      </c>
      <c r="E241" s="117">
        <v>32.4</v>
      </c>
      <c r="F241" s="117">
        <v>0</v>
      </c>
      <c r="G241" s="117">
        <v>0</v>
      </c>
      <c r="H241" s="80"/>
      <c r="I241" s="80"/>
      <c r="J241" s="80"/>
      <c r="K241" s="80"/>
    </row>
    <row r="242" spans="1:11" ht="78.75" customHeight="1">
      <c r="A242" s="50" t="s">
        <v>270</v>
      </c>
      <c r="B242" s="41" t="s">
        <v>73</v>
      </c>
      <c r="C242" s="34" t="s">
        <v>297</v>
      </c>
      <c r="D242" s="21"/>
      <c r="E242" s="42">
        <f>E243</f>
        <v>26842.1</v>
      </c>
      <c r="F242" s="42">
        <f>F243</f>
        <v>26842.1</v>
      </c>
      <c r="G242" s="42">
        <f>G243</f>
        <v>26842.1</v>
      </c>
      <c r="H242" s="80"/>
      <c r="I242" s="80"/>
      <c r="J242" s="80"/>
      <c r="K242" s="80"/>
    </row>
    <row r="243" spans="1:11" ht="31.5">
      <c r="A243" s="93" t="s">
        <v>28</v>
      </c>
      <c r="B243" s="41" t="s">
        <v>73</v>
      </c>
      <c r="C243" s="34" t="s">
        <v>297</v>
      </c>
      <c r="D243" s="21" t="s">
        <v>23</v>
      </c>
      <c r="E243" s="42">
        <f>25500+1342.1</f>
        <v>26842.1</v>
      </c>
      <c r="F243" s="20">
        <f>25500+1342.1</f>
        <v>26842.1</v>
      </c>
      <c r="G243" s="20">
        <f>25500+1342.1</f>
        <v>26842.1</v>
      </c>
      <c r="H243" s="80"/>
      <c r="I243" s="80"/>
      <c r="J243" s="80"/>
      <c r="K243" s="80"/>
    </row>
    <row r="244" spans="1:11" ht="44.25" customHeight="1">
      <c r="A244" s="44" t="s">
        <v>232</v>
      </c>
      <c r="B244" s="26" t="s">
        <v>73</v>
      </c>
      <c r="C244" s="34" t="s">
        <v>235</v>
      </c>
      <c r="D244" s="34"/>
      <c r="E244" s="35">
        <f>E245</f>
        <v>275.6</v>
      </c>
      <c r="F244" s="35">
        <f>F245</f>
        <v>0</v>
      </c>
      <c r="G244" s="35">
        <f>G245</f>
        <v>0</v>
      </c>
      <c r="H244" s="80"/>
      <c r="I244" s="80"/>
      <c r="J244" s="80"/>
      <c r="K244" s="80"/>
    </row>
    <row r="245" spans="1:11" ht="15.75">
      <c r="A245" s="44" t="s">
        <v>9</v>
      </c>
      <c r="B245" s="26" t="s">
        <v>73</v>
      </c>
      <c r="C245" s="34" t="s">
        <v>235</v>
      </c>
      <c r="D245" s="34" t="s">
        <v>12</v>
      </c>
      <c r="E245" s="35">
        <v>275.6</v>
      </c>
      <c r="F245" s="35">
        <v>0</v>
      </c>
      <c r="G245" s="35">
        <v>0</v>
      </c>
      <c r="H245" s="80"/>
      <c r="I245" s="80"/>
      <c r="J245" s="80"/>
      <c r="K245" s="80"/>
    </row>
    <row r="246" spans="1:11" ht="31.5">
      <c r="A246" s="124" t="s">
        <v>251</v>
      </c>
      <c r="B246" s="68" t="s">
        <v>73</v>
      </c>
      <c r="C246" s="67" t="s">
        <v>127</v>
      </c>
      <c r="D246" s="67" t="s">
        <v>0</v>
      </c>
      <c r="E246" s="73">
        <f>E247+E259</f>
        <v>40032</v>
      </c>
      <c r="F246" s="73">
        <f>F247+F259</f>
        <v>32158.4</v>
      </c>
      <c r="G246" s="73">
        <f>G247+G259</f>
        <v>32272.200000000004</v>
      </c>
      <c r="H246" s="80"/>
      <c r="I246" s="80"/>
      <c r="J246" s="80"/>
      <c r="K246" s="80"/>
    </row>
    <row r="247" spans="1:11" ht="15.75">
      <c r="A247" s="125" t="s">
        <v>253</v>
      </c>
      <c r="B247" s="74" t="s">
        <v>73</v>
      </c>
      <c r="C247" s="11" t="s">
        <v>130</v>
      </c>
      <c r="D247" s="11" t="s">
        <v>0</v>
      </c>
      <c r="E247" s="12">
        <f>E248+E250+E252+E256</f>
        <v>38860</v>
      </c>
      <c r="F247" s="12">
        <f>F248+F250+F252+F256</f>
        <v>30952</v>
      </c>
      <c r="G247" s="12">
        <f>G248+G250+G252+G256</f>
        <v>31065.800000000003</v>
      </c>
      <c r="H247" s="80"/>
      <c r="I247" s="80"/>
      <c r="J247" s="80"/>
      <c r="K247" s="80"/>
    </row>
    <row r="248" spans="1:11" ht="47.25">
      <c r="A248" s="44" t="s">
        <v>51</v>
      </c>
      <c r="B248" s="41" t="s">
        <v>73</v>
      </c>
      <c r="C248" s="41" t="s">
        <v>131</v>
      </c>
      <c r="D248" s="21"/>
      <c r="E248" s="20">
        <f>E249</f>
        <v>505</v>
      </c>
      <c r="F248" s="20">
        <f>F249</f>
        <v>505</v>
      </c>
      <c r="G248" s="20">
        <f>G249</f>
        <v>505</v>
      </c>
      <c r="H248" s="80"/>
      <c r="I248" s="80"/>
      <c r="J248" s="80"/>
      <c r="K248" s="80"/>
    </row>
    <row r="249" spans="1:11" ht="47.25">
      <c r="A249" s="44" t="s">
        <v>315</v>
      </c>
      <c r="B249" s="41" t="s">
        <v>73</v>
      </c>
      <c r="C249" s="41" t="s">
        <v>131</v>
      </c>
      <c r="D249" s="41" t="s">
        <v>8</v>
      </c>
      <c r="E249" s="20">
        <v>505</v>
      </c>
      <c r="F249" s="20">
        <v>505</v>
      </c>
      <c r="G249" s="20">
        <v>505</v>
      </c>
      <c r="H249" s="80"/>
      <c r="I249" s="80"/>
      <c r="J249" s="80"/>
      <c r="K249" s="80"/>
    </row>
    <row r="250" spans="1:11" ht="19.5" customHeight="1">
      <c r="A250" s="44" t="s">
        <v>17</v>
      </c>
      <c r="B250" s="41" t="s">
        <v>73</v>
      </c>
      <c r="C250" s="41" t="s">
        <v>132</v>
      </c>
      <c r="D250" s="21"/>
      <c r="E250" s="20">
        <f>E251</f>
        <v>165</v>
      </c>
      <c r="F250" s="20">
        <f>F251</f>
        <v>130</v>
      </c>
      <c r="G250" s="20">
        <f>G251</f>
        <v>80</v>
      </c>
      <c r="H250" s="80"/>
      <c r="I250" s="80"/>
      <c r="J250" s="80"/>
      <c r="K250" s="80"/>
    </row>
    <row r="251" spans="1:11" ht="47.25">
      <c r="A251" s="44" t="s">
        <v>315</v>
      </c>
      <c r="B251" s="41" t="s">
        <v>73</v>
      </c>
      <c r="C251" s="41" t="s">
        <v>132</v>
      </c>
      <c r="D251" s="41" t="s">
        <v>8</v>
      </c>
      <c r="E251" s="20">
        <v>165</v>
      </c>
      <c r="F251" s="20">
        <v>130</v>
      </c>
      <c r="G251" s="20">
        <v>80</v>
      </c>
      <c r="H251" s="80"/>
      <c r="I251" s="80"/>
      <c r="J251" s="80"/>
      <c r="K251" s="80"/>
    </row>
    <row r="252" spans="1:11" ht="31.5">
      <c r="A252" s="44" t="s">
        <v>13</v>
      </c>
      <c r="B252" s="41" t="s">
        <v>73</v>
      </c>
      <c r="C252" s="41" t="s">
        <v>133</v>
      </c>
      <c r="D252" s="21"/>
      <c r="E252" s="20">
        <f>SUM(E253:E255)</f>
        <v>27908.5</v>
      </c>
      <c r="F252" s="20">
        <f>SUM(F253:F255)</f>
        <v>22868.9</v>
      </c>
      <c r="G252" s="20">
        <f>SUM(G253:G255)</f>
        <v>22868.9</v>
      </c>
      <c r="H252" s="80"/>
      <c r="I252" s="80"/>
      <c r="J252" s="80"/>
      <c r="K252" s="80"/>
    </row>
    <row r="253" spans="1:11" ht="63">
      <c r="A253" s="44" t="s">
        <v>14</v>
      </c>
      <c r="B253" s="41" t="s">
        <v>73</v>
      </c>
      <c r="C253" s="41" t="s">
        <v>133</v>
      </c>
      <c r="D253" s="41" t="s">
        <v>15</v>
      </c>
      <c r="E253" s="20">
        <f>25986.8+5</f>
        <v>25991.8</v>
      </c>
      <c r="F253" s="20">
        <v>21261.9</v>
      </c>
      <c r="G253" s="20">
        <v>21261.9</v>
      </c>
      <c r="H253" s="80"/>
      <c r="I253" s="80"/>
      <c r="J253" s="80"/>
      <c r="K253" s="80"/>
    </row>
    <row r="254" spans="1:11" ht="47.25">
      <c r="A254" s="44" t="s">
        <v>315</v>
      </c>
      <c r="B254" s="41" t="s">
        <v>73</v>
      </c>
      <c r="C254" s="41" t="s">
        <v>133</v>
      </c>
      <c r="D254" s="41" t="s">
        <v>8</v>
      </c>
      <c r="E254" s="20">
        <f>1906.7-5</f>
        <v>1901.7</v>
      </c>
      <c r="F254" s="20">
        <v>1592</v>
      </c>
      <c r="G254" s="20">
        <v>1592</v>
      </c>
      <c r="H254" s="80"/>
      <c r="I254" s="80"/>
      <c r="J254" s="80"/>
      <c r="K254" s="80"/>
    </row>
    <row r="255" spans="1:11" ht="15.75">
      <c r="A255" s="44" t="s">
        <v>9</v>
      </c>
      <c r="B255" s="41" t="s">
        <v>73</v>
      </c>
      <c r="C255" s="41" t="s">
        <v>133</v>
      </c>
      <c r="D255" s="41" t="s">
        <v>12</v>
      </c>
      <c r="E255" s="20">
        <v>15</v>
      </c>
      <c r="F255" s="20">
        <v>15</v>
      </c>
      <c r="G255" s="20">
        <v>15</v>
      </c>
      <c r="H255" s="80"/>
      <c r="I255" s="80"/>
      <c r="J255" s="80"/>
      <c r="K255" s="80"/>
    </row>
    <row r="256" spans="1:11" ht="31.5">
      <c r="A256" s="44" t="s">
        <v>44</v>
      </c>
      <c r="B256" s="41" t="s">
        <v>73</v>
      </c>
      <c r="C256" s="41" t="s">
        <v>134</v>
      </c>
      <c r="D256" s="21"/>
      <c r="E256" s="20">
        <f>E257+E258</f>
        <v>10281.5</v>
      </c>
      <c r="F256" s="20">
        <f>F257+F258</f>
        <v>7448.099999999999</v>
      </c>
      <c r="G256" s="20">
        <f>G257+G258</f>
        <v>7611.9</v>
      </c>
      <c r="H256" s="80"/>
      <c r="I256" s="80"/>
      <c r="J256" s="80"/>
      <c r="K256" s="80"/>
    </row>
    <row r="257" spans="1:11" ht="47.25">
      <c r="A257" s="44" t="s">
        <v>315</v>
      </c>
      <c r="B257" s="41" t="s">
        <v>73</v>
      </c>
      <c r="C257" s="41" t="s">
        <v>134</v>
      </c>
      <c r="D257" s="41" t="s">
        <v>8</v>
      </c>
      <c r="E257" s="20">
        <v>9548.5</v>
      </c>
      <c r="F257" s="20">
        <v>6865.9</v>
      </c>
      <c r="G257" s="20">
        <v>6865.9</v>
      </c>
      <c r="H257" s="80"/>
      <c r="I257" s="80"/>
      <c r="J257" s="80"/>
      <c r="K257" s="80"/>
    </row>
    <row r="258" spans="1:11" ht="15.75">
      <c r="A258" s="44" t="s">
        <v>9</v>
      </c>
      <c r="B258" s="41" t="s">
        <v>73</v>
      </c>
      <c r="C258" s="41" t="s">
        <v>134</v>
      </c>
      <c r="D258" s="41" t="s">
        <v>12</v>
      </c>
      <c r="E258" s="20">
        <v>733</v>
      </c>
      <c r="F258" s="20">
        <v>582.2</v>
      </c>
      <c r="G258" s="20">
        <v>746</v>
      </c>
      <c r="H258" s="80"/>
      <c r="I258" s="80"/>
      <c r="J258" s="80"/>
      <c r="K258" s="80"/>
    </row>
    <row r="259" spans="1:11" ht="15.75">
      <c r="A259" s="125" t="s">
        <v>254</v>
      </c>
      <c r="B259" s="74" t="s">
        <v>73</v>
      </c>
      <c r="C259" s="11" t="s">
        <v>135</v>
      </c>
      <c r="D259" s="11" t="s">
        <v>0</v>
      </c>
      <c r="E259" s="12">
        <f>E260+E263+E266</f>
        <v>1172</v>
      </c>
      <c r="F259" s="12">
        <f>F260+F263+F266</f>
        <v>1206.4</v>
      </c>
      <c r="G259" s="12">
        <f>G260+G263+G266</f>
        <v>1206.4</v>
      </c>
      <c r="H259" s="80"/>
      <c r="I259" s="80"/>
      <c r="J259" s="80"/>
      <c r="K259" s="80"/>
    </row>
    <row r="260" spans="1:11" ht="78.75">
      <c r="A260" s="44" t="s">
        <v>293</v>
      </c>
      <c r="B260" s="41" t="s">
        <v>73</v>
      </c>
      <c r="C260" s="26" t="s">
        <v>144</v>
      </c>
      <c r="D260" s="108"/>
      <c r="E260" s="109">
        <f>E261+E262</f>
        <v>19.3</v>
      </c>
      <c r="F260" s="109">
        <f>F261+F262</f>
        <v>19.900000000000002</v>
      </c>
      <c r="G260" s="109">
        <f>G261+G262</f>
        <v>19.900000000000002</v>
      </c>
      <c r="H260" s="80"/>
      <c r="I260" s="80"/>
      <c r="J260" s="80"/>
      <c r="K260" s="80"/>
    </row>
    <row r="261" spans="1:11" ht="63">
      <c r="A261" s="44" t="s">
        <v>14</v>
      </c>
      <c r="B261" s="41" t="s">
        <v>73</v>
      </c>
      <c r="C261" s="26" t="s">
        <v>144</v>
      </c>
      <c r="D261" s="41" t="s">
        <v>15</v>
      </c>
      <c r="E261" s="42">
        <v>19</v>
      </c>
      <c r="F261" s="42">
        <v>19.6</v>
      </c>
      <c r="G261" s="42">
        <v>19.6</v>
      </c>
      <c r="H261" s="80"/>
      <c r="I261" s="80"/>
      <c r="J261" s="80"/>
      <c r="K261" s="80"/>
    </row>
    <row r="262" spans="1:11" ht="47.25">
      <c r="A262" s="44" t="s">
        <v>315</v>
      </c>
      <c r="B262" s="41" t="s">
        <v>73</v>
      </c>
      <c r="C262" s="26" t="s">
        <v>144</v>
      </c>
      <c r="D262" s="41" t="s">
        <v>8</v>
      </c>
      <c r="E262" s="42">
        <v>0.3</v>
      </c>
      <c r="F262" s="42">
        <v>0.3</v>
      </c>
      <c r="G262" s="42">
        <v>0.3</v>
      </c>
      <c r="H262" s="80"/>
      <c r="I262" s="80"/>
      <c r="J262" s="80"/>
      <c r="K262" s="80"/>
    </row>
    <row r="263" spans="1:11" ht="78.75">
      <c r="A263" s="44" t="s">
        <v>291</v>
      </c>
      <c r="B263" s="41" t="s">
        <v>73</v>
      </c>
      <c r="C263" s="26" t="s">
        <v>292</v>
      </c>
      <c r="D263" s="108"/>
      <c r="E263" s="109">
        <f>E264+E265</f>
        <v>67.5</v>
      </c>
      <c r="F263" s="109">
        <f>F264+F265</f>
        <v>69.5</v>
      </c>
      <c r="G263" s="109">
        <f>G264+G265</f>
        <v>69.5</v>
      </c>
      <c r="H263" s="80"/>
      <c r="I263" s="80"/>
      <c r="J263" s="80"/>
      <c r="K263" s="80"/>
    </row>
    <row r="264" spans="1:11" ht="63">
      <c r="A264" s="44" t="s">
        <v>14</v>
      </c>
      <c r="B264" s="41" t="s">
        <v>73</v>
      </c>
      <c r="C264" s="26" t="s">
        <v>292</v>
      </c>
      <c r="D264" s="108" t="s">
        <v>15</v>
      </c>
      <c r="E264" s="109">
        <v>66.5</v>
      </c>
      <c r="F264" s="109">
        <v>68.5</v>
      </c>
      <c r="G264" s="109">
        <v>68.5</v>
      </c>
      <c r="H264" s="80"/>
      <c r="I264" s="80"/>
      <c r="J264" s="80"/>
      <c r="K264" s="80"/>
    </row>
    <row r="265" spans="1:11" ht="47.25">
      <c r="A265" s="44" t="s">
        <v>315</v>
      </c>
      <c r="B265" s="41" t="s">
        <v>73</v>
      </c>
      <c r="C265" s="26" t="s">
        <v>292</v>
      </c>
      <c r="D265" s="41" t="s">
        <v>8</v>
      </c>
      <c r="E265" s="42">
        <v>1</v>
      </c>
      <c r="F265" s="42">
        <v>1</v>
      </c>
      <c r="G265" s="42">
        <v>1</v>
      </c>
      <c r="H265" s="80"/>
      <c r="I265" s="80"/>
      <c r="J265" s="80"/>
      <c r="K265" s="80"/>
    </row>
    <row r="266" spans="1:11" ht="78.75">
      <c r="A266" s="44" t="s">
        <v>208</v>
      </c>
      <c r="B266" s="41" t="s">
        <v>73</v>
      </c>
      <c r="C266" s="41" t="s">
        <v>146</v>
      </c>
      <c r="D266" s="21"/>
      <c r="E266" s="20">
        <f>E267+E268</f>
        <v>1085.2</v>
      </c>
      <c r="F266" s="20">
        <f>F267+F268</f>
        <v>1117</v>
      </c>
      <c r="G266" s="20">
        <f>G267+G268</f>
        <v>1117</v>
      </c>
      <c r="H266" s="80"/>
      <c r="I266" s="80"/>
      <c r="J266" s="80"/>
      <c r="K266" s="80"/>
    </row>
    <row r="267" spans="1:11" ht="63">
      <c r="A267" s="44" t="s">
        <v>14</v>
      </c>
      <c r="B267" s="41" t="s">
        <v>73</v>
      </c>
      <c r="C267" s="41" t="s">
        <v>146</v>
      </c>
      <c r="D267" s="41" t="s">
        <v>15</v>
      </c>
      <c r="E267" s="42">
        <v>1068.3</v>
      </c>
      <c r="F267" s="42">
        <v>1100.2</v>
      </c>
      <c r="G267" s="42">
        <v>1100.2</v>
      </c>
      <c r="H267" s="80"/>
      <c r="I267" s="80"/>
      <c r="J267" s="80"/>
      <c r="K267" s="80"/>
    </row>
    <row r="268" spans="1:11" ht="47.25">
      <c r="A268" s="44" t="s">
        <v>315</v>
      </c>
      <c r="B268" s="41" t="s">
        <v>73</v>
      </c>
      <c r="C268" s="41" t="s">
        <v>146</v>
      </c>
      <c r="D268" s="41" t="s">
        <v>8</v>
      </c>
      <c r="E268" s="42">
        <v>16.9</v>
      </c>
      <c r="F268" s="42">
        <v>16.8</v>
      </c>
      <c r="G268" s="42">
        <v>16.8</v>
      </c>
      <c r="H268" s="80"/>
      <c r="I268" s="80"/>
      <c r="J268" s="80"/>
      <c r="K268" s="80"/>
    </row>
    <row r="269" spans="1:11" ht="15.75">
      <c r="A269" s="124" t="s">
        <v>257</v>
      </c>
      <c r="B269" s="68" t="s">
        <v>68</v>
      </c>
      <c r="C269" s="67" t="s">
        <v>148</v>
      </c>
      <c r="D269" s="67" t="s">
        <v>0</v>
      </c>
      <c r="E269" s="73">
        <f>E270</f>
        <v>13330</v>
      </c>
      <c r="F269" s="73">
        <f>F270</f>
        <v>13330</v>
      </c>
      <c r="G269" s="73">
        <f>G270</f>
        <v>13330</v>
      </c>
      <c r="H269" s="80"/>
      <c r="I269" s="80"/>
      <c r="J269" s="80"/>
      <c r="K269" s="80"/>
    </row>
    <row r="270" spans="1:11" ht="47.25">
      <c r="A270" s="125" t="s">
        <v>259</v>
      </c>
      <c r="B270" s="74" t="s">
        <v>73</v>
      </c>
      <c r="C270" s="11" t="s">
        <v>115</v>
      </c>
      <c r="D270" s="11" t="s">
        <v>0</v>
      </c>
      <c r="E270" s="12">
        <f>E275+E271+E277+E273</f>
        <v>13330</v>
      </c>
      <c r="F270" s="12">
        <f>F275+F271+F277+F273</f>
        <v>13330</v>
      </c>
      <c r="G270" s="12">
        <f>G275+G271+G277+G273</f>
        <v>13330</v>
      </c>
      <c r="H270" s="80"/>
      <c r="I270" s="80"/>
      <c r="J270" s="80"/>
      <c r="K270" s="80"/>
    </row>
    <row r="271" spans="1:11" ht="111.75" customHeight="1">
      <c r="A271" s="44" t="s">
        <v>59</v>
      </c>
      <c r="B271" s="26" t="s">
        <v>73</v>
      </c>
      <c r="C271" s="86" t="s">
        <v>177</v>
      </c>
      <c r="D271" s="85"/>
      <c r="E271" s="83">
        <f>E272</f>
        <v>1282.8</v>
      </c>
      <c r="F271" s="83">
        <f>F272</f>
        <v>1282.8</v>
      </c>
      <c r="G271" s="83">
        <f>G272</f>
        <v>1282.8</v>
      </c>
      <c r="H271" s="80"/>
      <c r="I271" s="80"/>
      <c r="J271" s="80"/>
      <c r="K271" s="80"/>
    </row>
    <row r="272" spans="1:11" ht="31.5">
      <c r="A272" s="44" t="s">
        <v>28</v>
      </c>
      <c r="B272" s="26" t="s">
        <v>73</v>
      </c>
      <c r="C272" s="85" t="s">
        <v>177</v>
      </c>
      <c r="D272" s="85" t="s">
        <v>23</v>
      </c>
      <c r="E272" s="83">
        <v>1282.8</v>
      </c>
      <c r="F272" s="83">
        <v>1282.8</v>
      </c>
      <c r="G272" s="83">
        <v>1282.8</v>
      </c>
      <c r="H272" s="80"/>
      <c r="I272" s="80"/>
      <c r="J272" s="80"/>
      <c r="K272" s="80"/>
    </row>
    <row r="273" spans="1:11" ht="110.25">
      <c r="A273" s="44" t="s">
        <v>59</v>
      </c>
      <c r="B273" s="26" t="s">
        <v>73</v>
      </c>
      <c r="C273" s="15" t="s">
        <v>301</v>
      </c>
      <c r="D273" s="85"/>
      <c r="E273" s="83">
        <f>E274</f>
        <v>9390.2</v>
      </c>
      <c r="F273" s="83">
        <f>F274</f>
        <v>9390.2</v>
      </c>
      <c r="G273" s="83">
        <f>G274</f>
        <v>9390.2</v>
      </c>
      <c r="H273" s="80"/>
      <c r="I273" s="80"/>
      <c r="J273" s="80"/>
      <c r="K273" s="80"/>
    </row>
    <row r="274" spans="1:11" ht="31.5">
      <c r="A274" s="44" t="s">
        <v>28</v>
      </c>
      <c r="B274" s="26" t="s">
        <v>73</v>
      </c>
      <c r="C274" s="15" t="s">
        <v>301</v>
      </c>
      <c r="D274" s="85" t="s">
        <v>23</v>
      </c>
      <c r="E274" s="83">
        <f>10673-1282.8</f>
        <v>9390.2</v>
      </c>
      <c r="F274" s="83">
        <f>10673-1282.8</f>
        <v>9390.2</v>
      </c>
      <c r="G274" s="83">
        <f>10673-1282.8</f>
        <v>9390.2</v>
      </c>
      <c r="H274" s="80"/>
      <c r="I274" s="80"/>
      <c r="J274" s="80"/>
      <c r="K274" s="80"/>
    </row>
    <row r="275" spans="1:11" ht="46.5" customHeight="1">
      <c r="A275" s="44" t="s">
        <v>194</v>
      </c>
      <c r="B275" s="26" t="s">
        <v>73</v>
      </c>
      <c r="C275" s="15" t="s">
        <v>213</v>
      </c>
      <c r="D275" s="41"/>
      <c r="E275" s="42">
        <f>E276</f>
        <v>857</v>
      </c>
      <c r="F275" s="42">
        <f>F276</f>
        <v>857</v>
      </c>
      <c r="G275" s="42">
        <f>G276</f>
        <v>857</v>
      </c>
      <c r="H275" s="80"/>
      <c r="I275" s="80"/>
      <c r="J275" s="80"/>
      <c r="K275" s="80"/>
    </row>
    <row r="276" spans="1:11" ht="15.75">
      <c r="A276" s="44" t="s">
        <v>26</v>
      </c>
      <c r="B276" s="26" t="s">
        <v>73</v>
      </c>
      <c r="C276" s="15" t="s">
        <v>213</v>
      </c>
      <c r="D276" s="41" t="s">
        <v>16</v>
      </c>
      <c r="E276" s="42">
        <v>857</v>
      </c>
      <c r="F276" s="42">
        <v>857</v>
      </c>
      <c r="G276" s="42">
        <v>857</v>
      </c>
      <c r="H276" s="80"/>
      <c r="I276" s="80"/>
      <c r="J276" s="80"/>
      <c r="K276" s="80"/>
    </row>
    <row r="277" spans="1:11" ht="51" customHeight="1">
      <c r="A277" s="44" t="s">
        <v>206</v>
      </c>
      <c r="B277" s="26" t="s">
        <v>73</v>
      </c>
      <c r="C277" s="15" t="s">
        <v>192</v>
      </c>
      <c r="D277" s="41"/>
      <c r="E277" s="42">
        <f>E278</f>
        <v>1800</v>
      </c>
      <c r="F277" s="42">
        <f>F278</f>
        <v>1800</v>
      </c>
      <c r="G277" s="42">
        <f>G278</f>
        <v>1800</v>
      </c>
      <c r="H277" s="80"/>
      <c r="I277" s="80"/>
      <c r="J277" s="80"/>
      <c r="K277" s="80"/>
    </row>
    <row r="278" spans="1:11" ht="15.75">
      <c r="A278" s="44" t="s">
        <v>26</v>
      </c>
      <c r="B278" s="26" t="s">
        <v>73</v>
      </c>
      <c r="C278" s="15" t="s">
        <v>192</v>
      </c>
      <c r="D278" s="41" t="s">
        <v>16</v>
      </c>
      <c r="E278" s="42">
        <v>1800</v>
      </c>
      <c r="F278" s="42">
        <v>1800</v>
      </c>
      <c r="G278" s="42">
        <v>1800</v>
      </c>
      <c r="H278" s="80"/>
      <c r="I278" s="80"/>
      <c r="J278" s="80"/>
      <c r="K278" s="80"/>
    </row>
    <row r="279" spans="1:12" ht="15.75">
      <c r="A279" s="126" t="s">
        <v>74</v>
      </c>
      <c r="B279" s="32" t="s">
        <v>75</v>
      </c>
      <c r="C279" s="76"/>
      <c r="D279" s="76"/>
      <c r="E279" s="30">
        <f>E280+E351</f>
        <v>1301507.6</v>
      </c>
      <c r="F279" s="30">
        <f>F280+F351</f>
        <v>1292078.5000000002</v>
      </c>
      <c r="G279" s="30">
        <f>G280+G351</f>
        <v>1251802.2000000002</v>
      </c>
      <c r="H279" s="80"/>
      <c r="I279" s="80"/>
      <c r="J279" s="80"/>
      <c r="K279" s="80"/>
      <c r="L279" s="80"/>
    </row>
    <row r="280" spans="1:11" ht="15.75">
      <c r="A280" s="124" t="s">
        <v>245</v>
      </c>
      <c r="B280" s="68" t="s">
        <v>75</v>
      </c>
      <c r="C280" s="67" t="s">
        <v>96</v>
      </c>
      <c r="D280" s="67" t="s">
        <v>0</v>
      </c>
      <c r="E280" s="73">
        <f>E281+E298+E319+E332+E339</f>
        <v>1300321.3</v>
      </c>
      <c r="F280" s="73">
        <f>F281+F298+F319+F332+F339</f>
        <v>1290892.2000000002</v>
      </c>
      <c r="G280" s="73">
        <f>G281+G298+G319+G332+G339</f>
        <v>1250615.9000000001</v>
      </c>
      <c r="H280" s="80"/>
      <c r="I280" s="80"/>
      <c r="J280" s="80"/>
      <c r="K280" s="80"/>
    </row>
    <row r="281" spans="1:11" ht="31.5">
      <c r="A281" s="125" t="s">
        <v>246</v>
      </c>
      <c r="B281" s="77" t="s">
        <v>75</v>
      </c>
      <c r="C281" s="11" t="s">
        <v>97</v>
      </c>
      <c r="D281" s="11" t="s">
        <v>0</v>
      </c>
      <c r="E281" s="12">
        <f>E282+E294+E288+E296+E286+E284+E292+E290</f>
        <v>482949.7</v>
      </c>
      <c r="F281" s="12">
        <f>F282+F294+F288+F296+F286+F284+F292+F290</f>
        <v>492521.4</v>
      </c>
      <c r="G281" s="12">
        <f>G282+G294+G288+G296+G286+G284+G292+G290</f>
        <v>491692.4</v>
      </c>
      <c r="H281" s="80"/>
      <c r="I281" s="80"/>
      <c r="J281" s="80"/>
      <c r="K281" s="80"/>
    </row>
    <row r="282" spans="1:11" ht="31.5">
      <c r="A282" s="44" t="s">
        <v>24</v>
      </c>
      <c r="B282" s="41" t="s">
        <v>75</v>
      </c>
      <c r="C282" s="41" t="s">
        <v>95</v>
      </c>
      <c r="D282" s="41"/>
      <c r="E282" s="42">
        <f>E283</f>
        <v>55046.6</v>
      </c>
      <c r="F282" s="42">
        <f>F283</f>
        <v>73276.2</v>
      </c>
      <c r="G282" s="42">
        <f>G283</f>
        <v>73821</v>
      </c>
      <c r="H282" s="30"/>
      <c r="I282" s="30"/>
      <c r="J282" s="30"/>
      <c r="K282" s="80"/>
    </row>
    <row r="283" spans="1:11" ht="31.5">
      <c r="A283" s="44" t="s">
        <v>10</v>
      </c>
      <c r="B283" s="41" t="s">
        <v>75</v>
      </c>
      <c r="C283" s="41" t="s">
        <v>95</v>
      </c>
      <c r="D283" s="41" t="s">
        <v>11</v>
      </c>
      <c r="E283" s="36">
        <v>55046.6</v>
      </c>
      <c r="F283" s="36">
        <f>59465.6+13810.6</f>
        <v>73276.2</v>
      </c>
      <c r="G283" s="36">
        <f>60010.4+13810.6</f>
        <v>73821</v>
      </c>
      <c r="H283" s="80"/>
      <c r="I283" s="80"/>
      <c r="J283" s="80"/>
      <c r="K283" s="80"/>
    </row>
    <row r="284" spans="1:11" ht="31.5">
      <c r="A284" s="44" t="s">
        <v>219</v>
      </c>
      <c r="B284" s="41" t="s">
        <v>75</v>
      </c>
      <c r="C284" s="41" t="s">
        <v>226</v>
      </c>
      <c r="D284" s="41"/>
      <c r="E284" s="36">
        <f>E285</f>
        <v>1151.8</v>
      </c>
      <c r="F284" s="36">
        <f>F285</f>
        <v>1151.8</v>
      </c>
      <c r="G284" s="36">
        <f>G285</f>
        <v>1151.8</v>
      </c>
      <c r="H284" s="80"/>
      <c r="I284" s="80"/>
      <c r="J284" s="80"/>
      <c r="K284" s="80"/>
    </row>
    <row r="285" spans="1:11" ht="31.5">
      <c r="A285" s="44" t="s">
        <v>10</v>
      </c>
      <c r="B285" s="41" t="s">
        <v>75</v>
      </c>
      <c r="C285" s="41" t="s">
        <v>226</v>
      </c>
      <c r="D285" s="41" t="s">
        <v>11</v>
      </c>
      <c r="E285" s="36">
        <f>575.9+575.9</f>
        <v>1151.8</v>
      </c>
      <c r="F285" s="36">
        <f>575.9+575.9</f>
        <v>1151.8</v>
      </c>
      <c r="G285" s="36">
        <f>575.9+575.9</f>
        <v>1151.8</v>
      </c>
      <c r="H285" s="80"/>
      <c r="I285" s="80"/>
      <c r="J285" s="80"/>
      <c r="K285" s="80"/>
    </row>
    <row r="286" spans="1:11" ht="47.25">
      <c r="A286" s="44" t="s">
        <v>58</v>
      </c>
      <c r="B286" s="41" t="s">
        <v>75</v>
      </c>
      <c r="C286" s="41" t="s">
        <v>99</v>
      </c>
      <c r="D286" s="41"/>
      <c r="E286" s="42">
        <f>E287</f>
        <v>400830.60000000003</v>
      </c>
      <c r="F286" s="42">
        <f>F287</f>
        <v>400830.60000000003</v>
      </c>
      <c r="G286" s="42">
        <f>G287</f>
        <v>400830.60000000003</v>
      </c>
      <c r="H286" s="80"/>
      <c r="I286" s="80"/>
      <c r="J286" s="80"/>
      <c r="K286" s="80"/>
    </row>
    <row r="287" spans="1:12" ht="31.5">
      <c r="A287" s="44" t="s">
        <v>10</v>
      </c>
      <c r="B287" s="41" t="s">
        <v>75</v>
      </c>
      <c r="C287" s="41" t="s">
        <v>99</v>
      </c>
      <c r="D287" s="41" t="s">
        <v>11</v>
      </c>
      <c r="E287" s="42">
        <v>400830.60000000003</v>
      </c>
      <c r="F287" s="42">
        <v>400830.60000000003</v>
      </c>
      <c r="G287" s="42">
        <v>400830.60000000003</v>
      </c>
      <c r="H287" s="80"/>
      <c r="I287" s="80"/>
      <c r="J287" s="80"/>
      <c r="K287" s="80"/>
      <c r="L287" s="80"/>
    </row>
    <row r="288" spans="1:12" ht="31.5">
      <c r="A288" s="44" t="s">
        <v>25</v>
      </c>
      <c r="B288" s="26" t="s">
        <v>75</v>
      </c>
      <c r="C288" s="41" t="s">
        <v>98</v>
      </c>
      <c r="D288" s="41"/>
      <c r="E288" s="42">
        <f>E289</f>
        <v>5.4</v>
      </c>
      <c r="F288" s="42">
        <f>F289</f>
        <v>0</v>
      </c>
      <c r="G288" s="42">
        <f>G289</f>
        <v>0</v>
      </c>
      <c r="H288" s="80"/>
      <c r="I288" s="80"/>
      <c r="J288" s="80"/>
      <c r="K288" s="80"/>
      <c r="L288" s="80"/>
    </row>
    <row r="289" spans="1:11" ht="31.5">
      <c r="A289" s="44" t="s">
        <v>10</v>
      </c>
      <c r="B289" s="21" t="s">
        <v>75</v>
      </c>
      <c r="C289" s="41" t="s">
        <v>98</v>
      </c>
      <c r="D289" s="41" t="s">
        <v>11</v>
      </c>
      <c r="E289" s="42">
        <v>5.4</v>
      </c>
      <c r="F289" s="42">
        <v>0</v>
      </c>
      <c r="G289" s="42">
        <v>0</v>
      </c>
      <c r="H289" s="80"/>
      <c r="I289" s="80"/>
      <c r="J289" s="80"/>
      <c r="K289" s="80"/>
    </row>
    <row r="290" spans="1:11" ht="47.25">
      <c r="A290" s="44" t="s">
        <v>306</v>
      </c>
      <c r="B290" s="34" t="s">
        <v>75</v>
      </c>
      <c r="C290" s="41" t="s">
        <v>307</v>
      </c>
      <c r="D290" s="41"/>
      <c r="E290" s="42">
        <f>E291</f>
        <v>9822.1</v>
      </c>
      <c r="F290" s="42">
        <f>F291</f>
        <v>1373.8000000000002</v>
      </c>
      <c r="G290" s="42">
        <f>G291</f>
        <v>0</v>
      </c>
      <c r="H290" s="80"/>
      <c r="I290" s="80"/>
      <c r="J290" s="80"/>
      <c r="K290" s="80"/>
    </row>
    <row r="291" spans="1:11" ht="31.5">
      <c r="A291" s="44" t="s">
        <v>10</v>
      </c>
      <c r="B291" s="21" t="s">
        <v>75</v>
      </c>
      <c r="C291" s="41" t="s">
        <v>307</v>
      </c>
      <c r="D291" s="41" t="s">
        <v>11</v>
      </c>
      <c r="E291" s="42">
        <f>8839.9+982.2</f>
        <v>9822.1</v>
      </c>
      <c r="F291" s="42">
        <f>1236.4+137.4</f>
        <v>1373.8000000000002</v>
      </c>
      <c r="G291" s="42">
        <v>0</v>
      </c>
      <c r="H291" s="80"/>
      <c r="I291" s="80"/>
      <c r="J291" s="80"/>
      <c r="K291" s="80"/>
    </row>
    <row r="292" spans="1:11" ht="31.5">
      <c r="A292" s="44" t="s">
        <v>178</v>
      </c>
      <c r="B292" s="41" t="s">
        <v>75</v>
      </c>
      <c r="C292" s="41" t="s">
        <v>333</v>
      </c>
      <c r="D292" s="41"/>
      <c r="E292" s="42">
        <f>E293</f>
        <v>204.2</v>
      </c>
      <c r="F292" s="42">
        <f>F293</f>
        <v>0</v>
      </c>
      <c r="G292" s="42">
        <f>G293</f>
        <v>0</v>
      </c>
      <c r="H292" s="80"/>
      <c r="I292" s="80"/>
      <c r="J292" s="80"/>
      <c r="K292" s="80"/>
    </row>
    <row r="293" spans="1:11" ht="31.5">
      <c r="A293" s="44" t="s">
        <v>10</v>
      </c>
      <c r="B293" s="41" t="s">
        <v>75</v>
      </c>
      <c r="C293" s="41" t="s">
        <v>333</v>
      </c>
      <c r="D293" s="41" t="s">
        <v>11</v>
      </c>
      <c r="E293" s="42">
        <v>204.2</v>
      </c>
      <c r="F293" s="42">
        <v>0</v>
      </c>
      <c r="G293" s="42">
        <v>0</v>
      </c>
      <c r="H293" s="80"/>
      <c r="I293" s="80"/>
      <c r="J293" s="80"/>
      <c r="K293" s="80"/>
    </row>
    <row r="294" spans="1:12" ht="78.75">
      <c r="A294" s="44" t="s">
        <v>57</v>
      </c>
      <c r="B294" s="41" t="s">
        <v>75</v>
      </c>
      <c r="C294" s="41" t="s">
        <v>288</v>
      </c>
      <c r="D294" s="41"/>
      <c r="E294" s="42">
        <f>E295</f>
        <v>14115</v>
      </c>
      <c r="F294" s="42">
        <f>F295</f>
        <v>14115</v>
      </c>
      <c r="G294" s="42">
        <f>G295</f>
        <v>14115</v>
      </c>
      <c r="H294" s="80"/>
      <c r="I294" s="80"/>
      <c r="J294" s="80"/>
      <c r="K294" s="80"/>
      <c r="L294" s="80"/>
    </row>
    <row r="295" spans="1:11" ht="31.5">
      <c r="A295" s="44" t="s">
        <v>10</v>
      </c>
      <c r="B295" s="41" t="s">
        <v>75</v>
      </c>
      <c r="C295" s="41" t="s">
        <v>288</v>
      </c>
      <c r="D295" s="41" t="s">
        <v>11</v>
      </c>
      <c r="E295" s="42">
        <v>14115</v>
      </c>
      <c r="F295" s="42">
        <v>14115</v>
      </c>
      <c r="G295" s="42">
        <v>14115</v>
      </c>
      <c r="H295" s="80"/>
      <c r="I295" s="80"/>
      <c r="J295" s="80"/>
      <c r="K295" s="80"/>
    </row>
    <row r="296" spans="1:11" ht="94.5">
      <c r="A296" s="44" t="s">
        <v>171</v>
      </c>
      <c r="B296" s="41" t="s">
        <v>75</v>
      </c>
      <c r="C296" s="41" t="s">
        <v>289</v>
      </c>
      <c r="D296" s="41"/>
      <c r="E296" s="42">
        <f>E297</f>
        <v>1774</v>
      </c>
      <c r="F296" s="42">
        <f>F297</f>
        <v>1774</v>
      </c>
      <c r="G296" s="42">
        <f>G297</f>
        <v>1774</v>
      </c>
      <c r="H296" s="80"/>
      <c r="I296" s="80"/>
      <c r="J296" s="80"/>
      <c r="K296" s="80"/>
    </row>
    <row r="297" spans="1:11" ht="15.75">
      <c r="A297" s="44" t="s">
        <v>26</v>
      </c>
      <c r="B297" s="41" t="s">
        <v>75</v>
      </c>
      <c r="C297" s="41" t="s">
        <v>289</v>
      </c>
      <c r="D297" s="41" t="s">
        <v>16</v>
      </c>
      <c r="E297" s="42">
        <v>1774</v>
      </c>
      <c r="F297" s="42">
        <v>1774</v>
      </c>
      <c r="G297" s="42">
        <v>1774</v>
      </c>
      <c r="H297" s="80"/>
      <c r="I297" s="80"/>
      <c r="J297" s="80"/>
      <c r="K297" s="80"/>
    </row>
    <row r="298" spans="1:11" ht="15.75">
      <c r="A298" s="125" t="s">
        <v>247</v>
      </c>
      <c r="B298" s="77" t="s">
        <v>75</v>
      </c>
      <c r="C298" s="11" t="s">
        <v>100</v>
      </c>
      <c r="D298" s="11" t="s">
        <v>0</v>
      </c>
      <c r="E298" s="12">
        <f>E299+E305+E311+E303+E309+E301+E307+E315+E313+E317</f>
        <v>686946.7999999999</v>
      </c>
      <c r="F298" s="12">
        <f>F299+F305+F311+F303+F309+F301+F307+F315+F313+F317</f>
        <v>681717.7</v>
      </c>
      <c r="G298" s="12">
        <f>G299+G305+G311+G303+G309+G301+G307+G315+G313+G317</f>
        <v>641394.6</v>
      </c>
      <c r="H298" s="80"/>
      <c r="I298" s="80"/>
      <c r="J298" s="80"/>
      <c r="K298" s="80"/>
    </row>
    <row r="299" spans="1:11" ht="31.5">
      <c r="A299" s="44" t="s">
        <v>24</v>
      </c>
      <c r="B299" s="41" t="s">
        <v>75</v>
      </c>
      <c r="C299" s="41" t="s">
        <v>101</v>
      </c>
      <c r="D299" s="41"/>
      <c r="E299" s="42">
        <f>E300</f>
        <v>96642.4</v>
      </c>
      <c r="F299" s="42">
        <f>F300</f>
        <v>104065</v>
      </c>
      <c r="G299" s="42">
        <f>G300</f>
        <v>105142.4</v>
      </c>
      <c r="H299" s="80"/>
      <c r="I299" s="80"/>
      <c r="J299" s="80"/>
      <c r="K299" s="80"/>
    </row>
    <row r="300" spans="1:11" ht="31.5">
      <c r="A300" s="44" t="s">
        <v>10</v>
      </c>
      <c r="B300" s="21" t="s">
        <v>75</v>
      </c>
      <c r="C300" s="41" t="s">
        <v>101</v>
      </c>
      <c r="D300" s="41" t="s">
        <v>11</v>
      </c>
      <c r="E300" s="36">
        <v>96642.4</v>
      </c>
      <c r="F300" s="36">
        <v>104065</v>
      </c>
      <c r="G300" s="36">
        <v>105142.4</v>
      </c>
      <c r="H300" s="80"/>
      <c r="I300" s="80"/>
      <c r="J300" s="80"/>
      <c r="K300" s="80"/>
    </row>
    <row r="301" spans="1:11" ht="31.5">
      <c r="A301" s="44" t="s">
        <v>219</v>
      </c>
      <c r="B301" s="21" t="s">
        <v>75</v>
      </c>
      <c r="C301" s="41" t="s">
        <v>227</v>
      </c>
      <c r="D301" s="41"/>
      <c r="E301" s="36">
        <f>E302</f>
        <v>1218.6</v>
      </c>
      <c r="F301" s="36">
        <f>F302</f>
        <v>1218.6</v>
      </c>
      <c r="G301" s="36">
        <f>G302</f>
        <v>1218.6</v>
      </c>
      <c r="H301" s="80"/>
      <c r="I301" s="80"/>
      <c r="J301" s="80"/>
      <c r="K301" s="80"/>
    </row>
    <row r="302" spans="1:11" ht="31.5">
      <c r="A302" s="44" t="s">
        <v>10</v>
      </c>
      <c r="B302" s="21" t="s">
        <v>75</v>
      </c>
      <c r="C302" s="41" t="s">
        <v>227</v>
      </c>
      <c r="D302" s="41" t="s">
        <v>11</v>
      </c>
      <c r="E302" s="36">
        <f>609.3+609.3</f>
        <v>1218.6</v>
      </c>
      <c r="F302" s="36">
        <f>609.3+609.3</f>
        <v>1218.6</v>
      </c>
      <c r="G302" s="36">
        <f>609.3+609.3</f>
        <v>1218.6</v>
      </c>
      <c r="H302" s="80"/>
      <c r="I302" s="80"/>
      <c r="J302" s="80"/>
      <c r="K302" s="80"/>
    </row>
    <row r="303" spans="1:11" ht="47.25">
      <c r="A303" s="44" t="s">
        <v>58</v>
      </c>
      <c r="B303" s="21" t="s">
        <v>75</v>
      </c>
      <c r="C303" s="41" t="s">
        <v>102</v>
      </c>
      <c r="D303" s="41"/>
      <c r="E303" s="42">
        <f>E304</f>
        <v>492364.2</v>
      </c>
      <c r="F303" s="42">
        <f>F304</f>
        <v>492364.2</v>
      </c>
      <c r="G303" s="42">
        <f>G304</f>
        <v>492364.2</v>
      </c>
      <c r="H303" s="80"/>
      <c r="I303" s="80"/>
      <c r="J303" s="80"/>
      <c r="K303" s="80"/>
    </row>
    <row r="304" spans="1:11" ht="31.5">
      <c r="A304" s="44" t="s">
        <v>10</v>
      </c>
      <c r="B304" s="41" t="s">
        <v>75</v>
      </c>
      <c r="C304" s="41" t="s">
        <v>102</v>
      </c>
      <c r="D304" s="41" t="s">
        <v>11</v>
      </c>
      <c r="E304" s="42">
        <v>492364.2</v>
      </c>
      <c r="F304" s="42">
        <v>492364.2</v>
      </c>
      <c r="G304" s="42">
        <v>492364.2</v>
      </c>
      <c r="H304" s="80"/>
      <c r="I304" s="80"/>
      <c r="J304" s="80"/>
      <c r="K304" s="80"/>
    </row>
    <row r="305" spans="1:11" ht="31.5">
      <c r="A305" s="44" t="s">
        <v>27</v>
      </c>
      <c r="B305" s="41" t="s">
        <v>75</v>
      </c>
      <c r="C305" s="41" t="s">
        <v>108</v>
      </c>
      <c r="D305" s="41"/>
      <c r="E305" s="42">
        <f>E306</f>
        <v>19008.4</v>
      </c>
      <c r="F305" s="42">
        <f>F306</f>
        <v>0</v>
      </c>
      <c r="G305" s="42">
        <f>G306</f>
        <v>0</v>
      </c>
      <c r="H305" s="80"/>
      <c r="I305" s="80"/>
      <c r="J305" s="80"/>
      <c r="K305" s="80"/>
    </row>
    <row r="306" spans="1:11" ht="31.5">
      <c r="A306" s="44" t="s">
        <v>10</v>
      </c>
      <c r="B306" s="41" t="s">
        <v>75</v>
      </c>
      <c r="C306" s="41" t="s">
        <v>108</v>
      </c>
      <c r="D306" s="41" t="s">
        <v>11</v>
      </c>
      <c r="E306" s="42">
        <v>19008.4</v>
      </c>
      <c r="F306" s="42">
        <v>0</v>
      </c>
      <c r="G306" s="42">
        <v>0</v>
      </c>
      <c r="H306" s="80"/>
      <c r="I306" s="80"/>
      <c r="J306" s="80"/>
      <c r="K306" s="80"/>
    </row>
    <row r="307" spans="1:11" ht="47.25">
      <c r="A307" s="44" t="s">
        <v>306</v>
      </c>
      <c r="B307" s="26" t="s">
        <v>75</v>
      </c>
      <c r="C307" s="41" t="s">
        <v>308</v>
      </c>
      <c r="D307" s="41"/>
      <c r="E307" s="42">
        <f>E308</f>
        <v>0</v>
      </c>
      <c r="F307" s="42">
        <f>F308</f>
        <v>8604</v>
      </c>
      <c r="G307" s="42">
        <f>G308</f>
        <v>9102</v>
      </c>
      <c r="H307" s="80"/>
      <c r="I307" s="80"/>
      <c r="J307" s="80"/>
      <c r="K307" s="80"/>
    </row>
    <row r="308" spans="1:11" ht="31.5">
      <c r="A308" s="44" t="s">
        <v>10</v>
      </c>
      <c r="B308" s="21" t="s">
        <v>75</v>
      </c>
      <c r="C308" s="41" t="s">
        <v>308</v>
      </c>
      <c r="D308" s="41" t="s">
        <v>11</v>
      </c>
      <c r="E308" s="42">
        <v>0</v>
      </c>
      <c r="F308" s="42">
        <f>7743.6+860.4</f>
        <v>8604</v>
      </c>
      <c r="G308" s="42">
        <f>8191.8+910.2</f>
        <v>9102</v>
      </c>
      <c r="H308" s="80"/>
      <c r="I308" s="80"/>
      <c r="J308" s="80"/>
      <c r="K308" s="80"/>
    </row>
    <row r="309" spans="1:11" ht="31.5">
      <c r="A309" s="44" t="s">
        <v>178</v>
      </c>
      <c r="B309" s="41" t="s">
        <v>75</v>
      </c>
      <c r="C309" s="41" t="s">
        <v>334</v>
      </c>
      <c r="D309" s="41"/>
      <c r="E309" s="42">
        <f>E310</f>
        <v>1197.4</v>
      </c>
      <c r="F309" s="42">
        <f>F310</f>
        <v>0</v>
      </c>
      <c r="G309" s="42">
        <f>G310</f>
        <v>0</v>
      </c>
      <c r="H309" s="80"/>
      <c r="I309" s="80"/>
      <c r="J309" s="80"/>
      <c r="K309" s="80"/>
    </row>
    <row r="310" spans="1:11" ht="31.5">
      <c r="A310" s="44" t="s">
        <v>10</v>
      </c>
      <c r="B310" s="41" t="s">
        <v>75</v>
      </c>
      <c r="C310" s="41" t="s">
        <v>334</v>
      </c>
      <c r="D310" s="41" t="s">
        <v>11</v>
      </c>
      <c r="E310" s="42">
        <f>1197.4</f>
        <v>1197.4</v>
      </c>
      <c r="F310" s="42">
        <v>0</v>
      </c>
      <c r="G310" s="42">
        <v>0</v>
      </c>
      <c r="H310" s="80"/>
      <c r="I310" s="80"/>
      <c r="J310" s="80"/>
      <c r="K310" s="80"/>
    </row>
    <row r="311" spans="1:11" ht="94.5">
      <c r="A311" s="44" t="s">
        <v>171</v>
      </c>
      <c r="B311" s="41" t="s">
        <v>75</v>
      </c>
      <c r="C311" s="41" t="s">
        <v>290</v>
      </c>
      <c r="D311" s="41"/>
      <c r="E311" s="42">
        <f>E312</f>
        <v>4008</v>
      </c>
      <c r="F311" s="42">
        <f>F312</f>
        <v>4008</v>
      </c>
      <c r="G311" s="42">
        <f>G312</f>
        <v>4008</v>
      </c>
      <c r="H311" s="80"/>
      <c r="I311" s="80"/>
      <c r="J311" s="80"/>
      <c r="K311" s="80"/>
    </row>
    <row r="312" spans="1:11" ht="15.75">
      <c r="A312" s="44" t="s">
        <v>26</v>
      </c>
      <c r="B312" s="41" t="s">
        <v>75</v>
      </c>
      <c r="C312" s="41" t="s">
        <v>290</v>
      </c>
      <c r="D312" s="41" t="s">
        <v>16</v>
      </c>
      <c r="E312" s="42">
        <v>4008</v>
      </c>
      <c r="F312" s="42">
        <v>4008</v>
      </c>
      <c r="G312" s="42">
        <v>4008</v>
      </c>
      <c r="H312" s="80"/>
      <c r="I312" s="80"/>
      <c r="J312" s="80"/>
      <c r="K312" s="80"/>
    </row>
    <row r="313" spans="1:11" ht="47.25">
      <c r="A313" s="44" t="s">
        <v>360</v>
      </c>
      <c r="B313" s="41" t="s">
        <v>75</v>
      </c>
      <c r="C313" s="41" t="s">
        <v>359</v>
      </c>
      <c r="D313" s="41"/>
      <c r="E313" s="42">
        <f>E314</f>
        <v>42754.6</v>
      </c>
      <c r="F313" s="42">
        <f>F314</f>
        <v>42754.6</v>
      </c>
      <c r="G313" s="42">
        <f>G314</f>
        <v>0</v>
      </c>
      <c r="H313" s="80"/>
      <c r="I313" s="80"/>
      <c r="J313" s="80"/>
      <c r="K313" s="80"/>
    </row>
    <row r="314" spans="1:11" ht="31.5">
      <c r="A314" s="44" t="s">
        <v>10</v>
      </c>
      <c r="B314" s="41" t="s">
        <v>75</v>
      </c>
      <c r="C314" s="41" t="s">
        <v>359</v>
      </c>
      <c r="D314" s="41" t="s">
        <v>11</v>
      </c>
      <c r="E314" s="42">
        <v>42754.6</v>
      </c>
      <c r="F314" s="42">
        <v>42754.6</v>
      </c>
      <c r="G314" s="42">
        <v>0</v>
      </c>
      <c r="H314" s="80"/>
      <c r="I314" s="80"/>
      <c r="J314" s="80"/>
      <c r="K314" s="80"/>
    </row>
    <row r="315" spans="1:11" ht="47.25">
      <c r="A315" s="44" t="s">
        <v>361</v>
      </c>
      <c r="B315" s="41" t="s">
        <v>75</v>
      </c>
      <c r="C315" s="41" t="s">
        <v>318</v>
      </c>
      <c r="D315" s="41"/>
      <c r="E315" s="42">
        <f>E316</f>
        <v>29663.5</v>
      </c>
      <c r="F315" s="42">
        <f>F316</f>
        <v>28703.3</v>
      </c>
      <c r="G315" s="42">
        <f>G316</f>
        <v>29559.399999999998</v>
      </c>
      <c r="H315" s="134"/>
      <c r="I315" s="134"/>
      <c r="J315" s="134"/>
      <c r="K315" s="80"/>
    </row>
    <row r="316" spans="1:11" ht="31.5">
      <c r="A316" s="44" t="s">
        <v>10</v>
      </c>
      <c r="B316" s="41" t="s">
        <v>75</v>
      </c>
      <c r="C316" s="41" t="s">
        <v>318</v>
      </c>
      <c r="D316" s="41" t="s">
        <v>11</v>
      </c>
      <c r="E316" s="116">
        <f>29366.9+296.6</f>
        <v>29663.5</v>
      </c>
      <c r="F316" s="42">
        <f>28416.3+287</f>
        <v>28703.3</v>
      </c>
      <c r="G316" s="42">
        <f>29263.8+295.6</f>
        <v>29559.399999999998</v>
      </c>
      <c r="H316" s="135"/>
      <c r="I316" s="134"/>
      <c r="J316" s="134"/>
      <c r="K316" s="80"/>
    </row>
    <row r="317" spans="1:11" ht="31.5">
      <c r="A317" s="44" t="s">
        <v>178</v>
      </c>
      <c r="B317" s="41" t="s">
        <v>75</v>
      </c>
      <c r="C317" s="41" t="s">
        <v>370</v>
      </c>
      <c r="D317" s="41"/>
      <c r="E317" s="42">
        <f>E318</f>
        <v>89.7</v>
      </c>
      <c r="F317" s="42">
        <f>F318</f>
        <v>0</v>
      </c>
      <c r="G317" s="42">
        <f>G318</f>
        <v>0</v>
      </c>
      <c r="H317" s="135"/>
      <c r="I317" s="134"/>
      <c r="J317" s="134"/>
      <c r="K317" s="80"/>
    </row>
    <row r="318" spans="1:11" ht="31.5">
      <c r="A318" s="44" t="s">
        <v>10</v>
      </c>
      <c r="B318" s="41" t="s">
        <v>75</v>
      </c>
      <c r="C318" s="41" t="s">
        <v>370</v>
      </c>
      <c r="D318" s="41" t="s">
        <v>11</v>
      </c>
      <c r="E318" s="116">
        <v>89.7</v>
      </c>
      <c r="F318" s="42">
        <v>0</v>
      </c>
      <c r="G318" s="42">
        <v>0</v>
      </c>
      <c r="H318" s="135"/>
      <c r="I318" s="134"/>
      <c r="J318" s="134"/>
      <c r="K318" s="80"/>
    </row>
    <row r="319" spans="1:11" ht="22.5" customHeight="1">
      <c r="A319" s="125" t="s">
        <v>248</v>
      </c>
      <c r="B319" s="77" t="s">
        <v>75</v>
      </c>
      <c r="C319" s="11" t="s">
        <v>103</v>
      </c>
      <c r="D319" s="11" t="s">
        <v>0</v>
      </c>
      <c r="E319" s="12">
        <f>E320+E326+E330+E322+E328+E324</f>
        <v>41160.700000000004</v>
      </c>
      <c r="F319" s="12">
        <f>F320+F326+F330+F322+F328+F324</f>
        <v>41372.9</v>
      </c>
      <c r="G319" s="12">
        <f>G320+G326+G330+G322+G328+G324</f>
        <v>42248.700000000004</v>
      </c>
      <c r="H319" s="80"/>
      <c r="I319" s="80"/>
      <c r="J319" s="80"/>
      <c r="K319" s="80"/>
    </row>
    <row r="320" spans="1:11" ht="31.5">
      <c r="A320" s="44" t="s">
        <v>24</v>
      </c>
      <c r="B320" s="41" t="s">
        <v>75</v>
      </c>
      <c r="C320" s="41" t="s">
        <v>104</v>
      </c>
      <c r="D320" s="41"/>
      <c r="E320" s="42">
        <f>E321</f>
        <v>23765.7</v>
      </c>
      <c r="F320" s="42">
        <f>F321</f>
        <v>23977.9</v>
      </c>
      <c r="G320" s="42">
        <f>G321</f>
        <v>23977.9</v>
      </c>
      <c r="H320" s="80"/>
      <c r="I320" s="80"/>
      <c r="J320" s="80"/>
      <c r="K320" s="80"/>
    </row>
    <row r="321" spans="1:11" ht="31.5">
      <c r="A321" s="44" t="s">
        <v>10</v>
      </c>
      <c r="B321" s="41" t="s">
        <v>75</v>
      </c>
      <c r="C321" s="41" t="s">
        <v>104</v>
      </c>
      <c r="D321" s="41" t="s">
        <v>11</v>
      </c>
      <c r="E321" s="36">
        <v>23765.7</v>
      </c>
      <c r="F321" s="36">
        <v>23977.9</v>
      </c>
      <c r="G321" s="36">
        <v>23977.9</v>
      </c>
      <c r="H321" s="80"/>
      <c r="I321" s="80"/>
      <c r="J321" s="80"/>
      <c r="K321" s="80"/>
    </row>
    <row r="322" spans="1:11" ht="31.5">
      <c r="A322" s="44" t="s">
        <v>219</v>
      </c>
      <c r="B322" s="41" t="s">
        <v>75</v>
      </c>
      <c r="C322" s="41" t="s">
        <v>228</v>
      </c>
      <c r="D322" s="41"/>
      <c r="E322" s="36">
        <f>E323</f>
        <v>420</v>
      </c>
      <c r="F322" s="36">
        <f>F323</f>
        <v>420</v>
      </c>
      <c r="G322" s="36">
        <f>G323</f>
        <v>420</v>
      </c>
      <c r="H322" s="80"/>
      <c r="I322" s="80"/>
      <c r="J322" s="80"/>
      <c r="K322" s="80"/>
    </row>
    <row r="323" spans="1:11" ht="31.5">
      <c r="A323" s="44" t="s">
        <v>10</v>
      </c>
      <c r="B323" s="41" t="s">
        <v>75</v>
      </c>
      <c r="C323" s="41" t="s">
        <v>228</v>
      </c>
      <c r="D323" s="41" t="s">
        <v>11</v>
      </c>
      <c r="E323" s="36">
        <f>210+210</f>
        <v>420</v>
      </c>
      <c r="F323" s="36">
        <f>210+210</f>
        <v>420</v>
      </c>
      <c r="G323" s="36">
        <f>210+210</f>
        <v>420</v>
      </c>
      <c r="H323" s="80"/>
      <c r="I323" s="80"/>
      <c r="J323" s="80"/>
      <c r="K323" s="80"/>
    </row>
    <row r="324" spans="1:11" ht="47.25">
      <c r="A324" s="44" t="s">
        <v>306</v>
      </c>
      <c r="B324" s="41" t="s">
        <v>75</v>
      </c>
      <c r="C324" s="41" t="s">
        <v>353</v>
      </c>
      <c r="D324" s="41"/>
      <c r="E324" s="36">
        <f>E325</f>
        <v>0</v>
      </c>
      <c r="F324" s="36">
        <f>F325</f>
        <v>0</v>
      </c>
      <c r="G324" s="36">
        <f>G325</f>
        <v>875.8000000000001</v>
      </c>
      <c r="H324" s="80"/>
      <c r="I324" s="80"/>
      <c r="J324" s="80"/>
      <c r="K324" s="80"/>
    </row>
    <row r="325" spans="1:11" ht="31.5">
      <c r="A325" s="44" t="s">
        <v>10</v>
      </c>
      <c r="B325" s="41" t="s">
        <v>75</v>
      </c>
      <c r="C325" s="41" t="s">
        <v>353</v>
      </c>
      <c r="D325" s="41" t="s">
        <v>11</v>
      </c>
      <c r="E325" s="36">
        <v>0</v>
      </c>
      <c r="F325" s="36">
        <v>0</v>
      </c>
      <c r="G325" s="36">
        <f>788.2+87.6</f>
        <v>875.8000000000001</v>
      </c>
      <c r="H325" s="80"/>
      <c r="I325" s="80"/>
      <c r="J325" s="80"/>
      <c r="K325" s="80"/>
    </row>
    <row r="326" spans="1:11" ht="94.5">
      <c r="A326" s="44" t="s">
        <v>171</v>
      </c>
      <c r="B326" s="41" t="s">
        <v>75</v>
      </c>
      <c r="C326" s="41" t="s">
        <v>295</v>
      </c>
      <c r="D326" s="41"/>
      <c r="E326" s="42">
        <f>E327</f>
        <v>118</v>
      </c>
      <c r="F326" s="42">
        <f>F327</f>
        <v>118</v>
      </c>
      <c r="G326" s="42">
        <f>G327</f>
        <v>118</v>
      </c>
      <c r="H326" s="80"/>
      <c r="I326" s="80"/>
      <c r="J326" s="80"/>
      <c r="K326" s="80"/>
    </row>
    <row r="327" spans="1:11" ht="15.75">
      <c r="A327" s="44" t="s">
        <v>26</v>
      </c>
      <c r="B327" s="41" t="s">
        <v>75</v>
      </c>
      <c r="C327" s="41" t="s">
        <v>295</v>
      </c>
      <c r="D327" s="41" t="s">
        <v>16</v>
      </c>
      <c r="E327" s="42">
        <v>118</v>
      </c>
      <c r="F327" s="42">
        <v>118</v>
      </c>
      <c r="G327" s="42">
        <v>118</v>
      </c>
      <c r="H327" s="80"/>
      <c r="I327" s="80"/>
      <c r="J327" s="80"/>
      <c r="K327" s="80"/>
    </row>
    <row r="328" spans="1:11" ht="47.25">
      <c r="A328" s="44" t="s">
        <v>229</v>
      </c>
      <c r="B328" s="41" t="s">
        <v>75</v>
      </c>
      <c r="C328" s="41" t="s">
        <v>296</v>
      </c>
      <c r="D328" s="41"/>
      <c r="E328" s="42">
        <f>E329</f>
        <v>9941.9</v>
      </c>
      <c r="F328" s="42">
        <f>F329</f>
        <v>9941.9</v>
      </c>
      <c r="G328" s="42">
        <f>G329</f>
        <v>9941.9</v>
      </c>
      <c r="H328" s="80"/>
      <c r="I328" s="80"/>
      <c r="J328" s="80"/>
      <c r="K328" s="80"/>
    </row>
    <row r="329" spans="1:11" ht="31.5">
      <c r="A329" s="44" t="s">
        <v>10</v>
      </c>
      <c r="B329" s="41" t="s">
        <v>75</v>
      </c>
      <c r="C329" s="41" t="s">
        <v>296</v>
      </c>
      <c r="D329" s="41" t="s">
        <v>11</v>
      </c>
      <c r="E329" s="36">
        <f>9842.5+99.4</f>
        <v>9941.9</v>
      </c>
      <c r="F329" s="36">
        <f>9842.5+99.4</f>
        <v>9941.9</v>
      </c>
      <c r="G329" s="36">
        <f>9842.5+99.4</f>
        <v>9941.9</v>
      </c>
      <c r="H329" s="80"/>
      <c r="I329" s="80"/>
      <c r="J329" s="80"/>
      <c r="K329" s="80"/>
    </row>
    <row r="330" spans="1:11" ht="31.5">
      <c r="A330" s="44" t="s">
        <v>195</v>
      </c>
      <c r="B330" s="41" t="s">
        <v>75</v>
      </c>
      <c r="C330" s="41" t="s">
        <v>109</v>
      </c>
      <c r="D330" s="41"/>
      <c r="E330" s="42">
        <f>E331</f>
        <v>6915.1</v>
      </c>
      <c r="F330" s="42">
        <f>F331</f>
        <v>6915.1</v>
      </c>
      <c r="G330" s="42">
        <f>G331</f>
        <v>6915.1</v>
      </c>
      <c r="H330" s="80"/>
      <c r="I330" s="80"/>
      <c r="J330" s="80"/>
      <c r="K330" s="80"/>
    </row>
    <row r="331" spans="1:11" ht="31.5">
      <c r="A331" s="44" t="s">
        <v>10</v>
      </c>
      <c r="B331" s="41" t="s">
        <v>75</v>
      </c>
      <c r="C331" s="41" t="s">
        <v>109</v>
      </c>
      <c r="D331" s="41" t="s">
        <v>11</v>
      </c>
      <c r="E331" s="42">
        <v>6915.1</v>
      </c>
      <c r="F331" s="42">
        <v>6915.1</v>
      </c>
      <c r="G331" s="42">
        <v>6915.1</v>
      </c>
      <c r="H331" s="80"/>
      <c r="I331" s="80"/>
      <c r="J331" s="80"/>
      <c r="K331" s="80"/>
    </row>
    <row r="332" spans="1:11" ht="31.5">
      <c r="A332" s="125" t="s">
        <v>249</v>
      </c>
      <c r="B332" s="77" t="s">
        <v>75</v>
      </c>
      <c r="C332" s="11" t="s">
        <v>112</v>
      </c>
      <c r="D332" s="11" t="s">
        <v>0</v>
      </c>
      <c r="E332" s="12">
        <f>E337+E333</f>
        <v>5325.6</v>
      </c>
      <c r="F332" s="12">
        <f>F337+F333</f>
        <v>5325.6</v>
      </c>
      <c r="G332" s="12">
        <f>G337+G333</f>
        <v>5325.6</v>
      </c>
      <c r="H332" s="80"/>
      <c r="I332" s="80"/>
      <c r="J332" s="80"/>
      <c r="K332" s="80"/>
    </row>
    <row r="333" spans="1:11" s="104" customFormat="1" ht="31.5">
      <c r="A333" s="44" t="s">
        <v>165</v>
      </c>
      <c r="B333" s="41" t="s">
        <v>75</v>
      </c>
      <c r="C333" s="41" t="s">
        <v>223</v>
      </c>
      <c r="D333" s="41"/>
      <c r="E333" s="42">
        <f>E335+E336+E334</f>
        <v>1631.6000000000001</v>
      </c>
      <c r="F333" s="42">
        <f>F335+F336+F334</f>
        <v>1631.6000000000001</v>
      </c>
      <c r="G333" s="42">
        <f>G335+G336+G334</f>
        <v>1631.6000000000001</v>
      </c>
      <c r="H333" s="80"/>
      <c r="I333" s="80"/>
      <c r="J333" s="80"/>
      <c r="K333" s="80"/>
    </row>
    <row r="334" spans="1:11" s="104" customFormat="1" ht="63">
      <c r="A334" s="44" t="s">
        <v>14</v>
      </c>
      <c r="B334" s="41" t="s">
        <v>75</v>
      </c>
      <c r="C334" s="41" t="s">
        <v>223</v>
      </c>
      <c r="D334" s="41" t="s">
        <v>15</v>
      </c>
      <c r="E334" s="42">
        <v>87.5</v>
      </c>
      <c r="F334" s="42">
        <v>87.5</v>
      </c>
      <c r="G334" s="42">
        <v>87.5</v>
      </c>
      <c r="H334" s="80"/>
      <c r="I334" s="80"/>
      <c r="J334" s="80"/>
      <c r="K334" s="80"/>
    </row>
    <row r="335" spans="1:11" s="104" customFormat="1" ht="31.5">
      <c r="A335" s="44" t="s">
        <v>316</v>
      </c>
      <c r="B335" s="41" t="s">
        <v>75</v>
      </c>
      <c r="C335" s="41" t="s">
        <v>223</v>
      </c>
      <c r="D335" s="41" t="s">
        <v>8</v>
      </c>
      <c r="E335" s="42">
        <v>78.7</v>
      </c>
      <c r="F335" s="42">
        <v>78.7</v>
      </c>
      <c r="G335" s="42">
        <v>78.7</v>
      </c>
      <c r="H335" s="80"/>
      <c r="I335" s="80"/>
      <c r="J335" s="80"/>
      <c r="K335" s="80"/>
    </row>
    <row r="336" spans="1:11" s="104" customFormat="1" ht="31.5">
      <c r="A336" s="44" t="s">
        <v>10</v>
      </c>
      <c r="B336" s="41" t="s">
        <v>75</v>
      </c>
      <c r="C336" s="41" t="s">
        <v>223</v>
      </c>
      <c r="D336" s="41" t="s">
        <v>11</v>
      </c>
      <c r="E336" s="42">
        <v>1465.4</v>
      </c>
      <c r="F336" s="42">
        <v>1465.4</v>
      </c>
      <c r="G336" s="42">
        <v>1465.4</v>
      </c>
      <c r="H336" s="80"/>
      <c r="I336" s="80"/>
      <c r="J336" s="80"/>
      <c r="K336" s="80"/>
    </row>
    <row r="337" spans="1:11" ht="31.5">
      <c r="A337" s="44" t="s">
        <v>222</v>
      </c>
      <c r="B337" s="41" t="s">
        <v>75</v>
      </c>
      <c r="C337" s="41" t="s">
        <v>163</v>
      </c>
      <c r="D337" s="41"/>
      <c r="E337" s="42">
        <f>E338</f>
        <v>3694</v>
      </c>
      <c r="F337" s="42">
        <f>F338</f>
        <v>3694</v>
      </c>
      <c r="G337" s="42">
        <f>G338</f>
        <v>3694</v>
      </c>
      <c r="H337" s="80"/>
      <c r="I337" s="80"/>
      <c r="J337" s="80"/>
      <c r="K337" s="80"/>
    </row>
    <row r="338" spans="1:11" ht="31.5">
      <c r="A338" s="44" t="s">
        <v>10</v>
      </c>
      <c r="B338" s="41" t="s">
        <v>75</v>
      </c>
      <c r="C338" s="41" t="s">
        <v>163</v>
      </c>
      <c r="D338" s="41" t="s">
        <v>11</v>
      </c>
      <c r="E338" s="42">
        <f>2216.4+1477.6</f>
        <v>3694</v>
      </c>
      <c r="F338" s="42">
        <f>2216.4+1477.6</f>
        <v>3694</v>
      </c>
      <c r="G338" s="42">
        <f>2216.4+1477.6</f>
        <v>3694</v>
      </c>
      <c r="H338" s="80"/>
      <c r="I338" s="80"/>
      <c r="J338" s="80"/>
      <c r="K338" s="80"/>
    </row>
    <row r="339" spans="1:11" ht="31.5">
      <c r="A339" s="10" t="s">
        <v>62</v>
      </c>
      <c r="B339" s="77" t="s">
        <v>75</v>
      </c>
      <c r="C339" s="11" t="s">
        <v>105</v>
      </c>
      <c r="D339" s="11" t="s">
        <v>0</v>
      </c>
      <c r="E339" s="12">
        <f>E340+E348+E344</f>
        <v>83938.49999999999</v>
      </c>
      <c r="F339" s="12">
        <f>F340+F348+F344</f>
        <v>69954.6</v>
      </c>
      <c r="G339" s="12">
        <f>G340+G348+G344</f>
        <v>69954.6</v>
      </c>
      <c r="H339" s="80"/>
      <c r="I339" s="80"/>
      <c r="J339" s="80"/>
      <c r="K339" s="80"/>
    </row>
    <row r="340" spans="1:11" ht="31.5">
      <c r="A340" s="39" t="s">
        <v>13</v>
      </c>
      <c r="B340" s="41" t="s">
        <v>75</v>
      </c>
      <c r="C340" s="41" t="s">
        <v>106</v>
      </c>
      <c r="D340" s="41"/>
      <c r="E340" s="42">
        <f>E341+E342+E343</f>
        <v>41599.49999999999</v>
      </c>
      <c r="F340" s="42">
        <f>F341+F342+F343</f>
        <v>33014.6</v>
      </c>
      <c r="G340" s="42">
        <f>G341+G342+G343</f>
        <v>33014.6</v>
      </c>
      <c r="H340" s="80"/>
      <c r="I340" s="80"/>
      <c r="J340" s="80"/>
      <c r="K340" s="80"/>
    </row>
    <row r="341" spans="1:11" ht="63">
      <c r="A341" s="39" t="s">
        <v>14</v>
      </c>
      <c r="B341" s="41" t="s">
        <v>75</v>
      </c>
      <c r="C341" s="41" t="s">
        <v>106</v>
      </c>
      <c r="D341" s="41" t="s">
        <v>15</v>
      </c>
      <c r="E341" s="42">
        <v>35182.7</v>
      </c>
      <c r="F341" s="42">
        <f>35182.7-8152.5</f>
        <v>27030.199999999997</v>
      </c>
      <c r="G341" s="42">
        <f>35182.7-8152.5</f>
        <v>27030.199999999997</v>
      </c>
      <c r="H341" s="80"/>
      <c r="I341" s="80"/>
      <c r="J341" s="80"/>
      <c r="K341" s="80"/>
    </row>
    <row r="342" spans="1:11" ht="47.25">
      <c r="A342" s="44" t="s">
        <v>315</v>
      </c>
      <c r="B342" s="41" t="s">
        <v>75</v>
      </c>
      <c r="C342" s="41" t="s">
        <v>106</v>
      </c>
      <c r="D342" s="41" t="s">
        <v>8</v>
      </c>
      <c r="E342" s="138">
        <v>5868.7</v>
      </c>
      <c r="F342" s="42">
        <v>5436.3</v>
      </c>
      <c r="G342" s="42">
        <v>5436.3</v>
      </c>
      <c r="H342" s="80"/>
      <c r="I342" s="80"/>
      <c r="J342" s="80"/>
      <c r="K342" s="80"/>
    </row>
    <row r="343" spans="1:11" ht="15.75">
      <c r="A343" s="44" t="s">
        <v>9</v>
      </c>
      <c r="B343" s="41" t="s">
        <v>75</v>
      </c>
      <c r="C343" s="41" t="s">
        <v>106</v>
      </c>
      <c r="D343" s="41" t="s">
        <v>12</v>
      </c>
      <c r="E343" s="42">
        <v>548.1</v>
      </c>
      <c r="F343" s="42">
        <v>548.1</v>
      </c>
      <c r="G343" s="42">
        <v>548.1</v>
      </c>
      <c r="H343" s="80"/>
      <c r="I343" s="80"/>
      <c r="J343" s="80"/>
      <c r="K343" s="80"/>
    </row>
    <row r="344" spans="1:11" ht="78.75">
      <c r="A344" s="44" t="s">
        <v>217</v>
      </c>
      <c r="B344" s="41" t="s">
        <v>75</v>
      </c>
      <c r="C344" s="41" t="s">
        <v>264</v>
      </c>
      <c r="D344" s="41"/>
      <c r="E344" s="42">
        <f>E345+E346+E347</f>
        <v>9123.9</v>
      </c>
      <c r="F344" s="42">
        <f>F345+F346+F347</f>
        <v>9383</v>
      </c>
      <c r="G344" s="42">
        <f>G345+G346+G347</f>
        <v>9383</v>
      </c>
      <c r="H344" s="80"/>
      <c r="I344" s="80"/>
      <c r="J344" s="80"/>
      <c r="K344" s="80"/>
    </row>
    <row r="345" spans="1:11" ht="63">
      <c r="A345" s="39" t="s">
        <v>14</v>
      </c>
      <c r="B345" s="41" t="s">
        <v>75</v>
      </c>
      <c r="C345" s="41" t="s">
        <v>264</v>
      </c>
      <c r="D345" s="41" t="s">
        <v>15</v>
      </c>
      <c r="E345" s="42">
        <v>7702.9</v>
      </c>
      <c r="F345" s="42">
        <v>7702.9</v>
      </c>
      <c r="G345" s="42">
        <v>7702.9</v>
      </c>
      <c r="H345" s="80"/>
      <c r="I345" s="80"/>
      <c r="J345" s="80"/>
      <c r="K345" s="80"/>
    </row>
    <row r="346" spans="1:11" ht="47.25">
      <c r="A346" s="44" t="s">
        <v>315</v>
      </c>
      <c r="B346" s="41" t="s">
        <v>75</v>
      </c>
      <c r="C346" s="41" t="s">
        <v>264</v>
      </c>
      <c r="D346" s="41" t="s">
        <v>8</v>
      </c>
      <c r="E346" s="42">
        <v>1400.9</v>
      </c>
      <c r="F346" s="42">
        <v>1660</v>
      </c>
      <c r="G346" s="42">
        <v>1660</v>
      </c>
      <c r="H346" s="80"/>
      <c r="I346" s="80"/>
      <c r="J346" s="80"/>
      <c r="K346" s="80"/>
    </row>
    <row r="347" spans="1:11" ht="15.75">
      <c r="A347" s="39" t="s">
        <v>26</v>
      </c>
      <c r="B347" s="41" t="s">
        <v>75</v>
      </c>
      <c r="C347" s="41" t="s">
        <v>264</v>
      </c>
      <c r="D347" s="41" t="s">
        <v>16</v>
      </c>
      <c r="E347" s="42">
        <v>20.1</v>
      </c>
      <c r="F347" s="42">
        <v>20.1</v>
      </c>
      <c r="G347" s="42">
        <v>20.1</v>
      </c>
      <c r="H347" s="80"/>
      <c r="I347" s="80"/>
      <c r="J347" s="80"/>
      <c r="K347" s="80"/>
    </row>
    <row r="348" spans="1:11" ht="31.5">
      <c r="A348" s="39" t="s">
        <v>49</v>
      </c>
      <c r="B348" s="41" t="s">
        <v>75</v>
      </c>
      <c r="C348" s="41" t="s">
        <v>113</v>
      </c>
      <c r="D348" s="41"/>
      <c r="E348" s="42">
        <f>E349+E350</f>
        <v>33215.1</v>
      </c>
      <c r="F348" s="42">
        <f>F349+F350</f>
        <v>27557</v>
      </c>
      <c r="G348" s="42">
        <f>G349+G350</f>
        <v>27557</v>
      </c>
      <c r="H348" s="80"/>
      <c r="I348" s="80"/>
      <c r="J348" s="80"/>
      <c r="K348" s="80"/>
    </row>
    <row r="349" spans="1:11" ht="63">
      <c r="A349" s="39" t="s">
        <v>14</v>
      </c>
      <c r="B349" s="41" t="s">
        <v>75</v>
      </c>
      <c r="C349" s="41" t="s">
        <v>107</v>
      </c>
      <c r="D349" s="41" t="s">
        <v>15</v>
      </c>
      <c r="E349" s="42">
        <v>31437.6</v>
      </c>
      <c r="F349" s="42">
        <f>31437.6-5658.1</f>
        <v>25779.5</v>
      </c>
      <c r="G349" s="42">
        <f>31437.6-5658.1</f>
        <v>25779.5</v>
      </c>
      <c r="H349" s="80"/>
      <c r="I349" s="80"/>
      <c r="J349" s="80"/>
      <c r="K349" s="80"/>
    </row>
    <row r="350" spans="1:11" ht="47.25">
      <c r="A350" s="44" t="s">
        <v>315</v>
      </c>
      <c r="B350" s="41" t="s">
        <v>75</v>
      </c>
      <c r="C350" s="41" t="s">
        <v>107</v>
      </c>
      <c r="D350" s="41" t="s">
        <v>8</v>
      </c>
      <c r="E350" s="42">
        <v>1777.5</v>
      </c>
      <c r="F350" s="42">
        <v>1777.5</v>
      </c>
      <c r="G350" s="42">
        <v>1777.5</v>
      </c>
      <c r="H350" s="80"/>
      <c r="I350" s="80"/>
      <c r="J350" s="80"/>
      <c r="K350" s="80"/>
    </row>
    <row r="351" spans="1:11" ht="15.75">
      <c r="A351" s="72" t="s">
        <v>257</v>
      </c>
      <c r="B351" s="67" t="s">
        <v>75</v>
      </c>
      <c r="C351" s="67" t="s">
        <v>148</v>
      </c>
      <c r="D351" s="67" t="s">
        <v>0</v>
      </c>
      <c r="E351" s="78">
        <f aca="true" t="shared" si="9" ref="E351:F353">E352</f>
        <v>1186.3</v>
      </c>
      <c r="F351" s="78">
        <f t="shared" si="9"/>
        <v>1186.3</v>
      </c>
      <c r="G351" s="78">
        <f>G352</f>
        <v>1186.3</v>
      </c>
      <c r="H351" s="80"/>
      <c r="I351" s="80"/>
      <c r="J351" s="80"/>
      <c r="K351" s="80"/>
    </row>
    <row r="352" spans="1:11" ht="47.25">
      <c r="A352" s="10" t="s">
        <v>259</v>
      </c>
      <c r="B352" s="77" t="s">
        <v>75</v>
      </c>
      <c r="C352" s="11" t="s">
        <v>115</v>
      </c>
      <c r="D352" s="11" t="s">
        <v>0</v>
      </c>
      <c r="E352" s="12">
        <f t="shared" si="9"/>
        <v>1186.3</v>
      </c>
      <c r="F352" s="12">
        <f t="shared" si="9"/>
        <v>1186.3</v>
      </c>
      <c r="G352" s="12">
        <f>G353</f>
        <v>1186.3</v>
      </c>
      <c r="H352" s="80"/>
      <c r="I352" s="80"/>
      <c r="J352" s="80"/>
      <c r="K352" s="80"/>
    </row>
    <row r="353" spans="1:11" ht="78.75">
      <c r="A353" s="40" t="s">
        <v>76</v>
      </c>
      <c r="B353" s="26" t="s">
        <v>75</v>
      </c>
      <c r="C353" s="34" t="s">
        <v>150</v>
      </c>
      <c r="D353" s="34"/>
      <c r="E353" s="57">
        <f t="shared" si="9"/>
        <v>1186.3</v>
      </c>
      <c r="F353" s="57">
        <f t="shared" si="9"/>
        <v>1186.3</v>
      </c>
      <c r="G353" s="57">
        <f>G354</f>
        <v>1186.3</v>
      </c>
      <c r="H353" s="80"/>
      <c r="I353" s="80"/>
      <c r="J353" s="80"/>
      <c r="K353" s="80"/>
    </row>
    <row r="354" spans="1:11" ht="15.75">
      <c r="A354" s="40" t="s">
        <v>26</v>
      </c>
      <c r="B354" s="26" t="s">
        <v>75</v>
      </c>
      <c r="C354" s="34" t="s">
        <v>150</v>
      </c>
      <c r="D354" s="34" t="s">
        <v>16</v>
      </c>
      <c r="E354" s="57">
        <v>1186.3</v>
      </c>
      <c r="F354" s="57">
        <v>1186.3</v>
      </c>
      <c r="G354" s="57">
        <v>1186.3</v>
      </c>
      <c r="H354" s="80"/>
      <c r="I354" s="80"/>
      <c r="J354" s="80"/>
      <c r="K354" s="80"/>
    </row>
    <row r="355" spans="1:11" ht="15.75">
      <c r="A355" s="31" t="s">
        <v>77</v>
      </c>
      <c r="B355" s="32" t="s">
        <v>78</v>
      </c>
      <c r="C355" s="71"/>
      <c r="D355" s="75"/>
      <c r="E355" s="30">
        <f>E356+E362</f>
        <v>65834.9</v>
      </c>
      <c r="F355" s="30">
        <f>F356+F362</f>
        <v>95416.2</v>
      </c>
      <c r="G355" s="30">
        <f>G356+G362</f>
        <v>117689.5</v>
      </c>
      <c r="H355" s="80"/>
      <c r="I355" s="80"/>
      <c r="J355" s="80"/>
      <c r="K355" s="80"/>
    </row>
    <row r="356" spans="1:11" ht="31.5">
      <c r="A356" s="72" t="s">
        <v>251</v>
      </c>
      <c r="B356" s="123" t="s">
        <v>78</v>
      </c>
      <c r="C356" s="67" t="s">
        <v>127</v>
      </c>
      <c r="D356" s="67" t="s">
        <v>0</v>
      </c>
      <c r="E356" s="73">
        <f aca="true" t="shared" si="10" ref="E356:G357">E357</f>
        <v>23113</v>
      </c>
      <c r="F356" s="73">
        <f t="shared" si="10"/>
        <v>19167.699999999997</v>
      </c>
      <c r="G356" s="73">
        <f t="shared" si="10"/>
        <v>18660.899999999998</v>
      </c>
      <c r="H356" s="80"/>
      <c r="I356" s="80"/>
      <c r="J356" s="80"/>
      <c r="K356" s="80"/>
    </row>
    <row r="357" spans="1:11" ht="31.5">
      <c r="A357" s="10" t="s">
        <v>252</v>
      </c>
      <c r="B357" s="74" t="s">
        <v>78</v>
      </c>
      <c r="C357" s="11" t="s">
        <v>128</v>
      </c>
      <c r="D357" s="11" t="s">
        <v>0</v>
      </c>
      <c r="E357" s="12">
        <f t="shared" si="10"/>
        <v>23113</v>
      </c>
      <c r="F357" s="12">
        <f t="shared" si="10"/>
        <v>19167.699999999997</v>
      </c>
      <c r="G357" s="12">
        <f t="shared" si="10"/>
        <v>18660.899999999998</v>
      </c>
      <c r="H357" s="80"/>
      <c r="I357" s="80"/>
      <c r="J357" s="80"/>
      <c r="K357" s="80"/>
    </row>
    <row r="358" spans="1:11" ht="31.5">
      <c r="A358" s="52" t="s">
        <v>13</v>
      </c>
      <c r="B358" s="41" t="s">
        <v>78</v>
      </c>
      <c r="C358" s="15" t="s">
        <v>129</v>
      </c>
      <c r="D358" s="21"/>
      <c r="E358" s="20">
        <f>SUM(E359:E361)</f>
        <v>23113</v>
      </c>
      <c r="F358" s="20">
        <f>SUM(F359:F361)</f>
        <v>19167.699999999997</v>
      </c>
      <c r="G358" s="20">
        <f>SUM(G359:G361)</f>
        <v>18660.899999999998</v>
      </c>
      <c r="H358" s="80"/>
      <c r="I358" s="80"/>
      <c r="J358" s="80"/>
      <c r="K358" s="80"/>
    </row>
    <row r="359" spans="1:11" ht="63">
      <c r="A359" s="51" t="s">
        <v>14</v>
      </c>
      <c r="B359" s="41" t="s">
        <v>78</v>
      </c>
      <c r="C359" s="15" t="s">
        <v>129</v>
      </c>
      <c r="D359" s="41" t="s">
        <v>15</v>
      </c>
      <c r="E359" s="20">
        <v>21845.8</v>
      </c>
      <c r="F359" s="20">
        <v>17966.5</v>
      </c>
      <c r="G359" s="20">
        <v>17452.1</v>
      </c>
      <c r="H359" s="80"/>
      <c r="I359" s="80"/>
      <c r="J359" s="80"/>
      <c r="K359" s="80"/>
    </row>
    <row r="360" spans="1:11" ht="47.25">
      <c r="A360" s="44" t="s">
        <v>315</v>
      </c>
      <c r="B360" s="41" t="s">
        <v>78</v>
      </c>
      <c r="C360" s="15" t="s">
        <v>129</v>
      </c>
      <c r="D360" s="41" t="s">
        <v>8</v>
      </c>
      <c r="E360" s="20">
        <v>1245.3</v>
      </c>
      <c r="F360" s="20">
        <v>1179.6</v>
      </c>
      <c r="G360" s="20">
        <v>1187.6</v>
      </c>
      <c r="H360" s="80"/>
      <c r="I360" s="80"/>
      <c r="J360" s="80"/>
      <c r="K360" s="80"/>
    </row>
    <row r="361" spans="1:11" ht="15.75">
      <c r="A361" s="44" t="s">
        <v>9</v>
      </c>
      <c r="B361" s="41" t="s">
        <v>78</v>
      </c>
      <c r="C361" s="15" t="s">
        <v>129</v>
      </c>
      <c r="D361" s="41" t="s">
        <v>12</v>
      </c>
      <c r="E361" s="20">
        <v>21.9</v>
      </c>
      <c r="F361" s="20">
        <v>21.6</v>
      </c>
      <c r="G361" s="20">
        <v>21.2</v>
      </c>
      <c r="H361" s="80"/>
      <c r="I361" s="80"/>
      <c r="J361" s="80"/>
      <c r="K361" s="80"/>
    </row>
    <row r="362" spans="1:11" ht="15.75">
      <c r="A362" s="66" t="s">
        <v>29</v>
      </c>
      <c r="B362" s="68" t="s">
        <v>78</v>
      </c>
      <c r="C362" s="68" t="s">
        <v>86</v>
      </c>
      <c r="D362" s="68" t="s">
        <v>0</v>
      </c>
      <c r="E362" s="69">
        <f>E366+E368+E370+E372+E363+E380+E374+E376+E378</f>
        <v>42721.9</v>
      </c>
      <c r="F362" s="69">
        <f>F366+F368+F370+F372+F363+F380+F374+F376+F378</f>
        <v>76248.5</v>
      </c>
      <c r="G362" s="69">
        <f>G366+G368+G370+G372+G363+G380+G374+G376+G378</f>
        <v>99028.6</v>
      </c>
      <c r="H362" s="80"/>
      <c r="I362" s="80"/>
      <c r="J362" s="80"/>
      <c r="K362" s="80"/>
    </row>
    <row r="363" spans="1:11" ht="31.5">
      <c r="A363" s="22" t="s">
        <v>55</v>
      </c>
      <c r="B363" s="26" t="s">
        <v>78</v>
      </c>
      <c r="C363" s="41" t="s">
        <v>91</v>
      </c>
      <c r="D363" s="58"/>
      <c r="E363" s="42">
        <f>E365+E364</f>
        <v>11644.4</v>
      </c>
      <c r="F363" s="42">
        <f>F365+F364</f>
        <v>15479.1</v>
      </c>
      <c r="G363" s="42">
        <f>G365+G364</f>
        <v>15479.1</v>
      </c>
      <c r="H363" s="80"/>
      <c r="I363" s="80"/>
      <c r="J363" s="80"/>
      <c r="K363" s="80"/>
    </row>
    <row r="364" spans="1:11" ht="31.5">
      <c r="A364" s="44" t="s">
        <v>316</v>
      </c>
      <c r="B364" s="26" t="s">
        <v>78</v>
      </c>
      <c r="C364" s="41" t="s">
        <v>91</v>
      </c>
      <c r="D364" s="41" t="s">
        <v>8</v>
      </c>
      <c r="E364" s="42">
        <f>6650.9-1342.1+0.1</f>
        <v>5308.9</v>
      </c>
      <c r="F364" s="42">
        <v>9180.6</v>
      </c>
      <c r="G364" s="42">
        <v>9180.6</v>
      </c>
      <c r="H364" s="80"/>
      <c r="I364" s="80"/>
      <c r="J364" s="80"/>
      <c r="K364" s="80"/>
    </row>
    <row r="365" spans="1:11" ht="15.75">
      <c r="A365" s="45" t="s">
        <v>9</v>
      </c>
      <c r="B365" s="41" t="s">
        <v>78</v>
      </c>
      <c r="C365" s="41" t="s">
        <v>91</v>
      </c>
      <c r="D365" s="41" t="s">
        <v>12</v>
      </c>
      <c r="E365" s="42">
        <v>6335.5</v>
      </c>
      <c r="F365" s="42">
        <v>6298.5</v>
      </c>
      <c r="G365" s="42">
        <v>6298.5</v>
      </c>
      <c r="H365" s="80"/>
      <c r="I365" s="80"/>
      <c r="J365" s="80"/>
      <c r="K365" s="80"/>
    </row>
    <row r="366" spans="1:11" ht="31.5">
      <c r="A366" s="22" t="s">
        <v>41</v>
      </c>
      <c r="B366" s="41" t="s">
        <v>78</v>
      </c>
      <c r="C366" s="133" t="s">
        <v>88</v>
      </c>
      <c r="D366" s="47"/>
      <c r="E366" s="46">
        <f>E367</f>
        <v>1276.3</v>
      </c>
      <c r="F366" s="46">
        <f>F367</f>
        <v>1254.8</v>
      </c>
      <c r="G366" s="46">
        <f>G367</f>
        <v>1232.7</v>
      </c>
      <c r="H366" s="80"/>
      <c r="I366" s="80"/>
      <c r="J366" s="80"/>
      <c r="K366" s="80"/>
    </row>
    <row r="367" spans="1:11" ht="15.75">
      <c r="A367" s="45" t="s">
        <v>39</v>
      </c>
      <c r="B367" s="41" t="s">
        <v>78</v>
      </c>
      <c r="C367" s="133" t="s">
        <v>88</v>
      </c>
      <c r="D367" s="41" t="s">
        <v>40</v>
      </c>
      <c r="E367" s="46">
        <v>1276.3</v>
      </c>
      <c r="F367" s="46">
        <v>1254.8</v>
      </c>
      <c r="G367" s="46">
        <v>1232.7</v>
      </c>
      <c r="H367" s="80"/>
      <c r="I367" s="80"/>
      <c r="J367" s="80"/>
      <c r="K367" s="80"/>
    </row>
    <row r="368" spans="1:11" ht="78.75">
      <c r="A368" s="50" t="s">
        <v>212</v>
      </c>
      <c r="B368" s="41" t="s">
        <v>78</v>
      </c>
      <c r="C368" s="133" t="s">
        <v>89</v>
      </c>
      <c r="D368" s="48"/>
      <c r="E368" s="46">
        <f>E369</f>
        <v>155.6</v>
      </c>
      <c r="F368" s="46">
        <f>F369</f>
        <v>159.10000000000002</v>
      </c>
      <c r="G368" s="46">
        <f>G369</f>
        <v>159.10000000000002</v>
      </c>
      <c r="H368" s="80"/>
      <c r="I368" s="80"/>
      <c r="J368" s="80"/>
      <c r="K368" s="80"/>
    </row>
    <row r="369" spans="1:11" ht="15.75">
      <c r="A369" s="45" t="s">
        <v>39</v>
      </c>
      <c r="B369" s="41" t="s">
        <v>78</v>
      </c>
      <c r="C369" s="133" t="s">
        <v>89</v>
      </c>
      <c r="D369" s="41" t="s">
        <v>40</v>
      </c>
      <c r="E369" s="46">
        <f>11.6+144</f>
        <v>155.6</v>
      </c>
      <c r="F369" s="46">
        <f>11.8+147.3</f>
        <v>159.10000000000002</v>
      </c>
      <c r="G369" s="46">
        <f>11.8+147.3</f>
        <v>159.10000000000002</v>
      </c>
      <c r="H369" s="80"/>
      <c r="I369" s="80"/>
      <c r="J369" s="80"/>
      <c r="K369" s="80"/>
    </row>
    <row r="370" spans="1:11" ht="105">
      <c r="A370" s="79" t="s">
        <v>193</v>
      </c>
      <c r="B370" s="41" t="s">
        <v>78</v>
      </c>
      <c r="C370" s="133" t="s">
        <v>90</v>
      </c>
      <c r="D370" s="48"/>
      <c r="E370" s="46">
        <f>E371</f>
        <v>7</v>
      </c>
      <c r="F370" s="46">
        <f>F371</f>
        <v>7</v>
      </c>
      <c r="G370" s="46">
        <f>G371</f>
        <v>7</v>
      </c>
      <c r="H370" s="80"/>
      <c r="I370" s="80"/>
      <c r="J370" s="80"/>
      <c r="K370" s="80"/>
    </row>
    <row r="371" spans="1:11" ht="47.25">
      <c r="A371" s="44" t="s">
        <v>315</v>
      </c>
      <c r="B371" s="41" t="s">
        <v>78</v>
      </c>
      <c r="C371" s="133" t="s">
        <v>90</v>
      </c>
      <c r="D371" s="41" t="s">
        <v>8</v>
      </c>
      <c r="E371" s="46">
        <v>7</v>
      </c>
      <c r="F371" s="46">
        <v>7</v>
      </c>
      <c r="G371" s="46">
        <v>7</v>
      </c>
      <c r="H371" s="80"/>
      <c r="I371" s="80"/>
      <c r="J371" s="80"/>
      <c r="K371" s="80"/>
    </row>
    <row r="372" spans="1:11" ht="31.5">
      <c r="A372" s="22" t="s">
        <v>79</v>
      </c>
      <c r="B372" s="41" t="s">
        <v>78</v>
      </c>
      <c r="C372" s="41" t="s">
        <v>87</v>
      </c>
      <c r="D372" s="41" t="s">
        <v>0</v>
      </c>
      <c r="E372" s="46">
        <f>E373</f>
        <v>3000</v>
      </c>
      <c r="F372" s="46">
        <f>F373</f>
        <v>3000</v>
      </c>
      <c r="G372" s="46">
        <f>G373</f>
        <v>3000</v>
      </c>
      <c r="H372" s="80"/>
      <c r="I372" s="80"/>
      <c r="J372" s="80"/>
      <c r="K372" s="80"/>
    </row>
    <row r="373" spans="1:11" ht="15.75">
      <c r="A373" s="45" t="s">
        <v>39</v>
      </c>
      <c r="B373" s="41" t="s">
        <v>78</v>
      </c>
      <c r="C373" s="41" t="s">
        <v>87</v>
      </c>
      <c r="D373" s="41" t="s">
        <v>40</v>
      </c>
      <c r="E373" s="46">
        <v>3000</v>
      </c>
      <c r="F373" s="46">
        <v>3000</v>
      </c>
      <c r="G373" s="46">
        <v>3000</v>
      </c>
      <c r="H373" s="80"/>
      <c r="I373" s="80"/>
      <c r="J373" s="80"/>
      <c r="K373" s="80"/>
    </row>
    <row r="374" spans="1:11" ht="47.25">
      <c r="A374" s="45" t="s">
        <v>299</v>
      </c>
      <c r="B374" s="41" t="s">
        <v>78</v>
      </c>
      <c r="C374" s="41" t="s">
        <v>265</v>
      </c>
      <c r="D374" s="41"/>
      <c r="E374" s="46">
        <f>E375</f>
        <v>1454.9</v>
      </c>
      <c r="F374" s="46">
        <f>F375</f>
        <v>1513.1</v>
      </c>
      <c r="G374" s="46">
        <f>G375</f>
        <v>1573.6</v>
      </c>
      <c r="H374" s="80"/>
      <c r="I374" s="80"/>
      <c r="J374" s="80"/>
      <c r="K374" s="80"/>
    </row>
    <row r="375" spans="1:11" ht="15.75">
      <c r="A375" s="45" t="s">
        <v>39</v>
      </c>
      <c r="B375" s="41" t="s">
        <v>78</v>
      </c>
      <c r="C375" s="41" t="s">
        <v>265</v>
      </c>
      <c r="D375" s="41" t="s">
        <v>40</v>
      </c>
      <c r="E375" s="46">
        <v>1454.9</v>
      </c>
      <c r="F375" s="46">
        <v>1513.1</v>
      </c>
      <c r="G375" s="46">
        <v>1573.6</v>
      </c>
      <c r="H375" s="80"/>
      <c r="I375" s="80"/>
      <c r="J375" s="80"/>
      <c r="K375" s="80"/>
    </row>
    <row r="376" spans="1:11" ht="55.5" customHeight="1">
      <c r="A376" s="45" t="s">
        <v>300</v>
      </c>
      <c r="B376" s="41" t="s">
        <v>78</v>
      </c>
      <c r="C376" s="41" t="s">
        <v>266</v>
      </c>
      <c r="D376" s="41"/>
      <c r="E376" s="46">
        <f>E377</f>
        <v>2744.7</v>
      </c>
      <c r="F376" s="46">
        <f>F377</f>
        <v>2854.5</v>
      </c>
      <c r="G376" s="46">
        <f>G377</f>
        <v>2968.7</v>
      </c>
      <c r="H376" s="80"/>
      <c r="I376" s="80"/>
      <c r="J376" s="80"/>
      <c r="K376" s="80"/>
    </row>
    <row r="377" spans="1:11" ht="15.75">
      <c r="A377" s="45" t="s">
        <v>39</v>
      </c>
      <c r="B377" s="41" t="s">
        <v>78</v>
      </c>
      <c r="C377" s="41" t="s">
        <v>266</v>
      </c>
      <c r="D377" s="41" t="s">
        <v>40</v>
      </c>
      <c r="E377" s="46">
        <v>2744.7</v>
      </c>
      <c r="F377" s="46">
        <v>2854.5</v>
      </c>
      <c r="G377" s="46">
        <v>2968.7</v>
      </c>
      <c r="H377" s="80"/>
      <c r="I377" s="80"/>
      <c r="J377" s="80"/>
      <c r="K377" s="80"/>
    </row>
    <row r="378" spans="1:11" ht="47.25">
      <c r="A378" s="45" t="s">
        <v>310</v>
      </c>
      <c r="B378" s="41" t="s">
        <v>78</v>
      </c>
      <c r="C378" s="41" t="s">
        <v>309</v>
      </c>
      <c r="D378" s="41"/>
      <c r="E378" s="46">
        <f>E379</f>
        <v>22439</v>
      </c>
      <c r="F378" s="46">
        <f>F379</f>
        <v>17008.7</v>
      </c>
      <c r="G378" s="46">
        <f>G379</f>
        <v>17042</v>
      </c>
      <c r="H378" s="80"/>
      <c r="I378" s="80"/>
      <c r="J378" s="80"/>
      <c r="K378" s="80"/>
    </row>
    <row r="379" spans="1:11" ht="15.75">
      <c r="A379" s="45" t="s">
        <v>39</v>
      </c>
      <c r="B379" s="41" t="s">
        <v>78</v>
      </c>
      <c r="C379" s="41" t="s">
        <v>309</v>
      </c>
      <c r="D379" s="41" t="s">
        <v>40</v>
      </c>
      <c r="E379" s="46">
        <v>22439</v>
      </c>
      <c r="F379" s="46">
        <v>17008.7</v>
      </c>
      <c r="G379" s="46">
        <v>17042</v>
      </c>
      <c r="H379" s="80"/>
      <c r="I379" s="80"/>
      <c r="J379" s="80"/>
      <c r="K379" s="80"/>
    </row>
    <row r="380" spans="1:11" ht="15.75">
      <c r="A380" s="97" t="s">
        <v>204</v>
      </c>
      <c r="B380" s="41" t="s">
        <v>78</v>
      </c>
      <c r="C380" s="15" t="s">
        <v>205</v>
      </c>
      <c r="D380" s="98"/>
      <c r="E380" s="46">
        <v>0</v>
      </c>
      <c r="F380" s="46">
        <f>35292.6-320.6+0.2</f>
        <v>34972.2</v>
      </c>
      <c r="G380" s="46">
        <f>57740.9-174.4-0.1</f>
        <v>57566.4</v>
      </c>
      <c r="H380" s="80"/>
      <c r="I380" s="80"/>
      <c r="J380" s="80"/>
      <c r="K380" s="80"/>
    </row>
    <row r="381" spans="5:7" ht="12.75">
      <c r="E381" s="80">
        <f>E12-E374-E376</f>
        <v>1917226.3</v>
      </c>
      <c r="F381" s="80">
        <f>F12-F374-F376</f>
        <v>1886791.7000000002</v>
      </c>
      <c r="G381" s="80">
        <f>G12-G374-G376</f>
        <v>1869392.3</v>
      </c>
    </row>
    <row r="383" ht="12.75">
      <c r="E383" s="80"/>
    </row>
    <row r="384" spans="4:7" ht="12.75">
      <c r="D384" s="19"/>
      <c r="E384" s="80"/>
      <c r="F384" s="80"/>
      <c r="G384" s="80"/>
    </row>
    <row r="385" spans="4:7" ht="20.25" customHeight="1">
      <c r="D385" s="19"/>
      <c r="E385" s="80"/>
      <c r="F385" s="80"/>
      <c r="G385" s="80"/>
    </row>
    <row r="386" spans="4:7" ht="20.25" customHeight="1">
      <c r="D386" s="19"/>
      <c r="E386" s="80"/>
      <c r="F386" s="80"/>
      <c r="G386" s="80"/>
    </row>
    <row r="387" spans="5:7" ht="19.5" customHeight="1">
      <c r="E387" s="80"/>
      <c r="F387" s="80"/>
      <c r="G387" s="80"/>
    </row>
    <row r="389" spans="5:7" ht="12.75">
      <c r="E389" s="80"/>
      <c r="F389" s="80"/>
      <c r="G389" s="80"/>
    </row>
    <row r="391" spans="5:7" ht="12.75">
      <c r="E391" s="80"/>
      <c r="F391" s="80"/>
      <c r="G391" s="80"/>
    </row>
    <row r="393" spans="5:7" ht="12.75">
      <c r="E393" s="80"/>
      <c r="F393" s="80"/>
      <c r="G393" s="80"/>
    </row>
  </sheetData>
  <sheetProtection/>
  <autoFilter ref="A10:L381"/>
  <mergeCells count="9">
    <mergeCell ref="E4:G4"/>
    <mergeCell ref="F2:G2"/>
    <mergeCell ref="B3:G3"/>
    <mergeCell ref="E9:G9"/>
    <mergeCell ref="A9:A10"/>
    <mergeCell ref="A7:G7"/>
    <mergeCell ref="B9:B10"/>
    <mergeCell ref="C9:C10"/>
    <mergeCell ref="D9:D10"/>
  </mergeCells>
  <printOptions/>
  <pageMargins left="0.5905511811023623" right="0" top="0.15748031496062992" bottom="0.15748031496062992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Администратор</cp:lastModifiedBy>
  <cp:lastPrinted>2021-11-13T09:12:41Z</cp:lastPrinted>
  <dcterms:created xsi:type="dcterms:W3CDTF">2013-10-14T07:03:00Z</dcterms:created>
  <dcterms:modified xsi:type="dcterms:W3CDTF">2021-11-15T11:38:46Z</dcterms:modified>
  <cp:category/>
  <cp:version/>
  <cp:contentType/>
  <cp:contentStatus/>
</cp:coreProperties>
</file>