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1470" windowWidth="15315" windowHeight="11580" activeTab="0"/>
  </bookViews>
  <sheets>
    <sheet name="2021-2023 год Приложение 2" sheetId="1" r:id="rId1"/>
    <sheet name="2021-2023 год Приложение 3" sheetId="2" r:id="rId2"/>
  </sheets>
  <definedNames>
    <definedName name="_xlnm._FilterDatabase" localSheetId="0" hidden="1">'2021-2023 год Приложение 2'!$A$15:$P$441</definedName>
    <definedName name="_xlnm._FilterDatabase" localSheetId="1" hidden="1">'2021-2023 год Приложение 3'!$A$15:$N$475</definedName>
    <definedName name="Z_00A17BE8_878F_44C0_BEBD_D447448DEF61_.wvu.FilterData" localSheetId="0" hidden="1">'2021-2023 год Приложение 2'!$A$16:$H$436</definedName>
    <definedName name="Z_00A17BE8_878F_44C0_BEBD_D447448DEF61_.wvu.FilterData" localSheetId="1" hidden="1">'2021-2023 год Приложение 3'!$A$16:$N$465</definedName>
    <definedName name="Z_0367B446_25B3_4CB0_AE8F_F56EFA9F0138_.wvu.FilterData" localSheetId="1" hidden="1">'2021-2023 год Приложение 3'!$A$16:$N$465</definedName>
    <definedName name="Z_03B9FC11_D718_472C_9325_658176A1E393_.wvu.FilterData" localSheetId="1" hidden="1">'2021-2023 год Приложение 3'!$A$16:$D$465</definedName>
    <definedName name="Z_05436EAD_0453_445C_AAB7_9532A20E8C45_.wvu.FilterData" localSheetId="0" hidden="1">'2021-2023 год Приложение 2'!$A$15:$H$436</definedName>
    <definedName name="Z_05436EAD_0453_445C_AAB7_9532A20E8C45_.wvu.FilterData" localSheetId="1" hidden="1">'2021-2023 год Приложение 3'!$A$15:$K$465</definedName>
    <definedName name="Z_05D8F9CD_8123_4AE2_99C0_5A7FA7BF4315_.wvu.FilterData" localSheetId="0" hidden="1">'2021-2023 год Приложение 2'!$A$15:$P$441</definedName>
    <definedName name="Z_0611EAFC_9422_4811_9743_8B6BCB95CC92_.wvu.FilterData" localSheetId="1" hidden="1">'2021-2023 год Приложение 3'!$A$15:$N$475</definedName>
    <definedName name="Z_063D0829_F066_4FFA_8D5C_E3787B171893_.wvu.FilterData" localSheetId="0" hidden="1">'2021-2023 год Приложение 2'!$A$15:$H$436</definedName>
    <definedName name="Z_063D0829_F066_4FFA_8D5C_E3787B171893_.wvu.FilterData" localSheetId="1" hidden="1">'2021-2023 год Приложение 3'!$A$16:$D$465</definedName>
    <definedName name="Z_06D77FE4_C06B_41FC_A188_543D8830905B_.wvu.FilterData" localSheetId="1" hidden="1">'2021-2023 год Приложение 3'!$A$15:$N$474</definedName>
    <definedName name="Z_0716348E_E5A1_49BF_9EA9_22865FC05A43_.wvu.FilterData" localSheetId="1" hidden="1">'2021-2023 год Приложение 3'!$A$16:$D$465</definedName>
    <definedName name="Z_09314010_6A21_4750_99BD_9347C651DB63_.wvu.FilterData" localSheetId="1" hidden="1">'2021-2023 год Приложение 3'!$A$16:$D$465</definedName>
    <definedName name="Z_0A446F03_8A19_4108_8BDA_5882F4030D5A_.wvu.FilterData" localSheetId="0" hidden="1">'2021-2023 год Приложение 2'!$A$15:$P$441</definedName>
    <definedName name="Z_0B09F77D_C89D_4A80_BFA9_4E1A7303ACDC_.wvu.FilterData" localSheetId="0" hidden="1">'2021-2023 год Приложение 2'!$A$16:$H$441</definedName>
    <definedName name="Z_0B09F77D_C89D_4A80_BFA9_4E1A7303ACDC_.wvu.FilterData" localSheetId="1" hidden="1">'2021-2023 год Приложение 3'!$A$16:$N$474</definedName>
    <definedName name="Z_0CFE7E40_53CB_4F78_8BC0_30B076713ABD_.wvu.FilterData" localSheetId="0" hidden="1">'2021-2023 год Приложение 2'!$A$16:$H$436</definedName>
    <definedName name="Z_0DDB39B5_DF79_4E3E_A133_C1DF74513EC4_.wvu.FilterData" localSheetId="0" hidden="1">'2021-2023 год Приложение 2'!$A$15:$P$441</definedName>
    <definedName name="Z_0DDB39B5_DF79_4E3E_A133_C1DF74513EC4_.wvu.FilterData" localSheetId="1" hidden="1">'2021-2023 год Приложение 3'!$A$15:$N$474</definedName>
    <definedName name="Z_0E10038A_98B5_41B6_8A52_E077AEBE24CB_.wvu.FilterData" localSheetId="1" hidden="1">'2021-2023 год Приложение 3'!$A$16:$N$465</definedName>
    <definedName name="Z_0EADD6BE_EB23_4F9F_B827_EC6BFE182CB1_.wvu.FilterData" localSheetId="0" hidden="1">'2021-2023 год Приложение 2'!$A$16:$H$436</definedName>
    <definedName name="Z_0EE20BEB_A3DB_455C_9D94_36D1CD4F9637_.wvu.FilterData" localSheetId="0" hidden="1">'2021-2023 год Приложение 2'!$A$15:$P$441</definedName>
    <definedName name="Z_0EE3EDD7_0780_4555_BA38_4F54A9D92404_.wvu.FilterData" localSheetId="1" hidden="1">'2021-2023 год Приложение 3'!$A$16:$D$465</definedName>
    <definedName name="Z_0FCE94B1_9002_477B_B2E5_4184A7822AB9_.wvu.FilterData" localSheetId="1" hidden="1">'2021-2023 год Приложение 3'!$A$16:$D$465</definedName>
    <definedName name="Z_106C71B4_8745_4E3A_981C_439BE26187CB_.wvu.FilterData" localSheetId="1" hidden="1">'2021-2023 год Приложение 3'!$A$15:$N$475</definedName>
    <definedName name="Z_13268BAB_D594_46C0_B471_B32C252007A8_.wvu.FilterData" localSheetId="0" hidden="1">'2021-2023 год Приложение 2'!$A$16:$H$436</definedName>
    <definedName name="Z_13A5336D_CAB2_4461_BF67_1FCAB741CB2E_.wvu.FilterData" localSheetId="1" hidden="1">'2021-2023 год Приложение 3'!$A$16:$N$465</definedName>
    <definedName name="Z_13B1D33E_575E_47E1_B1E7_E0E9D6FF2CB6_.wvu.FilterData" localSheetId="0" hidden="1">'2021-2023 год Приложение 2'!$A$16:$H$436</definedName>
    <definedName name="Z_13B1D33E_575E_47E1_B1E7_E0E9D6FF2CB6_.wvu.FilterData" localSheetId="1" hidden="1">'2021-2023 год Приложение 3'!$A$16:$N$465</definedName>
    <definedName name="Z_15FA0134_A4CC_4D11_9858_645DC052B6AD_.wvu.FilterData" localSheetId="1" hidden="1">'2021-2023 год Приложение 3'!$A$16:$D$465</definedName>
    <definedName name="Z_1729F617_A0BC_4D84_A55B_85DEEA107106_.wvu.FilterData" localSheetId="0" hidden="1">'2021-2023 год Приложение 2'!$A$15:$P$441</definedName>
    <definedName name="Z_1729F617_A0BC_4D84_A55B_85DEEA107106_.wvu.FilterData" localSheetId="1" hidden="1">'2021-2023 год Приложение 3'!$A$15:$N$475</definedName>
    <definedName name="Z_1793FDB0_A567_4A38_9DE3_5A747B08302B_.wvu.FilterData" localSheetId="0" hidden="1">'2021-2023 год Приложение 2'!$A$16:$H$436</definedName>
    <definedName name="Z_1793FDB0_A567_4A38_9DE3_5A747B08302B_.wvu.FilterData" localSheetId="1" hidden="1">'2021-2023 год Приложение 3'!$A$16:$K$465</definedName>
    <definedName name="Z_194C4D50_8B1E_4DA0_A65A_45F4DB81B892_.wvu.FilterData" localSheetId="0" hidden="1">'2021-2023 год Приложение 2'!$A$15:$P$441</definedName>
    <definedName name="Z_194C4D50_8B1E_4DA0_A65A_45F4DB81B892_.wvu.FilterData" localSheetId="1" hidden="1">'2021-2023 год Приложение 3'!$A$15:$N$475</definedName>
    <definedName name="Z_1AA1C7E8_9431_413E_AEE6_AFCA81CFD471_.wvu.FilterData" localSheetId="1" hidden="1">'2021-2023 год Приложение 3'!$A$15:$K$465</definedName>
    <definedName name="Z_1AA718A6_3DAA_4262_B282_5B3E9BB12552_.wvu.FilterData" localSheetId="0" hidden="1">'2021-2023 год Приложение 2'!$A$15:$P$441</definedName>
    <definedName name="Z_1AA718A6_3DAA_4262_B282_5B3E9BB12552_.wvu.FilterData" localSheetId="1" hidden="1">'2021-2023 год Приложение 3'!$A$15:$N$474</definedName>
    <definedName name="Z_1C0C3F35_71F9_4D2D_A638_A75207DC70B3_.wvu.FilterData" localSheetId="1" hidden="1">'2021-2023 год Приложение 3'!$A$16:$N$465</definedName>
    <definedName name="Z_1C2CBEA6_B1D6_4CFC_89E4_B92BD2AE5C55_.wvu.FilterData" localSheetId="1" hidden="1">'2021-2023 год Приложение 3'!$A$16:$D$16</definedName>
    <definedName name="Z_1CBECDD3_B3FA_4906_B951_FE857F3A3E3A_.wvu.FilterData" localSheetId="0" hidden="1">'2021-2023 год Приложение 2'!$A$15:$P$441</definedName>
    <definedName name="Z_1CBECDD3_B3FA_4906_B951_FE857F3A3E3A_.wvu.FilterData" localSheetId="1" hidden="1">'2021-2023 год Приложение 3'!$A$15:$N$475</definedName>
    <definedName name="Z_1D63B7CC_0F8D_4744_A550_FF1CA2AA4F87_.wvu.FilterData" localSheetId="1" hidden="1">'2021-2023 год Приложение 3'!$A$15:$N$475</definedName>
    <definedName name="Z_1E00A9CD_B75D_4344_8689_CF1FDB6765FF_.wvu.FilterData" localSheetId="1" hidden="1">'2021-2023 год Приложение 3'!$A$15:$K$465</definedName>
    <definedName name="Z_1E052030_F48C_4DD4_B29D_0E8C002FAC48_.wvu.FilterData" localSheetId="1" hidden="1">'2021-2023 год Приложение 3'!$A$15:$N$474</definedName>
    <definedName name="Z_1E4CA0B1_24F5_4D27_8037_1E8CE5CEBB43_.wvu.FilterData" localSheetId="1" hidden="1">'2021-2023 год Приложение 3'!$A$15:$N$474</definedName>
    <definedName name="Z_1F649016_D7DE_4056_A3D4_98A4276D8D73_.wvu.FilterData" localSheetId="1" hidden="1">'2021-2023 год Приложение 3'!$A$15:$N$475</definedName>
    <definedName name="Z_1FF91E9A_9458_4445_B2CD_E76AC211A4BE_.wvu.FilterData" localSheetId="1" hidden="1">'2021-2023 год Приложение 3'!$A$15:$N$475</definedName>
    <definedName name="Z_20A13DD1_7173_4432_8F1D_5127F78A7FC1_.wvu.FilterData" localSheetId="0" hidden="1">'2021-2023 год Приложение 2'!$A$16:$H$436</definedName>
    <definedName name="Z_2342AC8A_9610_4C75_A5D5_C4E7FF18D4DE_.wvu.FilterData" localSheetId="1" hidden="1">'2021-2023 год Приложение 3'!$A$15:$N$474</definedName>
    <definedName name="Z_245CB67F_E520_4B94_8858_B81AB4723F58_.wvu.FilterData" localSheetId="0" hidden="1">'2021-2023 год Приложение 2'!$A$15:$P$441</definedName>
    <definedName name="Z_255C6B67_D096_41E9_BC2F_9E2EF7DC0ADD_.wvu.FilterData" localSheetId="1" hidden="1">'2021-2023 год Приложение 3'!$A$16:$D$465</definedName>
    <definedName name="Z_25DA3027_F1CD_4CF6_B3DA_FE997FF794DC_.wvu.FilterData" localSheetId="0" hidden="1">'2021-2023 год Приложение 2'!$A$15:$P$441</definedName>
    <definedName name="Z_25DA3027_F1CD_4CF6_B3DA_FE997FF794DC_.wvu.FilterData" localSheetId="1" hidden="1">'2021-2023 год Приложение 3'!$A$15:$N$474</definedName>
    <definedName name="Z_2628FDD6_6C81_4DF6_8476_B47EC5D322D1_.wvu.FilterData" localSheetId="0" hidden="1">'2021-2023 год Приложение 2'!$A$15:$P$441</definedName>
    <definedName name="Z_2628FDD6_6C81_4DF6_8476_B47EC5D322D1_.wvu.FilterData" localSheetId="1" hidden="1">'2021-2023 год Приложение 3'!$A$15:$N$475</definedName>
    <definedName name="Z_28EE3EBE_191C_4492_B285_F87B606971F7_.wvu.FilterData" localSheetId="1" hidden="1">'2021-2023 год Приложение 3'!$A$15:$K$465</definedName>
    <definedName name="Z_29100B7C_2230_4E4D_AC0E_91930295F87B_.wvu.FilterData" localSheetId="0" hidden="1">'2021-2023 год Приложение 2'!$A$15:$P$441</definedName>
    <definedName name="Z_29100B7C_2230_4E4D_AC0E_91930295F87B_.wvu.FilterData" localSheetId="1" hidden="1">'2021-2023 год Приложение 3'!$A$15:$N$475</definedName>
    <definedName name="Z_29DDCB30_9543_4473_ABD0_DED80FA1E8BB_.wvu.FilterData" localSheetId="0" hidden="1">'2021-2023 год Приложение 2'!$A$15:$P$441</definedName>
    <definedName name="Z_29DDCB30_9543_4473_ABD0_DED80FA1E8BB_.wvu.FilterData" localSheetId="1" hidden="1">'2021-2023 год Приложение 3'!$A$15:$N$475</definedName>
    <definedName name="Z_29F890E0_C9E7_42D5_82BF_281E463A6F97_.wvu.FilterData" localSheetId="0" hidden="1">'2021-2023 год Приложение 2'!$A$17:$H$368</definedName>
    <definedName name="Z_2B5903EA_C582_447F_AE1E_0069BE6A20DA_.wvu.FilterData" localSheetId="0" hidden="1">'2021-2023 год Приложение 2'!$A$15:$H$436</definedName>
    <definedName name="Z_2B5903EA_C582_447F_AE1E_0069BE6A20DA_.wvu.FilterData" localSheetId="1" hidden="1">'2021-2023 год Приложение 3'!$A$15:$K$465</definedName>
    <definedName name="Z_2C31D4B1_0698_43BF_AA90_7F4960F85D25_.wvu.FilterData" localSheetId="0" hidden="1">'2021-2023 год Приложение 2'!$A$16:$C$436</definedName>
    <definedName name="Z_2C31D4B1_0698_43BF_AA90_7F4960F85D25_.wvu.FilterData" localSheetId="1" hidden="1">'2021-2023 год Приложение 3'!$A$15:$K$15</definedName>
    <definedName name="Z_2C8748C9_2E71_4C69_94DE_87D1C2F1495D_.wvu.FilterData" localSheetId="0" hidden="1">'2021-2023 год Приложение 2'!$A$15:$H$436</definedName>
    <definedName name="Z_2C8748C9_2E71_4C69_94DE_87D1C2F1495D_.wvu.FilterData" localSheetId="1" hidden="1">'2021-2023 год Приложение 3'!$A$15:$K$465</definedName>
    <definedName name="Z_2D5C7954_DAA6_40B3_BCE4_2FB1B4EAA202_.wvu.FilterData" localSheetId="1" hidden="1">'2021-2023 год Приложение 3'!$A$15:$N$474</definedName>
    <definedName name="Z_2E8A7F9A_F1D1_411F_B656_1F019CD636A5_.wvu.FilterData" localSheetId="0" hidden="1">'2021-2023 год Приложение 2'!$A$16:$H$436</definedName>
    <definedName name="Z_2E8A7F9A_F1D1_411F_B656_1F019CD636A5_.wvu.FilterData" localSheetId="1" hidden="1">'2021-2023 год Приложение 3'!$A$16:$N$465</definedName>
    <definedName name="Z_2F069B6E_83FC_4202_8C2F_19D72B74E7B4_.wvu.FilterData" localSheetId="0" hidden="1">'2021-2023 год Приложение 2'!$A$15:$P$441</definedName>
    <definedName name="Z_2F069B6E_83FC_4202_8C2F_19D72B74E7B4_.wvu.FilterData" localSheetId="1" hidden="1">'2021-2023 год Приложение 3'!$A$15:$N$475</definedName>
    <definedName name="Z_2F2BAB57_3B85_4B60_A7AA_BFC253810F7B_.wvu.FilterData" localSheetId="0" hidden="1">'2021-2023 год Приложение 2'!$A$16:$H$436</definedName>
    <definedName name="Z_2F2BAB57_3B85_4B60_A7AA_BFC253810F7B_.wvu.FilterData" localSheetId="1" hidden="1">'2021-2023 год Приложение 3'!$A$16:$D$465</definedName>
    <definedName name="Z_2F4E7589_BB9E_4EE8_9FB7_7E262394E878_.wvu.FilterData" localSheetId="0" hidden="1">'2021-2023 год Приложение 2'!$A$15:$P$441</definedName>
    <definedName name="Z_2F4E7589_BB9E_4EE8_9FB7_7E262394E878_.wvu.FilterData" localSheetId="1" hidden="1">'2021-2023 год Приложение 3'!$A$15:$N$475</definedName>
    <definedName name="Z_2F4E7589_BB9E_4EE8_9FB7_7E262394E878_.wvu.PrintArea" localSheetId="1" hidden="1">'2021-2023 год Приложение 3'!$A$1:$I$474</definedName>
    <definedName name="Z_2F4E7589_BB9E_4EE8_9FB7_7E262394E878_.wvu.PrintTitles" localSheetId="1" hidden="1">'2021-2023 год Приложение 3'!$14:$15</definedName>
    <definedName name="Z_2FD6E6CE_7595_422E_A05A_30DB27EAFE8F_.wvu.FilterData" localSheetId="1" hidden="1">'2021-2023 год Приложение 3'!$A$16:$N$465</definedName>
    <definedName name="Z_3011A347_4FEE_45EE_A3D2_6E9495927AC2_.wvu.FilterData" localSheetId="0" hidden="1">'2021-2023 год Приложение 2'!$A$16:$H$436</definedName>
    <definedName name="Z_3043DB26_2AE8_4FBC_AF0B_98EE0530BCF3_.wvu.FilterData" localSheetId="1" hidden="1">'2021-2023 год Приложение 3'!$A$15:$N$474</definedName>
    <definedName name="Z_31304256_DFD3_482B_B984_BC9517A67CAB_.wvu.FilterData" localSheetId="0" hidden="1">'2021-2023 год Приложение 2'!$A$17:$H$368</definedName>
    <definedName name="Z_317D5EE5_53B9_4795_B2D9_DD8E521FD275_.wvu.FilterData" localSheetId="1" hidden="1">'2021-2023 год Приложение 3'!$A$15:$N$475</definedName>
    <definedName name="Z_32513D7C_6D2E_4806_BFCE_CD9FEFA27E0A_.wvu.FilterData" localSheetId="1" hidden="1">'2021-2023 год Приложение 3'!$A$16:$D$465</definedName>
    <definedName name="Z_325269F9_9B7F_4B55_9F32_1A4C2C92C2FD_.wvu.FilterData" localSheetId="1" hidden="1">'2021-2023 год Приложение 3'!$A$15:$N$474</definedName>
    <definedName name="Z_326281D8_1458_43AD_995C_40833A4FF9F7_.wvu.FilterData" localSheetId="1" hidden="1">'2021-2023 год Приложение 3'!$A$16:$K$465</definedName>
    <definedName name="Z_326A7E77_A9A7_4FEA_9D3B_9E37C76DF9C0_.wvu.FilterData" localSheetId="0" hidden="1">'2021-2023 год Приложение 2'!$A$16:$H$441</definedName>
    <definedName name="Z_326A7E77_A9A7_4FEA_9D3B_9E37C76DF9C0_.wvu.FilterData" localSheetId="1" hidden="1">'2021-2023 год Приложение 3'!$A$16:$N$474</definedName>
    <definedName name="Z_331A4417_6C49_4562_9796_C359FA2BE96D_.wvu.FilterData" localSheetId="1" hidden="1">'2021-2023 год Приложение 3'!$A$16:$N$465</definedName>
    <definedName name="Z_33A39570_20DE_4F2F_A078_9F3318EDC7C4_.wvu.FilterData" localSheetId="0" hidden="1">'2021-2023 год Приложение 2'!$A$15:$P$441</definedName>
    <definedName name="Z_33A39570_20DE_4F2F_A078_9F3318EDC7C4_.wvu.FilterData" localSheetId="1" hidden="1">'2021-2023 год Приложение 3'!$A$15:$N$474</definedName>
    <definedName name="Z_3496C1F0_BCFA_4A0C_A603_54E999DDD507_.wvu.FilterData" localSheetId="1" hidden="1">'2021-2023 год Приложение 3'!$A$16:$N$465</definedName>
    <definedName name="Z_35042B4D_185D_4923_B7C3_7D72B1327020_.wvu.FilterData" localSheetId="0" hidden="1">'2021-2023 год Приложение 2'!$A$15:$H$436</definedName>
    <definedName name="Z_36D0FE8F_F221_4C7E_9A36_23BAF26A4B3C_.wvu.FilterData" localSheetId="0" hidden="1">'2021-2023 год Приложение 2'!$A$15:$P$441</definedName>
    <definedName name="Z_36D0FE8F_F221_4C7E_9A36_23BAF26A4B3C_.wvu.FilterData" localSheetId="1" hidden="1">'2021-2023 год Приложение 3'!$A$15:$N$475</definedName>
    <definedName name="Z_36D32439_E5CE_42D5_AD2C_A9A3149ECD5C_.wvu.FilterData" localSheetId="1" hidden="1">'2021-2023 год Приложение 3'!$A$15:$N$475</definedName>
    <definedName name="Z_372AE423_B16C_4226_B887_6F875638DB23_.wvu.FilterData" localSheetId="0" hidden="1">'2021-2023 год Приложение 2'!$A$16:$H$436</definedName>
    <definedName name="Z_372AE423_B16C_4226_B887_6F875638DB23_.wvu.FilterData" localSheetId="1" hidden="1">'2021-2023 год Приложение 3'!$A$16:$D$465</definedName>
    <definedName name="Z_37C22F8C_5317_4036_9B6D_4959DC678D32_.wvu.FilterData" localSheetId="0" hidden="1">'2021-2023 год Приложение 2'!$A$16:$H$436</definedName>
    <definedName name="Z_37C22F8C_5317_4036_9B6D_4959DC678D32_.wvu.FilterData" localSheetId="1" hidden="1">'2021-2023 год Приложение 3'!$A$16:$D$465</definedName>
    <definedName name="Z_383CEABE_F949_4B72_892F_0ABF911F7452_.wvu.FilterData" localSheetId="1" hidden="1">'2021-2023 год Приложение 3'!$A$15:$N$474</definedName>
    <definedName name="Z_386D50F9_CEE7_46CD_A395_43D9880373C4_.wvu.FilterData" localSheetId="0" hidden="1">'2021-2023 год Приложение 2'!$A$16:$C$436</definedName>
    <definedName name="Z_386D50F9_CEE7_46CD_A395_43D9880373C4_.wvu.FilterData" localSheetId="1" hidden="1">'2021-2023 год Приложение 3'!$A$16:$D$465</definedName>
    <definedName name="Z_38C63987_0AE9_4A83_8CF7_BCCCF760641A_.wvu.FilterData" localSheetId="1" hidden="1">'2021-2023 год Приложение 3'!$A$16:$K$465</definedName>
    <definedName name="Z_3A07858B_A892_4A8A_8DA8_CFA3C5ED5937_.wvu.FilterData" localSheetId="1" hidden="1">'2021-2023 год Приложение 3'!$A$15:$N$475</definedName>
    <definedName name="Z_3A202BC1_A5BF_4B0A_AE04_4ADD78D9DA7D_.wvu.FilterData" localSheetId="1" hidden="1">'2021-2023 год Приложение 3'!$A$16:$N$465</definedName>
    <definedName name="Z_3BFEC0D3_C490_4C7D_A22F_B0F3300725DC_.wvu.FilterData" localSheetId="1" hidden="1">'2021-2023 год Приложение 3'!$A$15:$N$475</definedName>
    <definedName name="Z_3C3D319D_9875_4423_A472_EA1CBCFD3D32_.wvu.FilterData" localSheetId="1" hidden="1">'2021-2023 год Приложение 3'!$A$16:$N$465</definedName>
    <definedName name="Z_3D36D4CD_D317_4D11_9EF4_279AF0BA4D22_.wvu.FilterData" localSheetId="1" hidden="1">'2021-2023 год Приложение 3'!$A$16:$N$465</definedName>
    <definedName name="Z_3DD74414_5CAB_495E_9125_A70EBFC442AF_.wvu.FilterData" localSheetId="1" hidden="1">'2021-2023 год Приложение 3'!$A$17:$K$465</definedName>
    <definedName name="Z_3DDD7641_CD23_4658_A2CE_B4FEB02A0159_.wvu.FilterData" localSheetId="1" hidden="1">'2021-2023 год Приложение 3'!$A$16:$N$465</definedName>
    <definedName name="Z_3E6C3B2B_9BE5_4A89_A297_56EDE963DDC1_.wvu.FilterData" localSheetId="1" hidden="1">'2021-2023 год Приложение 3'!$A$16:$K$465</definedName>
    <definedName name="Z_3F313A6C_4796_49DF_9C11_D110C8E222E8_.wvu.FilterData" localSheetId="1" hidden="1">'2021-2023 год Приложение 3'!$A$16:$D$16</definedName>
    <definedName name="Z_3F53FC12_C96E_4629_94B2_DDD250704DFC_.wvu.FilterData" localSheetId="0" hidden="1">'2021-2023 год Приложение 2'!$A$16:$H$436</definedName>
    <definedName name="Z_3F53FC12_C96E_4629_94B2_DDD250704DFC_.wvu.FilterData" localSheetId="1" hidden="1">'2021-2023 год Приложение 3'!$A$16:$N$465</definedName>
    <definedName name="Z_402CE151_A379_47CF_ADFC_8382F954F58E_.wvu.FilterData" localSheetId="1" hidden="1">'2021-2023 год Приложение 3'!$A$15:$N$474</definedName>
    <definedName name="Z_40328EBE_1B9A_4C01_AA33_3C094B2C7826_.wvu.FilterData" localSheetId="0" hidden="1">'2021-2023 год Приложение 2'!$A$16:$C$436</definedName>
    <definedName name="Z_415F6CA5_0084_4D5E_ABEE_E7F32C1661B3_.wvu.FilterData" localSheetId="0" hidden="1">'2021-2023 год Приложение 2'!$A$15:$P$441</definedName>
    <definedName name="Z_415F6CA5_0084_4D5E_ABEE_E7F32C1661B3_.wvu.FilterData" localSheetId="1" hidden="1">'2021-2023 год Приложение 3'!$A$15:$N$475</definedName>
    <definedName name="Z_4211EEE3_80E0_4661_AF12_187209E361F0_.wvu.FilterData" localSheetId="0" hidden="1">'2021-2023 год Приложение 2'!$A$16:$C$436</definedName>
    <definedName name="Z_4211EEE3_80E0_4661_AF12_187209E361F0_.wvu.FilterData" localSheetId="1" hidden="1">'2021-2023 год Приложение 3'!$A$15:$K$465</definedName>
    <definedName name="Z_424E4B19_E6F2_4A8C_83A5_CFD54B48D6E9_.wvu.FilterData" localSheetId="1" hidden="1">'2021-2023 год Приложение 3'!$A$16:$N$465</definedName>
    <definedName name="Z_427AE314_3976_4058_892A_5851309CCB98_.wvu.FilterData" localSheetId="0" hidden="1">'2021-2023 год Приложение 2'!$A$15:$H$436</definedName>
    <definedName name="Z_427AE314_3976_4058_892A_5851309CCB98_.wvu.FilterData" localSheetId="1" hidden="1">'2021-2023 год Приложение 3'!$A$15:$K$465</definedName>
    <definedName name="Z_43823885_114F_435D_A47D_D3CA76F33AAB_.wvu.FilterData" localSheetId="0" hidden="1">'2021-2023 год Приложение 2'!$A$17:$C$337</definedName>
    <definedName name="Z_44D4B39A_6AEB_45CE_8EB9_267FE36AD709_.wvu.FilterData" localSheetId="1" hidden="1">'2021-2023 год Приложение 3'!$A$15:$N$474</definedName>
    <definedName name="Z_45315D4A_631B_48F8_87E8_D7FB34A56EE6_.wvu.FilterData" localSheetId="1" hidden="1">'2021-2023 год Приложение 3'!$A$15:$N$475</definedName>
    <definedName name="Z_467F0D3D_0B71_4362_9E4C_6C954DC8A15D_.wvu.FilterData" localSheetId="1" hidden="1">'2021-2023 год Приложение 3'!$A$17:$K$465</definedName>
    <definedName name="Z_48336C08_94FE_4074_AC8A_EA8B237AD038_.wvu.FilterData" localSheetId="0" hidden="1">'2021-2023 год Приложение 2'!$A$16:$H$436</definedName>
    <definedName name="Z_48336C08_94FE_4074_AC8A_EA8B237AD038_.wvu.FilterData" localSheetId="1" hidden="1">'2021-2023 год Приложение 3'!$A$16:$D$465</definedName>
    <definedName name="Z_48520079_7DAF_4F6C_A0C8_C53C7CAF0243_.wvu.FilterData" localSheetId="1" hidden="1">'2021-2023 год Приложение 3'!$A$15:$N$475</definedName>
    <definedName name="Z_49EE256F_16A9_4E3D_AC02_1CCCF545AD42_.wvu.FilterData" localSheetId="1" hidden="1">'2021-2023 год Приложение 3'!$A$15:$N$475</definedName>
    <definedName name="Z_4B4FD35A_9469_4FE1_882E_85989A878F33_.wvu.FilterData" localSheetId="1" hidden="1">'2021-2023 год Приложение 3'!$A$16:$D$16</definedName>
    <definedName name="Z_4B6C104C_E823_4230_B8E7_837634FD5851_.wvu.FilterData" localSheetId="0" hidden="1">'2021-2023 год Приложение 2'!$A$16:$H$436</definedName>
    <definedName name="Z_4B6C104C_E823_4230_B8E7_837634FD5851_.wvu.FilterData" localSheetId="1" hidden="1">'2021-2023 год Приложение 3'!$A$16:$K$465</definedName>
    <definedName name="Z_4BA108C4_7B33_4A4E_B388_A3DA552B5D0C_.wvu.FilterData" localSheetId="1" hidden="1">'2021-2023 год Приложение 3'!$A$15:$N$474</definedName>
    <definedName name="Z_4BBF98EE_38DE_4D29_B336_5B0A7BECBD2F_.wvu.FilterData" localSheetId="0" hidden="1">'2021-2023 год Приложение 2'!$A$15:$P$441</definedName>
    <definedName name="Z_4BBF98EE_38DE_4D29_B336_5B0A7BECBD2F_.wvu.FilterData" localSheetId="1" hidden="1">'2021-2023 год Приложение 3'!$A$15:$N$475</definedName>
    <definedName name="Z_4BF88301_5D07_4335_9373_DE01F04BD47F_.wvu.FilterData" localSheetId="1" hidden="1">'2021-2023 год Приложение 3'!$A$16:$N$465</definedName>
    <definedName name="Z_4CC13233_2272_48EC_B93B_D629C6380523_.wvu.FilterData" localSheetId="0" hidden="1">'2021-2023 год Приложение 2'!$A$15:$H$436</definedName>
    <definedName name="Z_4CC13233_2272_48EC_B93B_D629C6380523_.wvu.FilterData" localSheetId="1" hidden="1">'2021-2023 год Приложение 3'!$A$15:$K$465</definedName>
    <definedName name="Z_4D082717_2030_4E18_BF0C_1FDC8BC05C2F_.wvu.FilterData" localSheetId="0" hidden="1">'2021-2023 год Приложение 2'!$A$15:$P$441</definedName>
    <definedName name="Z_4D082717_2030_4E18_BF0C_1FDC8BC05C2F_.wvu.FilterData" localSheetId="1" hidden="1">'2021-2023 год Приложение 3'!$A$15:$N$475</definedName>
    <definedName name="Z_4D3648C3_6F57_4DAB_9EA5_7A2AB6A90FF8_.wvu.FilterData" localSheetId="1" hidden="1">'2021-2023 год Приложение 3'!$A$16:$K$465</definedName>
    <definedName name="Z_4D55DC1B_A7FD_49B3_B1F4_FC222955B568_.wvu.FilterData" localSheetId="1" hidden="1">'2021-2023 год Приложение 3'!$A$15:$N$474</definedName>
    <definedName name="Z_4DD4AE89_7647_448D_8A0D_26557585F373_.wvu.FilterData" localSheetId="0" hidden="1">'2021-2023 год Приложение 2'!$A$16:$H$436</definedName>
    <definedName name="Z_4DD4AE89_7647_448D_8A0D_26557585F373_.wvu.FilterData" localSheetId="1" hidden="1">'2021-2023 год Приложение 3'!$A$16:$N$465</definedName>
    <definedName name="Z_4E1C3345_197A_4EB5_ACB4_F9888915535C_.wvu.FilterData" localSheetId="0" hidden="1">'2021-2023 год Приложение 2'!$A$16:$H$436</definedName>
    <definedName name="Z_4EC1B69C_83C5_489D_8D1C_884BE3E4CFF1_.wvu.FilterData" localSheetId="0" hidden="1">'2021-2023 год Приложение 2'!$A$15:$P$441</definedName>
    <definedName name="Z_4FA7945D_2741_40B9_BAC9_894F99C7D497_.wvu.FilterData" localSheetId="0" hidden="1">'2021-2023 год Приложение 2'!$A$15:$P$441</definedName>
    <definedName name="Z_4FA7945D_2741_40B9_BAC9_894F99C7D497_.wvu.FilterData" localSheetId="1" hidden="1">'2021-2023 год Приложение 3'!$A$15:$N$475</definedName>
    <definedName name="Z_4FF68274_B21B_40AC_B65B_9A73A1EEBFDC_.wvu.FilterData" localSheetId="1" hidden="1">'2021-2023 год Приложение 3'!$A$15:$N$475</definedName>
    <definedName name="Z_50EC7A1E_0082_4E23_B8FF_7D5B6E9DF2C8_.wvu.FilterData" localSheetId="0" hidden="1">'2021-2023 год Приложение 2'!$A$15:$P$441</definedName>
    <definedName name="Z_51B46B97_55CA_4B76_BFE3_11ABFF98CFC6_.wvu.FilterData" localSheetId="1" hidden="1">'2021-2023 год Приложение 3'!$A$16:$D$463</definedName>
    <definedName name="Z_52A3D980_C956_4013_B795_3D8200BEA587_.wvu.FilterData" localSheetId="1" hidden="1">'2021-2023 год Приложение 3'!$A$16:$D$465</definedName>
    <definedName name="Z_539E4347_8C7F_44D4_9505_98849C03138E_.wvu.FilterData" localSheetId="0" hidden="1">'2021-2023 год Приложение 2'!$A$15:$H$368</definedName>
    <definedName name="Z_54DA9FAF_3460_4A9A_9DF6_7EF37DBCF7F1_.wvu.FilterData" localSheetId="0" hidden="1">'2021-2023 год Приложение 2'!$A$16:$C$436</definedName>
    <definedName name="Z_54DA9FAF_3460_4A9A_9DF6_7EF37DBCF7F1_.wvu.FilterData" localSheetId="1" hidden="1">'2021-2023 год Приложение 3'!$A$16:$D$465</definedName>
    <definedName name="Z_54FDBBC3_8B4A_4E98_958F_D0CC01A20386_.wvu.FilterData" localSheetId="1" hidden="1">'2021-2023 год Приложение 3'!$A$16:$D$465</definedName>
    <definedName name="Z_55ADA995_3354_4F19_B2FA_4CB4ECB5834D_.wvu.FilterData" localSheetId="0" hidden="1">'2021-2023 год Приложение 2'!$A$17:$C$337</definedName>
    <definedName name="Z_55E1A562_0EF0_422A_9EF8_173A182C0CF4_.wvu.FilterData" localSheetId="0" hidden="1">'2021-2023 год Приложение 2'!$A$16:$H$436</definedName>
    <definedName name="Z_55F6510E_4006_4742_8903_63EB7AF11BE0_.wvu.FilterData" localSheetId="1" hidden="1">'2021-2023 год Приложение 3'!$A$15:$N$475</definedName>
    <definedName name="Z_569D1BE0_637C_440E_82B8_4681627B74A4_.wvu.FilterData" localSheetId="1" hidden="1">'2021-2023 год Приложение 3'!$A$15:$N$474</definedName>
    <definedName name="Z_56C32958_9677_4F2B_B05C_46DC39A9C1A7_.wvu.FilterData" localSheetId="1" hidden="1">'2021-2023 год Приложение 3'!$A$15:$N$474</definedName>
    <definedName name="Z_56D81942_1FFC_4A87_98C9_603FCDE13260_.wvu.FilterData" localSheetId="1" hidden="1">'2021-2023 год Приложение 3'!$A$15:$N$474</definedName>
    <definedName name="Z_5752EBC4_0B49_4536_8B00_E9C01ED1A121_.wvu.FilterData" localSheetId="0" hidden="1">'2021-2023 год Приложение 2'!$A$16:$H$436</definedName>
    <definedName name="Z_5752EBC4_0B49_4536_8B00_E9C01ED1A121_.wvu.FilterData" localSheetId="1" hidden="1">'2021-2023 год Приложение 3'!$A$16:$J$465</definedName>
    <definedName name="Z_57D33201_0C02_4D39_ABF7_7EFB93DF3924_.wvu.FilterData" localSheetId="1" hidden="1">'2021-2023 год Приложение 3'!$A$15:$N$475</definedName>
    <definedName name="Z_580FC08B_EB79_47A0_B1BB_FFE3BDE0FBD9_.wvu.Cols" localSheetId="0" hidden="1">'2021-2023 год Приложение 2'!$D:$D</definedName>
    <definedName name="Z_580FC08B_EB79_47A0_B1BB_FFE3BDE0FBD9_.wvu.Cols" localSheetId="1" hidden="1">'2021-2023 год Приложение 3'!$E:$E</definedName>
    <definedName name="Z_580FC08B_EB79_47A0_B1BB_FFE3BDE0FBD9_.wvu.FilterData" localSheetId="0" hidden="1">'2021-2023 год Приложение 2'!$A$15:$P$441</definedName>
    <definedName name="Z_580FC08B_EB79_47A0_B1BB_FFE3BDE0FBD9_.wvu.FilterData" localSheetId="1" hidden="1">'2021-2023 год Приложение 3'!$A$15:$N$475</definedName>
    <definedName name="Z_580FC08B_EB79_47A0_B1BB_FFE3BDE0FBD9_.wvu.PrintArea" localSheetId="0" hidden="1">'2021-2023 год Приложение 2'!$A$6:$H$441</definedName>
    <definedName name="Z_580FC08B_EB79_47A0_B1BB_FFE3BDE0FBD9_.wvu.PrintArea" localSheetId="1" hidden="1">'2021-2023 год Приложение 3'!$A$6:$I$474</definedName>
    <definedName name="Z_580FC08B_EB79_47A0_B1BB_FFE3BDE0FBD9_.wvu.PrintTitles" localSheetId="1" hidden="1">'2021-2023 год Приложение 3'!$14:$15</definedName>
    <definedName name="Z_580FC08B_EB79_47A0_B1BB_FFE3BDE0FBD9_.wvu.Rows" localSheetId="1" hidden="1">'2021-2023 год Приложение 3'!#REF!,'2021-2023 год Приложение 3'!#REF!,'2021-2023 год Приложение 3'!#REF!,'2021-2023 год Приложение 3'!#REF!,'2021-2023 год Приложение 3'!#REF!,'2021-2023 год Приложение 3'!#REF!,'2021-2023 год Приложение 3'!#REF!</definedName>
    <definedName name="Z_59C2AACE_D634_4A8E_AB6E_28C6423B75B3_.wvu.FilterData" localSheetId="0" hidden="1">'2021-2023 год Приложение 2'!$A$15:$H$368</definedName>
    <definedName name="Z_5C025C79_5D14_4BAA_BFBE_9AADEECC4192_.wvu.FilterData" localSheetId="0" hidden="1">'2021-2023 год Приложение 2'!$A$15:$H$436</definedName>
    <definedName name="Z_5C025C79_5D14_4BAA_BFBE_9AADEECC4192_.wvu.FilterData" localSheetId="1" hidden="1">'2021-2023 год Приложение 3'!$A$15:$K$465</definedName>
    <definedName name="Z_5CDEDDD8_D30C_4AFC_800F_E6E8BABF8855_.wvu.FilterData" localSheetId="0" hidden="1">'2021-2023 год Приложение 2'!$A$15:$P$441</definedName>
    <definedName name="Z_5D281A4A_D9B3_4FFB_A671_226289380EFA_.wvu.FilterData" localSheetId="0" hidden="1">'2021-2023 год Приложение 2'!$A$15:$P$441</definedName>
    <definedName name="Z_5D281A4A_D9B3_4FFB_A671_226289380EFA_.wvu.FilterData" localSheetId="1" hidden="1">'2021-2023 год Приложение 3'!$A$15:$N$474</definedName>
    <definedName name="Z_5D8C17BC_AA9D_4951_B935_41BCC0994151_.wvu.FilterData" localSheetId="1" hidden="1">'2021-2023 год Приложение 3'!$A$15:$K$465</definedName>
    <definedName name="Z_5E41CC12_96D3_46DA_8B27_1E27974E447A_.wvu.FilterData" localSheetId="1" hidden="1">'2021-2023 год Приложение 3'!$A$16:$D$465</definedName>
    <definedName name="Z_5F0D6FEB_26C2_4430_9500_1033D7421244_.wvu.FilterData" localSheetId="0" hidden="1">'2021-2023 год Приложение 2'!$A$15:$P$441</definedName>
    <definedName name="Z_5F0D6FEB_26C2_4430_9500_1033D7421244_.wvu.FilterData" localSheetId="1" hidden="1">'2021-2023 год Приложение 3'!$A$15:$N$475</definedName>
    <definedName name="Z_600DD210_17BC_46DE_B02E_8F488F8FE244_.wvu.FilterData" localSheetId="1" hidden="1">'2021-2023 год Приложение 3'!$A$15:$K$465</definedName>
    <definedName name="Z_61806E68_5051_48E6_8D45_0FCD3D1558B3_.wvu.Cols" localSheetId="0" hidden="1">'2021-2023 год Приложение 2'!$D:$E</definedName>
    <definedName name="Z_61806E68_5051_48E6_8D45_0FCD3D1558B3_.wvu.Cols" localSheetId="1" hidden="1">'2021-2023 год Приложение 3'!$E:$F</definedName>
    <definedName name="Z_61806E68_5051_48E6_8D45_0FCD3D1558B3_.wvu.FilterData" localSheetId="0" hidden="1">'2021-2023 год Приложение 2'!$A$15:$P$441</definedName>
    <definedName name="Z_61806E68_5051_48E6_8D45_0FCD3D1558B3_.wvu.FilterData" localSheetId="1" hidden="1">'2021-2023 год Приложение 3'!$A$15:$N$475</definedName>
    <definedName name="Z_61806E68_5051_48E6_8D45_0FCD3D1558B3_.wvu.PrintArea" localSheetId="0" hidden="1">'2021-2023 год Приложение 2'!$A$1:$H$441</definedName>
    <definedName name="Z_61806E68_5051_48E6_8D45_0FCD3D1558B3_.wvu.PrintArea" localSheetId="1" hidden="1">'2021-2023 год Приложение 3'!$A$1:$I$474</definedName>
    <definedName name="Z_61806E68_5051_48E6_8D45_0FCD3D1558B3_.wvu.PrintTitles" localSheetId="1" hidden="1">'2021-2023 год Приложение 3'!$14:$15</definedName>
    <definedName name="Z_62109D3C_1EA5_45EC_90F5_25678FBF3B68_.wvu.FilterData" localSheetId="1" hidden="1">'2021-2023 год Приложение 3'!$A$15:$N$475</definedName>
    <definedName name="Z_62E25274_6F1E_4A5A_B5A4_BBE3A2D11971_.wvu.FilterData" localSheetId="1" hidden="1">'2021-2023 год Приложение 3'!$A$15:$N$475</definedName>
    <definedName name="Z_64842CF8_C097_4857_8552_56BA78A522D2_.wvu.FilterData" localSheetId="0" hidden="1">'2021-2023 год Приложение 2'!$A$15:$P$441</definedName>
    <definedName name="Z_64842CF8_C097_4857_8552_56BA78A522D2_.wvu.FilterData" localSheetId="1" hidden="1">'2021-2023 год Приложение 3'!$A$15:$N$474</definedName>
    <definedName name="Z_65075A4D_E3FA_49BB_8009_D0572786FC9F_.wvu.FilterData" localSheetId="0" hidden="1">'2021-2023 год Приложение 2'!$A$16:$H$436</definedName>
    <definedName name="Z_65075A4D_E3FA_49BB_8009_D0572786FC9F_.wvu.FilterData" localSheetId="1" hidden="1">'2021-2023 год Приложение 3'!$A$16:$D$465</definedName>
    <definedName name="Z_652EEE1E_8D26_4708_8098_351B1CA3B36B_.wvu.FilterData" localSheetId="1" hidden="1">'2021-2023 год Приложение 3'!$A$15:$N$475</definedName>
    <definedName name="Z_659F45E2_B4C1_4E2B_97A0_1DD61AFB318D_.wvu.FilterData" localSheetId="1" hidden="1">'2021-2023 год Приложение 3'!$A$15:$N$475</definedName>
    <definedName name="Z_6A9F626D_B5C9_445D_9F91_12D541237654_.wvu.FilterData" localSheetId="1" hidden="1">'2021-2023 год Приложение 3'!$A$15:$N$474</definedName>
    <definedName name="Z_6D077CB9_8D59_462F_924F_03374197C26E_.wvu.FilterData" localSheetId="1" hidden="1">'2021-2023 год Приложение 3'!$A$16:$D$465</definedName>
    <definedName name="Z_6DFC8E4B_4846_4ACB_803A_C01DDFF5FD08_.wvu.FilterData" localSheetId="1" hidden="1">'2021-2023 год Приложение 3'!$A$17:$K$465</definedName>
    <definedName name="Z_6E992AE3_DE90_4DAD_B837_DDF9E3720588_.wvu.FilterData" localSheetId="1" hidden="1">'2021-2023 год Приложение 3'!$A$15:$N$475</definedName>
    <definedName name="Z_6FA2F3FF_FC92_4230_AD85_214210FA1FCD_.wvu.FilterData" localSheetId="0" hidden="1">'2021-2023 год Приложение 2'!$A$16:$H$436</definedName>
    <definedName name="Z_6FDD2DD6_A80A_404B_8AE4_CD3FE455A3F7_.wvu.FilterData" localSheetId="0" hidden="1">'2021-2023 год Приложение 2'!$A$15:$P$441</definedName>
    <definedName name="Z_6FDD2DD6_A80A_404B_8AE4_CD3FE455A3F7_.wvu.FilterData" localSheetId="1" hidden="1">'2021-2023 год Приложение 3'!$A$15:$N$474</definedName>
    <definedName name="Z_7026F1BE_8592_4341_8D01_D72A1812F51E_.wvu.FilterData" localSheetId="0" hidden="1">'2021-2023 год Приложение 2'!$A$15:$P$441</definedName>
    <definedName name="Z_7026F1BE_8592_4341_8D01_D72A1812F51E_.wvu.FilterData" localSheetId="1" hidden="1">'2021-2023 год Приложение 3'!$A$15:$N$475</definedName>
    <definedName name="Z_705D0166_D47B_44E0_B753_48B27BAD2F83_.wvu.FilterData" localSheetId="0" hidden="1">'2021-2023 год Приложение 2'!$A$15:$P$441</definedName>
    <definedName name="Z_705D0166_D47B_44E0_B753_48B27BAD2F83_.wvu.FilterData" localSheetId="1" hidden="1">'2021-2023 год Приложение 3'!$A$15:$N$474</definedName>
    <definedName name="Z_70A97D09_6105_4B02_B7B6_DBBACE81FC1A_.wvu.FilterData" localSheetId="0" hidden="1">'2021-2023 год Приложение 2'!$A$16:$H$436</definedName>
    <definedName name="Z_70A97D09_6105_4B02_B7B6_DBBACE81FC1A_.wvu.FilterData" localSheetId="1" hidden="1">'2021-2023 год Приложение 3'!$A$16:$D$465</definedName>
    <definedName name="Z_712AD0B0_6BA1_4BC2_9CE3_9601459A3B21_.wvu.FilterData" localSheetId="1" hidden="1">'2021-2023 год Приложение 3'!$A$15:$N$475</definedName>
    <definedName name="Z_71E905DE_E4C2_41D6_AE4D_523FA0B80977_.wvu.FilterData" localSheetId="0" hidden="1">'2021-2023 год Приложение 2'!$A$17:$C$337</definedName>
    <definedName name="Z_72B4C89C_49DE_4A17_8DDA_74F10DAAFBE1_.wvu.FilterData" localSheetId="1" hidden="1">'2021-2023 год Приложение 3'!$A$15:$N$474</definedName>
    <definedName name="Z_7519636C_4C82_44FE_9E1D_A6DB3F302868_.wvu.FilterData" localSheetId="1" hidden="1">'2021-2023 год Приложение 3'!$A$15:$N$475</definedName>
    <definedName name="Z_768B9204_F1EC_47F0_A690_BF94608AD544_.wvu.FilterData" localSheetId="0" hidden="1">'2021-2023 год Приложение 2'!$A$16:$C$436</definedName>
    <definedName name="Z_777E1047_05A4_453A_BA66_615495BC0516_.wvu.FilterData" localSheetId="0" hidden="1">'2021-2023 год Приложение 2'!$A$16:$H$436</definedName>
    <definedName name="Z_777E1047_05A4_453A_BA66_615495BC0516_.wvu.FilterData" localSheetId="1" hidden="1">'2021-2023 год Приложение 3'!$A$17:$K$465</definedName>
    <definedName name="Z_7813E585_2814_4167_ABED_699744C04C2C_.wvu.FilterData" localSheetId="1" hidden="1">'2021-2023 год Приложение 3'!$A$16:$D$16</definedName>
    <definedName name="Z_78912F0C_9D89_4BEB_B86D_8AD95C5BBC1E_.wvu.Cols" localSheetId="0" hidden="1">'2021-2023 год Приложение 2'!$D:$E</definedName>
    <definedName name="Z_78912F0C_9D89_4BEB_B86D_8AD95C5BBC1E_.wvu.Cols" localSheetId="1" hidden="1">'2021-2023 год Приложение 3'!$E:$F</definedName>
    <definedName name="Z_78912F0C_9D89_4BEB_B86D_8AD95C5BBC1E_.wvu.FilterData" localSheetId="0" hidden="1">'2021-2023 год Приложение 2'!$A$15:$P$441</definedName>
    <definedName name="Z_78912F0C_9D89_4BEB_B86D_8AD95C5BBC1E_.wvu.FilterData" localSheetId="1" hidden="1">'2021-2023 год Приложение 3'!$A$15:$N$475</definedName>
    <definedName name="Z_78912F0C_9D89_4BEB_B86D_8AD95C5BBC1E_.wvu.PrintArea" localSheetId="0" hidden="1">'2021-2023 год Приложение 2'!$A$1:$H$441</definedName>
    <definedName name="Z_78912F0C_9D89_4BEB_B86D_8AD95C5BBC1E_.wvu.PrintArea" localSheetId="1" hidden="1">'2021-2023 год Приложение 3'!$A$1:$I$474</definedName>
    <definedName name="Z_78912F0C_9D89_4BEB_B86D_8AD95C5BBC1E_.wvu.PrintTitles" localSheetId="1" hidden="1">'2021-2023 год Приложение 3'!$14:$15</definedName>
    <definedName name="Z_7940A028_A7AF_4FFC_B2DF_4B504F31FD94_.wvu.FilterData" localSheetId="1" hidden="1">'2021-2023 год Приложение 3'!$A$15:$N$475</definedName>
    <definedName name="Z_7AB26BB4_FF0E_4F66_A799_3AE0D9F6CC82_.wvu.FilterData" localSheetId="0" hidden="1">'2021-2023 год Приложение 2'!$A$15:$P$441</definedName>
    <definedName name="Z_7AB26BB4_FF0E_4F66_A799_3AE0D9F6CC82_.wvu.FilterData" localSheetId="1" hidden="1">'2021-2023 год Приложение 3'!$A$15:$N$475</definedName>
    <definedName name="Z_7AB26BB4_FF0E_4F66_A799_3AE0D9F6CC82_.wvu.PrintArea" localSheetId="0" hidden="1">'2021-2023 год Приложение 2'!$A$6:$H$441</definedName>
    <definedName name="Z_7AB26BB4_FF0E_4F66_A799_3AE0D9F6CC82_.wvu.PrintArea" localSheetId="1" hidden="1">'2021-2023 год Приложение 3'!$A$6:$I$474</definedName>
    <definedName name="Z_7AB26BB4_FF0E_4F66_A799_3AE0D9F6CC82_.wvu.PrintTitles" localSheetId="1" hidden="1">'2021-2023 год Приложение 3'!$14:$15</definedName>
    <definedName name="Z_7C93DCFF_4E42_42AA_8523_B27B38D7FE9A_.wvu.FilterData" localSheetId="0" hidden="1">'2021-2023 год Приложение 2'!$A$15:$P$441</definedName>
    <definedName name="Z_7C93DCFF_4E42_42AA_8523_B27B38D7FE9A_.wvu.FilterData" localSheetId="1" hidden="1">'2021-2023 год Приложение 3'!$A$15:$N$475</definedName>
    <definedName name="Z_7D22304E_D1C8_401C_BE7F_FAD7CB5ABD0F_.wvu.FilterData" localSheetId="1" hidden="1">'2021-2023 год Приложение 3'!$A$16:$N$474</definedName>
    <definedName name="Z_7D2A376A_8FBD_4BB2_8C7D_94AE0A678472_.wvu.FilterData" localSheetId="0" hidden="1">'2021-2023 год Приложение 2'!$A$16:$H$436</definedName>
    <definedName name="Z_7D2A376A_8FBD_4BB2_8C7D_94AE0A678472_.wvu.FilterData" localSheetId="1" hidden="1">'2021-2023 год Приложение 3'!$A$16:$N$465</definedName>
    <definedName name="Z_7D3926A4_57E5_40FD_95A9_3F0FFE087D34_.wvu.FilterData" localSheetId="1" hidden="1">'2021-2023 год Приложение 3'!$A$16:$D$465</definedName>
    <definedName name="Z_7DA340B0_A677_40FD_82BA_34EB9FBA5556_.wvu.FilterData" localSheetId="1" hidden="1">'2021-2023 год Приложение 3'!$A$16:$N$465</definedName>
    <definedName name="Z_7DF7B80B_696A_4C0C_BA73_6C7E22E0BFA3_.wvu.FilterData" localSheetId="1" hidden="1">'2021-2023 год Приложение 3'!$A$15:$N$475</definedName>
    <definedName name="Z_7E65DD66_7169_4031_9761_EDA018484472_.wvu.FilterData" localSheetId="1" hidden="1">'2021-2023 год Приложение 3'!$A$15:$N$475</definedName>
    <definedName name="Z_7EC381AA_9FDC_4F10_A325_E70C422012CC_.wvu.FilterData" localSheetId="1" hidden="1">'2021-2023 год Приложение 3'!$A$15:$N$475</definedName>
    <definedName name="Z_7ED1B12E_18E8_4D0C_999C_3C696EA0954D_.wvu.FilterData" localSheetId="0" hidden="1">'2021-2023 год Приложение 2'!$A$16:$H$436</definedName>
    <definedName name="Z_7ED1B12E_18E8_4D0C_999C_3C696EA0954D_.wvu.FilterData" localSheetId="1" hidden="1">'2021-2023 год Приложение 3'!$A$16:$N$465</definedName>
    <definedName name="Z_7F2A2685_A0E5_4EC9_8A9A_FBEC6AEEC584_.wvu.FilterData" localSheetId="1" hidden="1">'2021-2023 год Приложение 3'!$A$15:$N$474</definedName>
    <definedName name="Z_7F60680A_F797_4F75_B289_136C39785CB1_.wvu.FilterData" localSheetId="0" hidden="1">'2021-2023 год Приложение 2'!$A$16:$C$436</definedName>
    <definedName name="Z_7F60680A_F797_4F75_B289_136C39785CB1_.wvu.FilterData" localSheetId="1" hidden="1">'2021-2023 год Приложение 3'!$A$15:$K$15</definedName>
    <definedName name="Z_803FF1DA_FE3A_4C89_ACF9_5F7B432D37D2_.wvu.FilterData" localSheetId="1" hidden="1">'2021-2023 год Приложение 3'!$A$16:$N$474</definedName>
    <definedName name="Z_8099F9D8_3DEF_4716_96B1_2D7622FBA908_.wvu.FilterData" localSheetId="0" hidden="1">'2021-2023 год Приложение 2'!$A$16:$H$436</definedName>
    <definedName name="Z_840257E4_FFC7_48B0_9B38_53E946E6B820_.wvu.FilterData" localSheetId="1" hidden="1">'2021-2023 год Приложение 3'!$A$15:$N$474</definedName>
    <definedName name="Z_846BC90F_537E_49E8_A607_A0E4864A881D_.wvu.FilterData" localSheetId="1" hidden="1">'2021-2023 год Приложение 3'!$A$16:$D$465</definedName>
    <definedName name="Z_84810A54_967A_4759_8061_B741BCC05467_.wvu.FilterData" localSheetId="0" hidden="1">'2021-2023 год Приложение 2'!$A$16:$C$436</definedName>
    <definedName name="Z_84810A54_967A_4759_8061_B741BCC05467_.wvu.FilterData" localSheetId="1" hidden="1">'2021-2023 год Приложение 3'!$A$16:$D$465</definedName>
    <definedName name="Z_85227F59_2ABD_4457_B872_C32BBA9DAD0F_.wvu.FilterData" localSheetId="1" hidden="1">'2021-2023 год Приложение 3'!$A$16:$D$465</definedName>
    <definedName name="Z_897A8A7F_52ED_4037_B135_D2E3BC3DCF4C_.wvu.FilterData" localSheetId="1" hidden="1">'2021-2023 год Приложение 3'!$A$15:$N$475</definedName>
    <definedName name="Z_8A0DEA83_7805_4952_B850_C5AA181F7D7A_.wvu.FilterData" localSheetId="1" hidden="1">'2021-2023 год Приложение 3'!$A$16:$D$465</definedName>
    <definedName name="Z_8A6693F6_3B9B_4545_AD65_EC8C2DCC3E76_.wvu.FilterData" localSheetId="1" hidden="1">'2021-2023 год Приложение 3'!$A$15:$N$474</definedName>
    <definedName name="Z_8B0D6C27_C56C_4672_BE16_AA2BB86B1797_.wvu.FilterData" localSheetId="0" hidden="1">'2021-2023 год Приложение 2'!$A$15:$P$441</definedName>
    <definedName name="Z_8B0D6C27_C56C_4672_BE16_AA2BB86B1797_.wvu.FilterData" localSheetId="1" hidden="1">'2021-2023 год Приложение 3'!$A$15:$N$474</definedName>
    <definedName name="Z_8DBF6FA0_BAFB_468E_9F48_85E053492D79_.wvu.FilterData" localSheetId="1" hidden="1">'2021-2023 год Приложение 3'!$A$15:$N$475</definedName>
    <definedName name="Z_8DD3B0BE_69CB_4F10_B908_E489A5133639_.wvu.FilterData" localSheetId="1" hidden="1">'2021-2023 год Приложение 3'!$A$15:$N$475</definedName>
    <definedName name="Z_9012E54F_CF81_4A4D_A92D_0699CFA05E47_.wvu.FilterData" localSheetId="1" hidden="1">'2021-2023 год Приложение 3'!$A$15:$N$475</definedName>
    <definedName name="Z_90C4E073_73E1_4CF8_8D6C_D3F123ECDF26_.wvu.FilterData" localSheetId="0" hidden="1">'2021-2023 год Приложение 2'!$A$16:$H$436</definedName>
    <definedName name="Z_90C4E073_73E1_4CF8_8D6C_D3F123ECDF26_.wvu.FilterData" localSheetId="1" hidden="1">'2021-2023 год Приложение 3'!$A$16:$K$465</definedName>
    <definedName name="Z_90E5380E_CDF8_4D38_9E20_1FA14AE59581_.wvu.FilterData" localSheetId="0" hidden="1">'2021-2023 год Приложение 2'!$A$16:$H$436</definedName>
    <definedName name="Z_90E5380E_CDF8_4D38_9E20_1FA14AE59581_.wvu.FilterData" localSheetId="1" hidden="1">'2021-2023 год Приложение 3'!$A$17:$K$465</definedName>
    <definedName name="Z_917D339C_6FD9_4579_A679_AC80361B9D57_.wvu.FilterData" localSheetId="0" hidden="1">'2021-2023 год Приложение 2'!$A$16:$C$436</definedName>
    <definedName name="Z_917D339C_6FD9_4579_A679_AC80361B9D57_.wvu.FilterData" localSheetId="1" hidden="1">'2021-2023 год Приложение 3'!$A$15:$K$15</definedName>
    <definedName name="Z_91950569_3719_458D_B0AB_7E6F43EB965E_.wvu.FilterData" localSheetId="0" hidden="1">'2021-2023 год Приложение 2'!$A$16:$C$436</definedName>
    <definedName name="Z_91950569_3719_458D_B0AB_7E6F43EB965E_.wvu.FilterData" localSheetId="1" hidden="1">'2021-2023 год Приложение 3'!$A$16:$D$465</definedName>
    <definedName name="Z_91A2586C_D2E9_46B3_A562_A1873848785C_.wvu.FilterData" localSheetId="1" hidden="1">'2021-2023 год Приложение 3'!$A$15:$N$474</definedName>
    <definedName name="Z_920303D0_9410_40AF_BD6F_D7C67120C042_.wvu.FilterData" localSheetId="0" hidden="1">'2021-2023 год Приложение 2'!$A$15:$P$441</definedName>
    <definedName name="Z_920303D0_9410_40AF_BD6F_D7C67120C042_.wvu.FilterData" localSheetId="1" hidden="1">'2021-2023 год Приложение 3'!$A$15:$N$475</definedName>
    <definedName name="Z_92053A4E_9CDE_49B6_84E2_A66F9B55B321_.wvu.FilterData" localSheetId="1" hidden="1">'2021-2023 год Приложение 3'!$A$16:$D$465</definedName>
    <definedName name="Z_930DC81B_F54A_425A_9FB7_F214A7424670_.wvu.FilterData" localSheetId="0" hidden="1">'2021-2023 год Приложение 2'!$A$16:$H$436</definedName>
    <definedName name="Z_930DC81B_F54A_425A_9FB7_F214A7424670_.wvu.FilterData" localSheetId="1" hidden="1">'2021-2023 год Приложение 3'!$A$16:$N$465</definedName>
    <definedName name="Z_9541036F_F24B_4BFA_BA55_4F7E3FB4DC04_.wvu.FilterData" localSheetId="0" hidden="1">'2021-2023 год Приложение 2'!$A$16:$H$436</definedName>
    <definedName name="Z_9541036F_F24B_4BFA_BA55_4F7E3FB4DC04_.wvu.FilterData" localSheetId="1" hidden="1">'2021-2023 год Приложение 3'!$A$15:$K$465</definedName>
    <definedName name="Z_9550964E_D481_4054_9F8C_4344C60CDD4A_.wvu.FilterData" localSheetId="0" hidden="1">'2021-2023 год Приложение 2'!$A$15:$H$368</definedName>
    <definedName name="Z_95B72C2D_CC9A_400B_A011_7820247D03F7_.wvu.FilterData" localSheetId="1" hidden="1">'2021-2023 год Приложение 3'!$A$16:$K$465</definedName>
    <definedName name="Z_95F78D10_2659_4A49_94A4_C59BF4D5E56F_.wvu.FilterData" localSheetId="0" hidden="1">'2021-2023 год Приложение 2'!$A$15:$P$441</definedName>
    <definedName name="Z_95F78D10_2659_4A49_94A4_C59BF4D5E56F_.wvu.FilterData" localSheetId="1" hidden="1">'2021-2023 год Приложение 3'!$A$15:$N$474</definedName>
    <definedName name="Z_9776ED21_FCCA_4C70_8D58_B20AFA9E14C0_.wvu.FilterData" localSheetId="0" hidden="1">'2021-2023 год Приложение 2'!$A$15:$P$441</definedName>
    <definedName name="Z_9776ED21_FCCA_4C70_8D58_B20AFA9E14C0_.wvu.FilterData" localSheetId="1" hidden="1">'2021-2023 год Приложение 3'!$A$15:$N$475</definedName>
    <definedName name="Z_98E9C9B7_1E4D_4C7A_85E5_63F3A1B86AE8_.wvu.FilterData" localSheetId="0" hidden="1">'2021-2023 год Приложение 2'!$A$15:$P$441</definedName>
    <definedName name="Z_98E9C9B7_1E4D_4C7A_85E5_63F3A1B86AE8_.wvu.FilterData" localSheetId="1" hidden="1">'2021-2023 год Приложение 3'!$A$15:$N$474</definedName>
    <definedName name="Z_9914A7EE_0EAB_42A1_82E0_3CEAC7F53865_.wvu.FilterData" localSheetId="1" hidden="1">'2021-2023 год Приложение 3'!$A$15:$N$474</definedName>
    <definedName name="Z_99FC1EBF_330F_4547_9164_04873F60525E_.wvu.FilterData" localSheetId="0" hidden="1">'2021-2023 год Приложение 2'!$A$15:$P$441</definedName>
    <definedName name="Z_99FC1EBF_330F_4547_9164_04873F60525E_.wvu.FilterData" localSheetId="1" hidden="1">'2021-2023 год Приложение 3'!$A$15:$N$475</definedName>
    <definedName name="Z_9AB446FD_945D_4029_AB03_06573FC1DEBE_.wvu.FilterData" localSheetId="0" hidden="1">'2021-2023 год Приложение 2'!$A$16:$H$436</definedName>
    <definedName name="Z_9AB446FD_945D_4029_AB03_06573FC1DEBE_.wvu.FilterData" localSheetId="1" hidden="1">'2021-2023 год Приложение 3'!$A$16:$N$465</definedName>
    <definedName name="Z_9B8BCBB1_0EDA_4E90_BBC4_165B2DE61ED6_.wvu.FilterData" localSheetId="0" hidden="1">'2021-2023 год Приложение 2'!$A$17:$H$368</definedName>
    <definedName name="Z_9BBC64C1_B8B2_47D2_A55F_A2F18B1F25B3_.wvu.FilterData" localSheetId="0" hidden="1">'2021-2023 год Приложение 2'!$A$16:$C$436</definedName>
    <definedName name="Z_9BBC64C1_B8B2_47D2_A55F_A2F18B1F25B3_.wvu.FilterData" localSheetId="1" hidden="1">'2021-2023 год Приложение 3'!$A$15:$K$465</definedName>
    <definedName name="Z_9DA27F9D_67A1_4DD1_8B09_A27C85D1E3A8_.wvu.FilterData" localSheetId="0" hidden="1">'2021-2023 год Приложение 2'!$A$16:$H$436</definedName>
    <definedName name="Z_9E25EEB0_68DE_4D84_AA9E_E153DF655F3F_.wvu.FilterData" localSheetId="1" hidden="1">'2021-2023 год Приложение 3'!$A$16:$D$465</definedName>
    <definedName name="Z_9EA355AC_ACF5_42D1_8703_ACB42E575811_.wvu.FilterData" localSheetId="0" hidden="1">'2021-2023 год Приложение 2'!$A$15:$H$436</definedName>
    <definedName name="Z_9EA355AC_ACF5_42D1_8703_ACB42E575811_.wvu.FilterData" localSheetId="1" hidden="1">'2021-2023 год Приложение 3'!$A$15:$K$465</definedName>
    <definedName name="Z_9EE5CA45_63F7_469B_B5F6_ADDF05EA3BC4_.wvu.FilterData" localSheetId="1" hidden="1">'2021-2023 год Приложение 3'!$A$16:$K$465</definedName>
    <definedName name="Z_9F1D7F01_07CC_4860_B0F3_FACC91FB0B8B_.wvu.FilterData" localSheetId="0" hidden="1">'2021-2023 год Приложение 2'!$A$17:$C$337</definedName>
    <definedName name="Z_9FED5B58_6DFB_4AED_9587_48FFDBC76219_.wvu.FilterData" localSheetId="1" hidden="1">'2021-2023 год Приложение 3'!$A$16:$D$465</definedName>
    <definedName name="Z_A19698F4_0C5B_4B92_B970_672ECC4A1352_.wvu.FilterData" localSheetId="0" hidden="1">'2021-2023 год Приложение 2'!$A$16:$H$436</definedName>
    <definedName name="Z_A19698F4_0C5B_4B92_B970_672ECC4A1352_.wvu.FilterData" localSheetId="1" hidden="1">'2021-2023 год Приложение 3'!$A$16:$D$465</definedName>
    <definedName name="Z_A23DBEB3_CF4F_4D6E_8207_D1E6A46A53CD_.wvu.FilterData" localSheetId="0" hidden="1">'2021-2023 год Приложение 2'!$A$16:$H$436</definedName>
    <definedName name="Z_A23DBEB3_CF4F_4D6E_8207_D1E6A46A53CD_.wvu.FilterData" localSheetId="1" hidden="1">'2021-2023 год Приложение 3'!$A$16:$D$465</definedName>
    <definedName name="Z_A2B31C78_84DB_47B8_A0ED_D9E400FC5E11_.wvu.FilterData" localSheetId="0" hidden="1">'2021-2023 год Приложение 2'!$A$16:$H$436</definedName>
    <definedName name="Z_A2B31C78_84DB_47B8_A0ED_D9E400FC5E11_.wvu.FilterData" localSheetId="1" hidden="1">'2021-2023 год Приложение 3'!$A$16:$K$465</definedName>
    <definedName name="Z_A2C96576_7AB3_44D9_A229_7E94A8E04F2E_.wvu.FilterData" localSheetId="1" hidden="1">'2021-2023 год Приложение 3'!$A$16:$N$465</definedName>
    <definedName name="Z_A3FFE833_C277_454E_9166_7F07320E9FFD_.wvu.FilterData" localSheetId="1" hidden="1">'2021-2023 год Приложение 3'!$A$15:$N$474</definedName>
    <definedName name="Z_A650396F_79B4_4B7C_9702_43CBED7DB898_.wvu.FilterData" localSheetId="1" hidden="1">'2021-2023 год Приложение 3'!$A$16:$K$465</definedName>
    <definedName name="Z_A684CA47_13FA_440D_A6B3_84C0D9EBAF01_.wvu.FilterData" localSheetId="1" hidden="1">'2021-2023 год Приложение 3'!$A$15:$N$475</definedName>
    <definedName name="Z_A6B0215C_7D9B_4E35_886E_C5C001ABD352_.wvu.FilterData" localSheetId="1" hidden="1">'2021-2023 год Приложение 3'!$A$15:$N$475</definedName>
    <definedName name="Z_A6EDA6AB_892A_41FC_80E6_005AF0ECC3B0_.wvu.FilterData" localSheetId="0" hidden="1">'2021-2023 год Приложение 2'!$A$16:$H$436</definedName>
    <definedName name="Z_A6EDA6AB_892A_41FC_80E6_005AF0ECC3B0_.wvu.FilterData" localSheetId="1" hidden="1">'2021-2023 год Приложение 3'!$A$17:$K$465</definedName>
    <definedName name="Z_A7289A43_FAB0_4BBF_BE44_1FE7F38D66E2_.wvu.FilterData" localSheetId="0" hidden="1">'2021-2023 год Приложение 2'!$A$17:$C$337</definedName>
    <definedName name="Z_A78453D7_4783_4203_A315_20143C6D7080_.wvu.FilterData" localSheetId="0" hidden="1">'2021-2023 год Приложение 2'!$A$16:$H$436</definedName>
    <definedName name="Z_A7AB68EB_0C36_44AC_AFA4_D4EEDD6F2587_.wvu.FilterData" localSheetId="1" hidden="1">'2021-2023 год Приложение 3'!$A$16:$D$465</definedName>
    <definedName name="Z_A888FCD9_FD9D_4F1F_937A_691E7B973A8D_.wvu.FilterData" localSheetId="1" hidden="1">'2021-2023 год Приложение 3'!$A$15:$N$475</definedName>
    <definedName name="Z_A926D13F_0B0D_4E83_9405_D363E37D0348_.wvu.FilterData" localSheetId="0" hidden="1">'2021-2023 год Приложение 2'!$A$17:$C$337</definedName>
    <definedName name="Z_A9E291C5_5EEB_4FD7_BCBD_6208C6D7B0F8_.wvu.FilterData" localSheetId="0" hidden="1">'2021-2023 год Приложение 2'!$A$16:$H$436</definedName>
    <definedName name="Z_A9E291C5_5EEB_4FD7_BCBD_6208C6D7B0F8_.wvu.FilterData" localSheetId="1" hidden="1">'2021-2023 год Приложение 3'!$A$16:$D$465</definedName>
    <definedName name="Z_AA16F632_03F0_4A4A_8637_308586BF1014_.wvu.FilterData" localSheetId="0" hidden="1">'2021-2023 год Приложение 2'!$A$16:$H$436</definedName>
    <definedName name="Z_AA16F632_03F0_4A4A_8637_308586BF1014_.wvu.FilterData" localSheetId="1" hidden="1">'2021-2023 год Приложение 3'!$A$16:$N$465</definedName>
    <definedName name="Z_AA6057EE_23A0_4CF2_AC5C_D8F8A8ADD056_.wvu.FilterData" localSheetId="1" hidden="1">'2021-2023 год Приложение 3'!$A$16:$N$465</definedName>
    <definedName name="Z_AAC793E5_144D_410A_8279_F7946D2AF41A_.wvu.FilterData" localSheetId="0" hidden="1">'2021-2023 год Приложение 2'!$A$17:$C$337</definedName>
    <definedName name="Z_AC409584_A196_49FC_BDC2_CC1BE8FBC165_.wvu.FilterData" localSheetId="0" hidden="1">'2021-2023 год Приложение 2'!$A$15:$P$441</definedName>
    <definedName name="Z_AC409584_A196_49FC_BDC2_CC1BE8FBC165_.wvu.FilterData" localSheetId="1" hidden="1">'2021-2023 год Приложение 3'!$A$15:$N$474</definedName>
    <definedName name="Z_AC48D3A8_B7CA_451A_A38E_67C9ECA74CDF_.wvu.FilterData" localSheetId="0" hidden="1">'2021-2023 год Приложение 2'!$A$15:$P$441</definedName>
    <definedName name="Z_AC48D3A8_B7CA_451A_A38E_67C9ECA74CDF_.wvu.FilterData" localSheetId="1" hidden="1">'2021-2023 год Приложение 3'!$A$15:$N$475</definedName>
    <definedName name="Z_AC9AFD28_10D8_4670_A912_DDB893A211D1_.wvu.FilterData" localSheetId="0" hidden="1">'2021-2023 год Приложение 2'!$A$16:$H$436</definedName>
    <definedName name="Z_AC9AFD28_10D8_4670_A912_DDB893A211D1_.wvu.FilterData" localSheetId="1" hidden="1">'2021-2023 год Приложение 3'!$A$16:$K$465</definedName>
    <definedName name="Z_AD18A909_CD41_4EC8_B99E_795BA9B35BDD_.wvu.FilterData" localSheetId="1" hidden="1">'2021-2023 год Приложение 3'!$A$15:$N$475</definedName>
    <definedName name="Z_AE730581_F9A0_4649_A160_E986DBCDA19C_.wvu.FilterData" localSheetId="0" hidden="1">'2021-2023 год Приложение 2'!$A$15:$H$436</definedName>
    <definedName name="Z_AE730581_F9A0_4649_A160_E986DBCDA19C_.wvu.FilterData" localSheetId="1" hidden="1">'2021-2023 год Приложение 3'!$A$15:$K$465</definedName>
    <definedName name="Z_AEAAA827_A478_40B0_A7FF_D15F11FB2E21_.wvu.FilterData" localSheetId="1" hidden="1">'2021-2023 год Приложение 3'!$A$15:$N$475</definedName>
    <definedName name="Z_AF73B45C_3F4E_4B87_A9E2_DBD75C02FF68_.wvu.FilterData" localSheetId="0" hidden="1">'2021-2023 год Приложение 2'!$A$16:$C$436</definedName>
    <definedName name="Z_AF73B45C_3F4E_4B87_A9E2_DBD75C02FF68_.wvu.FilterData" localSheetId="1" hidden="1">'2021-2023 год Приложение 3'!$A$16:$D$465</definedName>
    <definedName name="Z_B08CC75C_6520_459E_99DC_BAAC09133FAE_.wvu.FilterData" localSheetId="0" hidden="1">'2021-2023 год Приложение 2'!$A$15:$P$441</definedName>
    <definedName name="Z_B08CC75C_6520_459E_99DC_BAAC09133FAE_.wvu.FilterData" localSheetId="1" hidden="1">'2021-2023 год Приложение 3'!$A$15:$N$475</definedName>
    <definedName name="Z_B0C8B420_7FC9_4415_952A_23BA0049B056_.wvu.FilterData" localSheetId="0" hidden="1">'2021-2023 год Приложение 2'!$A$16:$H$436</definedName>
    <definedName name="Z_B125367F_1C96_4D35_827A_DEFEE1EF481C_.wvu.FilterData" localSheetId="1" hidden="1">'2021-2023 год Приложение 3'!$A$16:$D$465</definedName>
    <definedName name="Z_B2BE6FF1_1A6A_41C1_B750_4A039DB9402A_.wvu.FilterData" localSheetId="1" hidden="1">'2021-2023 год Приложение 3'!$A$15:$N$474</definedName>
    <definedName name="Z_B4720A5E_D111_4DAF_9BEC_44A0CF0E4C3E_.wvu.FilterData" localSheetId="1" hidden="1">'2021-2023 год Приложение 3'!$A$15:$N$474</definedName>
    <definedName name="Z_B55F0053_78CA_4F7F_BE68_6C331A853EC7_.wvu.FilterData" localSheetId="1" hidden="1">'2021-2023 год Приложение 3'!$A$17:$K$465</definedName>
    <definedName name="Z_B5E7EAA6_F6B2_4C43_A1B2_7FE8D3EE81A8_.wvu.FilterData" localSheetId="0" hidden="1">'2021-2023 год Приложение 2'!$A$16:$H$436</definedName>
    <definedName name="Z_B5E7EAA6_F6B2_4C43_A1B2_7FE8D3EE81A8_.wvu.FilterData" localSheetId="1" hidden="1">'2021-2023 год Приложение 3'!$A$16:$D$465</definedName>
    <definedName name="Z_B6562E8F_88DB_497F_BA23_0DE6FC564B31_.wvu.FilterData" localSheetId="1" hidden="1">'2021-2023 год Приложение 3'!$A$16:$N$465</definedName>
    <definedName name="Z_B79814D9_4A76_444F_9DA0_87988C6053D6_.wvu.FilterData" localSheetId="0" hidden="1">'2021-2023 год Приложение 2'!$A$16:$H$436</definedName>
    <definedName name="Z_B7C6B096_F822_4AE0_9104_276895CD530C_.wvu.FilterData" localSheetId="1" hidden="1">'2021-2023 год Приложение 3'!$A$15:$K$15</definedName>
    <definedName name="Z_B7E8C950_FC48_4F46_94EB_50E3D7BDDB48_.wvu.FilterData" localSheetId="1" hidden="1">'2021-2023 год Приложение 3'!$A$16:$D$465</definedName>
    <definedName name="Z_B8EDFF0D_BD56_41DB_976F_5ECF9742594D_.wvu.FilterData" localSheetId="1" hidden="1">'2021-2023 год Приложение 3'!$A$15:$N$475</definedName>
    <definedName name="Z_B9062BA9_20A5_4989_AABF_19FE6A65537B_.wvu.FilterData" localSheetId="0" hidden="1">'2021-2023 год Приложение 2'!$A$16:$H$436</definedName>
    <definedName name="Z_B9062BA9_20A5_4989_AABF_19FE6A65537B_.wvu.FilterData" localSheetId="1" hidden="1">'2021-2023 год Приложение 3'!$A$16:$K$465</definedName>
    <definedName name="Z_BA317F1F_BE01_441F_A8B2_85F003BF75B2_.wvu.FilterData" localSheetId="1" hidden="1">'2021-2023 год Приложение 3'!$A$15:$K$465</definedName>
    <definedName name="Z_BAD29CC1_017D_4FFA_A3BF_7A1E31D01FD0_.wvu.FilterData" localSheetId="1" hidden="1">'2021-2023 год Приложение 3'!$A$15:$N$475</definedName>
    <definedName name="Z_BBFF5A56_64CF_4223_9245_057727E8F581_.wvu.FilterData" localSheetId="0" hidden="1">'2021-2023 год Приложение 2'!$A$16:$H$436</definedName>
    <definedName name="Z_BBFF5A56_64CF_4223_9245_057727E8F581_.wvu.FilterData" localSheetId="1" hidden="1">'2021-2023 год Приложение 3'!$A$16:$D$465</definedName>
    <definedName name="Z_BCB9EA5D_CB3A_40AA_BF75_F228AA2D84CC_.wvu.FilterData" localSheetId="0" hidden="1">'2021-2023 год Приложение 2'!$A$16:$H$436</definedName>
    <definedName name="Z_BCB9EA5D_CB3A_40AA_BF75_F228AA2D84CC_.wvu.FilterData" localSheetId="1" hidden="1">'2021-2023 год Приложение 3'!$A$16:$D$465</definedName>
    <definedName name="Z_BCEB75BA_FE87_41C8_80D7_AFB8A63EA641_.wvu.FilterData" localSheetId="1" hidden="1">'2021-2023 год Приложение 3'!$A$16:$N$465</definedName>
    <definedName name="Z_BD54A361_8DC5_477E_AEB8_9AAE45BFB9EE_.wvu.FilterData" localSheetId="1" hidden="1">'2021-2023 год Приложение 3'!$A$16:$D$465</definedName>
    <definedName name="Z_C0C47C63_1E7E_4B25_A29F_CD7550CA823B_.wvu.FilterData" localSheetId="0" hidden="1">'2021-2023 год Приложение 2'!$A$15:$H$368</definedName>
    <definedName name="Z_C0D29360_FD13_4973_8E33_952A22BF16EB_.wvu.FilterData" localSheetId="1" hidden="1">'2021-2023 год Приложение 3'!$A$16:$D$16</definedName>
    <definedName name="Z_C1DDAE5D_89BA_4C96_A938_93F9E8D51819_.wvu.FilterData" localSheetId="1" hidden="1">'2021-2023 год Приложение 3'!$A$16:$D$16</definedName>
    <definedName name="Z_C2DC1AAD_1A3D_4B7B_8D2B_551AC59D6585_.wvu.FilterData" localSheetId="1" hidden="1">'2021-2023 год Приложение 3'!$A$16:$D$465</definedName>
    <definedName name="Z_C407E330_1B3A_4158_9E62_5ED9582C72C0_.wvu.FilterData" localSheetId="1" hidden="1">'2021-2023 год Приложение 3'!$A$17:$K$465</definedName>
    <definedName name="Z_C451BE02_D07A_4202_8119_07874C1FBE8D_.wvu.FilterData" localSheetId="0" hidden="1">'2021-2023 год Приложение 2'!$A$15:$P$441</definedName>
    <definedName name="Z_C451BE02_D07A_4202_8119_07874C1FBE8D_.wvu.FilterData" localSheetId="1" hidden="1">'2021-2023 год Приложение 3'!$A$15:$N$475</definedName>
    <definedName name="Z_C594D5C5_096D_4C18_BDCB_87F0485F5449_.wvu.FilterData" localSheetId="0" hidden="1">'2021-2023 год Приложение 2'!$A$16:$H$436</definedName>
    <definedName name="Z_C594D5C5_096D_4C18_BDCB_87F0485F5449_.wvu.FilterData" localSheetId="1" hidden="1">'2021-2023 год Приложение 3'!$A$17:$K$465</definedName>
    <definedName name="Z_C63DF42A_916D_43B0_A9E5_99FBCC943E02_.wvu.FilterData" localSheetId="0" hidden="1">'2021-2023 год Приложение 2'!$A$17:$H$368</definedName>
    <definedName name="Z_C6C561F1_23DA_4564_A66A_06C65CDB6B42_.wvu.FilterData" localSheetId="1" hidden="1">'2021-2023 год Приложение 3'!$A$16:$N$465</definedName>
    <definedName name="Z_C9208FB7_BF46_4777_ADFF_D59A4811FEA6_.wvu.FilterData" localSheetId="1" hidden="1">'2021-2023 год Приложение 3'!$A$15:$N$474</definedName>
    <definedName name="Z_CA26A0F4_943F_4D04_8E22_7943168C3B0E_.wvu.FilterData" localSheetId="0" hidden="1">'2021-2023 год Приложение 2'!$A$16:$H$436</definedName>
    <definedName name="Z_CA26A0F4_943F_4D04_8E22_7943168C3B0E_.wvu.FilterData" localSheetId="1" hidden="1">'2021-2023 год Приложение 3'!$A$16:$N$465</definedName>
    <definedName name="Z_CAD9B980_130C_4C75_8D5E_91DE2723F8D9_.wvu.FilterData" localSheetId="1" hidden="1">'2021-2023 год Приложение 3'!$A$15:$N$474</definedName>
    <definedName name="Z_CAEC251A_F30C_4C3C_B95E_0CDCABBBBBA6_.wvu.FilterData" localSheetId="0" hidden="1">'2021-2023 год Приложение 2'!$A$15:$H$436</definedName>
    <definedName name="Z_CAEC251A_F30C_4C3C_B95E_0CDCABBBBBA6_.wvu.FilterData" localSheetId="1" hidden="1">'2021-2023 год Приложение 3'!$A$15:$K$465</definedName>
    <definedName name="Z_CB37C154_FBD2_4DEC_B34C_F8AEB86FD5EB_.wvu.FilterData" localSheetId="0" hidden="1">'2021-2023 год Приложение 2'!$A$16:$H$436</definedName>
    <definedName name="Z_CD2CCFCC_88E6_48CB_A6F4_90932EB4E776_.wvu.FilterData" localSheetId="0" hidden="1">'2021-2023 год Приложение 2'!$A$15:$P$441</definedName>
    <definedName name="Z_CD629787_DE9E_41E9_98D2_872390B88852_.wvu.FilterData" localSheetId="1" hidden="1">'2021-2023 год Приложение 3'!$A$16:$D$465</definedName>
    <definedName name="Z_CE6755E8_8FFD_448B_B838_FFE6BD017EDF_.wvu.FilterData" localSheetId="1" hidden="1">'2021-2023 год Приложение 3'!$A$16:$D$465</definedName>
    <definedName name="Z_CED2E9B6_1773_495E_A3FD_92F54F21EE7D_.wvu.FilterData" localSheetId="1" hidden="1">'2021-2023 год Приложение 3'!$A$15:$K$465</definedName>
    <definedName name="Z_CF7852E9_12A8_41A3_B1FA_248F70E5DC37_.wvu.FilterData" localSheetId="0" hidden="1">'2021-2023 год Приложение 2'!$A$15:$H$436</definedName>
    <definedName name="Z_CF7852E9_12A8_41A3_B1FA_248F70E5DC37_.wvu.FilterData" localSheetId="1" hidden="1">'2021-2023 год Приложение 3'!$A$15:$K$465</definedName>
    <definedName name="Z_CFA27E48_EF86_47F4_863F_538AA3EEF788_.wvu.FilterData" localSheetId="0" hidden="1">'2021-2023 год Приложение 2'!$A$15:$P$441</definedName>
    <definedName name="Z_CFA27E48_EF86_47F4_863F_538AA3EEF788_.wvu.FilterData" localSheetId="1" hidden="1">'2021-2023 год Приложение 3'!$A$15:$N$474</definedName>
    <definedName name="Z_D1B917BC_3220_432E_A965_9E7239D6A385_.wvu.FilterData" localSheetId="0" hidden="1">'2021-2023 год Приложение 2'!$A$16:$H$368</definedName>
    <definedName name="Z_D332CE7B_8FED_469E_B7FC_36551D17288B_.wvu.FilterData" localSheetId="0" hidden="1">'2021-2023 год Приложение 2'!$A$15:$P$441</definedName>
    <definedName name="Z_D332CE7B_8FED_469E_B7FC_36551D17288B_.wvu.FilterData" localSheetId="1" hidden="1">'2021-2023 год Приложение 3'!$A$15:$N$474</definedName>
    <definedName name="Z_D36811DF_E7C5_4351_8FBD_37E421418B35_.wvu.FilterData" localSheetId="0" hidden="1">'2021-2023 год Приложение 2'!$A$15:$P$441</definedName>
    <definedName name="Z_D36811DF_E7C5_4351_8FBD_37E421418B35_.wvu.FilterData" localSheetId="1" hidden="1">'2021-2023 год Приложение 3'!$A$15:$N$475</definedName>
    <definedName name="Z_D421EC68_493A_426D_B030_A96CEFC9CDF1_.wvu.FilterData" localSheetId="0" hidden="1">'2021-2023 год Приложение 2'!$A$15:$P$441</definedName>
    <definedName name="Z_D421EC68_493A_426D_B030_A96CEFC9CDF1_.wvu.FilterData" localSheetId="1" hidden="1">'2021-2023 год Приложение 3'!$A$15:$N$474</definedName>
    <definedName name="Z_D5EF0624_71F9_4E2C_8E53_8D3ED1028A48_.wvu.FilterData" localSheetId="1" hidden="1">'2021-2023 год Приложение 3'!$A$15:$N$474</definedName>
    <definedName name="Z_D5FAAF7D_BF05_489E_8B20_1F97BA8D8DEB_.wvu.FilterData" localSheetId="0" hidden="1">'2021-2023 год Приложение 2'!$A$15:$P$441</definedName>
    <definedName name="Z_D5FAAF7D_BF05_489E_8B20_1F97BA8D8DEB_.wvu.FilterData" localSheetId="1" hidden="1">'2021-2023 год Приложение 3'!$A$15:$N$475</definedName>
    <definedName name="Z_D5FAF748_0D0C_4359_BAF7_A8AC21E2030F_.wvu.FilterData" localSheetId="0" hidden="1">'2021-2023 год Приложение 2'!$A$16:$H$436</definedName>
    <definedName name="Z_D6B20A4C_3000_441D_8208_F24778DE96F0_.wvu.FilterData" localSheetId="1" hidden="1">'2021-2023 год Приложение 3'!$A$16:$N$465</definedName>
    <definedName name="Z_D7D5F00E_6389_4DE2_B414_F39C8294F181_.wvu.FilterData" localSheetId="0" hidden="1">'2021-2023 год Приложение 2'!$A$16:$H$441</definedName>
    <definedName name="Z_D7D5F00E_6389_4DE2_B414_F39C8294F181_.wvu.FilterData" localSheetId="1" hidden="1">'2021-2023 год Приложение 3'!$A$16:$N$474</definedName>
    <definedName name="Z_D7D5F00E_6389_4DE2_B414_F39C8294F181_.wvu.PrintArea" localSheetId="0" hidden="1">'2021-2023 год Приложение 2'!$A$11:$H$441</definedName>
    <definedName name="Z_D7D5F00E_6389_4DE2_B414_F39C8294F181_.wvu.PrintArea" localSheetId="1" hidden="1">'2021-2023 год Приложение 3'!$A$11:$I$474</definedName>
    <definedName name="Z_D7D5F00E_6389_4DE2_B414_F39C8294F181_.wvu.Rows" localSheetId="1" hidden="1">'2021-2023 год Приложение 3'!#REF!,'2021-2023 год Приложение 3'!#REF!</definedName>
    <definedName name="Z_D896FC5A_220E_437B_9865_C5F08B72A8E9_.wvu.FilterData" localSheetId="1" hidden="1">'2021-2023 год Приложение 3'!$A$15:$N$474</definedName>
    <definedName name="Z_D8D7D652_CAEA_4C62_AEDC_18C4B72CDEFE_.wvu.FilterData" localSheetId="0" hidden="1">'2021-2023 год Приложение 2'!$A$15:$P$441</definedName>
    <definedName name="Z_D8D7D652_CAEA_4C62_AEDC_18C4B72CDEFE_.wvu.FilterData" localSheetId="1" hidden="1">'2021-2023 год Приложение 3'!$A$15:$N$475</definedName>
    <definedName name="Z_DA0D119F_FE1B_486D_AB08_72CEBEF8134D_.wvu.FilterData" localSheetId="0" hidden="1">'2021-2023 год Приложение 2'!$A$16:$H$441</definedName>
    <definedName name="Z_DA0D119F_FE1B_486D_AB08_72CEBEF8134D_.wvu.FilterData" localSheetId="1" hidden="1">'2021-2023 год Приложение 3'!$A$16:$N$474</definedName>
    <definedName name="Z_DA10F9D2_08DA_4FB8_967C_06A319AB7BED_.wvu.FilterData" localSheetId="1" hidden="1">'2021-2023 год Приложение 3'!$A$16:$D$465</definedName>
    <definedName name="Z_DA9CA7EB_CE82_4121_9528_DE61DCF62070_.wvu.FilterData" localSheetId="1" hidden="1">'2021-2023 год Приложение 3'!$A$16:$N$474</definedName>
    <definedName name="Z_DC2B6D6A_5855_4ADC_BC8B_920453EADA59_.wvu.FilterData" localSheetId="0" hidden="1">'2021-2023 год Приложение 2'!$A$16:$H$436</definedName>
    <definedName name="Z_DC2B6D6A_5855_4ADC_BC8B_920453EADA59_.wvu.FilterData" localSheetId="1" hidden="1">'2021-2023 год Приложение 3'!$A$16:$N$465</definedName>
    <definedName name="Z_DC642106_6C11_487B_A10A_67D65C44C59E_.wvu.FilterData" localSheetId="1" hidden="1">'2021-2023 год Приложение 3'!$A$16:$D$465</definedName>
    <definedName name="Z_DCE62A10_2F86_48BA_BE4C_45E8B67FE096_.wvu.FilterData" localSheetId="0" hidden="1">'2021-2023 год Приложение 2'!$A$15:$P$441</definedName>
    <definedName name="Z_DCE62A10_2F86_48BA_BE4C_45E8B67FE096_.wvu.FilterData" localSheetId="1" hidden="1">'2021-2023 год Приложение 3'!$A$15:$N$475</definedName>
    <definedName name="Z_DCF96CC6_5C5B_45A8_86D6_BEC596ACACBF_.wvu.FilterData" localSheetId="0" hidden="1">'2021-2023 год Приложение 2'!$A$15:$P$441</definedName>
    <definedName name="Z_DCF96CC6_5C5B_45A8_86D6_BEC596ACACBF_.wvu.FilterData" localSheetId="1" hidden="1">'2021-2023 год Приложение 3'!$A$15:$N$475</definedName>
    <definedName name="Z_DD0B6CDA_0CA4_4F8A_901A_ADCD63EDDDE7_.wvu.FilterData" localSheetId="1" hidden="1">'2021-2023 год Приложение 3'!$A$15:$N$474</definedName>
    <definedName name="Z_DD3E849F_1E69_44B8_A26B_C4303C0995B8_.wvu.FilterData" localSheetId="1" hidden="1">'2021-2023 год Приложение 3'!$A$15:$N$474</definedName>
    <definedName name="Z_DDD8C4AB_CB3C_48E6_9763_42557181A0AF_.wvu.FilterData" localSheetId="0" hidden="1">'2021-2023 год Приложение 2'!$A$15:$P$441</definedName>
    <definedName name="Z_DDD8C4AB_CB3C_48E6_9763_42557181A0AF_.wvu.FilterData" localSheetId="1" hidden="1">'2021-2023 год Приложение 3'!$A$15:$N$474</definedName>
    <definedName name="Z_DEE0439B_F189_4C4A_8D12_38A34AC49EBA_.wvu.FilterData" localSheetId="0" hidden="1">'2021-2023 год Приложение 2'!$A$16:$H$436</definedName>
    <definedName name="Z_DEE0439B_F189_4C4A_8D12_38A34AC49EBA_.wvu.FilterData" localSheetId="1" hidden="1">'2021-2023 год Приложение 3'!$A$16:$N$465</definedName>
    <definedName name="Z_DF131833_6B4D_4544_961B_059267821E4F_.wvu.FilterData" localSheetId="0" hidden="1">'2021-2023 год Приложение 2'!$A$15:$P$441</definedName>
    <definedName name="Z_E12E1E2F_DB5D_4E26_AA0F_64A30D7CB250_.wvu.FilterData" localSheetId="1" hidden="1">'2021-2023 год Приложение 3'!$A$16:$N$465</definedName>
    <definedName name="Z_E240582D_2C49_4E51_9BAF_4EB73E148DD3_.wvu.FilterData" localSheetId="0" hidden="1">'2021-2023 год Приложение 2'!$A$15:$P$441</definedName>
    <definedName name="Z_E240582D_2C49_4E51_9BAF_4EB73E148DD3_.wvu.FilterData" localSheetId="1" hidden="1">'2021-2023 год Приложение 3'!$A$15:$N$474</definedName>
    <definedName name="Z_E3C6713E_8023_4AA9_8A29_3AE879C33232_.wvu.FilterData" localSheetId="1" hidden="1">'2021-2023 год Приложение 3'!$A$16:$D$465</definedName>
    <definedName name="Z_E5281637_3B26_479E_BF0F_EBD3A6ED1870_.wvu.FilterData" localSheetId="0" hidden="1">'2021-2023 год Приложение 2'!$A$15:$H$436</definedName>
    <definedName name="Z_E5281637_3B26_479E_BF0F_EBD3A6ED1870_.wvu.FilterData" localSheetId="1" hidden="1">'2021-2023 год Приложение 3'!$A$15:$K$465</definedName>
    <definedName name="Z_E990C79A_B7E6_4BEB_A0C0_67D434423C16_.wvu.FilterData" localSheetId="1" hidden="1">'2021-2023 год Приложение 3'!$A$15:$N$474</definedName>
    <definedName name="Z_E99CA35F_295B_49B3_8AA9_D1FBDEF4F038_.wvu.FilterData" localSheetId="0" hidden="1">'2021-2023 год Приложение 2'!$A$16:$C$436</definedName>
    <definedName name="Z_E99CA35F_295B_49B3_8AA9_D1FBDEF4F038_.wvu.FilterData" localSheetId="1" hidden="1">'2021-2023 год Приложение 3'!$A$16:$D$465</definedName>
    <definedName name="Z_EA7E325E_E9C4_43C2_8F94_8A4CD3295385_.wvu.FilterData" localSheetId="0" hidden="1">'2021-2023 год Приложение 2'!$A$15:$H$436</definedName>
    <definedName name="Z_EA7E325E_E9C4_43C2_8F94_8A4CD3295385_.wvu.FilterData" localSheetId="1" hidden="1">'2021-2023 год Приложение 3'!$A$15:$K$465</definedName>
    <definedName name="Z_EA7E325E_E9C4_43C2_8F94_8A4CD3295385_.wvu.PrintArea" localSheetId="0" hidden="1">'2021-2023 год Приложение 2'!$A$12:$C$436</definedName>
    <definedName name="Z_EA7E325E_E9C4_43C2_8F94_8A4CD3295385_.wvu.PrintArea" localSheetId="1" hidden="1">'2021-2023 год Приложение 3'!$A$11:$D$465</definedName>
    <definedName name="Z_EA7E325E_E9C4_43C2_8F94_8A4CD3295385_.wvu.Rows" localSheetId="1" hidden="1">'2021-2023 год Приложение 3'!#REF!,'2021-2023 год Приложение 3'!#REF!</definedName>
    <definedName name="Z_EA8E9EA7_8D3C_4793_82D3_53C8283F6613_.wvu.FilterData" localSheetId="0" hidden="1">'2021-2023 год Приложение 2'!$A$16:$C$436</definedName>
    <definedName name="Z_EA8E9EA7_8D3C_4793_82D3_53C8283F6613_.wvu.FilterData" localSheetId="1" hidden="1">'2021-2023 год Приложение 3'!$A$16:$D$465</definedName>
    <definedName name="Z_EB1F9754_81A4_4300_9136_C4584DE5BB80_.wvu.FilterData" localSheetId="0" hidden="1">'2021-2023 год Приложение 2'!$A$16:$H$436</definedName>
    <definedName name="Z_EB1F9754_81A4_4300_9136_C4584DE5BB80_.wvu.FilterData" localSheetId="1" hidden="1">'2021-2023 год Приложение 3'!$A$17:$K$465</definedName>
    <definedName name="Z_EB8BBF6B_ABBD_4A01_B4CD_F80BF70D79AB_.wvu.FilterData" localSheetId="1" hidden="1">'2021-2023 год Приложение 3'!$A$16:$D$465</definedName>
    <definedName name="Z_EB902B7F_40F5_460F_ABE7_94D27697DCD2_.wvu.FilterData" localSheetId="1" hidden="1">'2021-2023 год Приложение 3'!$A$15:$N$475</definedName>
    <definedName name="Z_EC1C063C_6B0A_462C_AA57_E835F386C4D8_.wvu.FilterData" localSheetId="1" hidden="1">'2021-2023 год Приложение 3'!$A$16:$K$465</definedName>
    <definedName name="Z_EC62E557_0DAE_4118_92A6_3EE6AFDCD76F_.wvu.FilterData" localSheetId="1" hidden="1">'2021-2023 год Приложение 3'!$A$16:$N$465</definedName>
    <definedName name="Z_EC9FAB42_CFD7_4909_BE7F_FD2C891BCFAA_.wvu.FilterData" localSheetId="1" hidden="1">'2021-2023 год Приложение 3'!$A$15:$N$475</definedName>
    <definedName name="Z_ED709ED8_F15E_4260_BE28_6A43BDA5B3A7_.wvu.FilterData" localSheetId="1" hidden="1">'2021-2023 год Приложение 3'!$A$15:$N$475</definedName>
    <definedName name="Z_ED7D03B9_EBA8_422D_9F4A_BBCCD5E098E3_.wvu.FilterData" localSheetId="0" hidden="1">'2021-2023 год Приложение 2'!$A$16:$H$436</definedName>
    <definedName name="Z_EE33F828_B63A_481B_8687_E404D78A8D56_.wvu.FilterData" localSheetId="0" hidden="1">'2021-2023 год Приложение 2'!$A$16:$H$436</definedName>
    <definedName name="Z_EE33F828_B63A_481B_8687_E404D78A8D56_.wvu.FilterData" localSheetId="1" hidden="1">'2021-2023 год Приложение 3'!$A$16:$N$465</definedName>
    <definedName name="Z_EE53859B_FE05_4C3A_A7A2_3194FEB77133_.wvu.FilterData" localSheetId="0" hidden="1">'2021-2023 год Приложение 2'!$A$15:$P$441</definedName>
    <definedName name="Z_EE53859B_FE05_4C3A_A7A2_3194FEB77133_.wvu.FilterData" localSheetId="1" hidden="1">'2021-2023 год Приложение 3'!$A$15:$N$475</definedName>
    <definedName name="Z_EE6CA251_6B69_472A_B296_79ECBA0484F6_.wvu.FilterData" localSheetId="1" hidden="1">'2021-2023 год Приложение 3'!$A$15:$N$475</definedName>
    <definedName name="Z_EEC30518_9714_4AA4_827B_01087315CFA0_.wvu.FilterData" localSheetId="1" hidden="1">'2021-2023 год Приложение 3'!$A$15:$N$474</definedName>
    <definedName name="Z_EF28A7F6_07C1_44F5_95B6_7AF15BBCE0BC_.wvu.FilterData" localSheetId="0" hidden="1">'2021-2023 год Приложение 2'!$A$15:$P$441</definedName>
    <definedName name="Z_EF28A7F6_07C1_44F5_95B6_7AF15BBCE0BC_.wvu.FilterData" localSheetId="1" hidden="1">'2021-2023 год Приложение 3'!$A$15:$N$475</definedName>
    <definedName name="Z_EFF178E8_C8AC_47EC_827A_692B15ACBD0B_.wvu.FilterData" localSheetId="1" hidden="1">'2021-2023 год Приложение 3'!$A$16:$N$465</definedName>
    <definedName name="Z_F09B2707_B73D_4942_B4CA_A55AC32797B2_.wvu.FilterData" localSheetId="0" hidden="1">'2021-2023 год Приложение 2'!$A$16:$H$436</definedName>
    <definedName name="Z_F09B2707_B73D_4942_B4CA_A55AC32797B2_.wvu.FilterData" localSheetId="1" hidden="1">'2021-2023 год Приложение 3'!$A$16:$N$465</definedName>
    <definedName name="Z_F0AEB904_EDFD_4DA8_8E45_5B132DA87D24_.wvu.FilterData" localSheetId="1" hidden="1">'2021-2023 год Приложение 3'!$A$16:$D$465</definedName>
    <definedName name="Z_F0B3920B_55BC_4BFF_940F_D704D6961405_.wvu.FilterData" localSheetId="1" hidden="1">'2021-2023 год Приложение 3'!$A$15:$N$475</definedName>
    <definedName name="Z_F1372657_B6AE_480B_8DA3_6532FF661EAB_.wvu.FilterData" localSheetId="1" hidden="1">'2021-2023 год Приложение 3'!$A$15:$N$474</definedName>
    <definedName name="Z_F1E5C7C7_BAE3_458A_84FB_35E70B388DF5_.wvu.FilterData" localSheetId="0" hidden="1">'2021-2023 год Приложение 2'!$A$17:$C$337</definedName>
    <definedName name="Z_F2D73FE4_6090_4823_9E0A_6635C4F688A6_.wvu.FilterData" localSheetId="0" hidden="1">'2021-2023 год Приложение 2'!$A$15:$P$441</definedName>
    <definedName name="Z_F2D73FE4_6090_4823_9E0A_6635C4F688A6_.wvu.FilterData" localSheetId="1" hidden="1">'2021-2023 год Приложение 3'!$A$15:$N$474</definedName>
    <definedName name="Z_F33373D5_C5C4_4F71_813A_379961506D46_.wvu.FilterData" localSheetId="0" hidden="1">'2021-2023 год Приложение 2'!$A$16:$H$436</definedName>
    <definedName name="Z_F3347612_A29B_4BB4_8F79_0B6F36DACEBB_.wvu.FilterData" localSheetId="0" hidden="1">'2021-2023 год Приложение 2'!$A$16:$H$436</definedName>
    <definedName name="Z_F3347612_A29B_4BB4_8F79_0B6F36DACEBB_.wvu.FilterData" localSheetId="1" hidden="1">'2021-2023 год Приложение 3'!$A$15:$K$465</definedName>
    <definedName name="Z_F34F1CEB_434D_4F89_B3B6_2EFA55A4E2A8_.wvu.FilterData" localSheetId="0" hidden="1">'2021-2023 год Приложение 2'!$A$15:$P$441</definedName>
    <definedName name="Z_F34F1CEB_434D_4F89_B3B6_2EFA55A4E2A8_.wvu.FilterData" localSheetId="1" hidden="1">'2021-2023 год Приложение 3'!$A$15:$N$475</definedName>
    <definedName name="Z_F3917087_C60D_4FB0_BADF_E449A9F0B1A5_.wvu.FilterData" localSheetId="1" hidden="1">'2021-2023 год Приложение 3'!$A$15:$N$475</definedName>
    <definedName name="Z_F3A2613F_3886_4231_B2F0_9C473830612B_.wvu.FilterData" localSheetId="0" hidden="1">'2021-2023 год Приложение 2'!$A$15:$P$441</definedName>
    <definedName name="Z_F3A2613F_3886_4231_B2F0_9C473830612B_.wvu.FilterData" localSheetId="1" hidden="1">'2021-2023 год Приложение 3'!$A$15:$N$475</definedName>
    <definedName name="Z_F3FBA5D4_522A_4E95_B407_653351A6F444_.wvu.FilterData" localSheetId="0" hidden="1">'2021-2023 год Приложение 2'!$A$16:$H$436</definedName>
    <definedName name="Z_F3FBA5D4_522A_4E95_B407_653351A6F444_.wvu.FilterData" localSheetId="1" hidden="1">'2021-2023 год Приложение 3'!$A$16:$N$465</definedName>
    <definedName name="Z_F5243B7A_D732_476C_80EE_A8F8DF8ABC14_.wvu.FilterData" localSheetId="0" hidden="1">'2021-2023 год Приложение 2'!$A$16:$H$441</definedName>
    <definedName name="Z_F5243B7A_D732_476C_80EE_A8F8DF8ABC14_.wvu.FilterData" localSheetId="1" hidden="1">'2021-2023 год Приложение 3'!$A$16:$N$474</definedName>
    <definedName name="Z_F6122843_35FD_4DE2_8960_1676DA0EFE93_.wvu.FilterData" localSheetId="0" hidden="1">'2021-2023 год Приложение 2'!$A$17:$C$337</definedName>
    <definedName name="Z_F6D4FB5D_DF97_4271_B441_1A2F47EC9015_.wvu.FilterData" localSheetId="1" hidden="1">'2021-2023 год Приложение 3'!$A$15:$N$475</definedName>
    <definedName name="Z_F77A56A8_A75D_4749_83E7_A46F30372FC7_.wvu.FilterData" localSheetId="0" hidden="1">'2021-2023 год Приложение 2'!$A$17:$C$337</definedName>
    <definedName name="Z_F83E4966_D4D0_48CB_AC08_347FD211344F_.wvu.FilterData" localSheetId="0" hidden="1">'2021-2023 год Приложение 2'!$A$16:$H$436</definedName>
    <definedName name="Z_F890EF21_D7E1_4A9B_9CE1_7F9B34521531_.wvu.FilterData" localSheetId="0" hidden="1">'2021-2023 год Приложение 2'!$A$16:$H$436</definedName>
    <definedName name="Z_F890EF21_D7E1_4A9B_9CE1_7F9B34521531_.wvu.FilterData" localSheetId="1" hidden="1">'2021-2023 год Приложение 3'!$A$16:$N$465</definedName>
    <definedName name="Z_F92366B3_1E4C_4F07_BE03_7D9A3E83484E_.wvu.FilterData" localSheetId="0" hidden="1">'2021-2023 год Приложение 2'!$A$15:$P$441</definedName>
    <definedName name="Z_F92366B3_1E4C_4F07_BE03_7D9A3E83484E_.wvu.FilterData" localSheetId="1" hidden="1">'2021-2023 год Приложение 3'!$A$15:$N$474</definedName>
    <definedName name="Z_F9510B3D_5733_4A2F_AD41_8D719DE08040_.wvu.FilterData" localSheetId="0" hidden="1">'2021-2023 год Приложение 2'!$A$16:$H$436</definedName>
    <definedName name="Z_F9510B3D_5733_4A2F_AD41_8D719DE08040_.wvu.FilterData" localSheetId="1" hidden="1">'2021-2023 год Приложение 3'!$A$16:$D$465</definedName>
    <definedName name="Z_F9510B3D_5733_4A2F_AD41_8D719DE08040_.wvu.PrintArea" localSheetId="0" hidden="1">'2021-2023 год Приложение 2'!$A$12:$C$436</definedName>
    <definedName name="Z_F9510B3D_5733_4A2F_AD41_8D719DE08040_.wvu.PrintArea" localSheetId="1" hidden="1">'2021-2023 год Приложение 3'!$A$11:$D$465</definedName>
    <definedName name="Z_FAC801BB_0465_4542_B993_A049D91D595D_.wvu.FilterData" localSheetId="0" hidden="1">'2021-2023 год Приложение 2'!$A$15:$P$441</definedName>
    <definedName name="Z_FAC801BB_0465_4542_B993_A049D91D595D_.wvu.FilterData" localSheetId="1" hidden="1">'2021-2023 год Приложение 3'!$A$15:$N$474</definedName>
    <definedName name="Z_FAEB8D12_6F02_4D2A_85DF_FFFD885E80DE_.wvu.FilterData" localSheetId="0" hidden="1">'2021-2023 год Приложение 2'!$A$16:$H$436</definedName>
    <definedName name="Z_FAEB8D12_6F02_4D2A_85DF_FFFD885E80DE_.wvu.FilterData" localSheetId="1" hidden="1">'2021-2023 год Приложение 3'!$A$16:$D$465</definedName>
    <definedName name="Z_FCCBE0E7_FEEA_4B4A_9B43_3BC14B324A55_.wvu.FilterData" localSheetId="1" hidden="1">'2021-2023 год Приложение 3'!$A$16:$N$465</definedName>
    <definedName name="Z_FDEE7B05_15CA_4134_A2FC_6810A57397E6_.wvu.FilterData" localSheetId="1" hidden="1">'2021-2023 год Приложение 3'!$A$15:$N$475</definedName>
    <definedName name="Z_FE634F4D_24B4_4614_98A9_D9890817B45C_.wvu.FilterData" localSheetId="0" hidden="1">'2021-2023 год Приложение 2'!$A$15:$P$441</definedName>
    <definedName name="Z_FE634F4D_24B4_4614_98A9_D9890817B45C_.wvu.FilterData" localSheetId="1" hidden="1">'2021-2023 год Приложение 3'!$A$15:$N$475</definedName>
    <definedName name="Z_FFA87C71_667A_4282_B3E9_0239568B872F_.wvu.FilterData" localSheetId="0" hidden="1">'2021-2023 год Приложение 2'!$A$16:$H$436</definedName>
    <definedName name="Z_FFA87C71_667A_4282_B3E9_0239568B872F_.wvu.FilterData" localSheetId="1" hidden="1">'2021-2023 год Приложение 3'!$A$16:$K$465</definedName>
    <definedName name="_xlnm.Print_Titles" localSheetId="1">'2021-2023 год Приложение 3'!$14:$15</definedName>
    <definedName name="_xlnm.Print_Area" localSheetId="0">'2021-2023 год Приложение 2'!$A$1:$H$441</definedName>
    <definedName name="_xlnm.Print_Area" localSheetId="1">'2021-2023 год Приложение 3'!$A$1:$I$474</definedName>
  </definedNames>
  <calcPr fullCalcOnLoad="1"/>
</workbook>
</file>

<file path=xl/sharedStrings.xml><?xml version="1.0" encoding="utf-8"?>
<sst xmlns="http://schemas.openxmlformats.org/spreadsheetml/2006/main" count="2777" uniqueCount="447">
  <si>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</si>
  <si>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</si>
  <si>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</si>
  <si>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</si>
  <si>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</si>
  <si>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</si>
  <si>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</si>
  <si>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</si>
  <si>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</si>
  <si>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</si>
  <si>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</si>
  <si>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</si>
  <si>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</si>
  <si>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</si>
  <si>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</si>
  <si>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</si>
  <si>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</si>
  <si>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</si>
  <si>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</si>
  <si>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</si>
  <si>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</si>
  <si>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</si>
  <si>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</si>
  <si>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</si>
  <si>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</si>
  <si>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</si>
  <si>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</si>
  <si>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</si>
  <si>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</si>
  <si>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</si>
  <si>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</si>
  <si>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</si>
  <si>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</si>
  <si>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</si>
  <si>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</si>
  <si>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</si>
  <si>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</si>
  <si>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</si>
  <si>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</si>
  <si>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</si>
  <si>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</si>
  <si>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</si>
  <si>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</si>
  <si>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</si>
  <si>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</si>
  <si>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</si>
  <si>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</si>
  <si>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</si>
  <si>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</si>
  <si>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</si>
  <si>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</si>
  <si>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</si>
  <si>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</si>
  <si>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Подпрограмма "Дорожное хозяйство и транспорт "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</si>
  <si>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</si>
  <si>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</si>
  <si>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</si>
  <si>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</si>
  <si>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</si>
  <si>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</si>
  <si>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</si>
  <si>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</si>
  <si>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</si>
  <si>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</si>
  <si>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</si>
  <si>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</si>
  <si>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</si>
  <si>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</si>
  <si>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</si>
  <si>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</si>
  <si>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</si>
  <si>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</si>
  <si>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</si>
  <si>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</si>
  <si>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</si>
  <si>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</si>
  <si>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</si>
  <si>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</si>
  <si>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</si>
  <si>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</si>
  <si>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</si>
  <si>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</si>
  <si>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</si>
  <si>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</si>
  <si>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</si>
  <si>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</si>
  <si>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</si>
  <si>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</si>
  <si>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</si>
  <si>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</si>
  <si>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</si>
  <si>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</si>
  <si>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</si>
  <si>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</si>
  <si>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</si>
  <si>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</si>
  <si>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</si>
  <si>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</si>
  <si>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</si>
  <si>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</si>
  <si>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</si>
  <si>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</si>
  <si>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</si>
  <si>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</si>
  <si>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</si>
  <si>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</si>
  <si>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</si>
  <si>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</si>
  <si>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</si>
  <si>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</si>
  <si>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</si>
  <si>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</si>
  <si>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</si>
  <si>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</si>
  <si>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</si>
  <si>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</si>
  <si>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</si>
  <si>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</si>
  <si>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</si>
  <si>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</si>
  <si>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</si>
  <si>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</si>
  <si>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</si>
  <si>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</si>
  <si>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</si>
  <si>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</si>
  <si>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</si>
  <si>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</si>
  <si>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</si>
  <si>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</si>
  <si>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</si>
  <si>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</si>
  <si>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</si>
  <si>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</si>
  <si>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</si>
  <si>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</si>
  <si>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</si>
  <si>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</si>
  <si>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</si>
  <si>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</si>
  <si>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</si>
  <si>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</si>
  <si>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</si>
  <si>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</si>
  <si>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</si>
  <si>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</si>
  <si>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</si>
  <si>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</si>
  <si>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</si>
  <si>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</si>
  <si>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</si>
  <si>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</si>
  <si>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</si>
  <si>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</si>
  <si>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</si>
  <si>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</si>
  <si>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</si>
  <si>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</si>
  <si>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</si>
  <si>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</si>
  <si>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</si>
  <si>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</si>
  <si>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</si>
  <si>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</si>
  <si>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</si>
  <si>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</si>
  <si>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</si>
  <si>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</si>
  <si>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</si>
  <si>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</si>
  <si>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</si>
  <si>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</si>
  <si>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</si>
  <si>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</si>
  <si>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</si>
  <si>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Мероприятия по проведению оздоровительной кампании детей и трудоустройству подростков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</si>
  <si>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</si>
  <si>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</si>
  <si>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</si>
  <si>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</si>
  <si>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</si>
  <si>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</si>
  <si>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</si>
  <si>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</si>
  <si>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</si>
  <si>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</si>
  <si>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</si>
  <si>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</si>
  <si>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</si>
  <si>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</si>
  <si>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</si>
  <si>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</si>
  <si>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</si>
  <si>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</si>
  <si>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</si>
  <si>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</si>
  <si>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</si>
  <si>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</si>
  <si>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</si>
  <si>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</si>
  <si>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</si>
  <si>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</si>
  <si>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01 3 12 00000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</si>
  <si>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</si>
  <si>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</si>
  <si>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</si>
  <si>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</si>
  <si>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</si>
  <si>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Обслуживание государственного (муниципального) долга</t>
  </si>
  <si>
    <t>700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</si>
  <si>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</si>
  <si>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</si>
  <si>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</si>
  <si>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</si>
  <si>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</si>
  <si>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</si>
  <si>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07 1 15 00000</t>
  </si>
  <si>
    <t>Обслуживание муниципального долга</t>
  </si>
  <si>
    <t>01 3 21 00000</t>
  </si>
  <si>
    <t>Финансовая поддержка субъектов малого и среднего предпринимательства</t>
  </si>
  <si>
    <t xml:space="preserve">к  решению Совета </t>
  </si>
  <si>
    <t>2021 год</t>
  </si>
  <si>
    <t>Сумма (тыс. рублей)</t>
  </si>
  <si>
    <t>Условно утверждаемые (утвержденные) расходы</t>
  </si>
  <si>
    <t>99 0 00 99990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</si>
  <si>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</si>
  <si>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</si>
  <si>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</si>
  <si>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</si>
  <si>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</si>
  <si>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</si>
  <si>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</si>
  <si>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</si>
  <si>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</si>
  <si>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</si>
  <si>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</si>
  <si>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</si>
  <si>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</si>
  <si>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</si>
  <si>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</si>
  <si>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</si>
  <si>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</si>
  <si>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04 4 11 00000</t>
  </si>
  <si>
    <t>05 0 11 S2690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</si>
  <si>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</si>
  <si>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</si>
  <si>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</si>
  <si>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</si>
  <si>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</si>
  <si>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</si>
  <si>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</si>
  <si>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</si>
  <si>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</si>
  <si>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56 S2840</t>
  </si>
  <si>
    <t>03 2 F3 67484</t>
  </si>
  <si>
    <t>03 2 F3 6748S</t>
  </si>
  <si>
    <t>2022 год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</si>
  <si>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</si>
  <si>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</si>
  <si>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</si>
  <si>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</si>
  <si>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</si>
  <si>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</si>
  <si>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</si>
  <si>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</si>
  <si>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</si>
  <si>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</si>
  <si>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</si>
  <si>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</si>
  <si>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</si>
  <si>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</si>
  <si>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</si>
  <si>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</si>
  <si>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</si>
  <si>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</si>
  <si>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</si>
  <si>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</si>
  <si>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</si>
  <si>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</si>
  <si>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</si>
  <si>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</si>
  <si>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</si>
  <si>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</si>
  <si>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Подпрограмма  "Управление муниципальными финансами и муниципальным долгом"</t>
  </si>
  <si>
    <t>Подпрограмма "Укрепление правопорядка, защита населения и территории муниципального района "Печора"  от чрезвычайных ситуаций"</t>
  </si>
  <si>
    <t>Муниципальная программа "Развитие культуры и туризма"</t>
  </si>
  <si>
    <t>04 5 11 73050</t>
  </si>
  <si>
    <t>99 0 00 91040</t>
  </si>
  <si>
    <t>99 0 00 91050</t>
  </si>
  <si>
    <t>09 1 11 00000</t>
  </si>
  <si>
    <r>
      <t xml:space="preserve">02 1 </t>
    </r>
    <r>
      <rPr>
        <sz val="12"/>
        <rFont val="Times New Roman"/>
        <family val="1"/>
      </rPr>
      <t>11 00000</t>
    </r>
  </si>
  <si>
    <t>99 0 00 54690</t>
  </si>
  <si>
    <t>06 0 21 S2850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</si>
  <si>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</si>
  <si>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r>
      <t>08 2 22</t>
    </r>
    <r>
      <rPr>
        <sz val="12"/>
        <rFont val="Times New Roman"/>
        <family val="1"/>
      </rPr>
      <t xml:space="preserve"> 00000</t>
    </r>
  </si>
  <si>
    <t>08 2 22 00000</t>
  </si>
  <si>
    <t>03 1 11 00000</t>
  </si>
  <si>
    <t>Адаптация объектов жилого фонда и жилой среды к потребностям инвалидов и других маломобильных групп населения.</t>
  </si>
  <si>
    <t>03 1 12 00000</t>
  </si>
  <si>
    <t>03 1 13 00000</t>
  </si>
  <si>
    <t>03 1 21 73060</t>
  </si>
  <si>
    <t>03 2 22 S2410</t>
  </si>
  <si>
    <t>Проведение кадастровых работ в отношении земельных участков находящихся в муниципальной собственности</t>
  </si>
  <si>
    <t>03 2 23 00000</t>
  </si>
  <si>
    <t>03 2 21 00000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</si>
  <si>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</si>
  <si>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</si>
  <si>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</si>
  <si>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</si>
  <si>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</si>
  <si>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</si>
  <si>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</si>
  <si>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</si>
  <si>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</si>
  <si>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</si>
  <si>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</si>
  <si>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</si>
  <si>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</si>
  <si>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</si>
  <si>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</si>
  <si>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</si>
  <si>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</si>
  <si>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</si>
  <si>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</si>
  <si>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03 2 31 S2880</t>
  </si>
  <si>
    <t>Кадастровый учет земель, земельных участков для индивидуального жилищного строительства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</si>
  <si>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</si>
  <si>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</si>
  <si>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</si>
  <si>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09 2 31 R0820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</si>
  <si>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</si>
  <si>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06 0 P5 S2090</t>
  </si>
  <si>
    <t>05 0 13 S2150</t>
  </si>
  <si>
    <t>03 2 11 00000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</si>
  <si>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</si>
  <si>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1 13 S2010</t>
  </si>
  <si>
    <t>04 2 13 S2010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</si>
  <si>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</si>
  <si>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</si>
  <si>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03 2 F3 67483</t>
  </si>
  <si>
    <t>05 0 13 S2470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</si>
  <si>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</si>
  <si>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03 3 15 00000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</si>
  <si>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</si>
  <si>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</si>
  <si>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
</t>
  </si>
  <si>
    <t>04 2 18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</si>
  <si>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</si>
  <si>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04 3 12 00000</t>
  </si>
  <si>
    <t>Укрепление и модернизация материально-технической базы в организациях дополнительного образования</t>
  </si>
  <si>
    <t>03 2 12 S2870</t>
  </si>
  <si>
    <t xml:space="preserve">Обеспечение мероприятий по сносу аварийного жилищного фонда
</t>
  </si>
  <si>
    <t>08 2 41 00000</t>
  </si>
  <si>
    <t>Обеспечение эксплуатационной надежности гидротехнических сооружений</t>
  </si>
  <si>
    <t xml:space="preserve">Сумма (тыс. рублей) </t>
  </si>
  <si>
    <t>2023 год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</si>
  <si>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</si>
  <si>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</si>
  <si>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Обеспечение защиты конфиденциальной информации в информационных системах</t>
  </si>
  <si>
    <t>Проведение мероприятий, направленных на профилактику преступлений экстремистского и террористического характера</t>
  </si>
  <si>
    <t>Содействие в проведении профилактических, пропагандистских акций, конкурсов, мероприятий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</si>
  <si>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Оснащение образовательных организаций оборудованием, позволяющим в игровой форме формировать навыки безопасного поведения улично-дорожной сети (в том числе обустройство мини-улиц и авто-городков)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</si>
  <si>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2021 год и плановый период 2022 и 2023 годов</t>
  </si>
  <si>
    <t xml:space="preserve">Ведомственная структура расходов бюджета муниципального образования муниципального района "Печора" на 2021 год и плановый период 2022 и  2023 годов </t>
  </si>
  <si>
    <t>Организация бесплатного горячего питания обучающихся, получающих начальное общее образование в  муниципальных образовательных организациях</t>
  </si>
  <si>
    <t>06 0 12 00000</t>
  </si>
  <si>
    <t>Реализация народных проектов в сфере физической культуры и спорта, прошедших отбор в рамках проекта "Народный бюджет"</t>
  </si>
  <si>
    <t xml:space="preserve">Оказание муниципальных услуг (выполнение работ) музеями и библиотеками </t>
  </si>
  <si>
    <t>Строительство внутрипоселковых газопроводов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</si>
  <si>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</si>
  <si>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03 1 31 S2750</t>
  </si>
  <si>
    <t>Приложение 4</t>
  </si>
  <si>
    <t xml:space="preserve">Проведение Всероссийской переписи  населения 2020 года
</t>
  </si>
  <si>
    <t>01 3 I5 S2800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</si>
  <si>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</si>
  <si>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04 2 17 53030</t>
  </si>
  <si>
    <t>04 1 13 S2Я00</t>
  </si>
  <si>
    <t>04 2 13 S2Я00</t>
  </si>
  <si>
    <t>от 22 декабря 2020 года № 7-4/38</t>
  </si>
  <si>
    <t>от 22  декабря 2020 года № 7-4/38</t>
  </si>
  <si>
    <t>изменения</t>
  </si>
  <si>
    <t>Сумма
(тыс. рублей) 2021</t>
  </si>
  <si>
    <t>05 0 A1 55191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</si>
  <si>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</si>
  <si>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99 0 00 03010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</si>
  <si>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</si>
  <si>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</si>
  <si>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</si>
  <si>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</si>
  <si>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</si>
  <si>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99 0 00 03080</t>
  </si>
  <si>
    <t>06 0 12 S2100</t>
  </si>
  <si>
    <t>06 0 72 S2330</t>
  </si>
  <si>
    <t>Создание безопасных условий в организациях в сфере физической культуры и спорта в Республике Коми</t>
  </si>
  <si>
    <t>05 0 13 S2600</t>
  </si>
  <si>
    <t xml:space="preserve">Реализация народных проектов в сфере культуры, прошедших отбор в рамках проекта "Народный бюджет", в области этнокультурного развития народов проживающих на территории Республики Коми  </t>
  </si>
  <si>
    <t>05 0 13 S2500</t>
  </si>
  <si>
    <t>05 0 13 L4670</t>
  </si>
  <si>
    <t>07 3 12 00000</t>
  </si>
  <si>
    <t>Организация мероприятий по профессиональной подготовке кадров в системе муниципального управления</t>
  </si>
  <si>
    <t>Подпрограмма "Устойчивое развитие сельских территорий"</t>
  </si>
  <si>
    <t>02 2 00 00000</t>
  </si>
  <si>
    <t>Строительство (реконструкция) объектов инженерной инфраструктуры в сельской местности</t>
  </si>
  <si>
    <t>02 2 11 00000</t>
  </si>
  <si>
    <t>99 0 00 99950</t>
  </si>
  <si>
    <t>Резерв средств на 2021 год, в том числе для увеличения расходов на оплату труда</t>
  </si>
  <si>
    <t>05 0 12 00000</t>
  </si>
  <si>
    <t>Укрепление материально-технической базы муниципальных учреждений</t>
  </si>
  <si>
    <t>Приложение 2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</si>
  <si>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</si>
  <si>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05 0 24 00000</t>
  </si>
  <si>
    <t>05 0 13 00000</t>
  </si>
  <si>
    <t>99 0 00 27500</t>
  </si>
  <si>
    <t>Ликвидация несанкционированной свалки</t>
  </si>
  <si>
    <t>03 2 11 09502</t>
  </si>
  <si>
    <t>03 2 11 09602</t>
  </si>
  <si>
    <t>03 2 11 S9602</t>
  </si>
  <si>
    <t xml:space="preserve">Мероприятия, осуществляемые за счет остатков прошлых лет, источником финансового обеспечения которых являлись средства государственной корпорации - Фонда содействия реформированию жилищно-коммунального хозяйства, предоставленные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
</t>
  </si>
  <si>
    <t xml:space="preserve">Мероприятия, осуществляемые за счет остатков прошлых лет, источником финансового обеспечения которых являлись средства республиканского бюджета Республики Коми, предоставленные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
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</si>
  <si>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муниципального образования муниципального района Печора</t>
  </si>
  <si>
    <t>04 2 19 S2Я00</t>
  </si>
  <si>
    <t>99 0 00 03030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</si>
  <si>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</si>
  <si>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</si>
  <si>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99 0 00 03040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</si>
  <si>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</si>
  <si>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</si>
  <si>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</si>
  <si>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99 0 00 99271</t>
  </si>
  <si>
    <t xml:space="preserve"> </t>
  </si>
  <si>
    <t>Мероприятия по проведению оздоровительной кампании детей</t>
  </si>
  <si>
    <t>Иные межбюджетные трансферты, предоставляемые на реализацию мероприятий по решению вопросов местного значения муниципального района</t>
  </si>
  <si>
    <t>03 1 31 92060</t>
  </si>
  <si>
    <t>Проведение выборов и референдумов</t>
  </si>
  <si>
    <t>99 0 00 02090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</si>
  <si>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</si>
  <si>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05 0 14 00000</t>
  </si>
  <si>
    <t>Адаптация муниципальных учреждений сферы культуры путем ремонта, дооборудования техническими средствами</t>
  </si>
  <si>
    <t>03 2 12 00000</t>
  </si>
  <si>
    <t>Содействие в реализации мероприятий по переселению граждан из аварийного жилищного фонда</t>
  </si>
  <si>
    <t>99 0 00 03150</t>
  </si>
  <si>
    <t>Осуществление переданных органами местного самоуправления части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</si>
  <si>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Строительство внутрипоселковых газопроводов для муниципальных нужд</t>
  </si>
  <si>
    <t>03 1 31 00000</t>
  </si>
  <si>
    <t>04 3 12 S2010</t>
  </si>
  <si>
    <t xml:space="preserve">от 21 июня 2021 года № 7-9/101 </t>
  </si>
  <si>
    <t>от 21 июня 2021 года № 7-9/101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</si>
</sst>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  <numFmt numFmtId="197" formatCode="_(&quot;$&quot;* #,##0.000_);_(&quot;$&quot;* \(#,##0.000\);_(&quot;$&quot;* &quot;-&quot;??_);_(@_)"/>
    <numFmt numFmtId="198" formatCode="_(&quot;$&quot;* #,##0.0000_);_(&quot;$&quot;* \(#,##0.0000\);_(&quot;$&quot;* &quot;-&quot;??_);_(@_)"/>
    <numFmt numFmtId="199" formatCode="_(&quot;$&quot;* #,##0.0_);_(&quot;$&quot;* \(#,##0.0\);_(&quot;$&quot;* &quot;-&quot;??_);_(@_)"/>
    <numFmt numFmtId="200" formatCode="_(&quot;$&quot;* #,##0_);_(&quot;$&quot;* \(#,##0\);_(&quot;$&quot;* &quot;-&quot;??_);_(@_)"/>
  </numFmts>
  <fonts count="60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41" fillId="0" borderId="1">
      <alignment horizontal="center" vertical="top" shrinkToFit="1"/>
      <protection/>
    </xf>
    <xf numFmtId="49" fontId="41" fillId="0" borderId="1">
      <alignment horizontal="center" vertical="top" shrinkToFi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right" vertical="center"/>
    </xf>
    <xf numFmtId="49" fontId="57" fillId="0" borderId="11" xfId="0" applyNumberFormat="1" applyFont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horizontal="justify" vertical="center" wrapText="1"/>
    </xf>
    <xf numFmtId="49" fontId="9" fillId="7" borderId="11" xfId="0" applyNumberFormat="1" applyFont="1" applyFill="1" applyBorder="1" applyAlignment="1">
      <alignment horizontal="center" vertical="center" wrapText="1"/>
    </xf>
    <xf numFmtId="181" fontId="9" fillId="7" borderId="11" xfId="0" applyNumberFormat="1" applyFont="1" applyFill="1" applyBorder="1" applyAlignment="1">
      <alignment horizontal="right" vertical="center"/>
    </xf>
    <xf numFmtId="49" fontId="10" fillId="7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81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justify" vertical="center" wrapText="1"/>
    </xf>
    <xf numFmtId="49" fontId="10" fillId="7" borderId="11" xfId="0" applyNumberFormat="1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justify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181" fontId="2" fillId="34" borderId="11" xfId="0" applyNumberFormat="1" applyFont="1" applyFill="1" applyBorder="1" applyAlignment="1">
      <alignment horizontal="right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181" fontId="6" fillId="34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181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81" fontId="11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181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11" fillId="33" borderId="11" xfId="0" applyNumberFormat="1" applyFont="1" applyFill="1" applyBorder="1" applyAlignment="1">
      <alignment/>
    </xf>
    <xf numFmtId="0" fontId="59" fillId="33" borderId="11" xfId="0" applyNumberFormat="1" applyFont="1" applyFill="1" applyBorder="1" applyAlignment="1">
      <alignment wrapText="1"/>
    </xf>
    <xf numFmtId="0" fontId="3" fillId="33" borderId="11" xfId="0" applyNumberFormat="1" applyFont="1" applyFill="1" applyBorder="1" applyAlignment="1">
      <alignment horizontal="justify"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wrapText="1"/>
    </xf>
    <xf numFmtId="0" fontId="11" fillId="33" borderId="11" xfId="0" applyNumberFormat="1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49" fontId="57" fillId="35" borderId="11" xfId="0" applyNumberFormat="1" applyFont="1" applyFill="1" applyBorder="1" applyAlignment="1">
      <alignment horizontal="center" vertical="center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181" fontId="11" fillId="0" borderId="11" xfId="0" applyNumberFormat="1" applyFont="1" applyFill="1" applyBorder="1" applyAlignment="1">
      <alignment vertical="center"/>
    </xf>
    <xf numFmtId="49" fontId="6" fillId="35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top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49" fontId="6" fillId="6" borderId="11" xfId="0" applyNumberFormat="1" applyFont="1" applyFill="1" applyBorder="1" applyAlignment="1">
      <alignment horizontal="left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181" fontId="6" fillId="6" borderId="11" xfId="0" applyNumberFormat="1" applyFont="1" applyFill="1" applyBorder="1" applyAlignment="1">
      <alignment horizontal="right" vertic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justify" vertical="center" wrapText="1"/>
    </xf>
    <xf numFmtId="181" fontId="2" fillId="6" borderId="11" xfId="0" applyNumberFormat="1" applyFont="1" applyFill="1" applyBorder="1" applyAlignment="1">
      <alignment horizontal="right" vertical="center"/>
    </xf>
    <xf numFmtId="49" fontId="11" fillId="7" borderId="11" xfId="0" applyNumberFormat="1" applyFont="1" applyFill="1" applyBorder="1" applyAlignment="1">
      <alignment horizontal="center" vertical="center" wrapText="1"/>
    </xf>
    <xf numFmtId="49" fontId="57" fillId="34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181" fontId="2" fillId="6" borderId="11" xfId="0" applyNumberFormat="1" applyFont="1" applyFill="1" applyBorder="1" applyAlignment="1">
      <alignment horizontal="right" vertical="center" wrapText="1"/>
    </xf>
    <xf numFmtId="0" fontId="59" fillId="33" borderId="11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49" fontId="11" fillId="33" borderId="11" xfId="0" applyNumberFormat="1" applyFont="1" applyFill="1" applyBorder="1" applyAlignment="1">
      <alignment horizontal="justify" vertical="top" wrapText="1"/>
    </xf>
    <xf numFmtId="181" fontId="3" fillId="0" borderId="11" xfId="0" applyNumberFormat="1" applyFont="1" applyFill="1" applyBorder="1" applyAlignment="1">
      <alignment horizontal="right" vertical="center"/>
    </xf>
    <xf numFmtId="181" fontId="3" fillId="33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181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justify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181" fontId="3" fillId="7" borderId="11" xfId="0" applyNumberFormat="1" applyFont="1" applyFill="1" applyBorder="1" applyAlignment="1">
      <alignment horizontal="right" vertical="center"/>
    </xf>
    <xf numFmtId="188" fontId="11" fillId="33" borderId="11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1" fontId="0" fillId="0" borderId="0" xfId="0" applyNumberFormat="1" applyFont="1" applyFill="1" applyAlignment="1">
      <alignment/>
    </xf>
    <xf numFmtId="181" fontId="3" fillId="33" borderId="11" xfId="0" applyNumberFormat="1" applyFont="1" applyFill="1" applyBorder="1" applyAlignment="1">
      <alignment horizontal="right" vertical="center"/>
    </xf>
    <xf numFmtId="49" fontId="3" fillId="35" borderId="11" xfId="0" applyNumberFormat="1" applyFont="1" applyFill="1" applyBorder="1" applyAlignment="1">
      <alignment horizontal="center" vertical="center" wrapText="1"/>
    </xf>
    <xf numFmtId="181" fontId="3" fillId="35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49" fontId="3" fillId="35" borderId="11" xfId="0" applyNumberFormat="1" applyFont="1" applyFill="1" applyBorder="1" applyAlignment="1">
      <alignment horizontal="justify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81" fontId="11" fillId="33" borderId="11" xfId="0" applyNumberFormat="1" applyFont="1" applyFill="1" applyBorder="1" applyAlignment="1">
      <alignment horizontal="right" vertical="center" wrapText="1"/>
    </xf>
    <xf numFmtId="181" fontId="3" fillId="0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justify" vertical="center" wrapText="1"/>
    </xf>
    <xf numFmtId="181" fontId="2" fillId="6" borderId="11" xfId="0" applyNumberFormat="1" applyFont="1" applyFill="1" applyBorder="1" applyAlignment="1">
      <alignment vertical="center"/>
    </xf>
    <xf numFmtId="49" fontId="11" fillId="6" borderId="11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left" vertical="center" wrapText="1"/>
    </xf>
    <xf numFmtId="49" fontId="9" fillId="7" borderId="11" xfId="0" applyNumberFormat="1" applyFont="1" applyFill="1" applyBorder="1" applyAlignment="1">
      <alignment horizontal="left" vertical="center" wrapText="1"/>
    </xf>
    <xf numFmtId="49" fontId="9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center" vertical="center"/>
    </xf>
    <xf numFmtId="186" fontId="11" fillId="0" borderId="11" xfId="0" applyNumberFormat="1" applyFont="1" applyFill="1" applyBorder="1" applyAlignment="1">
      <alignment horizontal="center" vertical="center" wrapText="1"/>
    </xf>
    <xf numFmtId="181" fontId="11" fillId="35" borderId="0" xfId="0" applyNumberFormat="1" applyFont="1" applyFill="1" applyBorder="1" applyAlignment="1">
      <alignment horizontal="right" vertical="center"/>
    </xf>
    <xf numFmtId="181" fontId="0" fillId="35" borderId="0" xfId="0" applyNumberFormat="1" applyFont="1" applyFill="1" applyAlignment="1">
      <alignment/>
    </xf>
    <xf numFmtId="181" fontId="0" fillId="35" borderId="0" xfId="0" applyNumberFormat="1" applyFill="1" applyAlignment="1">
      <alignment/>
    </xf>
    <xf numFmtId="0" fontId="11" fillId="33" borderId="11" xfId="0" applyNumberFormat="1" applyFont="1" applyFill="1" applyBorder="1" applyAlignment="1">
      <alignment horizontal="right" vertical="center"/>
    </xf>
    <xf numFmtId="49" fontId="2" fillId="34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vertical="center"/>
    </xf>
    <xf numFmtId="188" fontId="3" fillId="33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justify" vertical="top" wrapText="1"/>
    </xf>
    <xf numFmtId="181" fontId="0" fillId="0" borderId="0" xfId="0" applyNumberFormat="1" applyAlignment="1">
      <alignment/>
    </xf>
    <xf numFmtId="0" fontId="11" fillId="0" borderId="11" xfId="0" applyFont="1" applyBorder="1" applyAlignment="1">
      <alignment vertical="top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5" borderId="11" xfId="0" applyNumberFormat="1" applyFont="1" applyFill="1" applyBorder="1" applyAlignment="1">
      <alignment horizontal="justify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1" fillId="33" borderId="1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justify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181" fontId="9" fillId="7" borderId="11" xfId="0" applyNumberFormat="1" applyFont="1" applyFill="1" applyBorder="1" applyAlignment="1">
      <alignment horizontal="right" vertical="center" wrapText="1"/>
    </xf>
    <xf numFmtId="189" fontId="11" fillId="0" borderId="1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73" xfId="33"/>
    <cellStyle name="ex7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1"/>
  <sheetViews>
    <sheetView tabSelected="1" zoomScale="90" zoomScaleNormal="90" zoomScaleSheetLayoutView="100" workbookViewId="0" topLeftCell="A1">
      <selection activeCell="I17" sqref="I1:O16384"/>
    </sheetView>
  </sheetViews>
  <sheetFormatPr defaultColWidth="9.140625" defaultRowHeight="9.75" customHeight="1"/>
  <cols>
    <col min="1" max="1" width="75.57421875" style="19" customWidth="1"/>
    <col min="2" max="2" width="16.140625" style="19" customWidth="1"/>
    <col min="3" max="3" width="5.57421875" style="19" customWidth="1"/>
    <col min="4" max="4" width="14.00390625" style="19" hidden="1" customWidth="1"/>
    <col min="5" max="5" width="12.140625" style="19" hidden="1" customWidth="1"/>
    <col min="6" max="6" width="14.00390625" style="19" customWidth="1"/>
    <col min="7" max="7" width="14.7109375" style="19" customWidth="1"/>
    <col min="8" max="8" width="13.57421875" style="19" customWidth="1"/>
    <col min="9" max="9" width="15.28125" style="19" customWidth="1"/>
    <col min="10" max="10" width="12.57421875" style="19" customWidth="1"/>
    <col min="11" max="11" width="10.7109375" style="19" customWidth="1"/>
    <col min="12" max="12" width="13.28125" style="19" customWidth="1"/>
    <col min="13" max="16384" width="9.140625" style="19" customWidth="1"/>
  </cols>
  <sheetData>
    <row r="1" spans="7:8" ht="15.75">
      <c r="G1" s="167" t="s">
        <v>408</v>
      </c>
      <c r="H1" s="167"/>
    </row>
    <row r="2" spans="4:8" ht="12.75">
      <c r="D2" s="166" t="s">
        <v>220</v>
      </c>
      <c r="E2" s="166"/>
      <c r="F2" s="166"/>
      <c r="G2" s="166"/>
      <c r="H2" s="166"/>
    </row>
    <row r="3" spans="4:8" ht="12.75">
      <c r="D3" s="166" t="s">
        <v>226</v>
      </c>
      <c r="E3" s="166"/>
      <c r="F3" s="166"/>
      <c r="G3" s="166"/>
      <c r="H3" s="166"/>
    </row>
    <row r="4" spans="4:8" ht="12.75">
      <c r="D4" s="166" t="s">
        <v>446</v>
      </c>
      <c r="E4" s="166"/>
      <c r="F4" s="166"/>
      <c r="G4" s="166"/>
      <c r="H4" s="166"/>
    </row>
    <row r="5" ht="12.75"/>
    <row r="6" spans="7:13" ht="15.75">
      <c r="G6" s="167" t="s">
        <v>204</v>
      </c>
      <c r="H6" s="167"/>
      <c r="I6" s="118"/>
      <c r="J6" s="118"/>
      <c r="K6" s="118"/>
      <c r="L6" s="118"/>
      <c r="M6" s="118"/>
    </row>
    <row r="7" spans="4:13" ht="12.75">
      <c r="D7" s="166" t="s">
        <v>220</v>
      </c>
      <c r="E7" s="166"/>
      <c r="F7" s="166"/>
      <c r="G7" s="166"/>
      <c r="H7" s="166"/>
      <c r="I7" s="132"/>
      <c r="J7" s="132"/>
      <c r="K7" s="166"/>
      <c r="L7" s="166"/>
      <c r="M7" s="166"/>
    </row>
    <row r="8" spans="4:13" ht="12.75">
      <c r="D8" s="166" t="s">
        <v>226</v>
      </c>
      <c r="E8" s="166"/>
      <c r="F8" s="166"/>
      <c r="G8" s="166"/>
      <c r="H8" s="166"/>
      <c r="I8" s="132"/>
      <c r="J8" s="132"/>
      <c r="K8" s="166"/>
      <c r="L8" s="166"/>
      <c r="M8" s="166"/>
    </row>
    <row r="9" spans="4:13" ht="12.75">
      <c r="D9" s="166" t="s">
        <v>378</v>
      </c>
      <c r="E9" s="166"/>
      <c r="F9" s="166"/>
      <c r="G9" s="166"/>
      <c r="H9" s="166"/>
      <c r="I9" s="132"/>
      <c r="J9" s="132"/>
      <c r="K9" s="166"/>
      <c r="L9" s="166"/>
      <c r="M9" s="166"/>
    </row>
    <row r="10" spans="7:13" ht="12.75" customHeight="1">
      <c r="G10" s="116"/>
      <c r="H10" s="116"/>
      <c r="I10" s="117"/>
      <c r="J10" s="117"/>
      <c r="K10" s="117"/>
      <c r="L10" s="117"/>
      <c r="M10" s="117"/>
    </row>
    <row r="11" ht="12.75"/>
    <row r="12" spans="1:8" ht="57.75" customHeight="1">
      <c r="A12" s="165" t="s">
        <v>362</v>
      </c>
      <c r="B12" s="165"/>
      <c r="C12" s="165"/>
      <c r="D12" s="165"/>
      <c r="E12" s="165"/>
      <c r="F12" s="165"/>
      <c r="G12" s="165"/>
      <c r="H12" s="165"/>
    </row>
    <row r="13" spans="1:7" ht="12.75">
      <c r="A13" s="1" t="s">
        <v>0</v>
      </c>
      <c r="B13" s="1" t="s">
        <v>0</v>
      </c>
      <c r="C13" s="1" t="s">
        <v>0</v>
      </c>
      <c r="D13" s="1"/>
      <c r="E13" s="1"/>
      <c r="F13" s="1"/>
      <c r="G13" s="1"/>
    </row>
    <row r="14" spans="1:8" ht="18" customHeight="1">
      <c r="A14" s="161" t="s">
        <v>3</v>
      </c>
      <c r="B14" s="163" t="s">
        <v>1</v>
      </c>
      <c r="C14" s="163" t="s">
        <v>2</v>
      </c>
      <c r="D14" s="161" t="s">
        <v>381</v>
      </c>
      <c r="E14" s="161" t="s">
        <v>380</v>
      </c>
      <c r="F14" s="168" t="s">
        <v>222</v>
      </c>
      <c r="G14" s="169"/>
      <c r="H14" s="169"/>
    </row>
    <row r="15" spans="1:8" ht="29.25" customHeight="1">
      <c r="A15" s="162"/>
      <c r="B15" s="164"/>
      <c r="C15" s="164"/>
      <c r="D15" s="162"/>
      <c r="E15" s="162"/>
      <c r="F15" s="100" t="s">
        <v>221</v>
      </c>
      <c r="G15" s="100" t="s">
        <v>256</v>
      </c>
      <c r="H15" s="100" t="s">
        <v>355</v>
      </c>
    </row>
    <row r="16" spans="1:8" s="2" customFormat="1" ht="15" customHeight="1">
      <c r="A16" s="25" t="s">
        <v>4</v>
      </c>
      <c r="B16" s="25" t="s">
        <v>5</v>
      </c>
      <c r="C16" s="25" t="s">
        <v>6</v>
      </c>
      <c r="D16" s="25">
        <v>4</v>
      </c>
      <c r="E16" s="25">
        <v>5</v>
      </c>
      <c r="F16" s="25">
        <v>4</v>
      </c>
      <c r="G16" s="25">
        <v>5</v>
      </c>
      <c r="H16" s="25">
        <v>6</v>
      </c>
    </row>
    <row r="17" spans="1:14" ht="18.75">
      <c r="A17" s="28" t="s">
        <v>7</v>
      </c>
      <c r="B17" s="5" t="s">
        <v>0</v>
      </c>
      <c r="C17" s="5" t="s">
        <v>0</v>
      </c>
      <c r="D17" s="6">
        <f>D18+D31+D38+D111+D194+D243+D270+D341+D362+D382</f>
        <v>2185408</v>
      </c>
      <c r="E17" s="6">
        <f>E18+E31+E38+E111+E194+E243+E270+E341+E362+E382</f>
        <v>19343.699999999993</v>
      </c>
      <c r="F17" s="6">
        <f>F18+F31+F38+F111+F194+F243+F270+F341+F362+F382</f>
        <v>2204751.7</v>
      </c>
      <c r="G17" s="6">
        <f>G18+G31+G38+G111+G194+G243+G270+G341+G362+G382</f>
        <v>1831617.3000000003</v>
      </c>
      <c r="H17" s="6">
        <f>H18+H31+H38+H111+H194+H243+H270+H341+H362+H382</f>
        <v>1840366.7000000002</v>
      </c>
      <c r="I17" s="26"/>
      <c r="J17" s="26"/>
      <c r="K17" s="26"/>
      <c r="L17" s="26"/>
      <c r="M17" s="26"/>
      <c r="N17" s="26"/>
    </row>
    <row r="18" spans="1:14" ht="15.75">
      <c r="A18" s="29" t="s">
        <v>257</v>
      </c>
      <c r="B18" s="30" t="s">
        <v>87</v>
      </c>
      <c r="C18" s="30" t="s">
        <v>0</v>
      </c>
      <c r="D18" s="31">
        <f>D22+D19</f>
        <v>2548.7</v>
      </c>
      <c r="E18" s="31">
        <f>E22+E19</f>
        <v>-236.5</v>
      </c>
      <c r="F18" s="31">
        <f>F22+F19</f>
        <v>2312.2</v>
      </c>
      <c r="G18" s="31">
        <f>G22+G19</f>
        <v>1089.3</v>
      </c>
      <c r="H18" s="31">
        <f>H22+H19</f>
        <v>1089.3</v>
      </c>
      <c r="I18" s="26"/>
      <c r="J18" s="26"/>
      <c r="N18" s="26"/>
    </row>
    <row r="19" spans="1:14" ht="31.5">
      <c r="A19" s="13" t="s">
        <v>258</v>
      </c>
      <c r="B19" s="11" t="s">
        <v>192</v>
      </c>
      <c r="C19" s="11" t="s">
        <v>0</v>
      </c>
      <c r="D19" s="12">
        <f aca="true" t="shared" si="0" ref="D19:H20">D20</f>
        <v>687</v>
      </c>
      <c r="E19" s="12">
        <f t="shared" si="0"/>
        <v>-236.5</v>
      </c>
      <c r="F19" s="12">
        <f t="shared" si="0"/>
        <v>450.5</v>
      </c>
      <c r="G19" s="12">
        <f t="shared" si="0"/>
        <v>100</v>
      </c>
      <c r="H19" s="12">
        <f t="shared" si="0"/>
        <v>100</v>
      </c>
      <c r="I19" s="26"/>
      <c r="J19" s="26"/>
      <c r="N19" s="26"/>
    </row>
    <row r="20" spans="1:14" ht="31.5">
      <c r="A20" s="45" t="s">
        <v>203</v>
      </c>
      <c r="B20" s="15" t="s">
        <v>201</v>
      </c>
      <c r="C20" s="42"/>
      <c r="D20" s="20">
        <f t="shared" si="0"/>
        <v>687</v>
      </c>
      <c r="E20" s="20">
        <f t="shared" si="0"/>
        <v>-236.5</v>
      </c>
      <c r="F20" s="20">
        <f t="shared" si="0"/>
        <v>450.5</v>
      </c>
      <c r="G20" s="20">
        <f t="shared" si="0"/>
        <v>100</v>
      </c>
      <c r="H20" s="20">
        <f t="shared" si="0"/>
        <v>100</v>
      </c>
      <c r="I20" s="26"/>
      <c r="J20" s="26"/>
      <c r="N20" s="26"/>
    </row>
    <row r="21" spans="1:14" ht="34.5" customHeight="1">
      <c r="A21" s="145" t="s">
        <v>343</v>
      </c>
      <c r="B21" s="15" t="s">
        <v>201</v>
      </c>
      <c r="C21" s="42" t="s">
        <v>8</v>
      </c>
      <c r="D21" s="20">
        <f>'2021-2023 год Приложение 3'!E32</f>
        <v>687</v>
      </c>
      <c r="E21" s="20">
        <f>'2021-2023 год Приложение 3'!F32</f>
        <v>-236.5</v>
      </c>
      <c r="F21" s="20">
        <f>'2021-2023 год Приложение 3'!G32</f>
        <v>450.5</v>
      </c>
      <c r="G21" s="20">
        <f>'2021-2023 год Приложение 3'!H32</f>
        <v>100</v>
      </c>
      <c r="H21" s="20">
        <f>'2021-2023 год Приложение 3'!I32</f>
        <v>100</v>
      </c>
      <c r="I21" s="26"/>
      <c r="J21" s="26"/>
      <c r="N21" s="26"/>
    </row>
    <row r="22" spans="1:14" ht="15.75">
      <c r="A22" s="13" t="s">
        <v>259</v>
      </c>
      <c r="B22" s="78" t="s">
        <v>88</v>
      </c>
      <c r="C22" s="11" t="s">
        <v>0</v>
      </c>
      <c r="D22" s="12">
        <f>D25+D23+D27+D29</f>
        <v>1861.6999999999998</v>
      </c>
      <c r="E22" s="12">
        <f>E25+E23+E27+E29</f>
        <v>0</v>
      </c>
      <c r="F22" s="12">
        <f>F25+F23+F27+F29</f>
        <v>1861.6999999999998</v>
      </c>
      <c r="G22" s="12">
        <f>G25+G23+G27+G29</f>
        <v>989.3</v>
      </c>
      <c r="H22" s="12">
        <f>H25+H23+H27+H29</f>
        <v>989.3</v>
      </c>
      <c r="I22" s="26"/>
      <c r="J22" s="26"/>
      <c r="N22" s="26"/>
    </row>
    <row r="23" spans="1:14" ht="15.75">
      <c r="A23" s="45" t="s">
        <v>194</v>
      </c>
      <c r="B23" s="15" t="s">
        <v>193</v>
      </c>
      <c r="C23" s="42"/>
      <c r="D23" s="20">
        <f>D24</f>
        <v>0</v>
      </c>
      <c r="E23" s="20">
        <f>E24</f>
        <v>0</v>
      </c>
      <c r="F23" s="20">
        <f>F24</f>
        <v>0</v>
      </c>
      <c r="G23" s="20">
        <f>G24</f>
        <v>120</v>
      </c>
      <c r="H23" s="20">
        <f>H24</f>
        <v>120</v>
      </c>
      <c r="I23" s="26"/>
      <c r="J23" s="26"/>
      <c r="N23" s="26"/>
    </row>
    <row r="24" spans="1:14" ht="34.5" customHeight="1">
      <c r="A24" s="145" t="s">
        <v>343</v>
      </c>
      <c r="B24" s="15" t="s">
        <v>193</v>
      </c>
      <c r="C24" s="42" t="s">
        <v>8</v>
      </c>
      <c r="D24" s="20">
        <f>'2021-2023 год Приложение 3'!E35</f>
        <v>0</v>
      </c>
      <c r="E24" s="20">
        <f>'2021-2023 год Приложение 3'!F35</f>
        <v>0</v>
      </c>
      <c r="F24" s="20">
        <f>'2021-2023 год Приложение 3'!G35</f>
        <v>0</v>
      </c>
      <c r="G24" s="20">
        <f>'2021-2023 год Приложение 3'!H35</f>
        <v>120</v>
      </c>
      <c r="H24" s="20">
        <f>'2021-2023 год Приложение 3'!I35</f>
        <v>120</v>
      </c>
      <c r="I24" s="26"/>
      <c r="J24" s="26"/>
      <c r="N24" s="26"/>
    </row>
    <row r="25" spans="1:14" ht="15.75">
      <c r="A25" s="45" t="s">
        <v>195</v>
      </c>
      <c r="B25" s="15" t="s">
        <v>202</v>
      </c>
      <c r="C25" s="42"/>
      <c r="D25" s="20">
        <f>D26</f>
        <v>139.3</v>
      </c>
      <c r="E25" s="20">
        <f>E26</f>
        <v>0</v>
      </c>
      <c r="F25" s="20">
        <f>F26</f>
        <v>139.3</v>
      </c>
      <c r="G25" s="20">
        <f>G26</f>
        <v>139.3</v>
      </c>
      <c r="H25" s="20">
        <f>H26</f>
        <v>139.3</v>
      </c>
      <c r="I25" s="26"/>
      <c r="J25" s="26"/>
      <c r="N25" s="26"/>
    </row>
    <row r="26" spans="1:14" ht="36" customHeight="1">
      <c r="A26" s="145" t="s">
        <v>343</v>
      </c>
      <c r="B26" s="15" t="s">
        <v>202</v>
      </c>
      <c r="C26" s="42" t="s">
        <v>8</v>
      </c>
      <c r="D26" s="20">
        <f>'2021-2023 год Приложение 3'!E37</f>
        <v>139.3</v>
      </c>
      <c r="E26" s="20">
        <f>'2021-2023 год Приложение 3'!F37</f>
        <v>0</v>
      </c>
      <c r="F26" s="20">
        <f>'2021-2023 год Приложение 3'!G37</f>
        <v>139.3</v>
      </c>
      <c r="G26" s="20">
        <f>'2021-2023 год Приложение 3'!H37</f>
        <v>139.3</v>
      </c>
      <c r="H26" s="20">
        <f>'2021-2023 год Приложение 3'!I37</f>
        <v>139.3</v>
      </c>
      <c r="I26" s="26"/>
      <c r="J26" s="26"/>
      <c r="N26" s="26"/>
    </row>
    <row r="27" spans="1:14" ht="31.5">
      <c r="A27" s="45" t="s">
        <v>219</v>
      </c>
      <c r="B27" s="15" t="s">
        <v>218</v>
      </c>
      <c r="C27" s="42"/>
      <c r="D27" s="20">
        <f>D28</f>
        <v>730</v>
      </c>
      <c r="E27" s="20">
        <f>E28</f>
        <v>0</v>
      </c>
      <c r="F27" s="20">
        <f>F28</f>
        <v>730</v>
      </c>
      <c r="G27" s="20">
        <f>G28</f>
        <v>730</v>
      </c>
      <c r="H27" s="20">
        <f>H28</f>
        <v>730</v>
      </c>
      <c r="I27" s="26"/>
      <c r="J27" s="26"/>
      <c r="N27" s="26"/>
    </row>
    <row r="28" spans="1:14" ht="15.75">
      <c r="A28" s="45" t="s">
        <v>9</v>
      </c>
      <c r="B28" s="15" t="s">
        <v>218</v>
      </c>
      <c r="C28" s="42" t="s">
        <v>12</v>
      </c>
      <c r="D28" s="20">
        <f>'2021-2023 год Приложение 3'!E39</f>
        <v>730</v>
      </c>
      <c r="E28" s="20">
        <f>'2021-2023 год Приложение 3'!F39</f>
        <v>0</v>
      </c>
      <c r="F28" s="20">
        <f>'2021-2023 год Приложение 3'!G39</f>
        <v>730</v>
      </c>
      <c r="G28" s="20">
        <f>'2021-2023 год Приложение 3'!H39</f>
        <v>730</v>
      </c>
      <c r="H28" s="20">
        <f>'2021-2023 год Приложение 3'!I39</f>
        <v>730</v>
      </c>
      <c r="I28" s="26"/>
      <c r="J28" s="26"/>
      <c r="N28" s="26"/>
    </row>
    <row r="29" spans="1:14" ht="63">
      <c r="A29" s="45" t="s">
        <v>341</v>
      </c>
      <c r="B29" s="15" t="s">
        <v>373</v>
      </c>
      <c r="C29" s="42"/>
      <c r="D29" s="20">
        <f>D30</f>
        <v>992.4</v>
      </c>
      <c r="E29" s="20">
        <f>E30</f>
        <v>0</v>
      </c>
      <c r="F29" s="20">
        <f>F30</f>
        <v>992.4</v>
      </c>
      <c r="G29" s="20">
        <f>G30</f>
        <v>0</v>
      </c>
      <c r="H29" s="20">
        <f>H30</f>
        <v>0</v>
      </c>
      <c r="I29" s="26"/>
      <c r="J29" s="26"/>
      <c r="N29" s="26"/>
    </row>
    <row r="30" spans="1:14" ht="15.75">
      <c r="A30" s="45" t="s">
        <v>9</v>
      </c>
      <c r="B30" s="15" t="s">
        <v>373</v>
      </c>
      <c r="C30" s="42" t="s">
        <v>12</v>
      </c>
      <c r="D30" s="20">
        <f>'2021-2023 год Приложение 3'!E41</f>
        <v>992.4</v>
      </c>
      <c r="E30" s="20">
        <f>'2021-2023 год Приложение 3'!F41</f>
        <v>0</v>
      </c>
      <c r="F30" s="20">
        <f>'2021-2023 год Приложение 3'!G41</f>
        <v>992.4</v>
      </c>
      <c r="G30" s="20">
        <f>'2021-2023 год Приложение 3'!H41</f>
        <v>0</v>
      </c>
      <c r="H30" s="20">
        <f>'2021-2023 год Приложение 3'!I41</f>
        <v>0</v>
      </c>
      <c r="I30" s="26"/>
      <c r="J30" s="26"/>
      <c r="N30" s="26"/>
    </row>
    <row r="31" spans="1:14" ht="31.5">
      <c r="A31" s="29" t="s">
        <v>260</v>
      </c>
      <c r="B31" s="30" t="s">
        <v>135</v>
      </c>
      <c r="C31" s="30" t="s">
        <v>0</v>
      </c>
      <c r="D31" s="31">
        <f>D32+D35</f>
        <v>435.2</v>
      </c>
      <c r="E31" s="31">
        <f>E32+E35</f>
        <v>0</v>
      </c>
      <c r="F31" s="31">
        <f>F32+F35</f>
        <v>435.2</v>
      </c>
      <c r="G31" s="31">
        <f>G32+G35</f>
        <v>120</v>
      </c>
      <c r="H31" s="31">
        <f>H32+H35</f>
        <v>120</v>
      </c>
      <c r="I31" s="26"/>
      <c r="J31" s="26"/>
      <c r="N31" s="26"/>
    </row>
    <row r="32" spans="1:14" ht="15.75">
      <c r="A32" s="10" t="s">
        <v>261</v>
      </c>
      <c r="B32" s="11" t="s">
        <v>136</v>
      </c>
      <c r="C32" s="11" t="s">
        <v>0</v>
      </c>
      <c r="D32" s="12">
        <f aca="true" t="shared" si="1" ref="D32:H33">D33</f>
        <v>120</v>
      </c>
      <c r="E32" s="12">
        <f t="shared" si="1"/>
        <v>0</v>
      </c>
      <c r="F32" s="12">
        <f t="shared" si="1"/>
        <v>120</v>
      </c>
      <c r="G32" s="12">
        <f t="shared" si="1"/>
        <v>120</v>
      </c>
      <c r="H32" s="12">
        <f t="shared" si="1"/>
        <v>120</v>
      </c>
      <c r="I32" s="26"/>
      <c r="J32" s="26"/>
      <c r="N32" s="26"/>
    </row>
    <row r="33" spans="1:14" ht="15.75">
      <c r="A33" s="14" t="s">
        <v>22</v>
      </c>
      <c r="B33" s="7" t="s">
        <v>290</v>
      </c>
      <c r="C33" s="7"/>
      <c r="D33" s="20">
        <f t="shared" si="1"/>
        <v>120</v>
      </c>
      <c r="E33" s="20">
        <f t="shared" si="1"/>
        <v>0</v>
      </c>
      <c r="F33" s="20">
        <f t="shared" si="1"/>
        <v>120</v>
      </c>
      <c r="G33" s="20">
        <f t="shared" si="1"/>
        <v>120</v>
      </c>
      <c r="H33" s="20">
        <f t="shared" si="1"/>
        <v>120</v>
      </c>
      <c r="I33" s="26"/>
      <c r="J33" s="26"/>
      <c r="N33" s="26"/>
    </row>
    <row r="34" spans="1:14" ht="47.25">
      <c r="A34" s="45" t="s">
        <v>343</v>
      </c>
      <c r="B34" s="7" t="s">
        <v>290</v>
      </c>
      <c r="C34" s="42" t="s">
        <v>8</v>
      </c>
      <c r="D34" s="20">
        <f>'2021-2023 год Приложение 3'!E45</f>
        <v>120</v>
      </c>
      <c r="E34" s="20">
        <f>'2021-2023 год Приложение 3'!F45</f>
        <v>0</v>
      </c>
      <c r="F34" s="20">
        <f>'2021-2023 год Приложение 3'!G45</f>
        <v>120</v>
      </c>
      <c r="G34" s="20">
        <f>'2021-2023 год Приложение 3'!H45</f>
        <v>120</v>
      </c>
      <c r="H34" s="20">
        <f>'2021-2023 год Приложение 3'!I45</f>
        <v>120</v>
      </c>
      <c r="I34" s="26"/>
      <c r="J34" s="26"/>
      <c r="N34" s="26"/>
    </row>
    <row r="35" spans="1:14" ht="15.75">
      <c r="A35" s="10" t="s">
        <v>400</v>
      </c>
      <c r="B35" s="11" t="s">
        <v>401</v>
      </c>
      <c r="C35" s="11"/>
      <c r="D35" s="12">
        <f aca="true" t="shared" si="2" ref="D35:H36">D36</f>
        <v>315.2</v>
      </c>
      <c r="E35" s="12">
        <f t="shared" si="2"/>
        <v>0</v>
      </c>
      <c r="F35" s="12">
        <f t="shared" si="2"/>
        <v>315.2</v>
      </c>
      <c r="G35" s="12">
        <f t="shared" si="2"/>
        <v>0</v>
      </c>
      <c r="H35" s="12">
        <f t="shared" si="2"/>
        <v>0</v>
      </c>
      <c r="I35" s="26"/>
      <c r="J35" s="26"/>
      <c r="N35" s="26"/>
    </row>
    <row r="36" spans="1:14" ht="31.5">
      <c r="A36" s="14" t="s">
        <v>402</v>
      </c>
      <c r="B36" s="7" t="s">
        <v>403</v>
      </c>
      <c r="C36" s="7"/>
      <c r="D36" s="20">
        <f t="shared" si="2"/>
        <v>315.2</v>
      </c>
      <c r="E36" s="20">
        <f t="shared" si="2"/>
        <v>0</v>
      </c>
      <c r="F36" s="20">
        <f t="shared" si="2"/>
        <v>315.2</v>
      </c>
      <c r="G36" s="20">
        <f t="shared" si="2"/>
        <v>0</v>
      </c>
      <c r="H36" s="20">
        <f t="shared" si="2"/>
        <v>0</v>
      </c>
      <c r="I36" s="26"/>
      <c r="J36" s="26"/>
      <c r="N36" s="26"/>
    </row>
    <row r="37" spans="1:14" ht="47.25">
      <c r="A37" s="45" t="s">
        <v>343</v>
      </c>
      <c r="B37" s="7" t="s">
        <v>403</v>
      </c>
      <c r="C37" s="42" t="s">
        <v>8</v>
      </c>
      <c r="D37" s="20">
        <f>'2021-2023 год Приложение 3'!E48</f>
        <v>315.2</v>
      </c>
      <c r="E37" s="20">
        <f>'2021-2023 год Приложение 3'!F48</f>
        <v>0</v>
      </c>
      <c r="F37" s="20">
        <f>E37+D37</f>
        <v>315.2</v>
      </c>
      <c r="G37" s="20">
        <f>'2021-2023 год Приложение 3'!H48</f>
        <v>0</v>
      </c>
      <c r="H37" s="20">
        <f>'2021-2023 год Приложение 3'!I48</f>
        <v>0</v>
      </c>
      <c r="I37" s="26"/>
      <c r="J37" s="26"/>
      <c r="N37" s="26"/>
    </row>
    <row r="38" spans="1:14" ht="31.5">
      <c r="A38" s="29" t="s">
        <v>262</v>
      </c>
      <c r="B38" s="30" t="s">
        <v>163</v>
      </c>
      <c r="C38" s="30" t="s">
        <v>0</v>
      </c>
      <c r="D38" s="31">
        <f>D39+D55+D103+D86+D108</f>
        <v>377927.89999999997</v>
      </c>
      <c r="E38" s="31">
        <f>E39+E55+E103+E86+E108</f>
        <v>-353.40000000000106</v>
      </c>
      <c r="F38" s="31">
        <f>F39+F55+F103+F86+F108</f>
        <v>377574.5</v>
      </c>
      <c r="G38" s="31">
        <f>G39+G55+G103+G86+G108</f>
        <v>89821.5</v>
      </c>
      <c r="H38" s="31">
        <f>H39+H55+H103+H86+H108</f>
        <v>82103.4</v>
      </c>
      <c r="I38" s="26"/>
      <c r="J38" s="26"/>
      <c r="K38" s="26"/>
      <c r="N38" s="26"/>
    </row>
    <row r="39" spans="1:14" ht="31.5">
      <c r="A39" s="10" t="s">
        <v>263</v>
      </c>
      <c r="B39" s="11" t="s">
        <v>164</v>
      </c>
      <c r="C39" s="11" t="s">
        <v>0</v>
      </c>
      <c r="D39" s="12">
        <f>D40+D44+D46+D42+D53+D50+D48</f>
        <v>74154.7</v>
      </c>
      <c r="E39" s="12">
        <f>E40+E44+E46+E42+E53+E50+E48</f>
        <v>-294.20000000000107</v>
      </c>
      <c r="F39" s="12">
        <f>F40+F44+F46+F42+F53+F50+F48</f>
        <v>73860.50000000001</v>
      </c>
      <c r="G39" s="12">
        <f>G40+G44+G46+G42+G53+G50+G48</f>
        <v>21365.699999999997</v>
      </c>
      <c r="H39" s="12">
        <f>H40+H44+H46+H42+H53+H50+H48</f>
        <v>14059.6</v>
      </c>
      <c r="I39" s="26"/>
      <c r="J39" s="26"/>
      <c r="K39" s="26"/>
      <c r="N39" s="26"/>
    </row>
    <row r="40" spans="1:14" ht="31.5">
      <c r="A40" s="14" t="s">
        <v>213</v>
      </c>
      <c r="B40" s="42" t="s">
        <v>296</v>
      </c>
      <c r="C40" s="7"/>
      <c r="D40" s="8">
        <f>D41</f>
        <v>9429</v>
      </c>
      <c r="E40" s="8">
        <f>E41</f>
        <v>8240.9</v>
      </c>
      <c r="F40" s="8">
        <f>F41</f>
        <v>17669.9</v>
      </c>
      <c r="G40" s="8">
        <f>G41</f>
        <v>8987.1</v>
      </c>
      <c r="H40" s="8">
        <f>H41</f>
        <v>3000</v>
      </c>
      <c r="I40" s="26"/>
      <c r="J40" s="26"/>
      <c r="N40" s="26"/>
    </row>
    <row r="41" spans="1:14" ht="47.25">
      <c r="A41" s="45" t="s">
        <v>343</v>
      </c>
      <c r="B41" s="42" t="s">
        <v>296</v>
      </c>
      <c r="C41" s="42" t="s">
        <v>8</v>
      </c>
      <c r="D41" s="20">
        <f>'2021-2023 год Приложение 3'!E52</f>
        <v>9429</v>
      </c>
      <c r="E41" s="20">
        <f>'2021-2023 год Приложение 3'!F52</f>
        <v>8240.9</v>
      </c>
      <c r="F41" s="20">
        <f>'2021-2023 год Приложение 3'!G52</f>
        <v>17669.9</v>
      </c>
      <c r="G41" s="20">
        <f>'2021-2023 год Приложение 3'!H52</f>
        <v>8987.1</v>
      </c>
      <c r="H41" s="20">
        <f>'2021-2023 год Приложение 3'!I52</f>
        <v>3000</v>
      </c>
      <c r="I41" s="26"/>
      <c r="J41" s="26"/>
      <c r="N41" s="26"/>
    </row>
    <row r="42" spans="1:14" ht="40.5" customHeight="1">
      <c r="A42" s="14" t="s">
        <v>297</v>
      </c>
      <c r="B42" s="42" t="s">
        <v>298</v>
      </c>
      <c r="C42" s="42"/>
      <c r="D42" s="20">
        <f>D43</f>
        <v>149.2</v>
      </c>
      <c r="E42" s="20">
        <f>E43</f>
        <v>0</v>
      </c>
      <c r="F42" s="20">
        <f>F43</f>
        <v>149.2</v>
      </c>
      <c r="G42" s="20">
        <f>G43</f>
        <v>0</v>
      </c>
      <c r="H42" s="20">
        <f>H43</f>
        <v>0</v>
      </c>
      <c r="I42" s="26"/>
      <c r="J42" s="26"/>
      <c r="N42" s="26"/>
    </row>
    <row r="43" spans="1:14" ht="47.25">
      <c r="A43" s="45" t="s">
        <v>343</v>
      </c>
      <c r="B43" s="42" t="s">
        <v>298</v>
      </c>
      <c r="C43" s="42" t="s">
        <v>8</v>
      </c>
      <c r="D43" s="20">
        <f>'2021-2023 год Приложение 3'!E54</f>
        <v>149.2</v>
      </c>
      <c r="E43" s="20">
        <f>'2021-2023 год Приложение 3'!F54</f>
        <v>0</v>
      </c>
      <c r="F43" s="20">
        <f>'2021-2023 год Приложение 3'!G54</f>
        <v>149.2</v>
      </c>
      <c r="G43" s="20">
        <f>'2021-2023 год Приложение 3'!H54</f>
        <v>0</v>
      </c>
      <c r="H43" s="20">
        <f>'2021-2023 год Приложение 3'!I54</f>
        <v>0</v>
      </c>
      <c r="I43" s="26"/>
      <c r="J43" s="26"/>
      <c r="N43" s="26"/>
    </row>
    <row r="44" spans="1:14" ht="31.5">
      <c r="A44" s="18" t="s">
        <v>43</v>
      </c>
      <c r="B44" s="42" t="s">
        <v>299</v>
      </c>
      <c r="C44" s="9"/>
      <c r="D44" s="8">
        <f>D45</f>
        <v>35301.6</v>
      </c>
      <c r="E44" s="8">
        <f>E45</f>
        <v>-8535.2</v>
      </c>
      <c r="F44" s="8">
        <f>F45</f>
        <v>26766.399999999998</v>
      </c>
      <c r="G44" s="8">
        <f>G45</f>
        <v>8979</v>
      </c>
      <c r="H44" s="8">
        <f>H45</f>
        <v>7660</v>
      </c>
      <c r="I44" s="26"/>
      <c r="J44" s="26"/>
      <c r="N44" s="26"/>
    </row>
    <row r="45" spans="1:14" ht="47.25">
      <c r="A45" s="45" t="s">
        <v>343</v>
      </c>
      <c r="B45" s="42" t="s">
        <v>299</v>
      </c>
      <c r="C45" s="42" t="s">
        <v>8</v>
      </c>
      <c r="D45" s="20">
        <f>'2021-2023 год Приложение 3'!E56</f>
        <v>35301.6</v>
      </c>
      <c r="E45" s="20">
        <f>'2021-2023 год Приложение 3'!F56</f>
        <v>-8535.2</v>
      </c>
      <c r="F45" s="20">
        <f>'2021-2023 год Приложение 3'!G56</f>
        <v>26766.399999999998</v>
      </c>
      <c r="G45" s="20">
        <f>'2021-2023 год Приложение 3'!H56</f>
        <v>8979</v>
      </c>
      <c r="H45" s="20">
        <f>'2021-2023 год Приложение 3'!I56</f>
        <v>7660</v>
      </c>
      <c r="I45" s="26"/>
      <c r="J45" s="26"/>
      <c r="N45" s="26"/>
    </row>
    <row r="46" spans="1:14" ht="47.25">
      <c r="A46" s="40" t="s">
        <v>61</v>
      </c>
      <c r="B46" s="27" t="s">
        <v>300</v>
      </c>
      <c r="C46" s="56"/>
      <c r="D46" s="20">
        <f>'2021-2023 год Приложение 3'!E57</f>
        <v>3399.6</v>
      </c>
      <c r="E46" s="20">
        <f>'2021-2023 год Приложение 3'!F57</f>
        <v>0</v>
      </c>
      <c r="F46" s="20">
        <f>'2021-2023 год Приложение 3'!G57</f>
        <v>3399.6</v>
      </c>
      <c r="G46" s="20">
        <f>'2021-2023 год Приложение 3'!H57</f>
        <v>3399.6</v>
      </c>
      <c r="H46" s="20">
        <f>'2021-2023 год Приложение 3'!I57</f>
        <v>3399.6</v>
      </c>
      <c r="I46" s="26"/>
      <c r="J46" s="26"/>
      <c r="K46" s="26"/>
      <c r="N46" s="26"/>
    </row>
    <row r="47" spans="1:14" ht="15.75">
      <c r="A47" s="45" t="s">
        <v>9</v>
      </c>
      <c r="B47" s="27" t="s">
        <v>300</v>
      </c>
      <c r="C47" s="42" t="s">
        <v>12</v>
      </c>
      <c r="D47" s="20">
        <f>'2021-2023 год Приложение 3'!E58</f>
        <v>3399.6</v>
      </c>
      <c r="E47" s="20">
        <f>'2021-2023 год Приложение 3'!F58</f>
        <v>0</v>
      </c>
      <c r="F47" s="20">
        <f>'2021-2023 год Приложение 3'!G58</f>
        <v>3399.6</v>
      </c>
      <c r="G47" s="20">
        <f>'2021-2023 год Приложение 3'!H58</f>
        <v>3399.6</v>
      </c>
      <c r="H47" s="20">
        <f>'2021-2023 год Приложение 3'!I58</f>
        <v>3399.6</v>
      </c>
      <c r="I47" s="26"/>
      <c r="J47" s="26"/>
      <c r="N47" s="26"/>
    </row>
    <row r="48" spans="1:14" ht="31.5">
      <c r="A48" s="45" t="s">
        <v>442</v>
      </c>
      <c r="B48" s="27" t="s">
        <v>443</v>
      </c>
      <c r="C48" s="42"/>
      <c r="D48" s="20">
        <f>D49</f>
        <v>0</v>
      </c>
      <c r="E48" s="20">
        <f>E49</f>
        <v>0.1</v>
      </c>
      <c r="F48" s="20">
        <f>F49</f>
        <v>0.1</v>
      </c>
      <c r="G48" s="20">
        <f>G49</f>
        <v>0</v>
      </c>
      <c r="H48" s="20">
        <f>H49</f>
        <v>0</v>
      </c>
      <c r="I48" s="26"/>
      <c r="J48" s="26"/>
      <c r="N48" s="26"/>
    </row>
    <row r="49" spans="1:14" ht="47.25">
      <c r="A49" s="145" t="s">
        <v>343</v>
      </c>
      <c r="B49" s="27" t="s">
        <v>443</v>
      </c>
      <c r="C49" s="42" t="s">
        <v>8</v>
      </c>
      <c r="D49" s="20">
        <f>'2021-2023 год Приложение 3'!E60</f>
        <v>0</v>
      </c>
      <c r="E49" s="20">
        <f>'2021-2023 год Приложение 3'!F60</f>
        <v>0.1</v>
      </c>
      <c r="F49" s="20">
        <f>E49+D49</f>
        <v>0.1</v>
      </c>
      <c r="G49" s="20">
        <f>'2021-2023 год Приложение 3'!H60</f>
        <v>0</v>
      </c>
      <c r="H49" s="20">
        <f>'2021-2023 год Приложение 3'!I60</f>
        <v>0</v>
      </c>
      <c r="I49" s="26"/>
      <c r="J49" s="26"/>
      <c r="N49" s="26"/>
    </row>
    <row r="50" spans="1:14" ht="47.25">
      <c r="A50" s="45" t="s">
        <v>431</v>
      </c>
      <c r="B50" s="27" t="s">
        <v>432</v>
      </c>
      <c r="C50" s="42"/>
      <c r="D50" s="20">
        <f>D51+D52</f>
        <v>447.3</v>
      </c>
      <c r="E50" s="20">
        <f>E51+E52</f>
        <v>0</v>
      </c>
      <c r="F50" s="20">
        <f>F51+F52</f>
        <v>447.3</v>
      </c>
      <c r="G50" s="20">
        <f>G51+G52</f>
        <v>0</v>
      </c>
      <c r="H50" s="20">
        <f>H51+H52</f>
        <v>0</v>
      </c>
      <c r="I50" s="26"/>
      <c r="J50" s="26"/>
      <c r="N50" s="26"/>
    </row>
    <row r="51" spans="1:14" ht="42.75" customHeight="1">
      <c r="A51" s="145" t="s">
        <v>343</v>
      </c>
      <c r="B51" s="27" t="s">
        <v>432</v>
      </c>
      <c r="C51" s="42" t="s">
        <v>8</v>
      </c>
      <c r="D51" s="20">
        <f>'2021-2023 год Приложение 3'!E62</f>
        <v>447.3</v>
      </c>
      <c r="E51" s="20">
        <f>'2021-2023 год Приложение 3'!F62</f>
        <v>-447.3</v>
      </c>
      <c r="F51" s="20">
        <f>E51+D51</f>
        <v>0</v>
      </c>
      <c r="G51" s="20">
        <f>'2021-2023 год Приложение 3'!H62</f>
        <v>0</v>
      </c>
      <c r="H51" s="20">
        <f>'2021-2023 год Приложение 3'!I62</f>
        <v>0</v>
      </c>
      <c r="I51" s="26"/>
      <c r="J51" s="26"/>
      <c r="N51" s="26"/>
    </row>
    <row r="52" spans="1:14" ht="31.5">
      <c r="A52" s="96" t="s">
        <v>28</v>
      </c>
      <c r="B52" s="27" t="s">
        <v>432</v>
      </c>
      <c r="C52" s="42" t="s">
        <v>23</v>
      </c>
      <c r="D52" s="20">
        <f>'2021-2023 год Приложение 3'!E63</f>
        <v>0</v>
      </c>
      <c r="E52" s="20">
        <f>'2021-2023 год Приложение 3'!F63</f>
        <v>447.3</v>
      </c>
      <c r="F52" s="20">
        <f>E52+D52</f>
        <v>447.3</v>
      </c>
      <c r="G52" s="20">
        <f>'2021-2023 год Приложение 3'!H63</f>
        <v>0</v>
      </c>
      <c r="H52" s="20">
        <f>'2021-2023 год Приложение 3'!I63</f>
        <v>0</v>
      </c>
      <c r="I52" s="26"/>
      <c r="J52" s="26"/>
      <c r="N52" s="26"/>
    </row>
    <row r="53" spans="1:14" ht="15.75">
      <c r="A53" s="45" t="s">
        <v>368</v>
      </c>
      <c r="B53" s="27" t="s">
        <v>370</v>
      </c>
      <c r="C53" s="42"/>
      <c r="D53" s="20">
        <f>D54</f>
        <v>25428</v>
      </c>
      <c r="E53" s="20">
        <f>E54</f>
        <v>0</v>
      </c>
      <c r="F53" s="20">
        <f>F54</f>
        <v>25428</v>
      </c>
      <c r="G53" s="20">
        <f>G54</f>
        <v>0</v>
      </c>
      <c r="H53" s="20">
        <f>H54</f>
        <v>0</v>
      </c>
      <c r="I53" s="26"/>
      <c r="J53" s="26"/>
      <c r="N53" s="26"/>
    </row>
    <row r="54" spans="1:14" ht="31.5">
      <c r="A54" s="96" t="s">
        <v>28</v>
      </c>
      <c r="B54" s="27" t="s">
        <v>370</v>
      </c>
      <c r="C54" s="42" t="s">
        <v>23</v>
      </c>
      <c r="D54" s="20">
        <f>'2021-2023 год Приложение 3'!E65</f>
        <v>25428</v>
      </c>
      <c r="E54" s="20">
        <f>'2021-2023 год Приложение 3'!F65</f>
        <v>0</v>
      </c>
      <c r="F54" s="20">
        <f>'2021-2023 год Приложение 3'!G65</f>
        <v>25428</v>
      </c>
      <c r="G54" s="20">
        <f>'2021-2023 год Приложение 3'!H65</f>
        <v>0</v>
      </c>
      <c r="H54" s="20">
        <f>'2021-2023 год Приложение 3'!I65</f>
        <v>0</v>
      </c>
      <c r="I54" s="26"/>
      <c r="J54" s="26"/>
      <c r="N54" s="26"/>
    </row>
    <row r="55" spans="1:14" ht="63">
      <c r="A55" s="10" t="s">
        <v>356</v>
      </c>
      <c r="B55" s="11" t="s">
        <v>165</v>
      </c>
      <c r="C55" s="11" t="s">
        <v>0</v>
      </c>
      <c r="D55" s="12">
        <f>D70+D80+D83+D68+D72+D56+D77+D66+D74+D58+D60+D62+D64</f>
        <v>260935.1</v>
      </c>
      <c r="E55" s="12">
        <f>E70+E80+E83+E68+E72+E56+E77+E66+E74+E58+E60+E62+E64</f>
        <v>0.8</v>
      </c>
      <c r="F55" s="12">
        <f>F70+F80+F83+F68+F72+F56+F77+F66+F74+F58+F60+F62+F64</f>
        <v>260935.9</v>
      </c>
      <c r="G55" s="12">
        <f>G70+G80+G83+G68+G72+G56+G77+G66+G74+G58+G60+G62+G64</f>
        <v>27562.1</v>
      </c>
      <c r="H55" s="12">
        <f>H70+H80+H83+H68+H72+H56+H77+H66+H74+H58+H60+H62+H64</f>
        <v>27142.1</v>
      </c>
      <c r="I55" s="26"/>
      <c r="J55" s="26"/>
      <c r="N55" s="26"/>
    </row>
    <row r="56" spans="1:14" ht="31.5">
      <c r="A56" s="96" t="s">
        <v>251</v>
      </c>
      <c r="B56" s="35" t="s">
        <v>333</v>
      </c>
      <c r="C56" s="35"/>
      <c r="D56" s="36">
        <f>D57</f>
        <v>170</v>
      </c>
      <c r="E56" s="36">
        <f>E57</f>
        <v>0</v>
      </c>
      <c r="F56" s="36">
        <f>F57</f>
        <v>170</v>
      </c>
      <c r="G56" s="36">
        <f>G57</f>
        <v>0</v>
      </c>
      <c r="H56" s="36">
        <f>H57</f>
        <v>0</v>
      </c>
      <c r="I56" s="26"/>
      <c r="J56" s="26"/>
      <c r="N56" s="26"/>
    </row>
    <row r="57" spans="1:14" ht="47.25">
      <c r="A57" s="45" t="s">
        <v>343</v>
      </c>
      <c r="B57" s="35" t="s">
        <v>333</v>
      </c>
      <c r="C57" s="35" t="s">
        <v>8</v>
      </c>
      <c r="D57" s="36">
        <f>'2021-2023 год Приложение 3'!E330</f>
        <v>170</v>
      </c>
      <c r="E57" s="36">
        <f>'2021-2023 год Приложение 3'!F330</f>
        <v>0</v>
      </c>
      <c r="F57" s="36">
        <f>'2021-2023 год Приложение 3'!G330</f>
        <v>170</v>
      </c>
      <c r="G57" s="36">
        <f>'2021-2023 год Приложение 3'!H330</f>
        <v>0</v>
      </c>
      <c r="H57" s="36">
        <f>'2021-2023 год Приложение 3'!I330</f>
        <v>0</v>
      </c>
      <c r="I57" s="26"/>
      <c r="J57" s="26"/>
      <c r="N57" s="26"/>
    </row>
    <row r="58" spans="1:14" ht="126">
      <c r="A58" s="45" t="s">
        <v>417</v>
      </c>
      <c r="B58" s="35" t="s">
        <v>414</v>
      </c>
      <c r="C58" s="35"/>
      <c r="D58" s="36">
        <f>D59</f>
        <v>2993</v>
      </c>
      <c r="E58" s="36">
        <f>E59</f>
        <v>0</v>
      </c>
      <c r="F58" s="36">
        <f>F59</f>
        <v>2993</v>
      </c>
      <c r="G58" s="36">
        <f>G59</f>
        <v>0</v>
      </c>
      <c r="H58" s="36">
        <f>H59</f>
        <v>0</v>
      </c>
      <c r="I58" s="26"/>
      <c r="J58" s="26"/>
      <c r="N58" s="26"/>
    </row>
    <row r="59" spans="1:14" ht="15.75">
      <c r="A59" s="149" t="s">
        <v>9</v>
      </c>
      <c r="B59" s="35" t="s">
        <v>414</v>
      </c>
      <c r="C59" s="35" t="s">
        <v>12</v>
      </c>
      <c r="D59" s="36">
        <f>'2021-2023 год Приложение 3'!E332</f>
        <v>2993</v>
      </c>
      <c r="E59" s="36">
        <f>'2021-2023 год Приложение 3'!F332</f>
        <v>0</v>
      </c>
      <c r="F59" s="36">
        <f>E59+D59</f>
        <v>2993</v>
      </c>
      <c r="G59" s="36">
        <f>'2021-2023 год Приложение 3'!H332</f>
        <v>0</v>
      </c>
      <c r="H59" s="36">
        <f>'2021-2023 год Приложение 3'!I332</f>
        <v>0</v>
      </c>
      <c r="I59" s="26"/>
      <c r="J59" s="26"/>
      <c r="N59" s="26"/>
    </row>
    <row r="60" spans="1:14" ht="126">
      <c r="A60" s="45" t="s">
        <v>418</v>
      </c>
      <c r="B60" s="35" t="s">
        <v>415</v>
      </c>
      <c r="C60" s="35"/>
      <c r="D60" s="36">
        <f>D61</f>
        <v>168.8</v>
      </c>
      <c r="E60" s="36">
        <f>E61</f>
        <v>0</v>
      </c>
      <c r="F60" s="36">
        <f>F61</f>
        <v>168.8</v>
      </c>
      <c r="G60" s="36">
        <f>G61</f>
        <v>0</v>
      </c>
      <c r="H60" s="36">
        <f>H61</f>
        <v>0</v>
      </c>
      <c r="I60" s="26"/>
      <c r="J60" s="26"/>
      <c r="N60" s="26"/>
    </row>
    <row r="61" spans="1:14" ht="15.75">
      <c r="A61" s="149" t="s">
        <v>9</v>
      </c>
      <c r="B61" s="35" t="s">
        <v>415</v>
      </c>
      <c r="C61" s="35" t="s">
        <v>12</v>
      </c>
      <c r="D61" s="36">
        <f>'2021-2023 год Приложение 3'!E334</f>
        <v>168.8</v>
      </c>
      <c r="E61" s="36">
        <f>'2021-2023 год Приложение 3'!F334</f>
        <v>0</v>
      </c>
      <c r="F61" s="36">
        <f>E61+D61</f>
        <v>168.8</v>
      </c>
      <c r="G61" s="36">
        <f>'2021-2023 год Приложение 3'!H334</f>
        <v>0</v>
      </c>
      <c r="H61" s="36">
        <f>'2021-2023 год Приложение 3'!I334</f>
        <v>0</v>
      </c>
      <c r="I61" s="26"/>
      <c r="J61" s="26"/>
      <c r="N61" s="26"/>
    </row>
    <row r="62" spans="1:14" ht="78.75">
      <c r="A62" s="153" t="s">
        <v>419</v>
      </c>
      <c r="B62" s="35" t="s">
        <v>416</v>
      </c>
      <c r="C62" s="35"/>
      <c r="D62" s="36">
        <f>D63</f>
        <v>201.4</v>
      </c>
      <c r="E62" s="36">
        <f>E63</f>
        <v>0</v>
      </c>
      <c r="F62" s="36">
        <f>F63</f>
        <v>201.4</v>
      </c>
      <c r="G62" s="36">
        <f>G63</f>
        <v>0</v>
      </c>
      <c r="H62" s="36">
        <f>H63</f>
        <v>0</v>
      </c>
      <c r="I62" s="26"/>
      <c r="J62" s="26"/>
      <c r="N62" s="26"/>
    </row>
    <row r="63" spans="1:14" ht="15.75">
      <c r="A63" s="149" t="s">
        <v>9</v>
      </c>
      <c r="B63" s="35" t="s">
        <v>416</v>
      </c>
      <c r="C63" s="35" t="s">
        <v>12</v>
      </c>
      <c r="D63" s="36">
        <f>'2021-2023 год Приложение 3'!E336</f>
        <v>201.4</v>
      </c>
      <c r="E63" s="36">
        <f>'2021-2023 год Приложение 3'!F336</f>
        <v>0</v>
      </c>
      <c r="F63" s="36">
        <f>E63+D63</f>
        <v>201.4</v>
      </c>
      <c r="G63" s="36">
        <f>'2021-2023 год Приложение 3'!H336</f>
        <v>0</v>
      </c>
      <c r="H63" s="36">
        <f>'2021-2023 год Приложение 3'!I336</f>
        <v>0</v>
      </c>
      <c r="I63" s="26"/>
      <c r="J63" s="26"/>
      <c r="N63" s="26"/>
    </row>
    <row r="64" spans="1:14" ht="31.5">
      <c r="A64" s="51" t="s">
        <v>439</v>
      </c>
      <c r="B64" s="35" t="s">
        <v>438</v>
      </c>
      <c r="C64" s="35"/>
      <c r="D64" s="36">
        <f>D65</f>
        <v>0</v>
      </c>
      <c r="E64" s="36">
        <f>E65</f>
        <v>0.8</v>
      </c>
      <c r="F64" s="36">
        <f>F65</f>
        <v>0.8</v>
      </c>
      <c r="G64" s="36">
        <f>G65</f>
        <v>0</v>
      </c>
      <c r="H64" s="36">
        <f>H65</f>
        <v>0</v>
      </c>
      <c r="I64" s="26"/>
      <c r="J64" s="26"/>
      <c r="N64" s="26"/>
    </row>
    <row r="65" spans="1:14" ht="47.25">
      <c r="A65" s="45" t="s">
        <v>343</v>
      </c>
      <c r="B65" s="35" t="s">
        <v>438</v>
      </c>
      <c r="C65" s="35" t="s">
        <v>8</v>
      </c>
      <c r="D65" s="36">
        <f>'2021-2023 год Приложение 3'!E338</f>
        <v>0</v>
      </c>
      <c r="E65" s="36">
        <f>'2021-2023 год Приложение 3'!F338</f>
        <v>0.8</v>
      </c>
      <c r="F65" s="36">
        <f>E65+D65</f>
        <v>0.8</v>
      </c>
      <c r="G65" s="36">
        <f>'2021-2023 год Приложение 3'!H338</f>
        <v>0</v>
      </c>
      <c r="H65" s="36">
        <f>'2021-2023 год Приложение 3'!I338</f>
        <v>0</v>
      </c>
      <c r="I65" s="26"/>
      <c r="J65" s="26"/>
      <c r="N65" s="26"/>
    </row>
    <row r="66" spans="1:14" ht="31.5">
      <c r="A66" s="22" t="s">
        <v>351</v>
      </c>
      <c r="B66" s="27" t="s">
        <v>350</v>
      </c>
      <c r="C66" s="42"/>
      <c r="D66" s="20">
        <f>D67</f>
        <v>131.6</v>
      </c>
      <c r="E66" s="20">
        <f>E67</f>
        <v>0</v>
      </c>
      <c r="F66" s="20">
        <f>F67</f>
        <v>131.6</v>
      </c>
      <c r="G66" s="20">
        <f>G67</f>
        <v>420</v>
      </c>
      <c r="H66" s="20">
        <f>H67</f>
        <v>0</v>
      </c>
      <c r="I66" s="26"/>
      <c r="J66" s="26"/>
      <c r="N66" s="26"/>
    </row>
    <row r="67" spans="1:14" ht="47.25">
      <c r="A67" s="45" t="s">
        <v>343</v>
      </c>
      <c r="B67" s="27" t="s">
        <v>350</v>
      </c>
      <c r="C67" s="42" t="s">
        <v>8</v>
      </c>
      <c r="D67" s="20">
        <f>'2021-2023 год Приложение 3'!E68</f>
        <v>131.6</v>
      </c>
      <c r="E67" s="20">
        <f>'2021-2023 год Приложение 3'!F68</f>
        <v>0</v>
      </c>
      <c r="F67" s="20">
        <f>'2021-2023 год Приложение 3'!G68</f>
        <v>131.6</v>
      </c>
      <c r="G67" s="20">
        <f>'2021-2023 год Приложение 3'!H68</f>
        <v>420</v>
      </c>
      <c r="H67" s="20">
        <f>'2021-2023 год Приложение 3'!I68</f>
        <v>0</v>
      </c>
      <c r="I67" s="26"/>
      <c r="J67" s="26"/>
      <c r="N67" s="26"/>
    </row>
    <row r="68" spans="1:14" ht="42" customHeight="1">
      <c r="A68" s="22" t="s">
        <v>325</v>
      </c>
      <c r="B68" s="27" t="s">
        <v>304</v>
      </c>
      <c r="C68" s="42"/>
      <c r="D68" s="20">
        <f>D69</f>
        <v>100</v>
      </c>
      <c r="E68" s="20">
        <f>E69</f>
        <v>0</v>
      </c>
      <c r="F68" s="20">
        <f>F69</f>
        <v>100</v>
      </c>
      <c r="G68" s="20">
        <f>G69</f>
        <v>100</v>
      </c>
      <c r="H68" s="20">
        <f>H69</f>
        <v>100</v>
      </c>
      <c r="I68" s="26"/>
      <c r="J68" s="26"/>
      <c r="N68" s="26"/>
    </row>
    <row r="69" spans="1:14" ht="47.25">
      <c r="A69" s="45" t="s">
        <v>343</v>
      </c>
      <c r="B69" s="27" t="s">
        <v>304</v>
      </c>
      <c r="C69" s="42" t="s">
        <v>8</v>
      </c>
      <c r="D69" s="20">
        <f>'2021-2023 год Приложение 3'!E70</f>
        <v>100</v>
      </c>
      <c r="E69" s="20">
        <f>'2021-2023 год Приложение 3'!F70</f>
        <v>0</v>
      </c>
      <c r="F69" s="20">
        <f>'2021-2023 год Приложение 3'!G70</f>
        <v>100</v>
      </c>
      <c r="G69" s="20">
        <f>'2021-2023 год Приложение 3'!H70</f>
        <v>100</v>
      </c>
      <c r="H69" s="20">
        <f>'2021-2023 год Приложение 3'!I70</f>
        <v>100</v>
      </c>
      <c r="I69" s="26"/>
      <c r="J69" s="26"/>
      <c r="N69" s="26"/>
    </row>
    <row r="70" spans="1:14" ht="31.5">
      <c r="A70" s="22" t="s">
        <v>228</v>
      </c>
      <c r="B70" s="27" t="s">
        <v>301</v>
      </c>
      <c r="C70" s="42"/>
      <c r="D70" s="20">
        <f>D71</f>
        <v>1529.6</v>
      </c>
      <c r="E70" s="20">
        <f>E71</f>
        <v>0</v>
      </c>
      <c r="F70" s="20">
        <f>F71</f>
        <v>1529.6</v>
      </c>
      <c r="G70" s="20">
        <f>G71</f>
        <v>0</v>
      </c>
      <c r="H70" s="20">
        <f>H71</f>
        <v>0</v>
      </c>
      <c r="I70" s="26"/>
      <c r="J70" s="26"/>
      <c r="N70" s="26"/>
    </row>
    <row r="71" spans="1:14" ht="47.25">
      <c r="A71" s="45" t="s">
        <v>343</v>
      </c>
      <c r="B71" s="27" t="s">
        <v>301</v>
      </c>
      <c r="C71" s="42" t="s">
        <v>8</v>
      </c>
      <c r="D71" s="20">
        <f>'2021-2023 год Приложение 3'!E72</f>
        <v>1529.6</v>
      </c>
      <c r="E71" s="20">
        <f>'2021-2023 год Приложение 3'!F72</f>
        <v>0</v>
      </c>
      <c r="F71" s="20">
        <f>'2021-2023 год Приложение 3'!G72</f>
        <v>1529.6</v>
      </c>
      <c r="G71" s="20">
        <f>'2021-2023 год Приложение 3'!H72</f>
        <v>0</v>
      </c>
      <c r="H71" s="20">
        <f>'2021-2023 год Приложение 3'!I72</f>
        <v>0</v>
      </c>
      <c r="I71" s="26"/>
      <c r="J71" s="26"/>
      <c r="N71" s="26"/>
    </row>
    <row r="72" spans="1:14" ht="31.5">
      <c r="A72" s="22" t="s">
        <v>302</v>
      </c>
      <c r="B72" s="27" t="s">
        <v>303</v>
      </c>
      <c r="C72" s="42"/>
      <c r="D72" s="20">
        <f>D73</f>
        <v>200</v>
      </c>
      <c r="E72" s="20">
        <f>E73</f>
        <v>0</v>
      </c>
      <c r="F72" s="20">
        <f>F73</f>
        <v>200</v>
      </c>
      <c r="G72" s="20">
        <f>G73</f>
        <v>200</v>
      </c>
      <c r="H72" s="20">
        <f>H73</f>
        <v>200</v>
      </c>
      <c r="I72" s="26"/>
      <c r="J72" s="26"/>
      <c r="N72" s="26"/>
    </row>
    <row r="73" spans="1:14" ht="47.25">
      <c r="A73" s="45" t="s">
        <v>343</v>
      </c>
      <c r="B73" s="27" t="s">
        <v>303</v>
      </c>
      <c r="C73" s="42" t="s">
        <v>8</v>
      </c>
      <c r="D73" s="20">
        <f>'2021-2023 год Приложение 3'!E74</f>
        <v>200</v>
      </c>
      <c r="E73" s="20">
        <f>'2021-2023 год Приложение 3'!F74</f>
        <v>0</v>
      </c>
      <c r="F73" s="20">
        <f>'2021-2023 год Приложение 3'!G74</f>
        <v>200</v>
      </c>
      <c r="G73" s="20">
        <f>'2021-2023 год Приложение 3'!H74</f>
        <v>200</v>
      </c>
      <c r="H73" s="20">
        <f>'2021-2023 год Приложение 3'!I74</f>
        <v>200</v>
      </c>
      <c r="I73" s="26"/>
      <c r="J73" s="26"/>
      <c r="N73" s="26"/>
    </row>
    <row r="74" spans="1:14" ht="63">
      <c r="A74" s="51" t="s">
        <v>293</v>
      </c>
      <c r="B74" s="35" t="s">
        <v>324</v>
      </c>
      <c r="C74" s="21"/>
      <c r="D74" s="20">
        <f>D75+D76</f>
        <v>26842.1</v>
      </c>
      <c r="E74" s="20">
        <f>E75+E76</f>
        <v>0</v>
      </c>
      <c r="F74" s="20">
        <f>F75+F76</f>
        <v>26842.1</v>
      </c>
      <c r="G74" s="20">
        <f>G75+G76</f>
        <v>26842.1</v>
      </c>
      <c r="H74" s="20">
        <f>H75+H76</f>
        <v>26842.1</v>
      </c>
      <c r="I74" s="26"/>
      <c r="J74" s="26"/>
      <c r="N74" s="26"/>
    </row>
    <row r="75" spans="1:14" ht="31.5">
      <c r="A75" s="96" t="s">
        <v>28</v>
      </c>
      <c r="B75" s="35" t="s">
        <v>324</v>
      </c>
      <c r="C75" s="21" t="s">
        <v>23</v>
      </c>
      <c r="D75" s="20">
        <f>'2021-2023 год Приложение 3'!E76</f>
        <v>25975.5</v>
      </c>
      <c r="E75" s="20">
        <f>'2021-2023 год Приложение 3'!F76</f>
        <v>0</v>
      </c>
      <c r="F75" s="20">
        <f>'2021-2023 год Приложение 3'!G76</f>
        <v>25975.5</v>
      </c>
      <c r="G75" s="20">
        <f>'2021-2023 год Приложение 3'!H76</f>
        <v>26842.1</v>
      </c>
      <c r="H75" s="20">
        <f>'2021-2023 год Приложение 3'!I76</f>
        <v>26842.1</v>
      </c>
      <c r="I75" s="26"/>
      <c r="J75" s="26"/>
      <c r="N75" s="26"/>
    </row>
    <row r="76" spans="1:14" ht="15.75">
      <c r="A76" s="96" t="s">
        <v>9</v>
      </c>
      <c r="B76" s="35" t="s">
        <v>324</v>
      </c>
      <c r="C76" s="21" t="s">
        <v>12</v>
      </c>
      <c r="D76" s="20">
        <f>'2021-2023 год Приложение 3'!E340</f>
        <v>866.6</v>
      </c>
      <c r="E76" s="20">
        <f>'2021-2023 год Приложение 3'!F340</f>
        <v>0</v>
      </c>
      <c r="F76" s="20">
        <f>D76+E76</f>
        <v>866.6</v>
      </c>
      <c r="G76" s="20">
        <f>'2021-2023 год Приложение 3'!H340</f>
        <v>0</v>
      </c>
      <c r="H76" s="20">
        <f>'2021-2023 год Приложение 3'!I340</f>
        <v>0</v>
      </c>
      <c r="I76" s="26"/>
      <c r="J76" s="26"/>
      <c r="N76" s="26"/>
    </row>
    <row r="77" spans="1:14" ht="31.5">
      <c r="A77" s="96" t="s">
        <v>251</v>
      </c>
      <c r="B77" s="35" t="s">
        <v>339</v>
      </c>
      <c r="C77" s="21"/>
      <c r="D77" s="20">
        <f>D79+D78</f>
        <v>217209</v>
      </c>
      <c r="E77" s="20">
        <f>E79+E78</f>
        <v>0</v>
      </c>
      <c r="F77" s="20">
        <f>F79+F78</f>
        <v>217209</v>
      </c>
      <c r="G77" s="20">
        <f>G79+G78</f>
        <v>0</v>
      </c>
      <c r="H77" s="20">
        <f>H79+H78</f>
        <v>0</v>
      </c>
      <c r="I77" s="26"/>
      <c r="J77" s="26"/>
      <c r="N77" s="26"/>
    </row>
    <row r="78" spans="1:14" ht="31.5">
      <c r="A78" s="96" t="s">
        <v>28</v>
      </c>
      <c r="B78" s="35" t="s">
        <v>339</v>
      </c>
      <c r="C78" s="35" t="s">
        <v>23</v>
      </c>
      <c r="D78" s="20">
        <f>'2021-2023 год Приложение 3'!E78</f>
        <v>85069.2</v>
      </c>
      <c r="E78" s="20">
        <f>'2021-2023 год Приложение 3'!F78</f>
        <v>0</v>
      </c>
      <c r="F78" s="20">
        <f>'2021-2023 год Приложение 3'!G78</f>
        <v>85069.2</v>
      </c>
      <c r="G78" s="20">
        <f>'2021-2023 год Приложение 3'!H78</f>
        <v>0</v>
      </c>
      <c r="H78" s="20">
        <f>'2021-2023 год Приложение 3'!I78</f>
        <v>0</v>
      </c>
      <c r="I78" s="26"/>
      <c r="J78" s="26"/>
      <c r="N78" s="26"/>
    </row>
    <row r="79" spans="1:14" ht="15.75">
      <c r="A79" s="96" t="s">
        <v>9</v>
      </c>
      <c r="B79" s="35" t="s">
        <v>339</v>
      </c>
      <c r="C79" s="35" t="s">
        <v>12</v>
      </c>
      <c r="D79" s="20">
        <f>'2021-2023 год Приложение 3'!E342</f>
        <v>132139.8</v>
      </c>
      <c r="E79" s="20">
        <f>'2021-2023 год Приложение 3'!F342</f>
        <v>0</v>
      </c>
      <c r="F79" s="20">
        <f>'2021-2023 год Приложение 3'!G342</f>
        <v>132139.8</v>
      </c>
      <c r="G79" s="20">
        <f>'2021-2023 год Приложение 3'!H342</f>
        <v>0</v>
      </c>
      <c r="H79" s="20">
        <f>'2021-2023 год Приложение 3'!I342</f>
        <v>0</v>
      </c>
      <c r="I79" s="26"/>
      <c r="J79" s="26"/>
      <c r="N79" s="26"/>
    </row>
    <row r="80" spans="1:14" ht="31.5">
      <c r="A80" s="96" t="s">
        <v>251</v>
      </c>
      <c r="B80" s="35" t="s">
        <v>254</v>
      </c>
      <c r="C80" s="35"/>
      <c r="D80" s="20">
        <f>D81+D82</f>
        <v>9167</v>
      </c>
      <c r="E80" s="20">
        <f>E81+E82</f>
        <v>0</v>
      </c>
      <c r="F80" s="20">
        <f>F81+F82</f>
        <v>9167</v>
      </c>
      <c r="G80" s="20">
        <f>G81+G82</f>
        <v>0</v>
      </c>
      <c r="H80" s="20">
        <f>H81+H82</f>
        <v>0</v>
      </c>
      <c r="I80" s="26"/>
      <c r="J80" s="26"/>
      <c r="N80" s="26"/>
    </row>
    <row r="81" spans="1:14" ht="31.5">
      <c r="A81" s="96" t="s">
        <v>28</v>
      </c>
      <c r="B81" s="35" t="s">
        <v>254</v>
      </c>
      <c r="C81" s="35" t="s">
        <v>23</v>
      </c>
      <c r="D81" s="20">
        <f>'2021-2023 год Приложение 3'!E80</f>
        <v>3610.5</v>
      </c>
      <c r="E81" s="20">
        <f>'2021-2023 год Приложение 3'!F80</f>
        <v>0</v>
      </c>
      <c r="F81" s="20">
        <f>'2021-2023 год Приложение 3'!G80</f>
        <v>3610.5</v>
      </c>
      <c r="G81" s="20">
        <f>'2021-2023 год Приложение 3'!H80</f>
        <v>0</v>
      </c>
      <c r="H81" s="20">
        <f>'2021-2023 год Приложение 3'!I80</f>
        <v>0</v>
      </c>
      <c r="I81" s="26"/>
      <c r="J81" s="26"/>
      <c r="N81" s="26"/>
    </row>
    <row r="82" spans="1:14" ht="15.75">
      <c r="A82" s="96" t="s">
        <v>9</v>
      </c>
      <c r="B82" s="35" t="s">
        <v>254</v>
      </c>
      <c r="C82" s="35" t="s">
        <v>12</v>
      </c>
      <c r="D82" s="20">
        <f>'2021-2023 год Приложение 3'!E344</f>
        <v>5556.5</v>
      </c>
      <c r="E82" s="20">
        <f>'2021-2023 год Приложение 3'!F344</f>
        <v>0</v>
      </c>
      <c r="F82" s="20">
        <f>'2021-2023 год Приложение 3'!G344</f>
        <v>5556.5</v>
      </c>
      <c r="G82" s="20">
        <f>'2021-2023 год Приложение 3'!H344</f>
        <v>0</v>
      </c>
      <c r="H82" s="20">
        <f>'2021-2023 год Приложение 3'!I344</f>
        <v>0</v>
      </c>
      <c r="I82" s="26"/>
      <c r="J82" s="26"/>
      <c r="N82" s="26"/>
    </row>
    <row r="83" spans="1:14" ht="29.25" customHeight="1">
      <c r="A83" s="96" t="s">
        <v>251</v>
      </c>
      <c r="B83" s="35" t="s">
        <v>255</v>
      </c>
      <c r="C83" s="35"/>
      <c r="D83" s="20">
        <f>D84+D85</f>
        <v>2222.6</v>
      </c>
      <c r="E83" s="20">
        <f>E84+E85</f>
        <v>0</v>
      </c>
      <c r="F83" s="20">
        <f>F84+F85</f>
        <v>2222.6</v>
      </c>
      <c r="G83" s="20">
        <f>G84+G85</f>
        <v>0</v>
      </c>
      <c r="H83" s="20">
        <f>H84+H85</f>
        <v>0</v>
      </c>
      <c r="I83" s="26"/>
      <c r="J83" s="26"/>
      <c r="N83" s="26"/>
    </row>
    <row r="84" spans="1:14" ht="31.5">
      <c r="A84" s="96" t="s">
        <v>28</v>
      </c>
      <c r="B84" s="35" t="s">
        <v>255</v>
      </c>
      <c r="C84" s="35" t="s">
        <v>23</v>
      </c>
      <c r="D84" s="20">
        <f>'2021-2023 год Приложение 3'!E82</f>
        <v>835.8</v>
      </c>
      <c r="E84" s="20">
        <f>'2021-2023 год Приложение 3'!F82</f>
        <v>0</v>
      </c>
      <c r="F84" s="20">
        <f>'2021-2023 год Приложение 3'!G82</f>
        <v>835.8</v>
      </c>
      <c r="G84" s="20">
        <f>'2021-2023 год Приложение 3'!H82</f>
        <v>0</v>
      </c>
      <c r="H84" s="20">
        <f>'2021-2023 год Приложение 3'!I346+'2021-2023 год Приложение 3'!I82</f>
        <v>0</v>
      </c>
      <c r="I84" s="26"/>
      <c r="J84" s="26"/>
      <c r="N84" s="26"/>
    </row>
    <row r="85" spans="1:14" ht="15.75">
      <c r="A85" s="96" t="s">
        <v>9</v>
      </c>
      <c r="B85" s="35" t="s">
        <v>255</v>
      </c>
      <c r="C85" s="35" t="s">
        <v>12</v>
      </c>
      <c r="D85" s="20">
        <f>'2021-2023 год Приложение 3'!E346</f>
        <v>1386.8</v>
      </c>
      <c r="E85" s="20">
        <f>'2021-2023 год Приложение 3'!F346</f>
        <v>0</v>
      </c>
      <c r="F85" s="20">
        <f>'2021-2023 год Приложение 3'!G346</f>
        <v>1386.8</v>
      </c>
      <c r="G85" s="20">
        <f>'2021-2023 год Приложение 3'!H346</f>
        <v>0</v>
      </c>
      <c r="H85" s="20">
        <f>'2021-2023 год Приложение 3'!I346</f>
        <v>0</v>
      </c>
      <c r="I85" s="26"/>
      <c r="J85" s="26"/>
      <c r="N85" s="26"/>
    </row>
    <row r="86" spans="1:14" ht="15.75">
      <c r="A86" s="10" t="s">
        <v>53</v>
      </c>
      <c r="B86" s="11" t="s">
        <v>166</v>
      </c>
      <c r="C86" s="11" t="s">
        <v>0</v>
      </c>
      <c r="D86" s="12">
        <f>D87+D89+D93+D101+D91+D95+D97+D99</f>
        <v>39659.3</v>
      </c>
      <c r="E86" s="12">
        <f>E87+E89+E93+E101+E91+E95+E97+E99</f>
        <v>-60</v>
      </c>
      <c r="F86" s="12">
        <f>F87+F89+F93+F101+F91+F95+F97+F99</f>
        <v>39599.30000000001</v>
      </c>
      <c r="G86" s="12">
        <f>G87+G89+G93+G101+G91+G95+G97+G99</f>
        <v>37824.899999999994</v>
      </c>
      <c r="H86" s="12">
        <f>H87+H89+H93+H101+H91+H95+H97+H99</f>
        <v>37824.899999999994</v>
      </c>
      <c r="I86" s="26"/>
      <c r="J86" s="26"/>
      <c r="K86" s="26"/>
      <c r="N86" s="26"/>
    </row>
    <row r="87" spans="1:14" ht="31.5">
      <c r="A87" s="14" t="s">
        <v>35</v>
      </c>
      <c r="B87" s="15" t="s">
        <v>305</v>
      </c>
      <c r="C87" s="57"/>
      <c r="D87" s="43">
        <f>D88</f>
        <v>5086.8</v>
      </c>
      <c r="E87" s="43">
        <f>E88</f>
        <v>-22.2</v>
      </c>
      <c r="F87" s="43">
        <f>F88</f>
        <v>5064.6</v>
      </c>
      <c r="G87" s="43">
        <f>G88</f>
        <v>5390.1</v>
      </c>
      <c r="H87" s="43">
        <f>H88</f>
        <v>5390.1</v>
      </c>
      <c r="I87" s="26"/>
      <c r="J87" s="26"/>
      <c r="K87" s="26"/>
      <c r="L87" s="26"/>
      <c r="M87" s="26"/>
      <c r="N87" s="26"/>
    </row>
    <row r="88" spans="1:14" ht="47.25">
      <c r="A88" s="45" t="s">
        <v>343</v>
      </c>
      <c r="B88" s="15" t="s">
        <v>305</v>
      </c>
      <c r="C88" s="42" t="s">
        <v>8</v>
      </c>
      <c r="D88" s="20">
        <f>'2021-2023 год Приложение 3'!E85</f>
        <v>5086.8</v>
      </c>
      <c r="E88" s="20">
        <f>'2021-2023 год Приложение 3'!F85</f>
        <v>-22.2</v>
      </c>
      <c r="F88" s="20">
        <f>'2021-2023 год Приложение 3'!G85</f>
        <v>5064.6</v>
      </c>
      <c r="G88" s="20">
        <f>'2021-2023 год Приложение 3'!H85</f>
        <v>5390.1</v>
      </c>
      <c r="H88" s="20">
        <f>'2021-2023 год Приложение 3'!I85</f>
        <v>5390.1</v>
      </c>
      <c r="I88" s="26"/>
      <c r="J88" s="26"/>
      <c r="N88" s="26"/>
    </row>
    <row r="89" spans="1:14" ht="31.5">
      <c r="A89" s="14" t="s">
        <v>35</v>
      </c>
      <c r="B89" s="15" t="s">
        <v>306</v>
      </c>
      <c r="C89" s="15"/>
      <c r="D89" s="43">
        <f>D90</f>
        <v>1947.3</v>
      </c>
      <c r="E89" s="43">
        <f>E90</f>
        <v>0</v>
      </c>
      <c r="F89" s="43">
        <f>F90</f>
        <v>1947.3</v>
      </c>
      <c r="G89" s="43">
        <f>G90</f>
        <v>1233.7</v>
      </c>
      <c r="H89" s="43">
        <f>H90</f>
        <v>1233.7</v>
      </c>
      <c r="I89" s="26"/>
      <c r="J89" s="26"/>
      <c r="N89" s="26"/>
    </row>
    <row r="90" spans="1:14" ht="47.25">
      <c r="A90" s="45" t="s">
        <v>343</v>
      </c>
      <c r="B90" s="15" t="s">
        <v>306</v>
      </c>
      <c r="C90" s="42" t="s">
        <v>8</v>
      </c>
      <c r="D90" s="20">
        <f>'2021-2023 год Приложение 3'!E87</f>
        <v>1947.3</v>
      </c>
      <c r="E90" s="20">
        <f>'2021-2023 год Приложение 3'!F87</f>
        <v>0</v>
      </c>
      <c r="F90" s="20">
        <f>'2021-2023 год Приложение 3'!G87</f>
        <v>1947.3</v>
      </c>
      <c r="G90" s="20">
        <f>'2021-2023 год Приложение 3'!H87</f>
        <v>1233.7</v>
      </c>
      <c r="H90" s="20">
        <f>'2021-2023 год Приложение 3'!I87</f>
        <v>1233.7</v>
      </c>
      <c r="I90" s="26"/>
      <c r="J90" s="26"/>
      <c r="N90" s="26"/>
    </row>
    <row r="91" spans="1:14" ht="31.5">
      <c r="A91" s="22" t="s">
        <v>36</v>
      </c>
      <c r="B91" s="21" t="s">
        <v>167</v>
      </c>
      <c r="C91" s="21"/>
      <c r="D91" s="20">
        <f>D92</f>
        <v>8725.2</v>
      </c>
      <c r="E91" s="20">
        <f>E92</f>
        <v>0</v>
      </c>
      <c r="F91" s="20">
        <f>F92</f>
        <v>8725.2</v>
      </c>
      <c r="G91" s="20">
        <f>G92</f>
        <v>9423.3</v>
      </c>
      <c r="H91" s="20">
        <f>H92</f>
        <v>9423.3</v>
      </c>
      <c r="I91" s="26"/>
      <c r="J91" s="26"/>
      <c r="K91" s="26"/>
      <c r="N91" s="26"/>
    </row>
    <row r="92" spans="1:14" ht="47.25">
      <c r="A92" s="45" t="s">
        <v>343</v>
      </c>
      <c r="B92" s="21" t="s">
        <v>167</v>
      </c>
      <c r="C92" s="21" t="s">
        <v>8</v>
      </c>
      <c r="D92" s="20">
        <f>'2021-2023 год Приложение 3'!E89</f>
        <v>8725.2</v>
      </c>
      <c r="E92" s="20">
        <f>'2021-2023 год Приложение 3'!F89</f>
        <v>0</v>
      </c>
      <c r="F92" s="20">
        <f>'2021-2023 год Приложение 3'!G89</f>
        <v>8725.2</v>
      </c>
      <c r="G92" s="20">
        <f>'2021-2023 год Приложение 3'!H89</f>
        <v>9423.3</v>
      </c>
      <c r="H92" s="20">
        <f>'2021-2023 год Приложение 3'!I89</f>
        <v>9423.3</v>
      </c>
      <c r="I92" s="26"/>
      <c r="J92" s="26"/>
      <c r="N92" s="26"/>
    </row>
    <row r="93" spans="1:14" ht="31.5">
      <c r="A93" s="40" t="s">
        <v>36</v>
      </c>
      <c r="B93" s="15" t="s">
        <v>307</v>
      </c>
      <c r="C93" s="42"/>
      <c r="D93" s="43">
        <f>D94</f>
        <v>12413</v>
      </c>
      <c r="E93" s="43">
        <f>E94</f>
        <v>0</v>
      </c>
      <c r="F93" s="43">
        <f>F94</f>
        <v>12413</v>
      </c>
      <c r="G93" s="43">
        <f>G94</f>
        <v>12413</v>
      </c>
      <c r="H93" s="43">
        <f>H94</f>
        <v>12413</v>
      </c>
      <c r="I93" s="26"/>
      <c r="J93" s="26"/>
      <c r="N93" s="26"/>
    </row>
    <row r="94" spans="1:14" ht="47.25">
      <c r="A94" s="45" t="s">
        <v>343</v>
      </c>
      <c r="B94" s="15" t="s">
        <v>307</v>
      </c>
      <c r="C94" s="42" t="s">
        <v>8</v>
      </c>
      <c r="D94" s="20">
        <f>'2021-2023 год Приложение 3'!E91</f>
        <v>12413</v>
      </c>
      <c r="E94" s="20">
        <f>'2021-2023 год Приложение 3'!F91</f>
        <v>0</v>
      </c>
      <c r="F94" s="20">
        <f>'2021-2023 год Приложение 3'!G91</f>
        <v>12413</v>
      </c>
      <c r="G94" s="20">
        <f>'2021-2023 год Приложение 3'!H91</f>
        <v>12413</v>
      </c>
      <c r="H94" s="20">
        <f>'2021-2023 год Приложение 3'!I91</f>
        <v>12413</v>
      </c>
      <c r="I94" s="26"/>
      <c r="J94" s="26"/>
      <c r="N94" s="26"/>
    </row>
    <row r="95" spans="1:14" ht="31.5">
      <c r="A95" s="45" t="s">
        <v>189</v>
      </c>
      <c r="B95" s="15" t="s">
        <v>168</v>
      </c>
      <c r="C95" s="42"/>
      <c r="D95" s="20">
        <f>'2021-2023 год Приложение 3'!E92</f>
        <v>8201.7</v>
      </c>
      <c r="E95" s="20">
        <f>'2021-2023 год Приложение 3'!F92</f>
        <v>0</v>
      </c>
      <c r="F95" s="20">
        <f>'2021-2023 год Приложение 3'!G92</f>
        <v>8201.7</v>
      </c>
      <c r="G95" s="20">
        <f>'2021-2023 год Приложение 3'!H92</f>
        <v>6000</v>
      </c>
      <c r="H95" s="20">
        <f>'2021-2023 год Приложение 3'!I92</f>
        <v>6000</v>
      </c>
      <c r="I95" s="26"/>
      <c r="J95" s="26"/>
      <c r="N95" s="26"/>
    </row>
    <row r="96" spans="1:14" ht="47.25">
      <c r="A96" s="45" t="s">
        <v>343</v>
      </c>
      <c r="B96" s="15" t="s">
        <v>168</v>
      </c>
      <c r="C96" s="42" t="s">
        <v>8</v>
      </c>
      <c r="D96" s="20">
        <f>'2021-2023 год Приложение 3'!E93</f>
        <v>8201.7</v>
      </c>
      <c r="E96" s="20">
        <f>'2021-2023 год Приложение 3'!F93</f>
        <v>0</v>
      </c>
      <c r="F96" s="20">
        <f>'2021-2023 год Приложение 3'!G93</f>
        <v>8201.7</v>
      </c>
      <c r="G96" s="20">
        <f>'2021-2023 год Приложение 3'!H93</f>
        <v>6000</v>
      </c>
      <c r="H96" s="20">
        <f>'2021-2023 год Приложение 3'!I93</f>
        <v>6000</v>
      </c>
      <c r="I96" s="26"/>
      <c r="J96" s="26"/>
      <c r="N96" s="26"/>
    </row>
    <row r="97" spans="1:14" ht="15.75">
      <c r="A97" s="45" t="s">
        <v>190</v>
      </c>
      <c r="B97" s="15" t="s">
        <v>191</v>
      </c>
      <c r="C97" s="42"/>
      <c r="D97" s="43">
        <f>D98</f>
        <v>633</v>
      </c>
      <c r="E97" s="43">
        <f>E98</f>
        <v>-4.199999999999996</v>
      </c>
      <c r="F97" s="43">
        <f>F98</f>
        <v>628.8</v>
      </c>
      <c r="G97" s="43">
        <f>G98</f>
        <v>712.5</v>
      </c>
      <c r="H97" s="43">
        <f>H98</f>
        <v>712.5</v>
      </c>
      <c r="I97" s="26"/>
      <c r="J97" s="26"/>
      <c r="N97" s="26"/>
    </row>
    <row r="98" spans="1:14" ht="47.25">
      <c r="A98" s="45" t="s">
        <v>343</v>
      </c>
      <c r="B98" s="15" t="s">
        <v>191</v>
      </c>
      <c r="C98" s="42" t="s">
        <v>8</v>
      </c>
      <c r="D98" s="43">
        <f>'2021-2023 год Приложение 3'!E95</f>
        <v>633</v>
      </c>
      <c r="E98" s="43">
        <f>'2021-2023 год Приложение 3'!F95</f>
        <v>-4.199999999999996</v>
      </c>
      <c r="F98" s="43">
        <f>'2021-2023 год Приложение 3'!G95</f>
        <v>628.8</v>
      </c>
      <c r="G98" s="43">
        <f>'2021-2023 год Приложение 3'!H95</f>
        <v>712.5</v>
      </c>
      <c r="H98" s="43">
        <f>'2021-2023 год Приложение 3'!I95</f>
        <v>712.5</v>
      </c>
      <c r="I98" s="26"/>
      <c r="J98" s="26"/>
      <c r="N98" s="26"/>
    </row>
    <row r="99" spans="1:14" ht="47.25">
      <c r="A99" s="40" t="s">
        <v>37</v>
      </c>
      <c r="B99" s="35" t="s">
        <v>342</v>
      </c>
      <c r="C99" s="42"/>
      <c r="D99" s="43">
        <f>D100</f>
        <v>300</v>
      </c>
      <c r="E99" s="43">
        <f>E100</f>
        <v>-33.6</v>
      </c>
      <c r="F99" s="43">
        <f>F100</f>
        <v>266.4</v>
      </c>
      <c r="G99" s="43">
        <f>G100</f>
        <v>300</v>
      </c>
      <c r="H99" s="43">
        <f>H100</f>
        <v>300</v>
      </c>
      <c r="I99" s="26"/>
      <c r="J99" s="26"/>
      <c r="N99" s="26"/>
    </row>
    <row r="100" spans="1:14" ht="15.75">
      <c r="A100" s="45" t="s">
        <v>9</v>
      </c>
      <c r="B100" s="35" t="s">
        <v>342</v>
      </c>
      <c r="C100" s="42" t="s">
        <v>12</v>
      </c>
      <c r="D100" s="43">
        <f>'2021-2023 год Приложение 3'!E97</f>
        <v>300</v>
      </c>
      <c r="E100" s="43">
        <f>'2021-2023 год Приложение 3'!F97</f>
        <v>-33.6</v>
      </c>
      <c r="F100" s="43">
        <f>'2021-2023 год Приложение 3'!G97</f>
        <v>266.4</v>
      </c>
      <c r="G100" s="43">
        <f>'2021-2023 год Приложение 3'!H97</f>
        <v>300</v>
      </c>
      <c r="H100" s="43">
        <f>'2021-2023 год Приложение 3'!I97</f>
        <v>300</v>
      </c>
      <c r="I100" s="26"/>
      <c r="J100" s="26"/>
      <c r="N100" s="26"/>
    </row>
    <row r="101" spans="1:14" ht="47.25">
      <c r="A101" s="40" t="s">
        <v>37</v>
      </c>
      <c r="B101" s="35" t="s">
        <v>308</v>
      </c>
      <c r="C101" s="42"/>
      <c r="D101" s="43">
        <f>D102</f>
        <v>2352.3</v>
      </c>
      <c r="E101" s="43">
        <f>E102</f>
        <v>0</v>
      </c>
      <c r="F101" s="43">
        <f>F102</f>
        <v>2352.3</v>
      </c>
      <c r="G101" s="43">
        <f>G102</f>
        <v>2352.3</v>
      </c>
      <c r="H101" s="43">
        <f>H102</f>
        <v>2352.3</v>
      </c>
      <c r="I101" s="26"/>
      <c r="J101" s="26"/>
      <c r="N101" s="26"/>
    </row>
    <row r="102" spans="1:14" ht="15.75">
      <c r="A102" s="45" t="s">
        <v>9</v>
      </c>
      <c r="B102" s="35" t="s">
        <v>308</v>
      </c>
      <c r="C102" s="42" t="s">
        <v>12</v>
      </c>
      <c r="D102" s="20">
        <f>'2021-2023 год Приложение 3'!E99</f>
        <v>2352.3</v>
      </c>
      <c r="E102" s="20">
        <f>'2021-2023 год Приложение 3'!F99</f>
        <v>0</v>
      </c>
      <c r="F102" s="20">
        <f>'2021-2023 год Приложение 3'!G99</f>
        <v>2352.3</v>
      </c>
      <c r="G102" s="20">
        <f>'2021-2023 год Приложение 3'!H99</f>
        <v>2352.3</v>
      </c>
      <c r="H102" s="20">
        <f>'2021-2023 год Приложение 3'!I99</f>
        <v>2352.3</v>
      </c>
      <c r="I102" s="26"/>
      <c r="J102" s="26"/>
      <c r="N102" s="26"/>
    </row>
    <row r="103" spans="1:14" ht="31.5">
      <c r="A103" s="10" t="s">
        <v>264</v>
      </c>
      <c r="B103" s="11" t="s">
        <v>169</v>
      </c>
      <c r="C103" s="11" t="s">
        <v>0</v>
      </c>
      <c r="D103" s="12">
        <f>D106+D104</f>
        <v>348.2</v>
      </c>
      <c r="E103" s="12">
        <f>E106+E104</f>
        <v>0</v>
      </c>
      <c r="F103" s="12">
        <f>F106+F104</f>
        <v>348.2</v>
      </c>
      <c r="G103" s="12">
        <f>G106+G104</f>
        <v>238.2</v>
      </c>
      <c r="H103" s="12">
        <f>H106+H104</f>
        <v>246.2</v>
      </c>
      <c r="I103" s="26"/>
      <c r="J103" s="26"/>
      <c r="N103" s="26"/>
    </row>
    <row r="104" spans="1:14" ht="31.5">
      <c r="A104" s="22" t="s">
        <v>54</v>
      </c>
      <c r="B104" s="27" t="s">
        <v>309</v>
      </c>
      <c r="C104" s="42"/>
      <c r="D104" s="43">
        <f>D105</f>
        <v>50</v>
      </c>
      <c r="E104" s="43">
        <f>E105</f>
        <v>0</v>
      </c>
      <c r="F104" s="43">
        <f>F105</f>
        <v>50</v>
      </c>
      <c r="G104" s="43">
        <f>G105</f>
        <v>50</v>
      </c>
      <c r="H104" s="43">
        <f>H105</f>
        <v>50</v>
      </c>
      <c r="I104" s="26"/>
      <c r="J104" s="26"/>
      <c r="N104" s="26"/>
    </row>
    <row r="105" spans="1:14" ht="15.75">
      <c r="A105" s="40" t="s">
        <v>26</v>
      </c>
      <c r="B105" s="27" t="s">
        <v>309</v>
      </c>
      <c r="C105" s="21" t="s">
        <v>16</v>
      </c>
      <c r="D105" s="43">
        <f>'2021-2023 год Приложение 3'!E102</f>
        <v>50</v>
      </c>
      <c r="E105" s="43">
        <f>'2021-2023 год Приложение 3'!F102</f>
        <v>0</v>
      </c>
      <c r="F105" s="43">
        <f>'2021-2023 год Приложение 3'!G102</f>
        <v>50</v>
      </c>
      <c r="G105" s="43">
        <f>'2021-2023 год Приложение 3'!H102</f>
        <v>50</v>
      </c>
      <c r="H105" s="43">
        <f>'2021-2023 год Приложение 3'!I102</f>
        <v>50</v>
      </c>
      <c r="I105" s="26"/>
      <c r="J105" s="26"/>
      <c r="N105" s="26"/>
    </row>
    <row r="106" spans="1:14" ht="31.5">
      <c r="A106" s="40" t="s">
        <v>44</v>
      </c>
      <c r="B106" s="27" t="s">
        <v>170</v>
      </c>
      <c r="C106" s="21"/>
      <c r="D106" s="20">
        <f>D107</f>
        <v>298.2</v>
      </c>
      <c r="E106" s="20">
        <f>E107</f>
        <v>0</v>
      </c>
      <c r="F106" s="20">
        <f>F107</f>
        <v>298.2</v>
      </c>
      <c r="G106" s="20">
        <f>G107</f>
        <v>188.2</v>
      </c>
      <c r="H106" s="20">
        <f>H107</f>
        <v>196.2</v>
      </c>
      <c r="I106" s="26"/>
      <c r="J106" s="26"/>
      <c r="N106" s="26"/>
    </row>
    <row r="107" spans="1:14" ht="47.25">
      <c r="A107" s="45" t="s">
        <v>343</v>
      </c>
      <c r="B107" s="27" t="s">
        <v>170</v>
      </c>
      <c r="C107" s="42" t="s">
        <v>8</v>
      </c>
      <c r="D107" s="20">
        <f>'2021-2023 год Приложение 3'!E104+'2021-2023 год Приложение 3'!E349</f>
        <v>298.2</v>
      </c>
      <c r="E107" s="20">
        <f>'2021-2023 год Приложение 3'!F104+'2021-2023 год Приложение 3'!F349</f>
        <v>0</v>
      </c>
      <c r="F107" s="20">
        <f>'2021-2023 год Приложение 3'!G104+'2021-2023 год Приложение 3'!G349</f>
        <v>298.2</v>
      </c>
      <c r="G107" s="20">
        <f>'2021-2023 год Приложение 3'!H104+'2021-2023 год Приложение 3'!H349</f>
        <v>188.2</v>
      </c>
      <c r="H107" s="20">
        <f>'2021-2023 год Приложение 3'!I104+'2021-2023 год Приложение 3'!I349</f>
        <v>196.2</v>
      </c>
      <c r="I107" s="26"/>
      <c r="J107" s="26"/>
      <c r="N107" s="26"/>
    </row>
    <row r="108" spans="1:14" ht="31.5">
      <c r="A108" s="10" t="s">
        <v>282</v>
      </c>
      <c r="B108" s="11" t="s">
        <v>200</v>
      </c>
      <c r="C108" s="11" t="s">
        <v>0</v>
      </c>
      <c r="D108" s="12">
        <f>D109</f>
        <v>2830.6</v>
      </c>
      <c r="E108" s="12">
        <f>E109</f>
        <v>0</v>
      </c>
      <c r="F108" s="12">
        <f>F109</f>
        <v>2830.6</v>
      </c>
      <c r="G108" s="12">
        <f>G109</f>
        <v>2830.6</v>
      </c>
      <c r="H108" s="12">
        <f>H109</f>
        <v>2830.6</v>
      </c>
      <c r="I108" s="26"/>
      <c r="J108" s="26"/>
      <c r="N108" s="26"/>
    </row>
    <row r="109" spans="1:14" ht="78.75">
      <c r="A109" s="23" t="s">
        <v>345</v>
      </c>
      <c r="B109" s="35" t="s">
        <v>310</v>
      </c>
      <c r="C109" s="21"/>
      <c r="D109" s="92">
        <f>'2021-2023 год Приложение 3'!E106</f>
        <v>2830.6</v>
      </c>
      <c r="E109" s="92">
        <f>'2021-2023 год Приложение 3'!F106</f>
        <v>0</v>
      </c>
      <c r="F109" s="92">
        <f>'2021-2023 год Приложение 3'!G106</f>
        <v>2830.6</v>
      </c>
      <c r="G109" s="92">
        <f>'2021-2023 год Приложение 3'!H106</f>
        <v>2830.6</v>
      </c>
      <c r="H109" s="92">
        <f>'2021-2023 год Приложение 3'!I106</f>
        <v>2830.6</v>
      </c>
      <c r="I109" s="26"/>
      <c r="J109" s="26"/>
      <c r="N109" s="26"/>
    </row>
    <row r="110" spans="1:14" ht="47.25">
      <c r="A110" s="45" t="s">
        <v>343</v>
      </c>
      <c r="B110" s="35" t="s">
        <v>310</v>
      </c>
      <c r="C110" s="21" t="s">
        <v>8</v>
      </c>
      <c r="D110" s="92">
        <f>'2021-2023 год Приложение 3'!E107</f>
        <v>2830.6</v>
      </c>
      <c r="E110" s="92">
        <f>'2021-2023 год Приложение 3'!F107</f>
        <v>0</v>
      </c>
      <c r="F110" s="92">
        <f>'2021-2023 год Приложение 3'!G107</f>
        <v>2830.6</v>
      </c>
      <c r="G110" s="92">
        <f>'2021-2023 год Приложение 3'!H107</f>
        <v>2830.6</v>
      </c>
      <c r="H110" s="92">
        <f>'2021-2023 год Приложение 3'!I107</f>
        <v>2830.6</v>
      </c>
      <c r="I110" s="26"/>
      <c r="J110" s="26"/>
      <c r="N110" s="26"/>
    </row>
    <row r="111" spans="1:14" ht="15.75">
      <c r="A111" s="29" t="s">
        <v>265</v>
      </c>
      <c r="B111" s="30" t="s">
        <v>99</v>
      </c>
      <c r="C111" s="30" t="s">
        <v>0</v>
      </c>
      <c r="D111" s="31">
        <f>D112+D129+D151+D175+D182</f>
        <v>1280937.1</v>
      </c>
      <c r="E111" s="31">
        <f>E112+E129+E151+E175+E182</f>
        <v>18259.399999999998</v>
      </c>
      <c r="F111" s="31">
        <f>F112+F129+F151+F175+F182</f>
        <v>1299196.5000000002</v>
      </c>
      <c r="G111" s="31">
        <f>G112+G129+G151+G175+G182</f>
        <v>1274813.9</v>
      </c>
      <c r="H111" s="31">
        <f>H112+H129+H151+H175+H182</f>
        <v>1273899.4</v>
      </c>
      <c r="I111" s="26"/>
      <c r="J111" s="26"/>
      <c r="N111" s="26"/>
    </row>
    <row r="112" spans="1:14" ht="15.75">
      <c r="A112" s="10" t="s">
        <v>266</v>
      </c>
      <c r="B112" s="11" t="s">
        <v>100</v>
      </c>
      <c r="C112" s="11" t="s">
        <v>0</v>
      </c>
      <c r="D112" s="12">
        <f>D113+D125+D119+D127+D117+D115+D123+D121</f>
        <v>468479.89999999997</v>
      </c>
      <c r="E112" s="12">
        <f>E113+E125+E119+E127+E117+E115+E123+E121</f>
        <v>6214.000000000001</v>
      </c>
      <c r="F112" s="12">
        <f>F113+F125+F119+F127+F117+F115+F123+F121</f>
        <v>474693.89999999997</v>
      </c>
      <c r="G112" s="12">
        <f>G113+G125+G119+G127+G117+G115+G123+G121</f>
        <v>466310.1</v>
      </c>
      <c r="H112" s="12">
        <f>H113+H125+H119+H127+H117+H115+H123+H121</f>
        <v>466230.1</v>
      </c>
      <c r="I112" s="26"/>
      <c r="J112" s="26"/>
      <c r="K112" s="26"/>
      <c r="N112" s="26"/>
    </row>
    <row r="113" spans="1:14" ht="15.75">
      <c r="A113" s="40" t="s">
        <v>24</v>
      </c>
      <c r="B113" s="42" t="s">
        <v>98</v>
      </c>
      <c r="C113" s="42"/>
      <c r="D113" s="43">
        <f>D114</f>
        <v>58493.399999999994</v>
      </c>
      <c r="E113" s="43">
        <f>E114</f>
        <v>-1657.0000000000002</v>
      </c>
      <c r="F113" s="43">
        <f>F114</f>
        <v>56836.399999999994</v>
      </c>
      <c r="G113" s="43">
        <f>G114</f>
        <v>59563.4</v>
      </c>
      <c r="H113" s="43">
        <f>H114</f>
        <v>59483.4</v>
      </c>
      <c r="I113" s="26"/>
      <c r="J113" s="26"/>
      <c r="K113" s="26"/>
      <c r="N113" s="26"/>
    </row>
    <row r="114" spans="1:14" ht="31.5">
      <c r="A114" s="40" t="s">
        <v>10</v>
      </c>
      <c r="B114" s="42" t="s">
        <v>98</v>
      </c>
      <c r="C114" s="42" t="s">
        <v>11</v>
      </c>
      <c r="D114" s="43">
        <f>'2021-2023 год Приложение 3'!E371</f>
        <v>58493.399999999994</v>
      </c>
      <c r="E114" s="43">
        <f>'2021-2023 год Приложение 3'!F371</f>
        <v>-1657.0000000000002</v>
      </c>
      <c r="F114" s="43">
        <f>'2021-2023 год Приложение 3'!G371</f>
        <v>56836.399999999994</v>
      </c>
      <c r="G114" s="43">
        <f>'2021-2023 год Приложение 3'!H371</f>
        <v>59563.4</v>
      </c>
      <c r="H114" s="43">
        <f>'2021-2023 год Приложение 3'!I371</f>
        <v>59483.4</v>
      </c>
      <c r="I114" s="26"/>
      <c r="J114" s="26"/>
      <c r="K114" s="26"/>
      <c r="L114" s="26"/>
      <c r="N114" s="26"/>
    </row>
    <row r="115" spans="1:14" ht="31.5">
      <c r="A115" s="40" t="s">
        <v>239</v>
      </c>
      <c r="B115" s="42" t="s">
        <v>245</v>
      </c>
      <c r="C115" s="42"/>
      <c r="D115" s="43">
        <f>D116</f>
        <v>1249.2</v>
      </c>
      <c r="E115" s="43">
        <f>E116</f>
        <v>0</v>
      </c>
      <c r="F115" s="43">
        <f>F116</f>
        <v>1249.2</v>
      </c>
      <c r="G115" s="43">
        <f>G116</f>
        <v>1271.8</v>
      </c>
      <c r="H115" s="43">
        <f>H116</f>
        <v>1271.8</v>
      </c>
      <c r="I115" s="26"/>
      <c r="J115" s="26"/>
      <c r="K115" s="26"/>
      <c r="L115" s="26"/>
      <c r="N115" s="26"/>
    </row>
    <row r="116" spans="1:14" ht="31.5">
      <c r="A116" s="40" t="s">
        <v>10</v>
      </c>
      <c r="B116" s="42" t="s">
        <v>245</v>
      </c>
      <c r="C116" s="42" t="s">
        <v>11</v>
      </c>
      <c r="D116" s="43">
        <f>'2021-2023 год Приложение 3'!E373</f>
        <v>1249.2</v>
      </c>
      <c r="E116" s="43">
        <f>'2021-2023 год Приложение 3'!F373</f>
        <v>0</v>
      </c>
      <c r="F116" s="43">
        <f>'2021-2023 год Приложение 3'!G373</f>
        <v>1249.2</v>
      </c>
      <c r="G116" s="43">
        <f>'2021-2023 год Приложение 3'!H373</f>
        <v>1271.8</v>
      </c>
      <c r="H116" s="43">
        <f>'2021-2023 год Приложение 3'!I373</f>
        <v>1271.8</v>
      </c>
      <c r="I116" s="26"/>
      <c r="J116" s="26"/>
      <c r="N116" s="26"/>
    </row>
    <row r="117" spans="1:16" ht="47.25">
      <c r="A117" s="40" t="s">
        <v>59</v>
      </c>
      <c r="B117" s="42" t="s">
        <v>102</v>
      </c>
      <c r="C117" s="42"/>
      <c r="D117" s="43">
        <f>D118</f>
        <v>391705.8</v>
      </c>
      <c r="E117" s="43">
        <f>E118</f>
        <v>-3312.4</v>
      </c>
      <c r="F117" s="43">
        <f>F118</f>
        <v>388393.39999999997</v>
      </c>
      <c r="G117" s="43">
        <f>G118</f>
        <v>391705.8</v>
      </c>
      <c r="H117" s="43">
        <f>H118</f>
        <v>391705.8</v>
      </c>
      <c r="I117" s="26"/>
      <c r="J117" s="26"/>
      <c r="K117" s="26"/>
      <c r="L117" s="26"/>
      <c r="N117" s="26"/>
      <c r="O117" s="26"/>
      <c r="P117" s="26"/>
    </row>
    <row r="118" spans="1:14" ht="31.5">
      <c r="A118" s="40" t="s">
        <v>10</v>
      </c>
      <c r="B118" s="42" t="s">
        <v>102</v>
      </c>
      <c r="C118" s="42" t="s">
        <v>11</v>
      </c>
      <c r="D118" s="43">
        <f>'2021-2023 год Приложение 3'!E375</f>
        <v>391705.8</v>
      </c>
      <c r="E118" s="43">
        <f>'2021-2023 год Приложение 3'!F375</f>
        <v>-3312.4</v>
      </c>
      <c r="F118" s="43">
        <f>'2021-2023 год Приложение 3'!G375</f>
        <v>388393.39999999997</v>
      </c>
      <c r="G118" s="43">
        <f>'2021-2023 год Приложение 3'!H375</f>
        <v>391705.8</v>
      </c>
      <c r="H118" s="43">
        <f>'2021-2023 год Приложение 3'!I375</f>
        <v>391705.8</v>
      </c>
      <c r="I118" s="26"/>
      <c r="J118" s="26"/>
      <c r="K118" s="26"/>
      <c r="N118" s="26"/>
    </row>
    <row r="119" spans="1:14" ht="31.5">
      <c r="A119" s="40" t="s">
        <v>25</v>
      </c>
      <c r="B119" s="42" t="s">
        <v>101</v>
      </c>
      <c r="C119" s="42"/>
      <c r="D119" s="43">
        <f>D120</f>
        <v>190.3</v>
      </c>
      <c r="E119" s="43">
        <f>E120</f>
        <v>275</v>
      </c>
      <c r="F119" s="43">
        <f>F120</f>
        <v>465.3</v>
      </c>
      <c r="G119" s="43">
        <f>G120</f>
        <v>0</v>
      </c>
      <c r="H119" s="43">
        <f>H120</f>
        <v>0</v>
      </c>
      <c r="I119" s="26"/>
      <c r="J119" s="26"/>
      <c r="K119" s="26"/>
      <c r="N119" s="26"/>
    </row>
    <row r="120" spans="1:14" ht="31.5">
      <c r="A120" s="40" t="s">
        <v>10</v>
      </c>
      <c r="B120" s="42" t="s">
        <v>101</v>
      </c>
      <c r="C120" s="42" t="s">
        <v>11</v>
      </c>
      <c r="D120" s="43">
        <f>'2021-2023 год Приложение 3'!E377</f>
        <v>190.3</v>
      </c>
      <c r="E120" s="43">
        <f>'2021-2023 год Приложение 3'!F377</f>
        <v>275</v>
      </c>
      <c r="F120" s="43">
        <f>'2021-2023 год Приложение 3'!G377</f>
        <v>465.3</v>
      </c>
      <c r="G120" s="43">
        <f>'2021-2023 год Приложение 3'!H377</f>
        <v>0</v>
      </c>
      <c r="H120" s="43">
        <f>'2021-2023 год Приложение 3'!I377</f>
        <v>0</v>
      </c>
      <c r="I120" s="26"/>
      <c r="J120" s="26"/>
      <c r="N120" s="26"/>
    </row>
    <row r="121" spans="1:14" ht="31.5">
      <c r="A121" s="40" t="s">
        <v>334</v>
      </c>
      <c r="B121" s="42" t="s">
        <v>335</v>
      </c>
      <c r="C121" s="42"/>
      <c r="D121" s="43">
        <f>D122</f>
        <v>3914.3</v>
      </c>
      <c r="E121" s="43">
        <f>E122</f>
        <v>10908.400000000001</v>
      </c>
      <c r="F121" s="43">
        <f>F122</f>
        <v>14822.7</v>
      </c>
      <c r="G121" s="43">
        <f>G122</f>
        <v>0</v>
      </c>
      <c r="H121" s="43">
        <f>H122</f>
        <v>0</v>
      </c>
      <c r="I121" s="26"/>
      <c r="J121" s="26"/>
      <c r="K121" s="26"/>
      <c r="N121" s="26"/>
    </row>
    <row r="122" spans="1:14" ht="31.5">
      <c r="A122" s="40" t="s">
        <v>10</v>
      </c>
      <c r="B122" s="42" t="s">
        <v>335</v>
      </c>
      <c r="C122" s="42" t="s">
        <v>11</v>
      </c>
      <c r="D122" s="43">
        <f>'2021-2023 год Приложение 3'!E379</f>
        <v>3914.3</v>
      </c>
      <c r="E122" s="43">
        <f>'2021-2023 год Приложение 3'!F379</f>
        <v>10908.400000000001</v>
      </c>
      <c r="F122" s="43">
        <f>'2021-2023 год Приложение 3'!G379</f>
        <v>14822.7</v>
      </c>
      <c r="G122" s="43">
        <f>'2021-2023 год Приложение 3'!H379</f>
        <v>0</v>
      </c>
      <c r="H122" s="43">
        <f>'2021-2023 год Приложение 3'!I379</f>
        <v>0</v>
      </c>
      <c r="I122" s="26"/>
      <c r="J122" s="26"/>
      <c r="N122" s="26"/>
    </row>
    <row r="123" spans="1:14" ht="31.5">
      <c r="A123" s="40" t="s">
        <v>188</v>
      </c>
      <c r="B123" s="42" t="s">
        <v>376</v>
      </c>
      <c r="C123" s="42"/>
      <c r="D123" s="43">
        <f>D124</f>
        <v>426.7</v>
      </c>
      <c r="E123" s="43">
        <f>E124</f>
        <v>0</v>
      </c>
      <c r="F123" s="43">
        <f>F124</f>
        <v>426.7</v>
      </c>
      <c r="G123" s="43">
        <f>G124</f>
        <v>0</v>
      </c>
      <c r="H123" s="43">
        <f>H124</f>
        <v>0</v>
      </c>
      <c r="I123" s="26"/>
      <c r="J123" s="26"/>
      <c r="N123" s="26"/>
    </row>
    <row r="124" spans="1:14" ht="31.5">
      <c r="A124" s="40" t="s">
        <v>10</v>
      </c>
      <c r="B124" s="42" t="s">
        <v>376</v>
      </c>
      <c r="C124" s="42" t="s">
        <v>11</v>
      </c>
      <c r="D124" s="43">
        <f>'2021-2023 год Приложение 3'!E381</f>
        <v>426.7</v>
      </c>
      <c r="E124" s="43">
        <f>'2021-2023 год Приложение 3'!F381</f>
        <v>0</v>
      </c>
      <c r="F124" s="43">
        <f>'2021-2023 год Приложение 3'!G381</f>
        <v>426.7</v>
      </c>
      <c r="G124" s="43">
        <f>'2021-2023 год Приложение 3'!H381</f>
        <v>0</v>
      </c>
      <c r="H124" s="43">
        <f>'2021-2023 год Приложение 3'!I381</f>
        <v>0</v>
      </c>
      <c r="I124" s="26"/>
      <c r="J124" s="26"/>
      <c r="N124" s="26"/>
    </row>
    <row r="125" spans="1:14" ht="63">
      <c r="A125" s="40" t="s">
        <v>58</v>
      </c>
      <c r="B125" s="42" t="s">
        <v>315</v>
      </c>
      <c r="C125" s="42"/>
      <c r="D125" s="43">
        <f>D126</f>
        <v>10720.2</v>
      </c>
      <c r="E125" s="43">
        <f>E126</f>
        <v>0</v>
      </c>
      <c r="F125" s="43">
        <f>F126</f>
        <v>10720.2</v>
      </c>
      <c r="G125" s="43">
        <f>G126</f>
        <v>11915</v>
      </c>
      <c r="H125" s="43">
        <f>H126</f>
        <v>11915</v>
      </c>
      <c r="I125" s="26"/>
      <c r="J125" s="26"/>
      <c r="N125" s="26"/>
    </row>
    <row r="126" spans="1:14" ht="31.5">
      <c r="A126" s="40" t="s">
        <v>10</v>
      </c>
      <c r="B126" s="42" t="s">
        <v>315</v>
      </c>
      <c r="C126" s="42" t="s">
        <v>11</v>
      </c>
      <c r="D126" s="43">
        <f>'2021-2023 год Приложение 3'!E383</f>
        <v>10720.2</v>
      </c>
      <c r="E126" s="43">
        <f>'2021-2023 год Приложение 3'!F383</f>
        <v>0</v>
      </c>
      <c r="F126" s="43">
        <f>'2021-2023 год Приложение 3'!G383</f>
        <v>10720.2</v>
      </c>
      <c r="G126" s="43">
        <f>'2021-2023 год Приложение 3'!H383</f>
        <v>11915</v>
      </c>
      <c r="H126" s="43">
        <f>'2021-2023 год Приложение 3'!I383</f>
        <v>11915</v>
      </c>
      <c r="I126" s="26"/>
      <c r="J126" s="26"/>
      <c r="N126" s="26"/>
    </row>
    <row r="127" spans="1:14" ht="94.5">
      <c r="A127" s="54" t="s">
        <v>181</v>
      </c>
      <c r="B127" s="42" t="s">
        <v>316</v>
      </c>
      <c r="C127" s="42"/>
      <c r="D127" s="43">
        <f>D128</f>
        <v>1780</v>
      </c>
      <c r="E127" s="43">
        <f>E128</f>
        <v>0</v>
      </c>
      <c r="F127" s="43">
        <f>F128</f>
        <v>1780</v>
      </c>
      <c r="G127" s="43">
        <f>G128</f>
        <v>1854.1</v>
      </c>
      <c r="H127" s="43">
        <f>H128</f>
        <v>1854.1</v>
      </c>
      <c r="I127" s="26"/>
      <c r="J127" s="26"/>
      <c r="K127" s="26"/>
      <c r="N127" s="26"/>
    </row>
    <row r="128" spans="1:14" ht="15.75">
      <c r="A128" s="40" t="s">
        <v>26</v>
      </c>
      <c r="B128" s="42" t="s">
        <v>316</v>
      </c>
      <c r="C128" s="42" t="s">
        <v>16</v>
      </c>
      <c r="D128" s="43">
        <f>'2021-2023 год Приложение 3'!E385</f>
        <v>1780</v>
      </c>
      <c r="E128" s="43">
        <f>'2021-2023 год Приложение 3'!F385</f>
        <v>0</v>
      </c>
      <c r="F128" s="43">
        <f>'2021-2023 год Приложение 3'!G385</f>
        <v>1780</v>
      </c>
      <c r="G128" s="43">
        <f>'2021-2023 год Приложение 3'!H385</f>
        <v>1854.1</v>
      </c>
      <c r="H128" s="43">
        <f>'2021-2023 год Приложение 3'!I385</f>
        <v>1854.1</v>
      </c>
      <c r="I128" s="26"/>
      <c r="J128" s="26"/>
      <c r="N128" s="26"/>
    </row>
    <row r="129" spans="1:14" ht="15.75">
      <c r="A129" s="10" t="s">
        <v>267</v>
      </c>
      <c r="B129" s="11" t="s">
        <v>103</v>
      </c>
      <c r="C129" s="11" t="s">
        <v>0</v>
      </c>
      <c r="D129" s="12">
        <f>D130+D136+D143+D134+D141+D132+D139+D147+D145+D149</f>
        <v>692713.5</v>
      </c>
      <c r="E129" s="12">
        <f>E130+E136+E143+E134+E141+E132+E139+E147+E145+E149</f>
        <v>15209.899999999998</v>
      </c>
      <c r="F129" s="12">
        <f>F130+F136+F143+F134+F141+F132+F139+F147+F145+F149</f>
        <v>707923.4</v>
      </c>
      <c r="G129" s="12">
        <f>G130+G136+G143+G134+G141+G132+G139+G147+G145+G149</f>
        <v>689008.7</v>
      </c>
      <c r="H129" s="12">
        <f>H130+H136+H143+H134+H141+H132+H139+H147+H145+H149</f>
        <v>688143.2</v>
      </c>
      <c r="I129" s="26"/>
      <c r="J129" s="26"/>
      <c r="K129" s="103"/>
      <c r="N129" s="26"/>
    </row>
    <row r="130" spans="1:14" ht="15.75">
      <c r="A130" s="40" t="s">
        <v>24</v>
      </c>
      <c r="B130" s="42" t="s">
        <v>104</v>
      </c>
      <c r="C130" s="42"/>
      <c r="D130" s="43">
        <f>D131</f>
        <v>103462.5</v>
      </c>
      <c r="E130" s="43">
        <f>E131</f>
        <v>2871.8</v>
      </c>
      <c r="F130" s="43">
        <f>F131</f>
        <v>106334.3</v>
      </c>
      <c r="G130" s="43">
        <f>G131</f>
        <v>104594.8</v>
      </c>
      <c r="H130" s="43">
        <f>H131</f>
        <v>104977</v>
      </c>
      <c r="I130" s="26"/>
      <c r="J130" s="26"/>
      <c r="N130" s="26"/>
    </row>
    <row r="131" spans="1:14" ht="31.5">
      <c r="A131" s="40" t="s">
        <v>10</v>
      </c>
      <c r="B131" s="42" t="s">
        <v>104</v>
      </c>
      <c r="C131" s="42" t="s">
        <v>11</v>
      </c>
      <c r="D131" s="43">
        <f>'2021-2023 год Приложение 3'!E388</f>
        <v>103462.5</v>
      </c>
      <c r="E131" s="43">
        <f>'2021-2023 год Приложение 3'!F388</f>
        <v>2871.8</v>
      </c>
      <c r="F131" s="43">
        <f>'2021-2023 год Приложение 3'!G388</f>
        <v>106334.3</v>
      </c>
      <c r="G131" s="43">
        <f>'2021-2023 год Приложение 3'!H388</f>
        <v>104594.8</v>
      </c>
      <c r="H131" s="43">
        <f>'2021-2023 год Приложение 3'!I388</f>
        <v>104977</v>
      </c>
      <c r="I131" s="26"/>
      <c r="J131" s="26"/>
      <c r="K131" s="26"/>
      <c r="N131" s="26"/>
    </row>
    <row r="132" spans="1:14" ht="31.5">
      <c r="A132" s="40" t="s">
        <v>239</v>
      </c>
      <c r="B132" s="42" t="s">
        <v>246</v>
      </c>
      <c r="C132" s="42"/>
      <c r="D132" s="43">
        <f>D133</f>
        <v>1308.6</v>
      </c>
      <c r="E132" s="43">
        <f>E133</f>
        <v>0</v>
      </c>
      <c r="F132" s="43">
        <f>F133</f>
        <v>1308.6</v>
      </c>
      <c r="G132" s="43">
        <f>G133</f>
        <v>1332.6</v>
      </c>
      <c r="H132" s="43">
        <f>H133</f>
        <v>1332.6</v>
      </c>
      <c r="I132" s="26"/>
      <c r="J132" s="26"/>
      <c r="N132" s="26"/>
    </row>
    <row r="133" spans="1:14" ht="31.5">
      <c r="A133" s="40" t="s">
        <v>10</v>
      </c>
      <c r="B133" s="42" t="s">
        <v>246</v>
      </c>
      <c r="C133" s="42" t="s">
        <v>11</v>
      </c>
      <c r="D133" s="43">
        <f>'2021-2023 год Приложение 3'!E390</f>
        <v>1308.6</v>
      </c>
      <c r="E133" s="43">
        <f>'2021-2023 год Приложение 3'!F390</f>
        <v>0</v>
      </c>
      <c r="F133" s="43">
        <f>'2021-2023 год Приложение 3'!G390</f>
        <v>1308.6</v>
      </c>
      <c r="G133" s="43">
        <f>'2021-2023 год Приложение 3'!H390</f>
        <v>1332.6</v>
      </c>
      <c r="H133" s="43">
        <f>'2021-2023 год Приложение 3'!I390</f>
        <v>1332.6</v>
      </c>
      <c r="I133" s="26"/>
      <c r="J133" s="26"/>
      <c r="N133" s="26"/>
    </row>
    <row r="134" spans="1:16" ht="47.25">
      <c r="A134" s="40" t="s">
        <v>59</v>
      </c>
      <c r="B134" s="42" t="s">
        <v>105</v>
      </c>
      <c r="C134" s="42"/>
      <c r="D134" s="43">
        <f>D135</f>
        <v>494164.1</v>
      </c>
      <c r="E134" s="43">
        <f>E135</f>
        <v>0</v>
      </c>
      <c r="F134" s="43">
        <f>F135</f>
        <v>494164.1</v>
      </c>
      <c r="G134" s="43">
        <f>G135</f>
        <v>494164.1</v>
      </c>
      <c r="H134" s="43">
        <f>H135</f>
        <v>494164.1</v>
      </c>
      <c r="I134" s="26"/>
      <c r="J134" s="26"/>
      <c r="K134" s="26"/>
      <c r="N134" s="26"/>
      <c r="O134" s="26"/>
      <c r="P134" s="26"/>
    </row>
    <row r="135" spans="1:14" ht="31.5">
      <c r="A135" s="40" t="s">
        <v>10</v>
      </c>
      <c r="B135" s="42" t="s">
        <v>105</v>
      </c>
      <c r="C135" s="42" t="s">
        <v>11</v>
      </c>
      <c r="D135" s="43">
        <f>'2021-2023 год Приложение 3'!E392</f>
        <v>494164.1</v>
      </c>
      <c r="E135" s="43">
        <f>'2021-2023 год Приложение 3'!F392</f>
        <v>0</v>
      </c>
      <c r="F135" s="43">
        <f>'2021-2023 год Приложение 3'!G392</f>
        <v>494164.1</v>
      </c>
      <c r="G135" s="43">
        <f>'2021-2023 год Приложение 3'!H392</f>
        <v>494164.1</v>
      </c>
      <c r="H135" s="43">
        <f>'2021-2023 год Приложение 3'!I392</f>
        <v>494164.1</v>
      </c>
      <c r="I135" s="26"/>
      <c r="J135" s="26"/>
      <c r="N135" s="26"/>
    </row>
    <row r="136" spans="1:14" ht="31.5">
      <c r="A136" s="40" t="s">
        <v>27</v>
      </c>
      <c r="B136" s="42" t="s">
        <v>111</v>
      </c>
      <c r="C136" s="42"/>
      <c r="D136" s="43">
        <f>D138+D137</f>
        <v>8581.7</v>
      </c>
      <c r="E136" s="43">
        <f>E138+E137</f>
        <v>208</v>
      </c>
      <c r="F136" s="43">
        <f>F138+F137</f>
        <v>8789.7</v>
      </c>
      <c r="G136" s="43">
        <f>G138+G137</f>
        <v>405.8</v>
      </c>
      <c r="H136" s="43">
        <f>H138+H137</f>
        <v>81.8</v>
      </c>
      <c r="I136" s="26"/>
      <c r="J136" s="26"/>
      <c r="K136" s="26"/>
      <c r="N136" s="26"/>
    </row>
    <row r="137" spans="1:14" ht="47.25">
      <c r="A137" s="45" t="s">
        <v>343</v>
      </c>
      <c r="B137" s="42" t="s">
        <v>111</v>
      </c>
      <c r="C137" s="42" t="s">
        <v>8</v>
      </c>
      <c r="D137" s="43">
        <f>'2021-2023 год Приложение 3'!E111</f>
        <v>1953.1</v>
      </c>
      <c r="E137" s="43">
        <f>'2021-2023 год Приложение 3'!F111</f>
        <v>0</v>
      </c>
      <c r="F137" s="43">
        <f>D137+E137</f>
        <v>1953.1</v>
      </c>
      <c r="G137" s="43">
        <f>'2021-2023 год Приложение 3'!H111</f>
        <v>0</v>
      </c>
      <c r="H137" s="43">
        <f>'2021-2023 год Приложение 3'!I111</f>
        <v>0</v>
      </c>
      <c r="I137" s="26"/>
      <c r="J137" s="26"/>
      <c r="K137" s="26"/>
      <c r="N137" s="26"/>
    </row>
    <row r="138" spans="1:14" ht="31.5">
      <c r="A138" s="40" t="s">
        <v>10</v>
      </c>
      <c r="B138" s="42" t="s">
        <v>111</v>
      </c>
      <c r="C138" s="42" t="s">
        <v>11</v>
      </c>
      <c r="D138" s="43">
        <f>'2021-2023 год Приложение 3'!E394</f>
        <v>6628.6</v>
      </c>
      <c r="E138" s="43">
        <f>'2021-2023 год Приложение 3'!F394</f>
        <v>208</v>
      </c>
      <c r="F138" s="43">
        <f>E138+D138</f>
        <v>6836.6</v>
      </c>
      <c r="G138" s="43">
        <f>'2021-2023 год Приложение 3'!H394</f>
        <v>405.8</v>
      </c>
      <c r="H138" s="43">
        <f>'2021-2023 год Приложение 3'!I394</f>
        <v>81.8</v>
      </c>
      <c r="I138" s="26"/>
      <c r="J138" s="26"/>
      <c r="N138" s="26"/>
    </row>
    <row r="139" spans="1:14" ht="31.5">
      <c r="A139" s="40" t="s">
        <v>334</v>
      </c>
      <c r="B139" s="42" t="s">
        <v>336</v>
      </c>
      <c r="C139" s="42"/>
      <c r="D139" s="43">
        <f>D140</f>
        <v>6510</v>
      </c>
      <c r="E139" s="43">
        <f>E140</f>
        <v>12130.099999999999</v>
      </c>
      <c r="F139" s="43">
        <f>F140</f>
        <v>18640.1</v>
      </c>
      <c r="G139" s="43">
        <f>G140</f>
        <v>10105.2</v>
      </c>
      <c r="H139" s="43">
        <f>H140</f>
        <v>10105.2</v>
      </c>
      <c r="I139" s="26"/>
      <c r="J139" s="26"/>
      <c r="N139" s="26"/>
    </row>
    <row r="140" spans="1:14" ht="31.5">
      <c r="A140" s="40" t="s">
        <v>10</v>
      </c>
      <c r="B140" s="42" t="s">
        <v>336</v>
      </c>
      <c r="C140" s="42" t="s">
        <v>11</v>
      </c>
      <c r="D140" s="43">
        <f>'2021-2023 год Приложение 3'!E396</f>
        <v>6510</v>
      </c>
      <c r="E140" s="43">
        <f>'2021-2023 год Приложение 3'!F396</f>
        <v>12130.099999999999</v>
      </c>
      <c r="F140" s="43">
        <f>'2021-2023 год Приложение 3'!G396</f>
        <v>18640.1</v>
      </c>
      <c r="G140" s="43">
        <f>'2021-2023 год Приложение 3'!H396</f>
        <v>10105.2</v>
      </c>
      <c r="H140" s="43">
        <f>'2021-2023 год Приложение 3'!I396</f>
        <v>10105.2</v>
      </c>
      <c r="I140" s="26"/>
      <c r="J140" s="26"/>
      <c r="N140" s="26"/>
    </row>
    <row r="141" spans="1:14" ht="31.5">
      <c r="A141" s="40" t="s">
        <v>188</v>
      </c>
      <c r="B141" s="42" t="s">
        <v>377</v>
      </c>
      <c r="C141" s="42"/>
      <c r="D141" s="43">
        <f>D142</f>
        <v>1192.3</v>
      </c>
      <c r="E141" s="43">
        <f>E142</f>
        <v>0</v>
      </c>
      <c r="F141" s="43">
        <f>F142</f>
        <v>1192.3</v>
      </c>
      <c r="G141" s="43">
        <f>G142</f>
        <v>0</v>
      </c>
      <c r="H141" s="43">
        <f>H142</f>
        <v>0</v>
      </c>
      <c r="I141" s="26"/>
      <c r="J141" s="26"/>
      <c r="N141" s="26"/>
    </row>
    <row r="142" spans="1:14" ht="31.5">
      <c r="A142" s="40" t="s">
        <v>10</v>
      </c>
      <c r="B142" s="42" t="s">
        <v>377</v>
      </c>
      <c r="C142" s="42" t="s">
        <v>11</v>
      </c>
      <c r="D142" s="43">
        <f>'2021-2023 год Приложение 3'!E398</f>
        <v>1192.3</v>
      </c>
      <c r="E142" s="43">
        <f>'2021-2023 год Приложение 3'!F398</f>
        <v>0</v>
      </c>
      <c r="F142" s="43">
        <f>'2021-2023 год Приложение 3'!G398</f>
        <v>1192.3</v>
      </c>
      <c r="G142" s="43">
        <f>'2021-2023 год Приложение 3'!H398</f>
        <v>0</v>
      </c>
      <c r="H142" s="43">
        <f>'2021-2023 год Приложение 3'!I398</f>
        <v>0</v>
      </c>
      <c r="I142" s="26"/>
      <c r="J142" s="26"/>
      <c r="N142" s="26"/>
    </row>
    <row r="143" spans="1:14" ht="94.5">
      <c r="A143" s="54" t="s">
        <v>181</v>
      </c>
      <c r="B143" s="42" t="s">
        <v>317</v>
      </c>
      <c r="C143" s="42"/>
      <c r="D143" s="43">
        <f>D144</f>
        <v>4126</v>
      </c>
      <c r="E143" s="43">
        <f>E144</f>
        <v>0</v>
      </c>
      <c r="F143" s="43">
        <f>F144</f>
        <v>4126</v>
      </c>
      <c r="G143" s="43">
        <f>G144</f>
        <v>4297.2</v>
      </c>
      <c r="H143" s="43">
        <f>H144</f>
        <v>4297.2</v>
      </c>
      <c r="I143" s="26"/>
      <c r="J143" s="26"/>
      <c r="N143" s="26"/>
    </row>
    <row r="144" spans="1:14" ht="15.75">
      <c r="A144" s="40" t="s">
        <v>26</v>
      </c>
      <c r="B144" s="42" t="s">
        <v>317</v>
      </c>
      <c r="C144" s="42" t="s">
        <v>16</v>
      </c>
      <c r="D144" s="43">
        <f>'2021-2023 год Приложение 3'!E400</f>
        <v>4126</v>
      </c>
      <c r="E144" s="43">
        <f>'2021-2023 год Приложение 3'!F400</f>
        <v>0</v>
      </c>
      <c r="F144" s="43">
        <f>'2021-2023 год Приложение 3'!G400</f>
        <v>4126</v>
      </c>
      <c r="G144" s="43">
        <f>'2021-2023 год Приложение 3'!H400</f>
        <v>4297.2</v>
      </c>
      <c r="H144" s="43">
        <f>'2021-2023 год Приложение 3'!I400</f>
        <v>4297.2</v>
      </c>
      <c r="I144" s="26"/>
      <c r="J144" s="26"/>
      <c r="N144" s="26"/>
    </row>
    <row r="145" spans="1:14" ht="78.75">
      <c r="A145" s="45" t="s">
        <v>374</v>
      </c>
      <c r="B145" s="42" t="s">
        <v>375</v>
      </c>
      <c r="C145" s="42"/>
      <c r="D145" s="43">
        <f>D146</f>
        <v>43127.8</v>
      </c>
      <c r="E145" s="43">
        <f>E146</f>
        <v>0</v>
      </c>
      <c r="F145" s="43">
        <f>F146</f>
        <v>43127.8</v>
      </c>
      <c r="G145" s="43">
        <f>G146</f>
        <v>43127.8</v>
      </c>
      <c r="H145" s="43">
        <f>H146</f>
        <v>43127.8</v>
      </c>
      <c r="I145" s="26"/>
      <c r="J145" s="26"/>
      <c r="N145" s="26"/>
    </row>
    <row r="146" spans="1:14" ht="31.5">
      <c r="A146" s="45" t="s">
        <v>10</v>
      </c>
      <c r="B146" s="42" t="s">
        <v>375</v>
      </c>
      <c r="C146" s="42" t="s">
        <v>11</v>
      </c>
      <c r="D146" s="43">
        <f>'2021-2023 год Приложение 3'!E402</f>
        <v>43127.8</v>
      </c>
      <c r="E146" s="43">
        <f>'2021-2023 год Приложение 3'!F402</f>
        <v>0</v>
      </c>
      <c r="F146" s="43">
        <f>'2021-2023 год Приложение 3'!G402</f>
        <v>43127.8</v>
      </c>
      <c r="G146" s="43">
        <f>'2021-2023 год Приложение 3'!H402</f>
        <v>43127.8</v>
      </c>
      <c r="H146" s="43">
        <f>'2021-2023 год Приложение 3'!I402</f>
        <v>43127.8</v>
      </c>
      <c r="I146" s="26"/>
      <c r="J146" s="26"/>
      <c r="N146" s="26"/>
    </row>
    <row r="147" spans="1:14" ht="47.25">
      <c r="A147" s="45" t="s">
        <v>347</v>
      </c>
      <c r="B147" s="42" t="s">
        <v>346</v>
      </c>
      <c r="C147" s="42"/>
      <c r="D147" s="43">
        <f>D148</f>
        <v>29676.2</v>
      </c>
      <c r="E147" s="43">
        <f>E148</f>
        <v>0</v>
      </c>
      <c r="F147" s="43">
        <f>F148</f>
        <v>29676.2</v>
      </c>
      <c r="G147" s="43">
        <f>G148</f>
        <v>30981.2</v>
      </c>
      <c r="H147" s="43">
        <f>H148</f>
        <v>30057.5</v>
      </c>
      <c r="I147" s="26"/>
      <c r="J147" s="26"/>
      <c r="N147" s="26"/>
    </row>
    <row r="148" spans="1:14" ht="31.5">
      <c r="A148" s="54" t="s">
        <v>10</v>
      </c>
      <c r="B148" s="42" t="s">
        <v>346</v>
      </c>
      <c r="C148" s="42" t="s">
        <v>11</v>
      </c>
      <c r="D148" s="43">
        <f>'2021-2023 год Приложение 3'!E404</f>
        <v>29676.2</v>
      </c>
      <c r="E148" s="43">
        <f>'2021-2023 год Приложение 3'!F404</f>
        <v>0</v>
      </c>
      <c r="F148" s="43">
        <f>'2021-2023 год Приложение 3'!G404</f>
        <v>29676.2</v>
      </c>
      <c r="G148" s="43">
        <f>'2021-2023 год Приложение 3'!H404</f>
        <v>30981.2</v>
      </c>
      <c r="H148" s="43">
        <f>'2021-2023 год Приложение 3'!I404</f>
        <v>30057.5</v>
      </c>
      <c r="I148" s="26"/>
      <c r="J148" s="26"/>
      <c r="N148" s="26"/>
    </row>
    <row r="149" spans="1:14" ht="31.5">
      <c r="A149" s="45" t="s">
        <v>188</v>
      </c>
      <c r="B149" s="42" t="s">
        <v>420</v>
      </c>
      <c r="C149" s="42"/>
      <c r="D149" s="43">
        <f>D150</f>
        <v>564.3</v>
      </c>
      <c r="E149" s="43">
        <f>E150</f>
        <v>0</v>
      </c>
      <c r="F149" s="43">
        <f>F150</f>
        <v>564.3</v>
      </c>
      <c r="G149" s="43">
        <f>G150</f>
        <v>0</v>
      </c>
      <c r="H149" s="43">
        <f>H150</f>
        <v>0</v>
      </c>
      <c r="I149" s="26"/>
      <c r="J149" s="26"/>
      <c r="N149" s="26"/>
    </row>
    <row r="150" spans="1:14" ht="31.5">
      <c r="A150" s="45" t="s">
        <v>10</v>
      </c>
      <c r="B150" s="42" t="s">
        <v>420</v>
      </c>
      <c r="C150" s="42" t="s">
        <v>11</v>
      </c>
      <c r="D150" s="43">
        <f>'2021-2023 год Приложение 3'!E406</f>
        <v>564.3</v>
      </c>
      <c r="E150" s="43">
        <f>'2021-2023 год Приложение 3'!F406</f>
        <v>0</v>
      </c>
      <c r="F150" s="43">
        <f>'2021-2023 год Приложение 3'!G406</f>
        <v>564.3</v>
      </c>
      <c r="G150" s="43">
        <f>'2021-2023 год Приложение 3'!H406</f>
        <v>0</v>
      </c>
      <c r="H150" s="43">
        <f>'2021-2023 год Приложение 3'!I406</f>
        <v>0</v>
      </c>
      <c r="I150" s="26"/>
      <c r="J150" s="26"/>
      <c r="N150" s="26"/>
    </row>
    <row r="151" spans="1:14" ht="15.75">
      <c r="A151" s="10" t="s">
        <v>268</v>
      </c>
      <c r="B151" s="11" t="s">
        <v>106</v>
      </c>
      <c r="C151" s="11" t="s">
        <v>0</v>
      </c>
      <c r="D151" s="12">
        <f>D152+D160+D169+D172+D163+D167+D154+D165+D156+D158</f>
        <v>45120.299999999996</v>
      </c>
      <c r="E151" s="12">
        <f>E152+E160+E169+E172+E163+E167+E154+E165+E156+E158</f>
        <v>-3088.2</v>
      </c>
      <c r="F151" s="12">
        <f>F152+F160+F169+F172+F163+F167+F154+F165+F156+F158</f>
        <v>42032.1</v>
      </c>
      <c r="G151" s="12">
        <f>G152+G160+G169+G172+G163+G167+G154+G165+G156+G158</f>
        <v>45088.7</v>
      </c>
      <c r="H151" s="12">
        <f>H152+H160+H169+H172+H163+H167+H154+H165+H156+H158</f>
        <v>45088.7</v>
      </c>
      <c r="I151" s="26"/>
      <c r="J151" s="26"/>
      <c r="K151" s="26"/>
      <c r="N151" s="26"/>
    </row>
    <row r="152" spans="1:14" ht="15.75">
      <c r="A152" s="40" t="s">
        <v>24</v>
      </c>
      <c r="B152" s="42" t="s">
        <v>107</v>
      </c>
      <c r="C152" s="42"/>
      <c r="D152" s="43">
        <f>D153</f>
        <v>28097.2</v>
      </c>
      <c r="E152" s="43">
        <f>E153</f>
        <v>-3178.2</v>
      </c>
      <c r="F152" s="43">
        <f>F153</f>
        <v>24919</v>
      </c>
      <c r="G152" s="43">
        <f>G153</f>
        <v>28097.5</v>
      </c>
      <c r="H152" s="43">
        <f>H153</f>
        <v>28097.5</v>
      </c>
      <c r="I152" s="26"/>
      <c r="J152" s="26"/>
      <c r="K152" s="26"/>
      <c r="N152" s="26"/>
    </row>
    <row r="153" spans="1:14" ht="31.5">
      <c r="A153" s="40" t="s">
        <v>10</v>
      </c>
      <c r="B153" s="42" t="s">
        <v>107</v>
      </c>
      <c r="C153" s="42" t="s">
        <v>11</v>
      </c>
      <c r="D153" s="43">
        <f>'2021-2023 год Приложение 3'!E409</f>
        <v>28097.2</v>
      </c>
      <c r="E153" s="43">
        <f>'2021-2023 год Приложение 3'!F409</f>
        <v>-3178.2</v>
      </c>
      <c r="F153" s="43">
        <f>'2021-2023 год Приложение 3'!G409</f>
        <v>24919</v>
      </c>
      <c r="G153" s="43">
        <f>'2021-2023 год Приложение 3'!H409</f>
        <v>28097.5</v>
      </c>
      <c r="H153" s="43">
        <f>'2021-2023 год Приложение 3'!I409</f>
        <v>28097.5</v>
      </c>
      <c r="I153" s="26"/>
      <c r="J153" s="26"/>
      <c r="K153" s="26"/>
      <c r="N153" s="26"/>
    </row>
    <row r="154" spans="1:14" ht="31.5">
      <c r="A154" s="40" t="s">
        <v>239</v>
      </c>
      <c r="B154" s="42" t="s">
        <v>247</v>
      </c>
      <c r="C154" s="42"/>
      <c r="D154" s="43">
        <f>D155</f>
        <v>277</v>
      </c>
      <c r="E154" s="43">
        <f>E155</f>
        <v>0</v>
      </c>
      <c r="F154" s="43">
        <f>F155</f>
        <v>277</v>
      </c>
      <c r="G154" s="43">
        <f>G155</f>
        <v>282</v>
      </c>
      <c r="H154" s="43">
        <f>H155</f>
        <v>282</v>
      </c>
      <c r="I154" s="26"/>
      <c r="J154" s="26"/>
      <c r="K154" s="26"/>
      <c r="L154" s="26"/>
      <c r="N154" s="26"/>
    </row>
    <row r="155" spans="1:14" ht="31.5">
      <c r="A155" s="40" t="s">
        <v>10</v>
      </c>
      <c r="B155" s="42" t="s">
        <v>247</v>
      </c>
      <c r="C155" s="42" t="s">
        <v>11</v>
      </c>
      <c r="D155" s="43">
        <f>'2021-2023 год Приложение 3'!E411</f>
        <v>277</v>
      </c>
      <c r="E155" s="43">
        <f>'2021-2023 год Приложение 3'!F411</f>
        <v>0</v>
      </c>
      <c r="F155" s="43">
        <f>'2021-2023 год Приложение 3'!G411</f>
        <v>277</v>
      </c>
      <c r="G155" s="43">
        <f>'2021-2023 год Приложение 3'!H411</f>
        <v>282</v>
      </c>
      <c r="H155" s="43">
        <f>'2021-2023 год Приложение 3'!I411</f>
        <v>282</v>
      </c>
      <c r="I155" s="26"/>
      <c r="J155" s="26"/>
      <c r="N155" s="26"/>
    </row>
    <row r="156" spans="1:14" ht="31.5">
      <c r="A156" s="45" t="s">
        <v>349</v>
      </c>
      <c r="B156" s="42" t="s">
        <v>348</v>
      </c>
      <c r="C156" s="42"/>
      <c r="D156" s="43">
        <f>D157</f>
        <v>41.6</v>
      </c>
      <c r="E156" s="43">
        <f>E157</f>
        <v>9.1</v>
      </c>
      <c r="F156" s="43">
        <f>F157</f>
        <v>50.7</v>
      </c>
      <c r="G156" s="43">
        <f>G157</f>
        <v>0</v>
      </c>
      <c r="H156" s="43">
        <f>H157</f>
        <v>0</v>
      </c>
      <c r="I156" s="26"/>
      <c r="J156" s="26"/>
      <c r="N156" s="26"/>
    </row>
    <row r="157" spans="1:14" ht="31.5">
      <c r="A157" s="45" t="s">
        <v>10</v>
      </c>
      <c r="B157" s="42" t="s">
        <v>348</v>
      </c>
      <c r="C157" s="42" t="s">
        <v>11</v>
      </c>
      <c r="D157" s="43">
        <f>'2021-2023 год Приложение 3'!E413</f>
        <v>41.6</v>
      </c>
      <c r="E157" s="43">
        <f>'2021-2023 год Приложение 3'!F413</f>
        <v>9.1</v>
      </c>
      <c r="F157" s="43">
        <f>'2021-2023 год Приложение 3'!G413</f>
        <v>50.7</v>
      </c>
      <c r="G157" s="43">
        <f>'2021-2023 год Приложение 3'!H413</f>
        <v>0</v>
      </c>
      <c r="H157" s="43">
        <f>'2021-2023 год Приложение 3'!I413</f>
        <v>0</v>
      </c>
      <c r="I157" s="26"/>
      <c r="J157" s="26"/>
      <c r="N157" s="26"/>
    </row>
    <row r="158" spans="1:14" ht="31.5">
      <c r="A158" s="45" t="s">
        <v>334</v>
      </c>
      <c r="B158" s="42" t="s">
        <v>444</v>
      </c>
      <c r="C158" s="42"/>
      <c r="D158" s="43">
        <f>D159</f>
        <v>0</v>
      </c>
      <c r="E158" s="43">
        <f>E159</f>
        <v>80.9</v>
      </c>
      <c r="F158" s="43">
        <f>F159</f>
        <v>80.9</v>
      </c>
      <c r="G158" s="43">
        <f>G159</f>
        <v>0</v>
      </c>
      <c r="H158" s="43">
        <f>H159</f>
        <v>0</v>
      </c>
      <c r="I158" s="26"/>
      <c r="J158" s="26"/>
      <c r="N158" s="26"/>
    </row>
    <row r="159" spans="1:14" ht="31.5">
      <c r="A159" s="45" t="s">
        <v>10</v>
      </c>
      <c r="B159" s="42" t="s">
        <v>444</v>
      </c>
      <c r="C159" s="42" t="s">
        <v>11</v>
      </c>
      <c r="D159" s="43">
        <f>'2021-2023 год Приложение 3'!E415</f>
        <v>0</v>
      </c>
      <c r="E159" s="43">
        <f>'2021-2023 год Приложение 3'!F415</f>
        <v>80.9</v>
      </c>
      <c r="F159" s="43">
        <f>E159+D159</f>
        <v>80.9</v>
      </c>
      <c r="G159" s="43">
        <f>'2021-2023 год Приложение 3'!H415</f>
        <v>0</v>
      </c>
      <c r="H159" s="43">
        <f>'2021-2023 год Приложение 3'!I415</f>
        <v>0</v>
      </c>
      <c r="I159" s="26"/>
      <c r="J159" s="26"/>
      <c r="N159" s="26"/>
    </row>
    <row r="160" spans="1:14" ht="15.75">
      <c r="A160" s="40" t="s">
        <v>65</v>
      </c>
      <c r="B160" s="42" t="s">
        <v>321</v>
      </c>
      <c r="C160" s="42"/>
      <c r="D160" s="43">
        <f>D161+D162</f>
        <v>700</v>
      </c>
      <c r="E160" s="43">
        <f>E161+E162</f>
        <v>0</v>
      </c>
      <c r="F160" s="43">
        <f>F161+F162</f>
        <v>700</v>
      </c>
      <c r="G160" s="43">
        <f>G161+G162</f>
        <v>700</v>
      </c>
      <c r="H160" s="43">
        <f>H161+H162</f>
        <v>700</v>
      </c>
      <c r="I160" s="26"/>
      <c r="J160" s="26"/>
      <c r="N160" s="26"/>
    </row>
    <row r="161" spans="1:14" ht="47.25">
      <c r="A161" s="45" t="s">
        <v>343</v>
      </c>
      <c r="B161" s="42" t="s">
        <v>321</v>
      </c>
      <c r="C161" s="42" t="s">
        <v>8</v>
      </c>
      <c r="D161" s="43">
        <f>'2021-2023 год Приложение 3'!E114</f>
        <v>200</v>
      </c>
      <c r="E161" s="43">
        <f>'2021-2023 год Приложение 3'!F114</f>
        <v>0</v>
      </c>
      <c r="F161" s="43">
        <f>'2021-2023 год Приложение 3'!G114</f>
        <v>200</v>
      </c>
      <c r="G161" s="43">
        <f>'2021-2023 год Приложение 3'!H114</f>
        <v>200</v>
      </c>
      <c r="H161" s="43">
        <f>'2021-2023 год Приложение 3'!I114</f>
        <v>200</v>
      </c>
      <c r="I161" s="26"/>
      <c r="J161" s="26"/>
      <c r="N161" s="26"/>
    </row>
    <row r="162" spans="1:14" ht="15.75">
      <c r="A162" s="82" t="s">
        <v>26</v>
      </c>
      <c r="B162" s="42" t="s">
        <v>321</v>
      </c>
      <c r="C162" s="42" t="s">
        <v>16</v>
      </c>
      <c r="D162" s="43">
        <f>'2021-2023 год Приложение 3'!E115</f>
        <v>500</v>
      </c>
      <c r="E162" s="43">
        <f>'2021-2023 год Приложение 3'!F115</f>
        <v>0</v>
      </c>
      <c r="F162" s="43">
        <f>'2021-2023 год Приложение 3'!G115</f>
        <v>500</v>
      </c>
      <c r="G162" s="43">
        <f>'2021-2023 год Приложение 3'!H115</f>
        <v>500</v>
      </c>
      <c r="H162" s="43">
        <f>'2021-2023 год Приложение 3'!I115</f>
        <v>500</v>
      </c>
      <c r="I162" s="26"/>
      <c r="J162" s="26"/>
      <c r="N162" s="26"/>
    </row>
    <row r="163" spans="1:14" ht="94.5">
      <c r="A163" s="54" t="s">
        <v>181</v>
      </c>
      <c r="B163" s="42" t="s">
        <v>322</v>
      </c>
      <c r="C163" s="42"/>
      <c r="D163" s="43">
        <f>D164</f>
        <v>114</v>
      </c>
      <c r="E163" s="43">
        <f>E164</f>
        <v>0</v>
      </c>
      <c r="F163" s="43">
        <f>F164</f>
        <v>114</v>
      </c>
      <c r="G163" s="43">
        <f>G164</f>
        <v>118.7</v>
      </c>
      <c r="H163" s="43">
        <f>H164</f>
        <v>118.7</v>
      </c>
      <c r="I163" s="26"/>
      <c r="J163" s="26"/>
      <c r="N163" s="26"/>
    </row>
    <row r="164" spans="1:14" ht="24.75" customHeight="1">
      <c r="A164" s="40" t="s">
        <v>26</v>
      </c>
      <c r="B164" s="42" t="s">
        <v>322</v>
      </c>
      <c r="C164" s="42" t="s">
        <v>16</v>
      </c>
      <c r="D164" s="43">
        <f>'2021-2023 год Приложение 3'!E417</f>
        <v>114</v>
      </c>
      <c r="E164" s="43">
        <f>'2021-2023 год Приложение 3'!F417</f>
        <v>0</v>
      </c>
      <c r="F164" s="43">
        <f>'2021-2023 год Приложение 3'!G417</f>
        <v>114</v>
      </c>
      <c r="G164" s="43">
        <f>'2021-2023 год Приложение 3'!H417</f>
        <v>118.7</v>
      </c>
      <c r="H164" s="43">
        <f>'2021-2023 год Приложение 3'!I417</f>
        <v>118.7</v>
      </c>
      <c r="I164" s="26"/>
      <c r="J164" s="26"/>
      <c r="N164" s="26"/>
    </row>
    <row r="165" spans="1:14" ht="47.25">
      <c r="A165" s="40" t="s">
        <v>248</v>
      </c>
      <c r="B165" s="42" t="s">
        <v>323</v>
      </c>
      <c r="C165" s="42"/>
      <c r="D165" s="43">
        <f>D166</f>
        <v>9054</v>
      </c>
      <c r="E165" s="43">
        <f>E166</f>
        <v>0</v>
      </c>
      <c r="F165" s="43">
        <f>F166</f>
        <v>9054</v>
      </c>
      <c r="G165" s="43">
        <f>G166</f>
        <v>9054</v>
      </c>
      <c r="H165" s="43">
        <f>H166</f>
        <v>9054</v>
      </c>
      <c r="I165" s="26"/>
      <c r="J165" s="26"/>
      <c r="N165" s="26"/>
    </row>
    <row r="166" spans="1:14" ht="31.5">
      <c r="A166" s="40" t="s">
        <v>10</v>
      </c>
      <c r="B166" s="42" t="s">
        <v>323</v>
      </c>
      <c r="C166" s="42" t="s">
        <v>11</v>
      </c>
      <c r="D166" s="43">
        <f>'2021-2023 год Приложение 3'!E419</f>
        <v>9054</v>
      </c>
      <c r="E166" s="43">
        <f>'2021-2023 год Приложение 3'!F419</f>
        <v>0</v>
      </c>
      <c r="F166" s="43">
        <f>'2021-2023 год Приложение 3'!G419</f>
        <v>9054</v>
      </c>
      <c r="G166" s="43">
        <f>'2021-2023 год Приложение 3'!H419</f>
        <v>9054</v>
      </c>
      <c r="H166" s="43">
        <f>'2021-2023 год Приложение 3'!I419</f>
        <v>9054</v>
      </c>
      <c r="I166" s="26"/>
      <c r="J166" s="26"/>
      <c r="N166" s="26"/>
    </row>
    <row r="167" spans="1:14" ht="31.5">
      <c r="A167" s="40" t="s">
        <v>211</v>
      </c>
      <c r="B167" s="42" t="s">
        <v>112</v>
      </c>
      <c r="C167" s="42"/>
      <c r="D167" s="43">
        <f>D168</f>
        <v>6571.5</v>
      </c>
      <c r="E167" s="43">
        <f>E168</f>
        <v>0</v>
      </c>
      <c r="F167" s="43">
        <f>F168</f>
        <v>6571.5</v>
      </c>
      <c r="G167" s="43">
        <f>G168</f>
        <v>6571.5</v>
      </c>
      <c r="H167" s="43">
        <f>H168</f>
        <v>6571.5</v>
      </c>
      <c r="I167" s="26"/>
      <c r="J167" s="26"/>
      <c r="N167" s="26"/>
    </row>
    <row r="168" spans="1:14" ht="31.5">
      <c r="A168" s="40" t="s">
        <v>10</v>
      </c>
      <c r="B168" s="42" t="s">
        <v>112</v>
      </c>
      <c r="C168" s="42" t="s">
        <v>11</v>
      </c>
      <c r="D168" s="43">
        <f>'2021-2023 год Приложение 3'!E421</f>
        <v>6571.5</v>
      </c>
      <c r="E168" s="43">
        <f>'2021-2023 год Приложение 3'!F421</f>
        <v>0</v>
      </c>
      <c r="F168" s="43">
        <f>'2021-2023 год Приложение 3'!G421</f>
        <v>6571.5</v>
      </c>
      <c r="G168" s="43">
        <f>'2021-2023 год Приложение 3'!H421</f>
        <v>6571.5</v>
      </c>
      <c r="H168" s="43">
        <f>'2021-2023 год Приложение 3'!I421</f>
        <v>6571.5</v>
      </c>
      <c r="I168" s="26"/>
      <c r="J168" s="26"/>
      <c r="N168" s="26"/>
    </row>
    <row r="169" spans="1:14" ht="15.75">
      <c r="A169" s="40" t="s">
        <v>85</v>
      </c>
      <c r="B169" s="42" t="s">
        <v>113</v>
      </c>
      <c r="C169" s="42"/>
      <c r="D169" s="43">
        <f>'2021-2023 год Приложение 3'!E116</f>
        <v>165</v>
      </c>
      <c r="E169" s="43">
        <f>'2021-2023 год Приложение 3'!F116</f>
        <v>0</v>
      </c>
      <c r="F169" s="43">
        <f>'2021-2023 год Приложение 3'!G116</f>
        <v>165</v>
      </c>
      <c r="G169" s="43">
        <f>'2021-2023 год Приложение 3'!H116</f>
        <v>165</v>
      </c>
      <c r="H169" s="43">
        <f>'2021-2023 год Приложение 3'!I116</f>
        <v>165</v>
      </c>
      <c r="I169" s="26"/>
      <c r="J169" s="26"/>
      <c r="N169" s="26"/>
    </row>
    <row r="170" spans="1:14" ht="63">
      <c r="A170" s="121" t="s">
        <v>14</v>
      </c>
      <c r="B170" s="42" t="s">
        <v>113</v>
      </c>
      <c r="C170" s="42" t="s">
        <v>15</v>
      </c>
      <c r="D170" s="43">
        <f>'2021-2023 год Приложение 3'!E117</f>
        <v>50</v>
      </c>
      <c r="E170" s="43">
        <f>'2021-2023 год Приложение 3'!F117</f>
        <v>0</v>
      </c>
      <c r="F170" s="43">
        <f>'2021-2023 год Приложение 3'!G117</f>
        <v>50</v>
      </c>
      <c r="G170" s="43">
        <f>'2021-2023 год Приложение 3'!H117</f>
        <v>50</v>
      </c>
      <c r="H170" s="43">
        <f>'2021-2023 год Приложение 3'!I117</f>
        <v>50</v>
      </c>
      <c r="I170" s="26"/>
      <c r="J170" s="26"/>
      <c r="N170" s="26"/>
    </row>
    <row r="171" spans="1:14" ht="47.25">
      <c r="A171" s="45" t="s">
        <v>343</v>
      </c>
      <c r="B171" s="42" t="s">
        <v>113</v>
      </c>
      <c r="C171" s="42" t="s">
        <v>8</v>
      </c>
      <c r="D171" s="43">
        <f>'2021-2023 год Приложение 3'!E118</f>
        <v>115</v>
      </c>
      <c r="E171" s="43">
        <f>'2021-2023 год Приложение 3'!F118</f>
        <v>0</v>
      </c>
      <c r="F171" s="43">
        <f>'2021-2023 год Приложение 3'!G118</f>
        <v>115</v>
      </c>
      <c r="G171" s="43">
        <f>'2021-2023 год Приложение 3'!H118</f>
        <v>115</v>
      </c>
      <c r="H171" s="43">
        <f>'2021-2023 год Приложение 3'!I118</f>
        <v>115</v>
      </c>
      <c r="I171" s="26"/>
      <c r="J171" s="26"/>
      <c r="N171" s="26"/>
    </row>
    <row r="172" spans="1:14" ht="31.5">
      <c r="A172" s="40" t="s">
        <v>86</v>
      </c>
      <c r="B172" s="42" t="s">
        <v>114</v>
      </c>
      <c r="C172" s="42"/>
      <c r="D172" s="43">
        <f>'2021-2023 год Приложение 3'!E119</f>
        <v>100</v>
      </c>
      <c r="E172" s="43">
        <f>'2021-2023 год Приложение 3'!F119</f>
        <v>0</v>
      </c>
      <c r="F172" s="43">
        <f>'2021-2023 год Приложение 3'!G119</f>
        <v>100</v>
      </c>
      <c r="G172" s="43">
        <f>'2021-2023 год Приложение 3'!H119</f>
        <v>100</v>
      </c>
      <c r="H172" s="43">
        <f>'2021-2023 год Приложение 3'!I119</f>
        <v>100</v>
      </c>
      <c r="I172" s="26"/>
      <c r="J172" s="26"/>
      <c r="N172" s="26"/>
    </row>
    <row r="173" spans="1:14" ht="63">
      <c r="A173" s="121" t="s">
        <v>14</v>
      </c>
      <c r="B173" s="42" t="s">
        <v>114</v>
      </c>
      <c r="C173" s="42" t="s">
        <v>15</v>
      </c>
      <c r="D173" s="43">
        <f>'2021-2023 год Приложение 3'!E120</f>
        <v>5</v>
      </c>
      <c r="E173" s="43">
        <f>'2021-2023 год Приложение 3'!F120</f>
        <v>0</v>
      </c>
      <c r="F173" s="43">
        <f>'2021-2023 год Приложение 3'!G120</f>
        <v>5</v>
      </c>
      <c r="G173" s="43">
        <f>'2021-2023 год Приложение 3'!H120</f>
        <v>5</v>
      </c>
      <c r="H173" s="43">
        <f>'2021-2023 год Приложение 3'!I120</f>
        <v>5</v>
      </c>
      <c r="I173" s="26"/>
      <c r="J173" s="26"/>
      <c r="N173" s="26"/>
    </row>
    <row r="174" spans="1:14" ht="47.25">
      <c r="A174" s="45" t="s">
        <v>343</v>
      </c>
      <c r="B174" s="42" t="s">
        <v>114</v>
      </c>
      <c r="C174" s="42" t="s">
        <v>8</v>
      </c>
      <c r="D174" s="43">
        <f>'2021-2023 год Приложение 3'!E121</f>
        <v>95</v>
      </c>
      <c r="E174" s="43">
        <f>'2021-2023 год Приложение 3'!F121</f>
        <v>0</v>
      </c>
      <c r="F174" s="43">
        <f>'2021-2023 год Приложение 3'!G121</f>
        <v>95</v>
      </c>
      <c r="G174" s="43">
        <f>'2021-2023 год Приложение 3'!H121</f>
        <v>95</v>
      </c>
      <c r="H174" s="43">
        <f>'2021-2023 год Приложение 3'!I121</f>
        <v>95</v>
      </c>
      <c r="I174" s="26"/>
      <c r="J174" s="26"/>
      <c r="N174" s="26"/>
    </row>
    <row r="175" spans="1:14" ht="31.5">
      <c r="A175" s="10" t="s">
        <v>269</v>
      </c>
      <c r="B175" s="11" t="s">
        <v>115</v>
      </c>
      <c r="C175" s="11" t="s">
        <v>0</v>
      </c>
      <c r="D175" s="12">
        <f>D180+D176</f>
        <v>5325.6</v>
      </c>
      <c r="E175" s="12">
        <f>E180+E176</f>
        <v>0</v>
      </c>
      <c r="F175" s="12">
        <f>F180+F176</f>
        <v>5325.6</v>
      </c>
      <c r="G175" s="12">
        <f>G180+G176</f>
        <v>5325.6</v>
      </c>
      <c r="H175" s="12">
        <f>H180+H176</f>
        <v>5325.6</v>
      </c>
      <c r="I175" s="26"/>
      <c r="J175" s="26"/>
      <c r="K175" s="104"/>
      <c r="N175" s="26"/>
    </row>
    <row r="176" spans="1:14" ht="31.5">
      <c r="A176" s="96" t="s">
        <v>175</v>
      </c>
      <c r="B176" s="106" t="s">
        <v>242</v>
      </c>
      <c r="C176" s="106"/>
      <c r="D176" s="107">
        <f>D178+D179+D177</f>
        <v>1631.6000000000001</v>
      </c>
      <c r="E176" s="107">
        <f>E178+E179+E177</f>
        <v>0</v>
      </c>
      <c r="F176" s="107">
        <f>F178+F179+F177</f>
        <v>1631.6000000000001</v>
      </c>
      <c r="G176" s="107">
        <f>G178+G179+G177</f>
        <v>1631.6000000000001</v>
      </c>
      <c r="H176" s="107">
        <f>H178+H179+H177</f>
        <v>1631.6000000000001</v>
      </c>
      <c r="I176" s="26"/>
      <c r="J176" s="26"/>
      <c r="K176" s="104"/>
      <c r="N176" s="26"/>
    </row>
    <row r="177" spans="1:14" ht="63">
      <c r="A177" s="114" t="s">
        <v>14</v>
      </c>
      <c r="B177" s="115" t="s">
        <v>242</v>
      </c>
      <c r="C177" s="115" t="s">
        <v>15</v>
      </c>
      <c r="D177" s="107">
        <f>'2021-2023 год Приложение 3'!E424</f>
        <v>18.3</v>
      </c>
      <c r="E177" s="107">
        <f>'2021-2023 год Приложение 3'!F424</f>
        <v>69.2</v>
      </c>
      <c r="F177" s="107">
        <f>'2021-2023 год Приложение 3'!G424</f>
        <v>87.5</v>
      </c>
      <c r="G177" s="107">
        <f>'2021-2023 год Приложение 3'!H424</f>
        <v>18.3</v>
      </c>
      <c r="H177" s="107">
        <f>'2021-2023 год Приложение 3'!I424</f>
        <v>18.3</v>
      </c>
      <c r="I177" s="26"/>
      <c r="J177" s="26"/>
      <c r="K177" s="104"/>
      <c r="N177" s="26"/>
    </row>
    <row r="178" spans="1:14" ht="31.5">
      <c r="A178" s="45" t="s">
        <v>344</v>
      </c>
      <c r="B178" s="42" t="s">
        <v>242</v>
      </c>
      <c r="C178" s="42" t="s">
        <v>8</v>
      </c>
      <c r="D178" s="107">
        <f>'2021-2023 год Приложение 3'!E425</f>
        <v>606.1</v>
      </c>
      <c r="E178" s="107">
        <f>'2021-2023 год Приложение 3'!F425</f>
        <v>-500.3</v>
      </c>
      <c r="F178" s="107">
        <f>'2021-2023 год Приложение 3'!G425</f>
        <v>105.80000000000001</v>
      </c>
      <c r="G178" s="107">
        <f>'2021-2023 год Приложение 3'!H425</f>
        <v>606.1</v>
      </c>
      <c r="H178" s="107">
        <f>'2021-2023 год Приложение 3'!I425</f>
        <v>606.1</v>
      </c>
      <c r="I178" s="26"/>
      <c r="J178" s="26"/>
      <c r="K178" s="104"/>
      <c r="N178" s="26"/>
    </row>
    <row r="179" spans="1:14" ht="31.5">
      <c r="A179" s="131" t="s">
        <v>10</v>
      </c>
      <c r="B179" s="42" t="s">
        <v>242</v>
      </c>
      <c r="C179" s="42" t="s">
        <v>11</v>
      </c>
      <c r="D179" s="107">
        <f>'2021-2023 год Приложение 3'!E426</f>
        <v>1007.2</v>
      </c>
      <c r="E179" s="107">
        <f>'2021-2023 год Приложение 3'!F426</f>
        <v>431.1</v>
      </c>
      <c r="F179" s="107">
        <f>'2021-2023 год Приложение 3'!G426</f>
        <v>1438.3000000000002</v>
      </c>
      <c r="G179" s="107">
        <f>'2021-2023 год Приложение 3'!H426</f>
        <v>1007.2</v>
      </c>
      <c r="H179" s="107">
        <f>'2021-2023 год Приложение 3'!I426</f>
        <v>1007.2</v>
      </c>
      <c r="I179" s="26"/>
      <c r="J179" s="26"/>
      <c r="K179" s="104"/>
      <c r="N179" s="26"/>
    </row>
    <row r="180" spans="1:14" ht="15.75">
      <c r="A180" s="40" t="s">
        <v>430</v>
      </c>
      <c r="B180" s="42" t="s">
        <v>173</v>
      </c>
      <c r="C180" s="42"/>
      <c r="D180" s="43">
        <f>D181</f>
        <v>3694</v>
      </c>
      <c r="E180" s="43">
        <f>E181</f>
        <v>0</v>
      </c>
      <c r="F180" s="43">
        <f>F181</f>
        <v>3694</v>
      </c>
      <c r="G180" s="43">
        <f>G181</f>
        <v>3694</v>
      </c>
      <c r="H180" s="43">
        <f>H181</f>
        <v>3694</v>
      </c>
      <c r="I180" s="26"/>
      <c r="J180" s="26"/>
      <c r="K180" s="104"/>
      <c r="N180" s="26"/>
    </row>
    <row r="181" spans="1:14" ht="31.5">
      <c r="A181" s="60" t="s">
        <v>10</v>
      </c>
      <c r="B181" s="42" t="s">
        <v>173</v>
      </c>
      <c r="C181" s="42" t="s">
        <v>11</v>
      </c>
      <c r="D181" s="43">
        <f>'2021-2023 год Приложение 3'!E428</f>
        <v>3694</v>
      </c>
      <c r="E181" s="43">
        <f>'2021-2023 год Приложение 3'!F428</f>
        <v>0</v>
      </c>
      <c r="F181" s="43">
        <f>'2021-2023 год Приложение 3'!G428</f>
        <v>3694</v>
      </c>
      <c r="G181" s="43">
        <f>'2021-2023 год Приложение 3'!H428</f>
        <v>3694</v>
      </c>
      <c r="H181" s="43">
        <f>'2021-2023 год Приложение 3'!I428</f>
        <v>3694</v>
      </c>
      <c r="I181" s="26"/>
      <c r="J181" s="26"/>
      <c r="N181" s="26"/>
    </row>
    <row r="182" spans="1:14" ht="31.5">
      <c r="A182" s="10" t="s">
        <v>63</v>
      </c>
      <c r="B182" s="11" t="s">
        <v>108</v>
      </c>
      <c r="C182" s="11" t="s">
        <v>0</v>
      </c>
      <c r="D182" s="12">
        <f>D183+D191+D187</f>
        <v>69297.8</v>
      </c>
      <c r="E182" s="12">
        <f>E183+E191+E187</f>
        <v>-76.30000000000001</v>
      </c>
      <c r="F182" s="12">
        <f>F183+F191+F187</f>
        <v>69221.5</v>
      </c>
      <c r="G182" s="12">
        <f>G183+G191+G187</f>
        <v>69080.8</v>
      </c>
      <c r="H182" s="12">
        <f>H183+H191+H187</f>
        <v>69111.8</v>
      </c>
      <c r="I182" s="26"/>
      <c r="J182" s="26"/>
      <c r="N182" s="26"/>
    </row>
    <row r="183" spans="1:14" ht="31.5">
      <c r="A183" s="40" t="s">
        <v>13</v>
      </c>
      <c r="B183" s="42" t="s">
        <v>109</v>
      </c>
      <c r="C183" s="42"/>
      <c r="D183" s="43">
        <f>D184+D185+D186</f>
        <v>32581.5</v>
      </c>
      <c r="E183" s="43">
        <f>E184+E185+E186</f>
        <v>-276.3</v>
      </c>
      <c r="F183" s="43">
        <f>F184+F185+F186</f>
        <v>32305.2</v>
      </c>
      <c r="G183" s="43">
        <f>G184+G185+G186</f>
        <v>32364.5</v>
      </c>
      <c r="H183" s="43">
        <f>H184+H185+H186</f>
        <v>32395.5</v>
      </c>
      <c r="I183" s="26"/>
      <c r="J183" s="26"/>
      <c r="N183" s="26"/>
    </row>
    <row r="184" spans="1:14" ht="63">
      <c r="A184" s="40" t="s">
        <v>14</v>
      </c>
      <c r="B184" s="42" t="s">
        <v>109</v>
      </c>
      <c r="C184" s="42" t="s">
        <v>15</v>
      </c>
      <c r="D184" s="43">
        <f>'2021-2023 год Приложение 3'!E431</f>
        <v>26195.7</v>
      </c>
      <c r="E184" s="43">
        <f>'2021-2023 год Приложение 3'!F431</f>
        <v>0</v>
      </c>
      <c r="F184" s="43">
        <f>'2021-2023 год Приложение 3'!G431</f>
        <v>26195.7</v>
      </c>
      <c r="G184" s="43">
        <f>'2021-2023 год Приложение 3'!H431</f>
        <v>26195.7</v>
      </c>
      <c r="H184" s="43">
        <f>'2021-2023 год Приложение 3'!I431</f>
        <v>26195.7</v>
      </c>
      <c r="I184" s="26"/>
      <c r="J184" s="26"/>
      <c r="N184" s="26"/>
    </row>
    <row r="185" spans="1:14" ht="47.25">
      <c r="A185" s="45" t="s">
        <v>343</v>
      </c>
      <c r="B185" s="42" t="s">
        <v>109</v>
      </c>
      <c r="C185" s="42" t="s">
        <v>8</v>
      </c>
      <c r="D185" s="43">
        <f>'2021-2023 год Приложение 3'!E432</f>
        <v>5933.3</v>
      </c>
      <c r="E185" s="43">
        <f>'2021-2023 год Приложение 3'!F432</f>
        <v>-277.5</v>
      </c>
      <c r="F185" s="43">
        <f>'2021-2023 год Приложение 3'!G432</f>
        <v>5655.8</v>
      </c>
      <c r="G185" s="43">
        <f>'2021-2023 год Приложение 3'!H432</f>
        <v>5766.3</v>
      </c>
      <c r="H185" s="43">
        <f>'2021-2023 год Приложение 3'!I432</f>
        <v>5797.3</v>
      </c>
      <c r="I185" s="26"/>
      <c r="J185" s="26"/>
      <c r="N185" s="26"/>
    </row>
    <row r="186" spans="1:14" ht="15.75">
      <c r="A186" s="45" t="s">
        <v>9</v>
      </c>
      <c r="B186" s="42" t="s">
        <v>109</v>
      </c>
      <c r="C186" s="42" t="s">
        <v>12</v>
      </c>
      <c r="D186" s="43">
        <f>'2021-2023 год Приложение 3'!E433</f>
        <v>452.5</v>
      </c>
      <c r="E186" s="43">
        <f>'2021-2023 год Приложение 3'!F433</f>
        <v>1.2</v>
      </c>
      <c r="F186" s="43">
        <f>'2021-2023 год Приложение 3'!G433</f>
        <v>453.7</v>
      </c>
      <c r="G186" s="43">
        <f>'2021-2023 год Приложение 3'!H433</f>
        <v>402.5</v>
      </c>
      <c r="H186" s="43">
        <f>'2021-2023 год Приложение 3'!I433</f>
        <v>402.5</v>
      </c>
      <c r="I186" s="26"/>
      <c r="J186" s="26"/>
      <c r="N186" s="26"/>
    </row>
    <row r="187" spans="1:14" ht="60.75" customHeight="1">
      <c r="A187" s="45" t="s">
        <v>237</v>
      </c>
      <c r="B187" s="42" t="s">
        <v>286</v>
      </c>
      <c r="C187" s="42"/>
      <c r="D187" s="43">
        <f>'2021-2023 год Приложение 3'!E434</f>
        <v>9037.400000000001</v>
      </c>
      <c r="E187" s="43">
        <f>'2021-2023 год Приложение 3'!F434</f>
        <v>0</v>
      </c>
      <c r="F187" s="43">
        <f>'2021-2023 год Приложение 3'!G434</f>
        <v>9037.400000000001</v>
      </c>
      <c r="G187" s="43">
        <f>'2021-2023 год Приложение 3'!H434</f>
        <v>9037.400000000001</v>
      </c>
      <c r="H187" s="43">
        <f>'2021-2023 год Приложение 3'!I434</f>
        <v>9037.400000000001</v>
      </c>
      <c r="I187" s="26"/>
      <c r="J187" s="26"/>
      <c r="N187" s="26"/>
    </row>
    <row r="188" spans="1:14" ht="63">
      <c r="A188" s="40" t="s">
        <v>14</v>
      </c>
      <c r="B188" s="42" t="s">
        <v>286</v>
      </c>
      <c r="C188" s="42" t="s">
        <v>15</v>
      </c>
      <c r="D188" s="43">
        <f>'2021-2023 год Приложение 3'!E435</f>
        <v>7516.6</v>
      </c>
      <c r="E188" s="43">
        <f>'2021-2023 год Приложение 3'!F435</f>
        <v>0</v>
      </c>
      <c r="F188" s="43">
        <f>'2021-2023 год Приложение 3'!G435</f>
        <v>7516.6</v>
      </c>
      <c r="G188" s="43">
        <f>'2021-2023 год Приложение 3'!H435</f>
        <v>7516.6</v>
      </c>
      <c r="H188" s="43">
        <f>'2021-2023 год Приложение 3'!I435</f>
        <v>7516.6</v>
      </c>
      <c r="I188" s="26"/>
      <c r="J188" s="26"/>
      <c r="N188" s="26"/>
    </row>
    <row r="189" spans="1:14" ht="47.25">
      <c r="A189" s="45" t="s">
        <v>343</v>
      </c>
      <c r="B189" s="42" t="s">
        <v>286</v>
      </c>
      <c r="C189" s="42" t="s">
        <v>8</v>
      </c>
      <c r="D189" s="43">
        <f>'2021-2023 год Приложение 3'!E436</f>
        <v>1500.7</v>
      </c>
      <c r="E189" s="43">
        <f>'2021-2023 год Приложение 3'!F436</f>
        <v>0</v>
      </c>
      <c r="F189" s="43">
        <f>'2021-2023 год Приложение 3'!G436</f>
        <v>1500.7</v>
      </c>
      <c r="G189" s="43">
        <f>'2021-2023 год Приложение 3'!H436</f>
        <v>1500.7</v>
      </c>
      <c r="H189" s="43">
        <f>'2021-2023 год Приложение 3'!I436</f>
        <v>1500.7</v>
      </c>
      <c r="I189" s="26"/>
      <c r="J189" s="26"/>
      <c r="N189" s="26"/>
    </row>
    <row r="190" spans="1:14" ht="15.75">
      <c r="A190" s="40" t="s">
        <v>26</v>
      </c>
      <c r="B190" s="42" t="s">
        <v>286</v>
      </c>
      <c r="C190" s="42" t="s">
        <v>16</v>
      </c>
      <c r="D190" s="43">
        <f>'2021-2023 год Приложение 3'!E437</f>
        <v>20.1</v>
      </c>
      <c r="E190" s="43">
        <f>'2021-2023 год Приложение 3'!F437</f>
        <v>0</v>
      </c>
      <c r="F190" s="43">
        <f>'2021-2023 год Приложение 3'!G437</f>
        <v>20.1</v>
      </c>
      <c r="G190" s="43">
        <f>'2021-2023 год Приложение 3'!H437</f>
        <v>20.1</v>
      </c>
      <c r="H190" s="43">
        <f>'2021-2023 год Приложение 3'!I437</f>
        <v>20.1</v>
      </c>
      <c r="I190" s="26"/>
      <c r="J190" s="26"/>
      <c r="N190" s="26"/>
    </row>
    <row r="191" spans="1:14" ht="31.5">
      <c r="A191" s="40" t="s">
        <v>50</v>
      </c>
      <c r="B191" s="42" t="s">
        <v>110</v>
      </c>
      <c r="C191" s="42"/>
      <c r="D191" s="43">
        <f>D192+D193</f>
        <v>27678.9</v>
      </c>
      <c r="E191" s="43">
        <f>E192+E193</f>
        <v>200</v>
      </c>
      <c r="F191" s="43">
        <f>F192+F193</f>
        <v>27878.9</v>
      </c>
      <c r="G191" s="43">
        <f>G192+G193</f>
        <v>27678.9</v>
      </c>
      <c r="H191" s="43">
        <f>H192+H193</f>
        <v>27678.9</v>
      </c>
      <c r="I191" s="26"/>
      <c r="J191" s="26"/>
      <c r="N191" s="26"/>
    </row>
    <row r="192" spans="1:14" ht="63">
      <c r="A192" s="40" t="s">
        <v>14</v>
      </c>
      <c r="B192" s="42" t="s">
        <v>110</v>
      </c>
      <c r="C192" s="42" t="s">
        <v>15</v>
      </c>
      <c r="D192" s="43">
        <f>'2021-2023 год Приложение 3'!E439</f>
        <v>25779.5</v>
      </c>
      <c r="E192" s="43">
        <f>'2021-2023 год Приложение 3'!F439</f>
        <v>200</v>
      </c>
      <c r="F192" s="43">
        <f>'2021-2023 год Приложение 3'!G439</f>
        <v>25979.5</v>
      </c>
      <c r="G192" s="43">
        <f>'2021-2023 год Приложение 3'!H439</f>
        <v>25779.5</v>
      </c>
      <c r="H192" s="43">
        <f>'2021-2023 год Приложение 3'!I439</f>
        <v>25779.5</v>
      </c>
      <c r="I192" s="26"/>
      <c r="J192" s="26"/>
      <c r="N192" s="26"/>
    </row>
    <row r="193" spans="1:14" ht="47.25">
      <c r="A193" s="45" t="s">
        <v>343</v>
      </c>
      <c r="B193" s="42" t="s">
        <v>110</v>
      </c>
      <c r="C193" s="42" t="s">
        <v>8</v>
      </c>
      <c r="D193" s="43">
        <f>'2021-2023 год Приложение 3'!E440</f>
        <v>1899.4</v>
      </c>
      <c r="E193" s="43">
        <f>'2021-2023 год Приложение 3'!F440</f>
        <v>0</v>
      </c>
      <c r="F193" s="43">
        <f>'2021-2023 год Приложение 3'!G440</f>
        <v>1899.4</v>
      </c>
      <c r="G193" s="43">
        <f>'2021-2023 год Приложение 3'!H440</f>
        <v>1899.4</v>
      </c>
      <c r="H193" s="43">
        <f>'2021-2023 год Приложение 3'!I440</f>
        <v>1899.4</v>
      </c>
      <c r="I193" s="26"/>
      <c r="J193" s="26"/>
      <c r="N193" s="26"/>
    </row>
    <row r="194" spans="1:14" ht="15.75">
      <c r="A194" s="29" t="s">
        <v>285</v>
      </c>
      <c r="B194" s="30" t="s">
        <v>121</v>
      </c>
      <c r="C194" s="30" t="s">
        <v>0</v>
      </c>
      <c r="D194" s="31">
        <f>D195+D197+D199+D207+D209+D217+D219+D221+D223+D225+D227+D231+D233+D237+D241+D211+D213+D205+D201+D229+D203+D215</f>
        <v>182269.8</v>
      </c>
      <c r="E194" s="31">
        <f>E195+E197+E199+E207+E209+E217+E219+E221+E223+E225+E227+E231+E233+E237+E241+E211+E213+E205+E201+E229+E203+E215</f>
        <v>0</v>
      </c>
      <c r="F194" s="31">
        <f>F195+F197+F199+F207+F209+F217+F219+F221+F223+F225+F227+F231+F233+F237+F241+F211+F213+F205+F201+F229+F203+F215</f>
        <v>182269.8</v>
      </c>
      <c r="G194" s="31">
        <f>G195+G197+G199+G207+G209+G217+G219+G221+G223+G225+G227+G231+G233+G237+G241+G211+G213+G205+G201+G229+G203+G215</f>
        <v>155436.40000000002</v>
      </c>
      <c r="H194" s="31">
        <f>H195+H197+H199+H207+H209+H217+H219+H221+H223+H225+H227+H231+H233+H237+H241+H211+H213+H205+H201+H229+H203+H215</f>
        <v>155436.40000000002</v>
      </c>
      <c r="I194" s="26"/>
      <c r="J194" s="26"/>
      <c r="N194" s="26"/>
    </row>
    <row r="195" spans="1:14" ht="31.5">
      <c r="A195" s="40" t="s">
        <v>367</v>
      </c>
      <c r="B195" s="42" t="s">
        <v>120</v>
      </c>
      <c r="C195" s="42"/>
      <c r="D195" s="20">
        <f>'2021-2023 год Приложение 3'!E275</f>
        <v>22329.7</v>
      </c>
      <c r="E195" s="20">
        <f>'2021-2023 год Приложение 3'!F275</f>
        <v>-12</v>
      </c>
      <c r="F195" s="20">
        <f>'2021-2023 год Приложение 3'!G275</f>
        <v>22317.7</v>
      </c>
      <c r="G195" s="20">
        <f>'2021-2023 год Приложение 3'!H275</f>
        <v>22399</v>
      </c>
      <c r="H195" s="20">
        <f>'2021-2023 год Приложение 3'!I275</f>
        <v>22399</v>
      </c>
      <c r="I195" s="26"/>
      <c r="J195" s="26"/>
      <c r="K195" s="26"/>
      <c r="N195" s="26"/>
    </row>
    <row r="196" spans="1:14" ht="31.5">
      <c r="A196" s="22" t="s">
        <v>10</v>
      </c>
      <c r="B196" s="42" t="s">
        <v>120</v>
      </c>
      <c r="C196" s="42" t="s">
        <v>11</v>
      </c>
      <c r="D196" s="20">
        <f>'2021-2023 год Приложение 3'!E276</f>
        <v>22329.7</v>
      </c>
      <c r="E196" s="20">
        <f>'2021-2023 год Приложение 3'!F276</f>
        <v>-12</v>
      </c>
      <c r="F196" s="20">
        <f>'2021-2023 год Приложение 3'!G276</f>
        <v>22317.7</v>
      </c>
      <c r="G196" s="20">
        <f>'2021-2023 год Приложение 3'!H276</f>
        <v>22399</v>
      </c>
      <c r="H196" s="20">
        <f>'2021-2023 год Приложение 3'!I276</f>
        <v>22399</v>
      </c>
      <c r="I196" s="26"/>
      <c r="J196" s="26"/>
      <c r="N196" s="26"/>
    </row>
    <row r="197" spans="1:14" ht="47.25">
      <c r="A197" s="22" t="s">
        <v>369</v>
      </c>
      <c r="B197" s="42" t="s">
        <v>243</v>
      </c>
      <c r="C197" s="42"/>
      <c r="D197" s="20">
        <f>D198</f>
        <v>11891.9</v>
      </c>
      <c r="E197" s="20">
        <f>E198</f>
        <v>0</v>
      </c>
      <c r="F197" s="20">
        <f>F198</f>
        <v>11891.9</v>
      </c>
      <c r="G197" s="20">
        <f>G198</f>
        <v>11891.9</v>
      </c>
      <c r="H197" s="20">
        <f>H198</f>
        <v>11891.9</v>
      </c>
      <c r="I197" s="26"/>
      <c r="J197" s="26"/>
      <c r="N197" s="26"/>
    </row>
    <row r="198" spans="1:14" ht="31.5">
      <c r="A198" s="22" t="s">
        <v>10</v>
      </c>
      <c r="B198" s="42" t="s">
        <v>243</v>
      </c>
      <c r="C198" s="42" t="s">
        <v>11</v>
      </c>
      <c r="D198" s="20">
        <f>'2021-2023 год Приложение 3'!E278</f>
        <v>11891.9</v>
      </c>
      <c r="E198" s="20">
        <f>'2021-2023 год Приложение 3'!F278</f>
        <v>0</v>
      </c>
      <c r="F198" s="20">
        <f>'2021-2023 год Приложение 3'!G278</f>
        <v>11891.9</v>
      </c>
      <c r="G198" s="20">
        <f>'2021-2023 год Приложение 3'!H278</f>
        <v>11891.9</v>
      </c>
      <c r="H198" s="20">
        <f>'2021-2023 год Приложение 3'!I278</f>
        <v>11891.9</v>
      </c>
      <c r="I198" s="26"/>
      <c r="J198" s="26"/>
      <c r="N198" s="26"/>
    </row>
    <row r="199" spans="1:14" ht="31.5">
      <c r="A199" s="22" t="s">
        <v>239</v>
      </c>
      <c r="B199" s="42" t="s">
        <v>238</v>
      </c>
      <c r="C199" s="42"/>
      <c r="D199" s="20">
        <f>'2021-2023 год Приложение 3'!E279</f>
        <v>22</v>
      </c>
      <c r="E199" s="20">
        <f>'2021-2023 год Приложение 3'!F279</f>
        <v>0</v>
      </c>
      <c r="F199" s="20">
        <f>'2021-2023 год Приложение 3'!G279</f>
        <v>22</v>
      </c>
      <c r="G199" s="20">
        <f>'2021-2023 год Приложение 3'!H279</f>
        <v>22</v>
      </c>
      <c r="H199" s="20">
        <f>'2021-2023 год Приложение 3'!I279</f>
        <v>22</v>
      </c>
      <c r="I199" s="26"/>
      <c r="J199" s="26"/>
      <c r="N199" s="26"/>
    </row>
    <row r="200" spans="1:14" ht="31.5">
      <c r="A200" s="22" t="s">
        <v>10</v>
      </c>
      <c r="B200" s="42" t="s">
        <v>238</v>
      </c>
      <c r="C200" s="42" t="s">
        <v>11</v>
      </c>
      <c r="D200" s="20">
        <f>'2021-2023 год Приложение 3'!E280</f>
        <v>22</v>
      </c>
      <c r="E200" s="20">
        <f>'2021-2023 год Приложение 3'!F280</f>
        <v>0</v>
      </c>
      <c r="F200" s="20">
        <f>'2021-2023 год Приложение 3'!G280</f>
        <v>22</v>
      </c>
      <c r="G200" s="20">
        <f>'2021-2023 год Приложение 3'!H280</f>
        <v>22</v>
      </c>
      <c r="H200" s="20">
        <f>'2021-2023 год Приложение 3'!I280</f>
        <v>22</v>
      </c>
      <c r="I200" s="26"/>
      <c r="J200" s="26"/>
      <c r="N200" s="26"/>
    </row>
    <row r="201" spans="1:14" ht="15.75">
      <c r="A201" s="45" t="s">
        <v>407</v>
      </c>
      <c r="B201" s="42" t="s">
        <v>406</v>
      </c>
      <c r="C201" s="42"/>
      <c r="D201" s="20">
        <f>'2021-2023 год Приложение 3'!E281</f>
        <v>62.8</v>
      </c>
      <c r="E201" s="20">
        <f>'2021-2023 год Приложение 3'!F281</f>
        <v>0</v>
      </c>
      <c r="F201" s="20">
        <f>'2021-2023 год Приложение 3'!G281</f>
        <v>62.8</v>
      </c>
      <c r="G201" s="20">
        <f>'2021-2023 год Приложение 3'!H281</f>
        <v>0</v>
      </c>
      <c r="H201" s="20">
        <f>'2021-2023 год Приложение 3'!I281</f>
        <v>0</v>
      </c>
      <c r="I201" s="26"/>
      <c r="J201" s="26"/>
      <c r="N201" s="26"/>
    </row>
    <row r="202" spans="1:14" ht="31.5">
      <c r="A202" s="45" t="s">
        <v>10</v>
      </c>
      <c r="B202" s="42" t="s">
        <v>406</v>
      </c>
      <c r="C202" s="42" t="s">
        <v>11</v>
      </c>
      <c r="D202" s="20">
        <f>'2021-2023 год Приложение 3'!E282</f>
        <v>62.8</v>
      </c>
      <c r="E202" s="20">
        <f>'2021-2023 год Приложение 3'!F282</f>
        <v>0</v>
      </c>
      <c r="F202" s="20">
        <f>'2021-2023 год Приложение 3'!G282</f>
        <v>62.8</v>
      </c>
      <c r="G202" s="20">
        <f>'2021-2023 год Приложение 3'!H282</f>
        <v>0</v>
      </c>
      <c r="H202" s="20">
        <f>'2021-2023 год Приложение 3'!I282</f>
        <v>0</v>
      </c>
      <c r="I202" s="26"/>
      <c r="J202" s="26"/>
      <c r="N202" s="26"/>
    </row>
    <row r="203" spans="1:14" ht="15.75">
      <c r="A203" s="22" t="s">
        <v>407</v>
      </c>
      <c r="B203" s="42" t="s">
        <v>411</v>
      </c>
      <c r="C203" s="42"/>
      <c r="D203" s="20">
        <f>'2021-2023 год Приложение 3'!E283</f>
        <v>22.1</v>
      </c>
      <c r="E203" s="20">
        <f>'2021-2023 год Приложение 3'!F283</f>
        <v>0</v>
      </c>
      <c r="F203" s="20">
        <f>'2021-2023 год Приложение 3'!G283</f>
        <v>22.1</v>
      </c>
      <c r="G203" s="20">
        <f>'2021-2023 год Приложение 3'!H283</f>
        <v>0</v>
      </c>
      <c r="H203" s="20">
        <f>'2021-2023 год Приложение 3'!I283</f>
        <v>0</v>
      </c>
      <c r="I203" s="26"/>
      <c r="J203" s="26"/>
      <c r="N203" s="26"/>
    </row>
    <row r="204" spans="1:14" ht="31.5">
      <c r="A204" s="22" t="s">
        <v>10</v>
      </c>
      <c r="B204" s="42" t="s">
        <v>411</v>
      </c>
      <c r="C204" s="42" t="s">
        <v>11</v>
      </c>
      <c r="D204" s="20">
        <f>'2021-2023 год Приложение 3'!E284</f>
        <v>22.1</v>
      </c>
      <c r="E204" s="20">
        <f>'2021-2023 год Приложение 3'!F284</f>
        <v>0</v>
      </c>
      <c r="F204" s="20">
        <f>'2021-2023 год Приложение 3'!G284</f>
        <v>22.1</v>
      </c>
      <c r="G204" s="20">
        <f>'2021-2023 год Приложение 3'!H284</f>
        <v>0</v>
      </c>
      <c r="H204" s="20">
        <f>'2021-2023 год Приложение 3'!I284</f>
        <v>0</v>
      </c>
      <c r="I204" s="26"/>
      <c r="J204" s="26"/>
      <c r="N204" s="26"/>
    </row>
    <row r="205" spans="1:14" ht="31.5">
      <c r="A205" s="54" t="s">
        <v>231</v>
      </c>
      <c r="B205" s="42" t="s">
        <v>397</v>
      </c>
      <c r="C205" s="42"/>
      <c r="D205" s="20">
        <f>'2021-2023 год Приложение 3'!E285</f>
        <v>821.5</v>
      </c>
      <c r="E205" s="20">
        <f>'2021-2023 год Приложение 3'!F285</f>
        <v>0</v>
      </c>
      <c r="F205" s="20">
        <f>'2021-2023 год Приложение 3'!G285</f>
        <v>821.5</v>
      </c>
      <c r="G205" s="20">
        <f>'2021-2023 год Приложение 3'!H285</f>
        <v>0</v>
      </c>
      <c r="H205" s="20">
        <f>'2021-2023 год Приложение 3'!I285</f>
        <v>0</v>
      </c>
      <c r="I205" s="26"/>
      <c r="J205" s="26"/>
      <c r="N205" s="26"/>
    </row>
    <row r="206" spans="1:14" ht="31.5">
      <c r="A206" s="54" t="s">
        <v>10</v>
      </c>
      <c r="B206" s="42" t="s">
        <v>397</v>
      </c>
      <c r="C206" s="42" t="s">
        <v>11</v>
      </c>
      <c r="D206" s="20">
        <f>'2021-2023 год Приложение 3'!E286</f>
        <v>821.5</v>
      </c>
      <c r="E206" s="20">
        <f>'2021-2023 год Приложение 3'!F286</f>
        <v>0</v>
      </c>
      <c r="F206" s="20">
        <f>'2021-2023 год Приложение 3'!G286</f>
        <v>821.5</v>
      </c>
      <c r="G206" s="20">
        <f>'2021-2023 год Приложение 3'!H286</f>
        <v>0</v>
      </c>
      <c r="H206" s="20">
        <f>'2021-2023 год Приложение 3'!I286</f>
        <v>0</v>
      </c>
      <c r="I206" s="26"/>
      <c r="J206" s="26"/>
      <c r="N206" s="26"/>
    </row>
    <row r="207" spans="1:14" ht="31.5">
      <c r="A207" s="22" t="s">
        <v>231</v>
      </c>
      <c r="B207" s="42" t="s">
        <v>332</v>
      </c>
      <c r="C207" s="42"/>
      <c r="D207" s="20">
        <f>'2021-2023 год Приложение 3'!E287</f>
        <v>17782.3</v>
      </c>
      <c r="E207" s="20">
        <f>'2021-2023 год Приложение 3'!F287</f>
        <v>0</v>
      </c>
      <c r="F207" s="20">
        <f>'2021-2023 год Приложение 3'!G287</f>
        <v>17782.3</v>
      </c>
      <c r="G207" s="20">
        <f>'2021-2023 год Приложение 3'!H287</f>
        <v>0</v>
      </c>
      <c r="H207" s="20">
        <f>'2021-2023 год Приложение 3'!I287</f>
        <v>0</v>
      </c>
      <c r="I207" s="26"/>
      <c r="J207" s="26"/>
      <c r="K207" s="26"/>
      <c r="L207" s="26"/>
      <c r="N207" s="26"/>
    </row>
    <row r="208" spans="1:14" ht="31.5">
      <c r="A208" s="22" t="s">
        <v>10</v>
      </c>
      <c r="B208" s="42" t="s">
        <v>332</v>
      </c>
      <c r="C208" s="42" t="s">
        <v>11</v>
      </c>
      <c r="D208" s="20">
        <f>'2021-2023 год Приложение 3'!E288</f>
        <v>17782.3</v>
      </c>
      <c r="E208" s="20">
        <f>'2021-2023 год Приложение 3'!F288</f>
        <v>0</v>
      </c>
      <c r="F208" s="20">
        <f>'2021-2023 год Приложение 3'!G288</f>
        <v>17782.3</v>
      </c>
      <c r="G208" s="20">
        <f>'2021-2023 год Приложение 3'!H288</f>
        <v>0</v>
      </c>
      <c r="H208" s="20">
        <f>'2021-2023 год Приложение 3'!I288</f>
        <v>0</v>
      </c>
      <c r="I208" s="26"/>
      <c r="J208" s="26"/>
      <c r="K208" s="26"/>
      <c r="L208" s="26"/>
      <c r="N208" s="26"/>
    </row>
    <row r="209" spans="1:14" ht="15.75">
      <c r="A209" s="22" t="s">
        <v>183</v>
      </c>
      <c r="B209" s="42" t="s">
        <v>340</v>
      </c>
      <c r="C209" s="42"/>
      <c r="D209" s="20">
        <f>'2021-2023 год Приложение 3'!E289</f>
        <v>384.4</v>
      </c>
      <c r="E209" s="20">
        <f>'2021-2023 год Приложение 3'!F289</f>
        <v>0</v>
      </c>
      <c r="F209" s="20">
        <f>'2021-2023 год Приложение 3'!G289</f>
        <v>384.4</v>
      </c>
      <c r="G209" s="20">
        <f>'2021-2023 год Приложение 3'!H289</f>
        <v>0</v>
      </c>
      <c r="H209" s="20">
        <f>'2021-2023 год Приложение 3'!I289</f>
        <v>0</v>
      </c>
      <c r="I209" s="26"/>
      <c r="J209" s="26"/>
      <c r="K209" s="113"/>
      <c r="L209" s="113"/>
      <c r="N209" s="26"/>
    </row>
    <row r="210" spans="1:14" ht="31.5">
      <c r="A210" s="22" t="s">
        <v>10</v>
      </c>
      <c r="B210" s="42" t="s">
        <v>340</v>
      </c>
      <c r="C210" s="42" t="s">
        <v>11</v>
      </c>
      <c r="D210" s="20">
        <f>'2021-2023 год Приложение 3'!E290</f>
        <v>384.4</v>
      </c>
      <c r="E210" s="20">
        <f>'2021-2023 год Приложение 3'!F290</f>
        <v>0</v>
      </c>
      <c r="F210" s="20">
        <f>'2021-2023 год Приложение 3'!G290</f>
        <v>384.4</v>
      </c>
      <c r="G210" s="20">
        <f>'2021-2023 год Приложение 3'!H290</f>
        <v>0</v>
      </c>
      <c r="H210" s="20">
        <f>'2021-2023 год Приложение 3'!I290</f>
        <v>0</v>
      </c>
      <c r="I210" s="26"/>
      <c r="J210" s="26"/>
      <c r="K210" s="113"/>
      <c r="L210" s="113"/>
      <c r="N210" s="26"/>
    </row>
    <row r="211" spans="1:14" ht="31.5">
      <c r="A211" s="54" t="s">
        <v>235</v>
      </c>
      <c r="B211" s="42" t="s">
        <v>396</v>
      </c>
      <c r="C211" s="42"/>
      <c r="D211" s="20">
        <f>'2021-2023 год Приложение 3'!E291</f>
        <v>1733</v>
      </c>
      <c r="E211" s="20">
        <f>'2021-2023 год Приложение 3'!F291</f>
        <v>0</v>
      </c>
      <c r="F211" s="20">
        <f>'2021-2023 год Приложение 3'!G291</f>
        <v>1733</v>
      </c>
      <c r="G211" s="20">
        <f>'2021-2023 год Приложение 3'!H291</f>
        <v>0</v>
      </c>
      <c r="H211" s="20">
        <f>'2021-2023 год Приложение 3'!I291</f>
        <v>0</v>
      </c>
      <c r="I211" s="26"/>
      <c r="J211" s="26"/>
      <c r="K211" s="113"/>
      <c r="L211" s="113"/>
      <c r="N211" s="26"/>
    </row>
    <row r="212" spans="1:14" ht="31.5">
      <c r="A212" s="54" t="s">
        <v>10</v>
      </c>
      <c r="B212" s="42" t="s">
        <v>396</v>
      </c>
      <c r="C212" s="42" t="s">
        <v>11</v>
      </c>
      <c r="D212" s="20">
        <f>'2021-2023 год Приложение 3'!E292</f>
        <v>1733</v>
      </c>
      <c r="E212" s="20">
        <f>'2021-2023 год Приложение 3'!F292</f>
        <v>0</v>
      </c>
      <c r="F212" s="20">
        <f>'2021-2023 год Приложение 3'!G292</f>
        <v>1733</v>
      </c>
      <c r="G212" s="20">
        <f>'2021-2023 год Приложение 3'!H292</f>
        <v>0</v>
      </c>
      <c r="H212" s="20">
        <f>'2021-2023 год Приложение 3'!I292</f>
        <v>0</v>
      </c>
      <c r="I212" s="26"/>
      <c r="J212" s="26"/>
      <c r="K212" s="113"/>
      <c r="L212" s="113"/>
      <c r="N212" s="26"/>
    </row>
    <row r="213" spans="1:14" ht="47.25">
      <c r="A213" s="54" t="s">
        <v>395</v>
      </c>
      <c r="B213" s="42" t="s">
        <v>394</v>
      </c>
      <c r="C213" s="42"/>
      <c r="D213" s="20">
        <f>'2021-2023 год Приложение 3'!E293</f>
        <v>340.9</v>
      </c>
      <c r="E213" s="20">
        <f>'2021-2023 год Приложение 3'!F293</f>
        <v>0</v>
      </c>
      <c r="F213" s="20">
        <f>'2021-2023 год Приложение 3'!G293</f>
        <v>340.9</v>
      </c>
      <c r="G213" s="20">
        <f>'2021-2023 год Приложение 3'!H293</f>
        <v>0</v>
      </c>
      <c r="H213" s="20">
        <f>'2021-2023 год Приложение 3'!I293</f>
        <v>0</v>
      </c>
      <c r="I213" s="26"/>
      <c r="J213" s="26"/>
      <c r="K213" s="113"/>
      <c r="L213" s="113"/>
      <c r="N213" s="26"/>
    </row>
    <row r="214" spans="1:14" ht="31.5">
      <c r="A214" s="54" t="s">
        <v>10</v>
      </c>
      <c r="B214" s="42" t="s">
        <v>394</v>
      </c>
      <c r="C214" s="42" t="s">
        <v>11</v>
      </c>
      <c r="D214" s="20">
        <f>'2021-2023 год Приложение 3'!E294</f>
        <v>340.9</v>
      </c>
      <c r="E214" s="20">
        <f>'2021-2023 год Приложение 3'!F294</f>
        <v>0</v>
      </c>
      <c r="F214" s="20">
        <f>'2021-2023 год Приложение 3'!G294</f>
        <v>340.9</v>
      </c>
      <c r="G214" s="20">
        <f>'2021-2023 год Приложение 3'!H294</f>
        <v>0</v>
      </c>
      <c r="H214" s="20">
        <f>'2021-2023 год Приложение 3'!I294</f>
        <v>0</v>
      </c>
      <c r="I214" s="26"/>
      <c r="J214" s="26"/>
      <c r="K214" s="113"/>
      <c r="L214" s="113"/>
      <c r="N214" s="26"/>
    </row>
    <row r="215" spans="1:14" ht="31.5">
      <c r="A215" s="45" t="s">
        <v>437</v>
      </c>
      <c r="B215" s="42" t="s">
        <v>436</v>
      </c>
      <c r="C215" s="42"/>
      <c r="D215" s="20">
        <f>D216</f>
        <v>0</v>
      </c>
      <c r="E215" s="20">
        <f>E216</f>
        <v>152.5</v>
      </c>
      <c r="F215" s="20">
        <f>F216</f>
        <v>152.5</v>
      </c>
      <c r="G215" s="20">
        <f>G216</f>
        <v>0</v>
      </c>
      <c r="H215" s="20">
        <f>H216</f>
        <v>0</v>
      </c>
      <c r="I215" s="26"/>
      <c r="J215" s="26"/>
      <c r="K215" s="113"/>
      <c r="L215" s="113"/>
      <c r="N215" s="26"/>
    </row>
    <row r="216" spans="1:14" ht="31.5">
      <c r="A216" s="45" t="s">
        <v>10</v>
      </c>
      <c r="B216" s="42" t="s">
        <v>436</v>
      </c>
      <c r="C216" s="42" t="s">
        <v>11</v>
      </c>
      <c r="D216" s="20">
        <f>'2021-2023 год Приложение 3'!E296</f>
        <v>0</v>
      </c>
      <c r="E216" s="20">
        <f>'2021-2023 год Приложение 3'!F296</f>
        <v>152.5</v>
      </c>
      <c r="F216" s="20">
        <f>E216+D216</f>
        <v>152.5</v>
      </c>
      <c r="G216" s="20">
        <f>'2021-2023 год Приложение 3'!H296</f>
        <v>0</v>
      </c>
      <c r="H216" s="20">
        <f>'2021-2023 год Приложение 3'!I296</f>
        <v>0</v>
      </c>
      <c r="I216" s="26"/>
      <c r="J216" s="26"/>
      <c r="K216" s="113"/>
      <c r="L216" s="113"/>
      <c r="N216" s="26"/>
    </row>
    <row r="217" spans="1:14" ht="31.5">
      <c r="A217" s="40" t="s">
        <v>48</v>
      </c>
      <c r="B217" s="42" t="s">
        <v>122</v>
      </c>
      <c r="C217" s="42"/>
      <c r="D217" s="20">
        <f>'2021-2023 год Приложение 3'!E297</f>
        <v>48146.5</v>
      </c>
      <c r="E217" s="20">
        <f>'2021-2023 год Приложение 3'!F297</f>
        <v>-312.5</v>
      </c>
      <c r="F217" s="20">
        <f>'2021-2023 год Приложение 3'!G297</f>
        <v>47834</v>
      </c>
      <c r="G217" s="20">
        <f>'2021-2023 год Приложение 3'!H297</f>
        <v>48095.7</v>
      </c>
      <c r="H217" s="20">
        <f>'2021-2023 год Приложение 3'!I297</f>
        <v>48095.7</v>
      </c>
      <c r="I217" s="26"/>
      <c r="J217" s="26"/>
      <c r="N217" s="26"/>
    </row>
    <row r="218" spans="1:14" ht="31.5">
      <c r="A218" s="22" t="s">
        <v>10</v>
      </c>
      <c r="B218" s="42" t="s">
        <v>122</v>
      </c>
      <c r="C218" s="42" t="s">
        <v>11</v>
      </c>
      <c r="D218" s="20">
        <f>'2021-2023 год Приложение 3'!E298</f>
        <v>48146.5</v>
      </c>
      <c r="E218" s="20">
        <f>'2021-2023 год Приложение 3'!F298</f>
        <v>-312.5</v>
      </c>
      <c r="F218" s="20">
        <f>'2021-2023 год Приложение 3'!G298</f>
        <v>47834</v>
      </c>
      <c r="G218" s="20">
        <f>'2021-2023 год Приложение 3'!H298</f>
        <v>48095.7</v>
      </c>
      <c r="H218" s="20">
        <f>'2021-2023 год Приложение 3'!I298</f>
        <v>48095.7</v>
      </c>
      <c r="I218" s="26"/>
      <c r="J218" s="26"/>
      <c r="N218" s="26"/>
    </row>
    <row r="219" spans="1:14" ht="47.25">
      <c r="A219" s="22" t="s">
        <v>369</v>
      </c>
      <c r="B219" s="42" t="s">
        <v>244</v>
      </c>
      <c r="C219" s="42"/>
      <c r="D219" s="20">
        <f>D220</f>
        <v>24133.5</v>
      </c>
      <c r="E219" s="20">
        <f>E220</f>
        <v>0</v>
      </c>
      <c r="F219" s="20">
        <f>F220</f>
        <v>24133.5</v>
      </c>
      <c r="G219" s="20">
        <f>G220</f>
        <v>24133.5</v>
      </c>
      <c r="H219" s="20">
        <f>H220</f>
        <v>24133.5</v>
      </c>
      <c r="I219" s="26"/>
      <c r="J219" s="26"/>
      <c r="N219" s="26"/>
    </row>
    <row r="220" spans="1:14" ht="31.5">
      <c r="A220" s="22" t="s">
        <v>10</v>
      </c>
      <c r="B220" s="42" t="s">
        <v>244</v>
      </c>
      <c r="C220" s="42" t="s">
        <v>11</v>
      </c>
      <c r="D220" s="20">
        <f>'2021-2023 год Приложение 3'!E300</f>
        <v>24133.5</v>
      </c>
      <c r="E220" s="20">
        <f>'2021-2023 год Приложение 3'!F300</f>
        <v>0</v>
      </c>
      <c r="F220" s="20">
        <f>'2021-2023 год Приложение 3'!G300</f>
        <v>24133.5</v>
      </c>
      <c r="G220" s="20">
        <f>'2021-2023 год Приложение 3'!H300</f>
        <v>24133.5</v>
      </c>
      <c r="H220" s="20">
        <f>'2021-2023 год Приложение 3'!I300</f>
        <v>24133.5</v>
      </c>
      <c r="I220" s="26"/>
      <c r="J220" s="26"/>
      <c r="N220" s="26"/>
    </row>
    <row r="221" spans="1:14" ht="31.5">
      <c r="A221" s="22" t="s">
        <v>239</v>
      </c>
      <c r="B221" s="42" t="s">
        <v>240</v>
      </c>
      <c r="C221" s="42"/>
      <c r="D221" s="20">
        <f>'2021-2023 год Приложение 3'!E301</f>
        <v>105.2</v>
      </c>
      <c r="E221" s="20">
        <f>'2021-2023 год Приложение 3'!F301</f>
        <v>0</v>
      </c>
      <c r="F221" s="20">
        <f>'2021-2023 год Приложение 3'!G301</f>
        <v>105.2</v>
      </c>
      <c r="G221" s="20">
        <f>G222</f>
        <v>108.6</v>
      </c>
      <c r="H221" s="20">
        <f>H222</f>
        <v>108.6</v>
      </c>
      <c r="I221" s="26"/>
      <c r="J221" s="26"/>
      <c r="N221" s="26"/>
    </row>
    <row r="222" spans="1:14" ht="31.5">
      <c r="A222" s="22" t="s">
        <v>10</v>
      </c>
      <c r="B222" s="42" t="s">
        <v>240</v>
      </c>
      <c r="C222" s="42" t="s">
        <v>11</v>
      </c>
      <c r="D222" s="20">
        <f>'2021-2023 год Приложение 3'!E302</f>
        <v>105.2</v>
      </c>
      <c r="E222" s="20">
        <f>'2021-2023 год Приложение 3'!F302</f>
        <v>0</v>
      </c>
      <c r="F222" s="20">
        <f>'2021-2023 год Приложение 3'!G302</f>
        <v>105.2</v>
      </c>
      <c r="G222" s="20">
        <f>'2021-2023 год Приложение 3'!H302</f>
        <v>108.6</v>
      </c>
      <c r="H222" s="20">
        <f>'2021-2023 год Приложение 3'!I302</f>
        <v>108.6</v>
      </c>
      <c r="I222" s="26"/>
      <c r="J222" s="26"/>
      <c r="N222" s="26"/>
    </row>
    <row r="223" spans="1:14" ht="31.5">
      <c r="A223" s="40" t="s">
        <v>47</v>
      </c>
      <c r="B223" s="42" t="s">
        <v>123</v>
      </c>
      <c r="C223" s="42"/>
      <c r="D223" s="20">
        <f>'2021-2023 год Приложение 3'!E303</f>
        <v>22780.7</v>
      </c>
      <c r="E223" s="20">
        <f>'2021-2023 год Приложение 3'!F303</f>
        <v>-4</v>
      </c>
      <c r="F223" s="20">
        <f>'2021-2023 год Приложение 3'!G303</f>
        <v>22776.7</v>
      </c>
      <c r="G223" s="20">
        <f>'2021-2023 год Приложение 3'!H303</f>
        <v>23359.9</v>
      </c>
      <c r="H223" s="20">
        <f>'2021-2023 год Приложение 3'!I303</f>
        <v>23359.9</v>
      </c>
      <c r="I223" s="26"/>
      <c r="J223" s="26"/>
      <c r="N223" s="26"/>
    </row>
    <row r="224" spans="1:14" ht="31.5">
      <c r="A224" s="22" t="s">
        <v>10</v>
      </c>
      <c r="B224" s="42" t="s">
        <v>123</v>
      </c>
      <c r="C224" s="42" t="s">
        <v>11</v>
      </c>
      <c r="D224" s="20">
        <f>'2021-2023 год Приложение 3'!E304</f>
        <v>22780.7</v>
      </c>
      <c r="E224" s="20">
        <f>'2021-2023 год Приложение 3'!F304</f>
        <v>-4</v>
      </c>
      <c r="F224" s="20">
        <f>'2021-2023 год Приложение 3'!G304</f>
        <v>22776.7</v>
      </c>
      <c r="G224" s="20">
        <f>'2021-2023 год Приложение 3'!H304</f>
        <v>23359.9</v>
      </c>
      <c r="H224" s="20">
        <f>'2021-2023 год Приложение 3'!I304</f>
        <v>23359.9</v>
      </c>
      <c r="I224" s="26"/>
      <c r="J224" s="26"/>
      <c r="N224" s="26"/>
    </row>
    <row r="225" spans="1:14" ht="47.25">
      <c r="A225" s="22" t="s">
        <v>248</v>
      </c>
      <c r="B225" s="42" t="s">
        <v>249</v>
      </c>
      <c r="C225" s="42"/>
      <c r="D225" s="20">
        <f>'2021-2023 год Приложение 3'!E305</f>
        <v>8334.2</v>
      </c>
      <c r="E225" s="20">
        <f>'2021-2023 год Приложение 3'!F305</f>
        <v>0</v>
      </c>
      <c r="F225" s="20">
        <f>'2021-2023 год Приложение 3'!G305</f>
        <v>8334.2</v>
      </c>
      <c r="G225" s="20">
        <f>'2021-2023 год Приложение 3'!H305</f>
        <v>8334.2</v>
      </c>
      <c r="H225" s="20">
        <f>'2021-2023 год Приложение 3'!I305</f>
        <v>8334.2</v>
      </c>
      <c r="I225" s="26"/>
      <c r="J225" s="26"/>
      <c r="N225" s="26"/>
    </row>
    <row r="226" spans="1:14" ht="31.5">
      <c r="A226" s="22" t="s">
        <v>10</v>
      </c>
      <c r="B226" s="42" t="s">
        <v>249</v>
      </c>
      <c r="C226" s="42" t="s">
        <v>11</v>
      </c>
      <c r="D226" s="20">
        <f>'2021-2023 год Приложение 3'!E306</f>
        <v>8334.2</v>
      </c>
      <c r="E226" s="20">
        <f>'2021-2023 год Приложение 3'!F306</f>
        <v>0</v>
      </c>
      <c r="F226" s="20">
        <f>'2021-2023 год Приложение 3'!G306</f>
        <v>8334.2</v>
      </c>
      <c r="G226" s="20">
        <f>'2021-2023 год Приложение 3'!H306</f>
        <v>8334.2</v>
      </c>
      <c r="H226" s="20">
        <f>'2021-2023 год Приложение 3'!I306</f>
        <v>8334.2</v>
      </c>
      <c r="I226" s="26"/>
      <c r="J226" s="26"/>
      <c r="N226" s="26"/>
    </row>
    <row r="227" spans="1:14" ht="31.5">
      <c r="A227" s="22" t="s">
        <v>239</v>
      </c>
      <c r="B227" s="42" t="s">
        <v>241</v>
      </c>
      <c r="C227" s="42"/>
      <c r="D227" s="20">
        <f>'2021-2023 год Приложение 3'!E307</f>
        <v>72</v>
      </c>
      <c r="E227" s="20">
        <f>'2021-2023 год Приложение 3'!F307</f>
        <v>0</v>
      </c>
      <c r="F227" s="20">
        <f>'2021-2023 год Приложение 3'!G307</f>
        <v>72</v>
      </c>
      <c r="G227" s="20">
        <f>'2021-2023 год Приложение 3'!H307</f>
        <v>72</v>
      </c>
      <c r="H227" s="20">
        <f>'2021-2023 год Приложение 3'!I307</f>
        <v>72</v>
      </c>
      <c r="I227" s="26"/>
      <c r="J227" s="26"/>
      <c r="N227" s="26"/>
    </row>
    <row r="228" spans="1:14" ht="31.5">
      <c r="A228" s="22" t="s">
        <v>10</v>
      </c>
      <c r="B228" s="42" t="s">
        <v>241</v>
      </c>
      <c r="C228" s="42" t="s">
        <v>11</v>
      </c>
      <c r="D228" s="20">
        <f>'2021-2023 год Приложение 3'!E308</f>
        <v>72</v>
      </c>
      <c r="E228" s="20">
        <f>'2021-2023 год Приложение 3'!F308</f>
        <v>0</v>
      </c>
      <c r="F228" s="20">
        <f>'2021-2023 год Приложение 3'!G308</f>
        <v>72</v>
      </c>
      <c r="G228" s="20">
        <f>'2021-2023 год Приложение 3'!H308</f>
        <v>72</v>
      </c>
      <c r="H228" s="20">
        <f>'2021-2023 год Приложение 3'!I308</f>
        <v>72</v>
      </c>
      <c r="I228" s="26"/>
      <c r="J228" s="26"/>
      <c r="N228" s="26"/>
    </row>
    <row r="229" spans="1:14" ht="47.25">
      <c r="A229" s="54" t="s">
        <v>409</v>
      </c>
      <c r="B229" s="42" t="s">
        <v>410</v>
      </c>
      <c r="C229" s="42"/>
      <c r="D229" s="20">
        <f>'2021-2023 год Приложение 3'!E309</f>
        <v>640.5</v>
      </c>
      <c r="E229" s="20">
        <f>'2021-2023 год Приложение 3'!F309</f>
        <v>328.5</v>
      </c>
      <c r="F229" s="20">
        <f>'2021-2023 год Приложение 3'!G309</f>
        <v>969</v>
      </c>
      <c r="G229" s="20">
        <f>'2021-2023 год Приложение 3'!H309</f>
        <v>0</v>
      </c>
      <c r="H229" s="20">
        <f>'2021-2023 год Приложение 3'!I309</f>
        <v>0</v>
      </c>
      <c r="I229" s="26"/>
      <c r="J229" s="26"/>
      <c r="N229" s="26"/>
    </row>
    <row r="230" spans="1:14" ht="31.5">
      <c r="A230" s="22" t="s">
        <v>10</v>
      </c>
      <c r="B230" s="42" t="s">
        <v>410</v>
      </c>
      <c r="C230" s="42" t="s">
        <v>11</v>
      </c>
      <c r="D230" s="20">
        <f>'2021-2023 год Приложение 3'!E310</f>
        <v>640.5</v>
      </c>
      <c r="E230" s="20">
        <f>'2021-2023 год Приложение 3'!F310</f>
        <v>328.5</v>
      </c>
      <c r="F230" s="20">
        <f>'2021-2023 год Приложение 3'!G310</f>
        <v>969</v>
      </c>
      <c r="G230" s="20">
        <f>'2021-2023 год Приложение 3'!H310</f>
        <v>0</v>
      </c>
      <c r="H230" s="20">
        <f>'2021-2023 год Приложение 3'!I310</f>
        <v>0</v>
      </c>
      <c r="I230" s="26"/>
      <c r="J230" s="26"/>
      <c r="N230" s="26"/>
    </row>
    <row r="231" spans="1:14" ht="15.75">
      <c r="A231" s="40" t="s">
        <v>171</v>
      </c>
      <c r="B231" s="42" t="s">
        <v>172</v>
      </c>
      <c r="C231" s="42"/>
      <c r="D231" s="20">
        <f>'2021-2023 год Приложение 3'!E311</f>
        <v>20</v>
      </c>
      <c r="E231" s="20">
        <f>'2021-2023 год Приложение 3'!F311</f>
        <v>0</v>
      </c>
      <c r="F231" s="20">
        <f>'2021-2023 год Приложение 3'!G311</f>
        <v>20</v>
      </c>
      <c r="G231" s="20">
        <f>'2021-2023 год Приложение 3'!H311</f>
        <v>20</v>
      </c>
      <c r="H231" s="20">
        <f>'2021-2023 год Приложение 3'!I311</f>
        <v>20</v>
      </c>
      <c r="I231" s="26"/>
      <c r="J231" s="26"/>
      <c r="N231" s="26"/>
    </row>
    <row r="232" spans="1:14" ht="15.75">
      <c r="A232" s="40" t="s">
        <v>26</v>
      </c>
      <c r="B232" s="42" t="s">
        <v>172</v>
      </c>
      <c r="C232" s="42" t="s">
        <v>16</v>
      </c>
      <c r="D232" s="20">
        <f>'2021-2023 год Приложение 3'!E312</f>
        <v>20</v>
      </c>
      <c r="E232" s="20">
        <f>'2021-2023 год Приложение 3'!F312</f>
        <v>0</v>
      </c>
      <c r="F232" s="20">
        <f>'2021-2023 год Приложение 3'!G312</f>
        <v>20</v>
      </c>
      <c r="G232" s="20">
        <f>'2021-2023 год Приложение 3'!H312</f>
        <v>20</v>
      </c>
      <c r="H232" s="20">
        <f>'2021-2023 год Приложение 3'!I312</f>
        <v>20</v>
      </c>
      <c r="I232" s="26"/>
      <c r="J232" s="26"/>
      <c r="N232" s="26"/>
    </row>
    <row r="233" spans="1:14" ht="15.75">
      <c r="A233" s="40" t="s">
        <v>21</v>
      </c>
      <c r="B233" s="42" t="s">
        <v>124</v>
      </c>
      <c r="C233" s="42"/>
      <c r="D233" s="20">
        <f>'2021-2023 год Приложение 3'!E313</f>
        <v>9275.2</v>
      </c>
      <c r="E233" s="20">
        <f>'2021-2023 год Приложение 3'!F313</f>
        <v>-152.5</v>
      </c>
      <c r="F233" s="20">
        <f>'2021-2023 год Приложение 3'!G313</f>
        <v>9122.7</v>
      </c>
      <c r="G233" s="20">
        <f>'2021-2023 год Приложение 3'!H313</f>
        <v>9045.2</v>
      </c>
      <c r="H233" s="20">
        <f>'2021-2023 год Приложение 3'!I313</f>
        <v>9045.2</v>
      </c>
      <c r="I233" s="26"/>
      <c r="J233" s="26"/>
      <c r="N233" s="26"/>
    </row>
    <row r="234" spans="1:14" ht="63">
      <c r="A234" s="22" t="s">
        <v>14</v>
      </c>
      <c r="B234" s="42" t="s">
        <v>124</v>
      </c>
      <c r="C234" s="42" t="s">
        <v>15</v>
      </c>
      <c r="D234" s="20">
        <f>'2021-2023 год Приложение 3'!E314</f>
        <v>7841.2</v>
      </c>
      <c r="E234" s="20">
        <f>'2021-2023 год Приложение 3'!F314</f>
        <v>0</v>
      </c>
      <c r="F234" s="20">
        <f>'2021-2023 год Приложение 3'!G314</f>
        <v>7841.2</v>
      </c>
      <c r="G234" s="20">
        <f>'2021-2023 год Приложение 3'!H314</f>
        <v>7841.2</v>
      </c>
      <c r="H234" s="20">
        <f>'2021-2023 год Приложение 3'!I314</f>
        <v>7841.2</v>
      </c>
      <c r="I234" s="26"/>
      <c r="J234" s="26"/>
      <c r="N234" s="26"/>
    </row>
    <row r="235" spans="1:14" ht="47.25">
      <c r="A235" s="45" t="s">
        <v>343</v>
      </c>
      <c r="B235" s="42" t="s">
        <v>124</v>
      </c>
      <c r="C235" s="42" t="s">
        <v>8</v>
      </c>
      <c r="D235" s="20">
        <f>'2021-2023 год Приложение 3'!E315</f>
        <v>1415.5</v>
      </c>
      <c r="E235" s="20">
        <f>'2021-2023 год Приложение 3'!F315</f>
        <v>-152.5</v>
      </c>
      <c r="F235" s="20">
        <f>'2021-2023 год Приложение 3'!G315</f>
        <v>1263</v>
      </c>
      <c r="G235" s="20">
        <f>'2021-2023 год Приложение 3'!H315</f>
        <v>1185.5</v>
      </c>
      <c r="H235" s="20">
        <f>'2021-2023 год Приложение 3'!I315</f>
        <v>1185.5</v>
      </c>
      <c r="I235" s="26"/>
      <c r="J235" s="26"/>
      <c r="N235" s="26"/>
    </row>
    <row r="236" spans="1:14" ht="15.75">
      <c r="A236" s="54" t="s">
        <v>9</v>
      </c>
      <c r="B236" s="42" t="s">
        <v>124</v>
      </c>
      <c r="C236" s="42" t="s">
        <v>12</v>
      </c>
      <c r="D236" s="20">
        <f>'2021-2023 год Приложение 3'!E316</f>
        <v>18.5</v>
      </c>
      <c r="E236" s="20">
        <f>'2021-2023 год Приложение 3'!F316</f>
        <v>0</v>
      </c>
      <c r="F236" s="20">
        <f>'2021-2023 год Приложение 3'!G316</f>
        <v>18.5</v>
      </c>
      <c r="G236" s="20">
        <f>'2021-2023 год Приложение 3'!H316</f>
        <v>18.5</v>
      </c>
      <c r="H236" s="20">
        <f>'2021-2023 год Приложение 3'!I316</f>
        <v>18.5</v>
      </c>
      <c r="I236" s="26"/>
      <c r="J236" s="26"/>
      <c r="N236" s="26"/>
    </row>
    <row r="237" spans="1:14" ht="15.75">
      <c r="A237" s="40" t="s">
        <v>46</v>
      </c>
      <c r="B237" s="42" t="s">
        <v>326</v>
      </c>
      <c r="C237" s="42"/>
      <c r="D237" s="20">
        <f>'2021-2023 год Приложение 3'!E317</f>
        <v>7954.400000000001</v>
      </c>
      <c r="E237" s="20">
        <f>'2021-2023 год Приложение 3'!F317</f>
        <v>0</v>
      </c>
      <c r="F237" s="20">
        <f>'2021-2023 год Приложение 3'!G317</f>
        <v>7954.400000000001</v>
      </c>
      <c r="G237" s="20">
        <f>'2021-2023 год Приложение 3'!H317</f>
        <v>7954.400000000001</v>
      </c>
      <c r="H237" s="20">
        <f>'2021-2023 год Приложение 3'!I317</f>
        <v>7954.400000000001</v>
      </c>
      <c r="I237" s="26"/>
      <c r="J237" s="26"/>
      <c r="N237" s="26"/>
    </row>
    <row r="238" spans="1:14" ht="63">
      <c r="A238" s="22" t="s">
        <v>14</v>
      </c>
      <c r="B238" s="42" t="s">
        <v>326</v>
      </c>
      <c r="C238" s="42" t="s">
        <v>15</v>
      </c>
      <c r="D238" s="20">
        <f>'2021-2023 год Приложение 3'!E318</f>
        <v>7165.3</v>
      </c>
      <c r="E238" s="20">
        <f>'2021-2023 год Приложение 3'!F318</f>
        <v>0</v>
      </c>
      <c r="F238" s="20">
        <f>'2021-2023 год Приложение 3'!G318</f>
        <v>7165.3</v>
      </c>
      <c r="G238" s="20">
        <f>'2021-2023 год Приложение 3'!H318</f>
        <v>7165.3</v>
      </c>
      <c r="H238" s="20">
        <f>'2021-2023 год Приложение 3'!I318</f>
        <v>7165.3</v>
      </c>
      <c r="I238" s="26"/>
      <c r="J238" s="26"/>
      <c r="N238" s="26"/>
    </row>
    <row r="239" spans="1:14" ht="47.25">
      <c r="A239" s="45" t="s">
        <v>343</v>
      </c>
      <c r="B239" s="42" t="s">
        <v>326</v>
      </c>
      <c r="C239" s="42" t="s">
        <v>8</v>
      </c>
      <c r="D239" s="20">
        <f>'2021-2023 год Приложение 3'!E319</f>
        <v>786.6</v>
      </c>
      <c r="E239" s="20">
        <f>'2021-2023 год Приложение 3'!F319</f>
        <v>0</v>
      </c>
      <c r="F239" s="20">
        <f>'2021-2023 год Приложение 3'!G319</f>
        <v>786.6</v>
      </c>
      <c r="G239" s="20">
        <f>'2021-2023 год Приложение 3'!H319</f>
        <v>786.6</v>
      </c>
      <c r="H239" s="20">
        <f>'2021-2023 год Приложение 3'!I319</f>
        <v>786.6</v>
      </c>
      <c r="I239" s="26"/>
      <c r="J239" s="26"/>
      <c r="N239" s="26"/>
    </row>
    <row r="240" spans="1:14" ht="15.75">
      <c r="A240" s="54" t="s">
        <v>9</v>
      </c>
      <c r="B240" s="42" t="s">
        <v>326</v>
      </c>
      <c r="C240" s="42" t="s">
        <v>12</v>
      </c>
      <c r="D240" s="20">
        <f>'2021-2023 год Приложение 3'!E320</f>
        <v>2.5</v>
      </c>
      <c r="E240" s="20">
        <f>'2021-2023 год Приложение 3'!F320</f>
        <v>0</v>
      </c>
      <c r="F240" s="20">
        <f>'2021-2023 год Приложение 3'!G320</f>
        <v>2.5</v>
      </c>
      <c r="G240" s="20">
        <f>'2021-2023 год Приложение 3'!H320</f>
        <v>2.5</v>
      </c>
      <c r="H240" s="20">
        <f>'2021-2023 год Приложение 3'!I320</f>
        <v>2.5</v>
      </c>
      <c r="I240" s="26"/>
      <c r="J240" s="26"/>
      <c r="N240" s="26"/>
    </row>
    <row r="241" spans="1:14" ht="15.75">
      <c r="A241" s="54" t="s">
        <v>183</v>
      </c>
      <c r="B241" s="42" t="s">
        <v>382</v>
      </c>
      <c r="C241" s="42"/>
      <c r="D241" s="20">
        <f>'2021-2023 год Приложение 3'!E321</f>
        <v>5417</v>
      </c>
      <c r="E241" s="20">
        <f>'2021-2023 год Приложение 3'!F321</f>
        <v>0</v>
      </c>
      <c r="F241" s="20">
        <f>'2021-2023 год Приложение 3'!G321</f>
        <v>5417</v>
      </c>
      <c r="G241" s="20">
        <f>'2021-2023 год Приложение 3'!H321</f>
        <v>0</v>
      </c>
      <c r="H241" s="20">
        <f>'2021-2023 год Приложение 3'!I321</f>
        <v>0</v>
      </c>
      <c r="I241" s="26"/>
      <c r="J241" s="26"/>
      <c r="N241" s="26"/>
    </row>
    <row r="242" spans="1:14" ht="31.5">
      <c r="A242" s="54" t="s">
        <v>10</v>
      </c>
      <c r="B242" s="42" t="s">
        <v>382</v>
      </c>
      <c r="C242" s="42" t="s">
        <v>11</v>
      </c>
      <c r="D242" s="20">
        <f>'2021-2023 год Приложение 3'!E322</f>
        <v>5417</v>
      </c>
      <c r="E242" s="20">
        <f>'2021-2023 год Приложение 3'!F322</f>
        <v>0</v>
      </c>
      <c r="F242" s="20">
        <f>'2021-2023 год Приложение 3'!G322</f>
        <v>5417</v>
      </c>
      <c r="G242" s="20">
        <f>'2021-2023 год Приложение 3'!H322</f>
        <v>0</v>
      </c>
      <c r="H242" s="20">
        <f>'2021-2023 год Приложение 3'!I322</f>
        <v>0</v>
      </c>
      <c r="I242" s="26"/>
      <c r="J242" s="26"/>
      <c r="N242" s="26"/>
    </row>
    <row r="243" spans="1:14" ht="31.5">
      <c r="A243" s="29" t="s">
        <v>270</v>
      </c>
      <c r="B243" s="30" t="s">
        <v>125</v>
      </c>
      <c r="C243" s="30" t="s">
        <v>0</v>
      </c>
      <c r="D243" s="31">
        <f>D244+D251+D253+D255+D257+D259+D261+D264+D268+D247+D249+D266</f>
        <v>65335.799999999996</v>
      </c>
      <c r="E243" s="31">
        <f>E244+E251+E253+E255+E257+E259+E261+E264+E268+E247+E249+E266</f>
        <v>271.79999999999995</v>
      </c>
      <c r="F243" s="31">
        <f>F244+F251+F253+F255+F257+F259+F261+F264+F268+F247+F249+F266</f>
        <v>65607.6</v>
      </c>
      <c r="G243" s="31">
        <f>G244+G251+G253+G255+G257+G259+G261+G264+G268+G247+G249+G266</f>
        <v>60508.6</v>
      </c>
      <c r="H243" s="31">
        <f>H244+H251+H253+H255+H257+H259+H261+H264+H268+H247+H249+H266</f>
        <v>60508.6</v>
      </c>
      <c r="I243" s="26"/>
      <c r="J243" s="26"/>
      <c r="K243" s="26"/>
      <c r="N243" s="26"/>
    </row>
    <row r="244" spans="1:14" ht="15.75">
      <c r="A244" s="40" t="s">
        <v>311</v>
      </c>
      <c r="B244" s="42" t="s">
        <v>312</v>
      </c>
      <c r="C244" s="42"/>
      <c r="D244" s="36">
        <f>'2021-2023 год Приложение 3'!E123</f>
        <v>35</v>
      </c>
      <c r="E244" s="36">
        <f>'2021-2023 год Приложение 3'!F123</f>
        <v>236.5</v>
      </c>
      <c r="F244" s="36">
        <f>'2021-2023 год Приложение 3'!G123</f>
        <v>271.5</v>
      </c>
      <c r="G244" s="36">
        <f>'2021-2023 год Приложение 3'!H123</f>
        <v>100</v>
      </c>
      <c r="H244" s="36">
        <f>'2021-2023 год Приложение 3'!I123</f>
        <v>100</v>
      </c>
      <c r="I244" s="26"/>
      <c r="J244" s="26"/>
      <c r="N244" s="26"/>
    </row>
    <row r="245" spans="1:14" ht="47.25">
      <c r="A245" s="45" t="s">
        <v>343</v>
      </c>
      <c r="B245" s="42" t="s">
        <v>312</v>
      </c>
      <c r="C245" s="42" t="s">
        <v>8</v>
      </c>
      <c r="D245" s="36">
        <f>'2021-2023 год Приложение 3'!E124</f>
        <v>0</v>
      </c>
      <c r="E245" s="36">
        <f>'2021-2023 год Приложение 3'!F124</f>
        <v>35</v>
      </c>
      <c r="F245" s="36">
        <f>E245+D245</f>
        <v>35</v>
      </c>
      <c r="G245" s="36">
        <f>'2021-2023 год Приложение 3'!H124</f>
        <v>0</v>
      </c>
      <c r="H245" s="36">
        <f>'2021-2023 год Приложение 3'!I124</f>
        <v>0</v>
      </c>
      <c r="I245" s="26"/>
      <c r="J245" s="26"/>
      <c r="N245" s="26"/>
    </row>
    <row r="246" spans="1:14" ht="31.5">
      <c r="A246" s="22" t="s">
        <v>10</v>
      </c>
      <c r="B246" s="42" t="s">
        <v>312</v>
      </c>
      <c r="C246" s="42" t="s">
        <v>11</v>
      </c>
      <c r="D246" s="36">
        <f>'2021-2023 год Приложение 3'!E125</f>
        <v>35</v>
      </c>
      <c r="E246" s="36">
        <f>'2021-2023 год Приложение 3'!F125</f>
        <v>201.5</v>
      </c>
      <c r="F246" s="36">
        <f>'2021-2023 год Приложение 3'!G125</f>
        <v>236.5</v>
      </c>
      <c r="G246" s="36">
        <f>'2021-2023 год Приложение 3'!H125</f>
        <v>100</v>
      </c>
      <c r="H246" s="36">
        <f>'2021-2023 год Приложение 3'!I125</f>
        <v>100</v>
      </c>
      <c r="I246" s="26"/>
      <c r="J246" s="26"/>
      <c r="N246" s="26"/>
    </row>
    <row r="247" spans="1:14" ht="31.5">
      <c r="A247" s="45" t="s">
        <v>366</v>
      </c>
      <c r="B247" s="42" t="s">
        <v>365</v>
      </c>
      <c r="C247" s="42"/>
      <c r="D247" s="36">
        <f>'2021-2023 год Приложение 3'!E126</f>
        <v>56</v>
      </c>
      <c r="E247" s="36">
        <f>'2021-2023 год Приложение 3'!F126</f>
        <v>0</v>
      </c>
      <c r="F247" s="36">
        <f>'2021-2023 год Приложение 3'!G126</f>
        <v>56</v>
      </c>
      <c r="G247" s="36">
        <f>'2021-2023 год Приложение 3'!H126</f>
        <v>0</v>
      </c>
      <c r="H247" s="36">
        <f>'2021-2023 год Приложение 3'!I126</f>
        <v>0</v>
      </c>
      <c r="I247" s="26"/>
      <c r="J247" s="26"/>
      <c r="N247" s="26"/>
    </row>
    <row r="248" spans="1:14" ht="31.5">
      <c r="A248" s="45" t="s">
        <v>344</v>
      </c>
      <c r="B248" s="42" t="s">
        <v>365</v>
      </c>
      <c r="C248" s="42" t="s">
        <v>8</v>
      </c>
      <c r="D248" s="36">
        <f>'2021-2023 год Приложение 3'!E127</f>
        <v>56</v>
      </c>
      <c r="E248" s="36">
        <f>'2021-2023 год Приложение 3'!F127</f>
        <v>0</v>
      </c>
      <c r="F248" s="36">
        <f>'2021-2023 год Приложение 3'!G127</f>
        <v>56</v>
      </c>
      <c r="G248" s="36">
        <f>'2021-2023 год Приложение 3'!H127</f>
        <v>0</v>
      </c>
      <c r="H248" s="36">
        <f>'2021-2023 год Приложение 3'!I127</f>
        <v>0</v>
      </c>
      <c r="I248" s="26"/>
      <c r="J248" s="26"/>
      <c r="N248" s="26"/>
    </row>
    <row r="249" spans="1:14" ht="31.5">
      <c r="A249" s="45" t="s">
        <v>366</v>
      </c>
      <c r="B249" s="42" t="s">
        <v>391</v>
      </c>
      <c r="C249" s="42"/>
      <c r="D249" s="36">
        <f>D250</f>
        <v>3785.3</v>
      </c>
      <c r="E249" s="36">
        <f>E250</f>
        <v>0</v>
      </c>
      <c r="F249" s="36">
        <f>F250</f>
        <v>3785.3</v>
      </c>
      <c r="G249" s="36">
        <f>G250</f>
        <v>0</v>
      </c>
      <c r="H249" s="36">
        <f>H250</f>
        <v>0</v>
      </c>
      <c r="I249" s="26"/>
      <c r="J249" s="26"/>
      <c r="N249" s="26"/>
    </row>
    <row r="250" spans="1:14" ht="31.5">
      <c r="A250" s="45" t="s">
        <v>344</v>
      </c>
      <c r="B250" s="42" t="s">
        <v>391</v>
      </c>
      <c r="C250" s="42" t="s">
        <v>8</v>
      </c>
      <c r="D250" s="36">
        <f>'2021-2023 год Приложение 3'!E129</f>
        <v>3785.3</v>
      </c>
      <c r="E250" s="36">
        <f>'2021-2023 год Приложение 3'!F129</f>
        <v>0</v>
      </c>
      <c r="F250" s="36">
        <f>D250+E250</f>
        <v>3785.3</v>
      </c>
      <c r="G250" s="36">
        <f>'2021-2023 год Приложение 3'!H129</f>
        <v>0</v>
      </c>
      <c r="H250" s="36">
        <f>'2021-2023 год Приложение 3'!I129</f>
        <v>0</v>
      </c>
      <c r="I250" s="26"/>
      <c r="J250" s="26"/>
      <c r="N250" s="26"/>
    </row>
    <row r="251" spans="1:14" ht="31.5">
      <c r="A251" s="40" t="s">
        <v>49</v>
      </c>
      <c r="B251" s="42" t="s">
        <v>126</v>
      </c>
      <c r="C251" s="42"/>
      <c r="D251" s="36">
        <f>'2021-2023 год Приложение 3'!E130</f>
        <v>55061</v>
      </c>
      <c r="E251" s="36">
        <f>'2021-2023 год Приложение 3'!F130</f>
        <v>0</v>
      </c>
      <c r="F251" s="36">
        <f>'2021-2023 год Приложение 3'!G130</f>
        <v>55061</v>
      </c>
      <c r="G251" s="36">
        <f>'2021-2023 год Приложение 3'!H130</f>
        <v>55061</v>
      </c>
      <c r="H251" s="36">
        <f>'2021-2023 год Приложение 3'!I130</f>
        <v>55061</v>
      </c>
      <c r="I251" s="26"/>
      <c r="J251" s="26"/>
      <c r="K251" s="26"/>
      <c r="N251" s="26"/>
    </row>
    <row r="252" spans="1:14" ht="31.5">
      <c r="A252" s="22" t="s">
        <v>10</v>
      </c>
      <c r="B252" s="42" t="s">
        <v>126</v>
      </c>
      <c r="C252" s="42" t="s">
        <v>11</v>
      </c>
      <c r="D252" s="36">
        <f>'2021-2023 год Приложение 3'!E131</f>
        <v>55061</v>
      </c>
      <c r="E252" s="36">
        <f>'2021-2023 год Приложение 3'!F131</f>
        <v>0</v>
      </c>
      <c r="F252" s="36">
        <f>'2021-2023 год Приложение 3'!G131</f>
        <v>55061</v>
      </c>
      <c r="G252" s="36">
        <f>'2021-2023 год Приложение 3'!H131</f>
        <v>55061</v>
      </c>
      <c r="H252" s="36">
        <f>'2021-2023 год Приложение 3'!I131</f>
        <v>55061</v>
      </c>
      <c r="I252" s="26"/>
      <c r="J252" s="26"/>
      <c r="N252" s="26"/>
    </row>
    <row r="253" spans="1:14" ht="47.25">
      <c r="A253" s="40" t="s">
        <v>248</v>
      </c>
      <c r="B253" s="42" t="s">
        <v>250</v>
      </c>
      <c r="C253" s="42"/>
      <c r="D253" s="36">
        <f>'2021-2023 год Приложение 3'!E132</f>
        <v>3333.5</v>
      </c>
      <c r="E253" s="36">
        <f>'2021-2023 год Приложение 3'!F132</f>
        <v>0</v>
      </c>
      <c r="F253" s="36">
        <f>'2021-2023 год Приложение 3'!G132</f>
        <v>3333.5</v>
      </c>
      <c r="G253" s="36">
        <f>'2021-2023 год Приложение 3'!H132</f>
        <v>3333.5</v>
      </c>
      <c r="H253" s="36">
        <f>'2021-2023 год Приложение 3'!I132</f>
        <v>3333.5</v>
      </c>
      <c r="I253" s="26"/>
      <c r="J253" s="26"/>
      <c r="N253" s="26"/>
    </row>
    <row r="254" spans="1:14" ht="31.5">
      <c r="A254" s="22" t="s">
        <v>10</v>
      </c>
      <c r="B254" s="42" t="s">
        <v>250</v>
      </c>
      <c r="C254" s="42" t="s">
        <v>11</v>
      </c>
      <c r="D254" s="36">
        <f>'2021-2023 год Приложение 3'!E133</f>
        <v>3333.5</v>
      </c>
      <c r="E254" s="36">
        <f>'2021-2023 год Приложение 3'!F133</f>
        <v>0</v>
      </c>
      <c r="F254" s="36">
        <f>'2021-2023 год Приложение 3'!G133</f>
        <v>3333.5</v>
      </c>
      <c r="G254" s="36">
        <f>'2021-2023 год Приложение 3'!H133</f>
        <v>3333.5</v>
      </c>
      <c r="H254" s="36">
        <f>'2021-2023 год Приложение 3'!I133</f>
        <v>3333.5</v>
      </c>
      <c r="I254" s="26"/>
      <c r="J254" s="26"/>
      <c r="N254" s="26"/>
    </row>
    <row r="255" spans="1:14" ht="31.5">
      <c r="A255" s="40" t="s">
        <v>239</v>
      </c>
      <c r="B255" s="42" t="s">
        <v>292</v>
      </c>
      <c r="C255" s="42"/>
      <c r="D255" s="36">
        <f>'2021-2023 год Приложение 3'!E134</f>
        <v>204.6</v>
      </c>
      <c r="E255" s="36">
        <f>'2021-2023 год Приложение 3'!F134</f>
        <v>0</v>
      </c>
      <c r="F255" s="36">
        <f>'2021-2023 год Приложение 3'!G134</f>
        <v>204.6</v>
      </c>
      <c r="G255" s="36">
        <f>'2021-2023 год Приложение 3'!H134</f>
        <v>208.4</v>
      </c>
      <c r="H255" s="36">
        <f>'2021-2023 год Приложение 3'!I134</f>
        <v>208.4</v>
      </c>
      <c r="I255" s="26"/>
      <c r="J255" s="26"/>
      <c r="N255" s="26"/>
    </row>
    <row r="256" spans="1:14" ht="31.5">
      <c r="A256" s="40" t="s">
        <v>10</v>
      </c>
      <c r="B256" s="42" t="s">
        <v>292</v>
      </c>
      <c r="C256" s="42" t="s">
        <v>11</v>
      </c>
      <c r="D256" s="36">
        <f>'2021-2023 год Приложение 3'!E135</f>
        <v>204.6</v>
      </c>
      <c r="E256" s="36">
        <f>'2021-2023 год Приложение 3'!F135</f>
        <v>0</v>
      </c>
      <c r="F256" s="36">
        <f>'2021-2023 год Приложение 3'!G135</f>
        <v>204.6</v>
      </c>
      <c r="G256" s="36">
        <f>'2021-2023 год Приложение 3'!H135</f>
        <v>208.4</v>
      </c>
      <c r="H256" s="36">
        <f>'2021-2023 год Приложение 3'!I135</f>
        <v>208.4</v>
      </c>
      <c r="I256" s="26"/>
      <c r="J256" s="26"/>
      <c r="N256" s="26"/>
    </row>
    <row r="257" spans="1:14" ht="29.25" customHeight="1">
      <c r="A257" s="22" t="s">
        <v>38</v>
      </c>
      <c r="B257" s="42" t="s">
        <v>313</v>
      </c>
      <c r="C257" s="42"/>
      <c r="D257" s="36">
        <f>'2021-2023 год Приложение 3'!E136</f>
        <v>300.7</v>
      </c>
      <c r="E257" s="36">
        <f>'2021-2023 год Приложение 3'!F136</f>
        <v>0</v>
      </c>
      <c r="F257" s="36">
        <f>'2021-2023 год Приложение 3'!G136</f>
        <v>300.7</v>
      </c>
      <c r="G257" s="36">
        <f>'2021-2023 год Приложение 3'!H136</f>
        <v>300.7</v>
      </c>
      <c r="H257" s="36">
        <f>'2021-2023 год Приложение 3'!I136</f>
        <v>300.7</v>
      </c>
      <c r="I257" s="26"/>
      <c r="J257" s="26"/>
      <c r="N257" s="26"/>
    </row>
    <row r="258" spans="1:14" ht="31.5">
      <c r="A258" s="22" t="s">
        <v>10</v>
      </c>
      <c r="B258" s="42" t="s">
        <v>313</v>
      </c>
      <c r="C258" s="42" t="s">
        <v>11</v>
      </c>
      <c r="D258" s="36">
        <f>'2021-2023 год Приложение 3'!E137</f>
        <v>300.7</v>
      </c>
      <c r="E258" s="36">
        <f>'2021-2023 год Приложение 3'!F137</f>
        <v>0</v>
      </c>
      <c r="F258" s="36">
        <f>'2021-2023 год Приложение 3'!G137</f>
        <v>300.7</v>
      </c>
      <c r="G258" s="36">
        <f>'2021-2023 год Приложение 3'!H137</f>
        <v>300.7</v>
      </c>
      <c r="H258" s="36">
        <f>'2021-2023 год Приложение 3'!I137</f>
        <v>300.7</v>
      </c>
      <c r="I258" s="26"/>
      <c r="J258" s="26"/>
      <c r="N258" s="26"/>
    </row>
    <row r="259" spans="1:14" ht="31.5">
      <c r="A259" s="121" t="s">
        <v>197</v>
      </c>
      <c r="B259" s="42" t="s">
        <v>196</v>
      </c>
      <c r="C259" s="15"/>
      <c r="D259" s="36">
        <f>'2021-2023 год Приложение 3'!E138</f>
        <v>20</v>
      </c>
      <c r="E259" s="36">
        <f>'2021-2023 год Приложение 3'!F138</f>
        <v>0</v>
      </c>
      <c r="F259" s="36">
        <f>'2021-2023 год Приложение 3'!G138</f>
        <v>20</v>
      </c>
      <c r="G259" s="36">
        <f>'2021-2023 год Приложение 3'!H138</f>
        <v>20</v>
      </c>
      <c r="H259" s="36">
        <f>'2021-2023 год Приложение 3'!I138</f>
        <v>20</v>
      </c>
      <c r="I259" s="26"/>
      <c r="J259" s="26"/>
      <c r="N259" s="26"/>
    </row>
    <row r="260" spans="1:14" ht="47.25">
      <c r="A260" s="45" t="s">
        <v>343</v>
      </c>
      <c r="B260" s="42" t="s">
        <v>196</v>
      </c>
      <c r="C260" s="15" t="s">
        <v>8</v>
      </c>
      <c r="D260" s="36">
        <f>'2021-2023 год Приложение 3'!E139</f>
        <v>20</v>
      </c>
      <c r="E260" s="36">
        <f>'2021-2023 год Приложение 3'!F139</f>
        <v>0</v>
      </c>
      <c r="F260" s="36">
        <f>'2021-2023 год Приложение 3'!G139</f>
        <v>20</v>
      </c>
      <c r="G260" s="36">
        <f>'2021-2023 год Приложение 3'!H139</f>
        <v>20</v>
      </c>
      <c r="H260" s="36">
        <f>'2021-2023 год Приложение 3'!I139</f>
        <v>20</v>
      </c>
      <c r="I260" s="26"/>
      <c r="J260" s="26"/>
      <c r="N260" s="26"/>
    </row>
    <row r="261" spans="1:14" ht="31.5">
      <c r="A261" s="121" t="s">
        <v>39</v>
      </c>
      <c r="B261" s="42" t="s">
        <v>127</v>
      </c>
      <c r="C261" s="42"/>
      <c r="D261" s="36">
        <f>'2021-2023 год Приложение 3'!E140</f>
        <v>1386.5</v>
      </c>
      <c r="E261" s="36">
        <f>'2021-2023 год Приложение 3'!F140</f>
        <v>32.9</v>
      </c>
      <c r="F261" s="36">
        <f>'2021-2023 год Приложение 3'!G140</f>
        <v>1419.4</v>
      </c>
      <c r="G261" s="36">
        <f>'2021-2023 год Приложение 3'!H140</f>
        <v>1385</v>
      </c>
      <c r="H261" s="36">
        <f>'2021-2023 год Приложение 3'!I140</f>
        <v>1385</v>
      </c>
      <c r="I261" s="26"/>
      <c r="J261" s="26"/>
      <c r="N261" s="26"/>
    </row>
    <row r="262" spans="1:14" ht="63">
      <c r="A262" s="121" t="s">
        <v>14</v>
      </c>
      <c r="B262" s="42" t="s">
        <v>127</v>
      </c>
      <c r="C262" s="42" t="s">
        <v>15</v>
      </c>
      <c r="D262" s="36">
        <f>'2021-2023 год Приложение 3'!E141</f>
        <v>885</v>
      </c>
      <c r="E262" s="36">
        <f>'2021-2023 год Приложение 3'!F141</f>
        <v>32.9</v>
      </c>
      <c r="F262" s="36">
        <f>'2021-2023 год Приложение 3'!G141</f>
        <v>917.9</v>
      </c>
      <c r="G262" s="36">
        <f>'2021-2023 год Приложение 3'!H141</f>
        <v>885</v>
      </c>
      <c r="H262" s="36">
        <f>'2021-2023 год Приложение 3'!I141</f>
        <v>885</v>
      </c>
      <c r="I262" s="26"/>
      <c r="J262" s="26"/>
      <c r="N262" s="26"/>
    </row>
    <row r="263" spans="1:14" ht="47.25">
      <c r="A263" s="45" t="s">
        <v>343</v>
      </c>
      <c r="B263" s="42" t="s">
        <v>127</v>
      </c>
      <c r="C263" s="42" t="s">
        <v>8</v>
      </c>
      <c r="D263" s="36">
        <f>'2021-2023 год Приложение 3'!E142</f>
        <v>501.5</v>
      </c>
      <c r="E263" s="36">
        <f>'2021-2023 год Приложение 3'!F142</f>
        <v>0</v>
      </c>
      <c r="F263" s="36">
        <f>'2021-2023 год Приложение 3'!G142</f>
        <v>501.5</v>
      </c>
      <c r="G263" s="36">
        <f>'2021-2023 год Приложение 3'!H142</f>
        <v>500</v>
      </c>
      <c r="H263" s="36">
        <f>'2021-2023 год Приложение 3'!I142</f>
        <v>500</v>
      </c>
      <c r="I263" s="26"/>
      <c r="J263" s="26"/>
      <c r="N263" s="26"/>
    </row>
    <row r="264" spans="1:14" ht="31.5">
      <c r="A264" s="22" t="s">
        <v>176</v>
      </c>
      <c r="B264" s="42" t="s">
        <v>184</v>
      </c>
      <c r="C264" s="15"/>
      <c r="D264" s="36">
        <f>'2021-2023 год Приложение 3'!E143</f>
        <v>100</v>
      </c>
      <c r="E264" s="36">
        <f>'2021-2023 год Приложение 3'!F143</f>
        <v>0</v>
      </c>
      <c r="F264" s="36">
        <f>'2021-2023 год Приложение 3'!G143</f>
        <v>100</v>
      </c>
      <c r="G264" s="36">
        <f>'2021-2023 год Приложение 3'!H143</f>
        <v>100</v>
      </c>
      <c r="H264" s="36">
        <f>'2021-2023 год Приложение 3'!I143</f>
        <v>100</v>
      </c>
      <c r="I264" s="26"/>
      <c r="J264" s="26"/>
      <c r="N264" s="26"/>
    </row>
    <row r="265" spans="1:14" ht="31.5">
      <c r="A265" s="22" t="s">
        <v>10</v>
      </c>
      <c r="B265" s="42" t="s">
        <v>184</v>
      </c>
      <c r="C265" s="15" t="s">
        <v>11</v>
      </c>
      <c r="D265" s="36">
        <f>'2021-2023 год Приложение 3'!E144</f>
        <v>100</v>
      </c>
      <c r="E265" s="36">
        <f>'2021-2023 год Приложение 3'!F144</f>
        <v>0</v>
      </c>
      <c r="F265" s="36">
        <f>'2021-2023 год Приложение 3'!G144</f>
        <v>100</v>
      </c>
      <c r="G265" s="36">
        <f>'2021-2023 год Приложение 3'!H144</f>
        <v>100</v>
      </c>
      <c r="H265" s="36">
        <f>'2021-2023 год Приложение 3'!I144</f>
        <v>100</v>
      </c>
      <c r="I265" s="26"/>
      <c r="J265" s="26"/>
      <c r="N265" s="26"/>
    </row>
    <row r="266" spans="1:14" ht="31.5">
      <c r="A266" s="45" t="s">
        <v>393</v>
      </c>
      <c r="B266" s="42" t="s">
        <v>392</v>
      </c>
      <c r="C266" s="15"/>
      <c r="D266" s="36">
        <f>D267</f>
        <v>853.2</v>
      </c>
      <c r="E266" s="36">
        <f>E267</f>
        <v>0</v>
      </c>
      <c r="F266" s="36">
        <f>F267</f>
        <v>853.2</v>
      </c>
      <c r="G266" s="36">
        <f>G267</f>
        <v>0</v>
      </c>
      <c r="H266" s="36">
        <f>H267</f>
        <v>0</v>
      </c>
      <c r="I266" s="26"/>
      <c r="J266" s="26"/>
      <c r="N266" s="26"/>
    </row>
    <row r="267" spans="1:14" ht="31.5">
      <c r="A267" s="45" t="s">
        <v>10</v>
      </c>
      <c r="B267" s="42" t="s">
        <v>392</v>
      </c>
      <c r="C267" s="15" t="s">
        <v>11</v>
      </c>
      <c r="D267" s="36">
        <f>'2021-2023 год Приложение 3'!E146</f>
        <v>853.2</v>
      </c>
      <c r="E267" s="36">
        <f>'2021-2023 год Приложение 3'!F146</f>
        <v>0</v>
      </c>
      <c r="F267" s="36">
        <f>E267+D267</f>
        <v>853.2</v>
      </c>
      <c r="G267" s="36">
        <f>'2021-2023 год Приложение 3'!H146</f>
        <v>0</v>
      </c>
      <c r="H267" s="36">
        <f>'2021-2023 год Приложение 3'!I146</f>
        <v>0</v>
      </c>
      <c r="I267" s="26"/>
      <c r="J267" s="26"/>
      <c r="N267" s="26"/>
    </row>
    <row r="268" spans="1:14" ht="47.25">
      <c r="A268" s="22" t="s">
        <v>330</v>
      </c>
      <c r="B268" s="42" t="s">
        <v>331</v>
      </c>
      <c r="C268" s="15"/>
      <c r="D268" s="36">
        <f>'2021-2023 год Приложение 3'!E147</f>
        <v>200</v>
      </c>
      <c r="E268" s="36">
        <f>'2021-2023 год Приложение 3'!F147</f>
        <v>2.3999999999999773</v>
      </c>
      <c r="F268" s="36">
        <f>'2021-2023 год Приложение 3'!G147</f>
        <v>202.39999999999998</v>
      </c>
      <c r="G268" s="36">
        <f>'2021-2023 год Приложение 3'!H147</f>
        <v>0</v>
      </c>
      <c r="H268" s="36">
        <f>'2021-2023 год Приложение 3'!I147</f>
        <v>0</v>
      </c>
      <c r="I268" s="26"/>
      <c r="J268" s="26"/>
      <c r="N268" s="26"/>
    </row>
    <row r="269" spans="1:14" ht="31.5">
      <c r="A269" s="22" t="s">
        <v>10</v>
      </c>
      <c r="B269" s="42" t="s">
        <v>331</v>
      </c>
      <c r="C269" s="15" t="s">
        <v>11</v>
      </c>
      <c r="D269" s="36">
        <f>'2021-2023 год Приложение 3'!E148</f>
        <v>200</v>
      </c>
      <c r="E269" s="36">
        <f>'2021-2023 год Приложение 3'!F148</f>
        <v>2.3999999999999773</v>
      </c>
      <c r="F269" s="36">
        <f>'2021-2023 год Приложение 3'!G148</f>
        <v>202.39999999999998</v>
      </c>
      <c r="G269" s="36">
        <f>'2021-2023 год Приложение 3'!H148</f>
        <v>0</v>
      </c>
      <c r="H269" s="36">
        <f>'2021-2023 год Приложение 3'!I148</f>
        <v>0</v>
      </c>
      <c r="I269" s="26"/>
      <c r="J269" s="26"/>
      <c r="N269" s="26"/>
    </row>
    <row r="270" spans="1:14" ht="31.5">
      <c r="A270" s="29" t="s">
        <v>271</v>
      </c>
      <c r="B270" s="30" t="s">
        <v>137</v>
      </c>
      <c r="C270" s="30" t="s">
        <v>0</v>
      </c>
      <c r="D270" s="31">
        <f>D278+D291+D328+D271</f>
        <v>167982.09999999998</v>
      </c>
      <c r="E270" s="31">
        <f>E278+E291+E328+E271</f>
        <v>318.5000000000001</v>
      </c>
      <c r="F270" s="31">
        <f>F278+F291+F328+F271</f>
        <v>168300.59999999998</v>
      </c>
      <c r="G270" s="31">
        <f>G278+G291+G328+G271</f>
        <v>156482.69999999995</v>
      </c>
      <c r="H270" s="31">
        <f>H278+H291+H328+H271</f>
        <v>159959.99999999997</v>
      </c>
      <c r="I270" s="26"/>
      <c r="J270" s="26"/>
      <c r="K270" s="26"/>
      <c r="N270" s="26"/>
    </row>
    <row r="271" spans="1:14" ht="31.5">
      <c r="A271" s="10" t="s">
        <v>272</v>
      </c>
      <c r="B271" s="78" t="s">
        <v>138</v>
      </c>
      <c r="C271" s="78"/>
      <c r="D271" s="98">
        <f>D272+D274</f>
        <v>26040</v>
      </c>
      <c r="E271" s="98">
        <f>E272+E274</f>
        <v>0</v>
      </c>
      <c r="F271" s="98">
        <f>F272+F274</f>
        <v>26040</v>
      </c>
      <c r="G271" s="98">
        <f>G272+G274</f>
        <v>19034.3</v>
      </c>
      <c r="H271" s="98">
        <f>H272+H274</f>
        <v>19019.5</v>
      </c>
      <c r="I271" s="26"/>
      <c r="J271" s="26"/>
      <c r="N271" s="26"/>
    </row>
    <row r="272" spans="1:14" ht="15.75">
      <c r="A272" s="96" t="s">
        <v>217</v>
      </c>
      <c r="B272" s="35" t="s">
        <v>216</v>
      </c>
      <c r="C272" s="35"/>
      <c r="D272" s="36">
        <f>D273</f>
        <v>6327.7</v>
      </c>
      <c r="E272" s="36">
        <f>E273</f>
        <v>0</v>
      </c>
      <c r="F272" s="36">
        <f>F273</f>
        <v>6327.7</v>
      </c>
      <c r="G272" s="36">
        <f>G273</f>
        <v>0</v>
      </c>
      <c r="H272" s="36">
        <f>H273</f>
        <v>0</v>
      </c>
      <c r="I272" s="26"/>
      <c r="J272" s="26"/>
      <c r="N272" s="26"/>
    </row>
    <row r="273" spans="1:14" ht="15.75">
      <c r="A273" s="96" t="s">
        <v>208</v>
      </c>
      <c r="B273" s="35" t="s">
        <v>216</v>
      </c>
      <c r="C273" s="35" t="s">
        <v>209</v>
      </c>
      <c r="D273" s="36">
        <f>'2021-2023 год Приложение 3'!E152</f>
        <v>6327.7</v>
      </c>
      <c r="E273" s="36">
        <f>'2021-2023 год Приложение 3'!F152</f>
        <v>0</v>
      </c>
      <c r="F273" s="36">
        <f>'2021-2023 год Приложение 3'!G152</f>
        <v>6327.7</v>
      </c>
      <c r="G273" s="36">
        <f>'2021-2023 год Приложение 3'!H152</f>
        <v>0</v>
      </c>
      <c r="H273" s="36">
        <f>'2021-2023 год Приложение 3'!I152</f>
        <v>0</v>
      </c>
      <c r="I273" s="26"/>
      <c r="J273" s="26"/>
      <c r="N273" s="26"/>
    </row>
    <row r="274" spans="1:14" ht="31.5">
      <c r="A274" s="53" t="s">
        <v>13</v>
      </c>
      <c r="B274" s="15" t="s">
        <v>139</v>
      </c>
      <c r="C274" s="21"/>
      <c r="D274" s="20">
        <f>SUM(D275:D277)</f>
        <v>19712.3</v>
      </c>
      <c r="E274" s="20">
        <f>SUM(E275:E277)</f>
        <v>0</v>
      </c>
      <c r="F274" s="20">
        <f>SUM(F275:F277)</f>
        <v>19712.3</v>
      </c>
      <c r="G274" s="20">
        <f>SUM(G275:G277)</f>
        <v>19034.3</v>
      </c>
      <c r="H274" s="20">
        <f>SUM(H275:H277)</f>
        <v>19019.5</v>
      </c>
      <c r="I274" s="26"/>
      <c r="J274" s="26"/>
      <c r="N274" s="26"/>
    </row>
    <row r="275" spans="1:14" ht="63">
      <c r="A275" s="52" t="s">
        <v>14</v>
      </c>
      <c r="B275" s="15" t="s">
        <v>139</v>
      </c>
      <c r="C275" s="42" t="s">
        <v>15</v>
      </c>
      <c r="D275" s="20">
        <f>'2021-2023 год Приложение 3'!E449</f>
        <v>17902.3</v>
      </c>
      <c r="E275" s="20">
        <f>'2021-2023 год Приложение 3'!F449</f>
        <v>0</v>
      </c>
      <c r="F275" s="20">
        <f>'2021-2023 год Приложение 3'!G449</f>
        <v>17902.3</v>
      </c>
      <c r="G275" s="20">
        <f>'2021-2023 год Приложение 3'!H449</f>
        <v>17845.6</v>
      </c>
      <c r="H275" s="20">
        <f>'2021-2023 год Приложение 3'!I449</f>
        <v>17845.6</v>
      </c>
      <c r="I275" s="26"/>
      <c r="J275" s="26"/>
      <c r="N275" s="26"/>
    </row>
    <row r="276" spans="1:14" ht="47.25">
      <c r="A276" s="45" t="s">
        <v>343</v>
      </c>
      <c r="B276" s="15" t="s">
        <v>139</v>
      </c>
      <c r="C276" s="42" t="s">
        <v>8</v>
      </c>
      <c r="D276" s="20">
        <f>'2021-2023 год Приложение 3'!E450</f>
        <v>1787.7</v>
      </c>
      <c r="E276" s="20">
        <f>'2021-2023 год Приложение 3'!F450</f>
        <v>0</v>
      </c>
      <c r="F276" s="20">
        <f>'2021-2023 год Приложение 3'!G450</f>
        <v>1787.7</v>
      </c>
      <c r="G276" s="20">
        <f>'2021-2023 год Приложение 3'!H450</f>
        <v>1166.8</v>
      </c>
      <c r="H276" s="20">
        <f>'2021-2023 год Приложение 3'!I450</f>
        <v>1152.4</v>
      </c>
      <c r="I276" s="26"/>
      <c r="J276" s="26"/>
      <c r="N276" s="26"/>
    </row>
    <row r="277" spans="1:14" ht="15.75">
      <c r="A277" s="45" t="s">
        <v>9</v>
      </c>
      <c r="B277" s="15" t="s">
        <v>139</v>
      </c>
      <c r="C277" s="42" t="s">
        <v>12</v>
      </c>
      <c r="D277" s="20">
        <f>'2021-2023 год Приложение 3'!E451</f>
        <v>22.3</v>
      </c>
      <c r="E277" s="20">
        <f>'2021-2023 год Приложение 3'!F451</f>
        <v>0</v>
      </c>
      <c r="F277" s="20">
        <f>'2021-2023 год Приложение 3'!G451</f>
        <v>22.3</v>
      </c>
      <c r="G277" s="20">
        <f>'2021-2023 год Приложение 3'!H451</f>
        <v>21.9</v>
      </c>
      <c r="H277" s="20">
        <f>'2021-2023 год Приложение 3'!I451</f>
        <v>21.5</v>
      </c>
      <c r="I277" s="26"/>
      <c r="J277" s="26"/>
      <c r="N277" s="26"/>
    </row>
    <row r="278" spans="1:14" ht="15.75">
      <c r="A278" s="10" t="s">
        <v>273</v>
      </c>
      <c r="B278" s="11" t="s">
        <v>140</v>
      </c>
      <c r="C278" s="11" t="s">
        <v>0</v>
      </c>
      <c r="D278" s="12">
        <f>D279+D281+D283+D287</f>
        <v>26694.499999999996</v>
      </c>
      <c r="E278" s="12">
        <f>E279+E281+E283+E287</f>
        <v>839.2</v>
      </c>
      <c r="F278" s="12">
        <f>F279+F281+F283+F287</f>
        <v>27533.699999999997</v>
      </c>
      <c r="G278" s="12">
        <f>G279+G281+G283+G287</f>
        <v>24946.3</v>
      </c>
      <c r="H278" s="12">
        <f>H279+H281+H283+H287</f>
        <v>24992.1</v>
      </c>
      <c r="I278" s="26"/>
      <c r="J278" s="26"/>
      <c r="N278" s="26"/>
    </row>
    <row r="279" spans="1:14" ht="47.25">
      <c r="A279" s="16" t="s">
        <v>52</v>
      </c>
      <c r="B279" s="15" t="s">
        <v>141</v>
      </c>
      <c r="C279" s="7"/>
      <c r="D279" s="8">
        <f>D280</f>
        <v>1152.6</v>
      </c>
      <c r="E279" s="8">
        <f>E280</f>
        <v>0</v>
      </c>
      <c r="F279" s="8">
        <f>F280</f>
        <v>1152.6</v>
      </c>
      <c r="G279" s="8">
        <f>G280</f>
        <v>1200</v>
      </c>
      <c r="H279" s="8">
        <f>H280</f>
        <v>1200</v>
      </c>
      <c r="I279" s="26"/>
      <c r="J279" s="26"/>
      <c r="N279" s="26"/>
    </row>
    <row r="280" spans="1:14" ht="47.25">
      <c r="A280" s="45" t="s">
        <v>343</v>
      </c>
      <c r="B280" s="15" t="s">
        <v>141</v>
      </c>
      <c r="C280" s="42" t="s">
        <v>8</v>
      </c>
      <c r="D280" s="20">
        <f>'2021-2023 год Приложение 3'!E353</f>
        <v>1152.6</v>
      </c>
      <c r="E280" s="20">
        <f>'2021-2023 год Приложение 3'!F353</f>
        <v>0</v>
      </c>
      <c r="F280" s="20">
        <f>'2021-2023 год Приложение 3'!G353</f>
        <v>1152.6</v>
      </c>
      <c r="G280" s="20">
        <f>'2021-2023 год Приложение 3'!H353</f>
        <v>1200</v>
      </c>
      <c r="H280" s="20">
        <f>'2021-2023 год Приложение 3'!I353</f>
        <v>1200</v>
      </c>
      <c r="I280" s="26"/>
      <c r="J280" s="26"/>
      <c r="N280" s="26"/>
    </row>
    <row r="281" spans="1:14" ht="23.25" customHeight="1">
      <c r="A281" s="53" t="s">
        <v>17</v>
      </c>
      <c r="B281" s="15" t="s">
        <v>142</v>
      </c>
      <c r="C281" s="21"/>
      <c r="D281" s="20">
        <f>D282</f>
        <v>150</v>
      </c>
      <c r="E281" s="20">
        <f>E282</f>
        <v>0</v>
      </c>
      <c r="F281" s="20">
        <f>F282</f>
        <v>150</v>
      </c>
      <c r="G281" s="20">
        <f>G282</f>
        <v>230</v>
      </c>
      <c r="H281" s="20">
        <f>H282</f>
        <v>200</v>
      </c>
      <c r="I281" s="26"/>
      <c r="J281" s="26"/>
      <c r="N281" s="26"/>
    </row>
    <row r="282" spans="1:14" ht="47.25">
      <c r="A282" s="45" t="s">
        <v>343</v>
      </c>
      <c r="B282" s="15" t="s">
        <v>142</v>
      </c>
      <c r="C282" s="42" t="s">
        <v>8</v>
      </c>
      <c r="D282" s="20">
        <f>'2021-2023 год Приложение 3'!E355</f>
        <v>150</v>
      </c>
      <c r="E282" s="20">
        <f>'2021-2023 год Приложение 3'!F355</f>
        <v>0</v>
      </c>
      <c r="F282" s="20">
        <f>'2021-2023 год Приложение 3'!G355</f>
        <v>150</v>
      </c>
      <c r="G282" s="20">
        <f>'2021-2023 год Приложение 3'!H355</f>
        <v>230</v>
      </c>
      <c r="H282" s="20">
        <f>'2021-2023 год Приложение 3'!I355</f>
        <v>200</v>
      </c>
      <c r="I282" s="26"/>
      <c r="J282" s="26"/>
      <c r="N282" s="26"/>
    </row>
    <row r="283" spans="1:14" ht="31.5">
      <c r="A283" s="53" t="s">
        <v>13</v>
      </c>
      <c r="B283" s="15" t="s">
        <v>143</v>
      </c>
      <c r="C283" s="21"/>
      <c r="D283" s="20">
        <f>SUM(D284:D286)</f>
        <v>17941.6</v>
      </c>
      <c r="E283" s="20">
        <f>SUM(E284:E286)</f>
        <v>0</v>
      </c>
      <c r="F283" s="20">
        <f>SUM(F284:F286)</f>
        <v>17941.6</v>
      </c>
      <c r="G283" s="20">
        <f>SUM(G284:G286)</f>
        <v>17513.8</v>
      </c>
      <c r="H283" s="20">
        <f>SUM(H284:H286)</f>
        <v>17478.3</v>
      </c>
      <c r="I283" s="26"/>
      <c r="J283" s="26"/>
      <c r="N283" s="26"/>
    </row>
    <row r="284" spans="1:14" ht="63">
      <c r="A284" s="52" t="s">
        <v>14</v>
      </c>
      <c r="B284" s="15" t="s">
        <v>143</v>
      </c>
      <c r="C284" s="42" t="s">
        <v>15</v>
      </c>
      <c r="D284" s="20">
        <f>'2021-2023 год Приложение 3'!E357</f>
        <v>15757.5</v>
      </c>
      <c r="E284" s="20">
        <f>'2021-2023 год Приложение 3'!F357</f>
        <v>0</v>
      </c>
      <c r="F284" s="20">
        <f>'2021-2023 год Приложение 3'!G357</f>
        <v>15757.5</v>
      </c>
      <c r="G284" s="20">
        <f>'2021-2023 год Приложение 3'!H357</f>
        <v>15655.5</v>
      </c>
      <c r="H284" s="20">
        <f>'2021-2023 год Приложение 3'!I357</f>
        <v>15655.5</v>
      </c>
      <c r="I284" s="26"/>
      <c r="J284" s="26"/>
      <c r="N284" s="26"/>
    </row>
    <row r="285" spans="1:14" ht="47.25">
      <c r="A285" s="45" t="s">
        <v>343</v>
      </c>
      <c r="B285" s="15" t="s">
        <v>143</v>
      </c>
      <c r="C285" s="42" t="s">
        <v>8</v>
      </c>
      <c r="D285" s="20">
        <f>'2021-2023 год Приложение 3'!E358</f>
        <v>2169.1</v>
      </c>
      <c r="E285" s="20">
        <f>'2021-2023 год Приложение 3'!F358</f>
        <v>0</v>
      </c>
      <c r="F285" s="20">
        <f>'2021-2023 год Приложение 3'!G358</f>
        <v>2169.1</v>
      </c>
      <c r="G285" s="20">
        <f>'2021-2023 год Приложение 3'!H358</f>
        <v>1843.3</v>
      </c>
      <c r="H285" s="20">
        <f>'2021-2023 год Приложение 3'!I358</f>
        <v>1807.8</v>
      </c>
      <c r="I285" s="26"/>
      <c r="J285" s="26"/>
      <c r="N285" s="26"/>
    </row>
    <row r="286" spans="1:14" ht="15.75">
      <c r="A286" s="45" t="s">
        <v>9</v>
      </c>
      <c r="B286" s="15" t="s">
        <v>143</v>
      </c>
      <c r="C286" s="42" t="s">
        <v>12</v>
      </c>
      <c r="D286" s="20">
        <f>'2021-2023 год Приложение 3'!E359</f>
        <v>15</v>
      </c>
      <c r="E286" s="20">
        <f>'2021-2023 год Приложение 3'!F359</f>
        <v>0</v>
      </c>
      <c r="F286" s="20">
        <f>'2021-2023 год Приложение 3'!G359</f>
        <v>15</v>
      </c>
      <c r="G286" s="20">
        <f>'2021-2023 год Приложение 3'!H359</f>
        <v>15</v>
      </c>
      <c r="H286" s="20">
        <f>'2021-2023 год Приложение 3'!I359</f>
        <v>15</v>
      </c>
      <c r="I286" s="26"/>
      <c r="J286" s="26"/>
      <c r="N286" s="26"/>
    </row>
    <row r="287" spans="1:14" ht="15.75">
      <c r="A287" s="53" t="s">
        <v>45</v>
      </c>
      <c r="B287" s="15" t="s">
        <v>144</v>
      </c>
      <c r="C287" s="21"/>
      <c r="D287" s="20">
        <f>SUM(D288:D290)</f>
        <v>7450.3</v>
      </c>
      <c r="E287" s="20">
        <f>SUM(E288:E290)</f>
        <v>839.2</v>
      </c>
      <c r="F287" s="20">
        <f>SUM(F288:F290)</f>
        <v>8289.5</v>
      </c>
      <c r="G287" s="20">
        <f>SUM(G288:G290)</f>
        <v>6002.5</v>
      </c>
      <c r="H287" s="20">
        <f>SUM(H288:H290)</f>
        <v>6113.8</v>
      </c>
      <c r="I287" s="26"/>
      <c r="J287" s="26"/>
      <c r="N287" s="26"/>
    </row>
    <row r="288" spans="1:14" ht="63">
      <c r="A288" s="44" t="s">
        <v>14</v>
      </c>
      <c r="B288" s="15" t="s">
        <v>144</v>
      </c>
      <c r="C288" s="21" t="s">
        <v>15</v>
      </c>
      <c r="D288" s="20">
        <f>'2021-2023 год Приложение 3'!E361</f>
        <v>289.7</v>
      </c>
      <c r="E288" s="20">
        <f>'2021-2023 год Приложение 3'!F361</f>
        <v>0</v>
      </c>
      <c r="F288" s="20">
        <f>'2021-2023 год Приложение 3'!G361</f>
        <v>289.7</v>
      </c>
      <c r="G288" s="20">
        <f>'2021-2023 год Приложение 3'!H361</f>
        <v>2456</v>
      </c>
      <c r="H288" s="20">
        <f>'2021-2023 год Приложение 3'!I361</f>
        <v>2456</v>
      </c>
      <c r="I288" s="26"/>
      <c r="J288" s="26"/>
      <c r="N288" s="26"/>
    </row>
    <row r="289" spans="1:14" ht="47.25">
      <c r="A289" s="45" t="s">
        <v>343</v>
      </c>
      <c r="B289" s="15" t="s">
        <v>144</v>
      </c>
      <c r="C289" s="42" t="s">
        <v>8</v>
      </c>
      <c r="D289" s="20">
        <f>'2021-2023 год Приложение 3'!E362</f>
        <v>6725.6</v>
      </c>
      <c r="E289" s="20">
        <f>'2021-2023 год Приложение 3'!F362</f>
        <v>840</v>
      </c>
      <c r="F289" s="20">
        <f>'2021-2023 год Приложение 3'!G362</f>
        <v>7565.6</v>
      </c>
      <c r="G289" s="20">
        <f>'2021-2023 год Приложение 3'!H362</f>
        <v>2846.5</v>
      </c>
      <c r="H289" s="20">
        <f>'2021-2023 год Приложение 3'!I362</f>
        <v>2957.8</v>
      </c>
      <c r="I289" s="26"/>
      <c r="J289" s="26"/>
      <c r="N289" s="26"/>
    </row>
    <row r="290" spans="1:14" ht="15.75">
      <c r="A290" s="45" t="s">
        <v>9</v>
      </c>
      <c r="B290" s="15" t="s">
        <v>144</v>
      </c>
      <c r="C290" s="42" t="s">
        <v>12</v>
      </c>
      <c r="D290" s="20">
        <f>'2021-2023 год Приложение 3'!E363</f>
        <v>435</v>
      </c>
      <c r="E290" s="20">
        <f>'2021-2023 год Приложение 3'!F363</f>
        <v>-0.8</v>
      </c>
      <c r="F290" s="20">
        <f>'2021-2023 год Приложение 3'!G363</f>
        <v>434.2</v>
      </c>
      <c r="G290" s="20">
        <f>'2021-2023 год Приложение 3'!H363</f>
        <v>700</v>
      </c>
      <c r="H290" s="20">
        <f>'2021-2023 год Приложение 3'!I363</f>
        <v>700</v>
      </c>
      <c r="I290" s="26"/>
      <c r="J290" s="26"/>
      <c r="N290" s="26"/>
    </row>
    <row r="291" spans="1:14" ht="15.75">
      <c r="A291" s="10" t="s">
        <v>274</v>
      </c>
      <c r="B291" s="11" t="s">
        <v>145</v>
      </c>
      <c r="C291" s="11" t="s">
        <v>0</v>
      </c>
      <c r="D291" s="12">
        <f>D294+D296+D301+D308+D314+D317+D320+D323+D305+D326+D311+D292</f>
        <v>113238.29999999999</v>
      </c>
      <c r="E291" s="12">
        <f>E294+E296+E301+E308+E314+E317+E320+E323+E305+E326+E311+E292</f>
        <v>-520.6999999999999</v>
      </c>
      <c r="F291" s="12">
        <f>F294+F296+F301+F308+F314+F317+F320+F323+F305+F326+F311+F292</f>
        <v>112717.59999999999</v>
      </c>
      <c r="G291" s="12">
        <f>G294+G296+G301+G308+G314+G317+G320+G323+G305+G326+G311+G292</f>
        <v>110777.69999999998</v>
      </c>
      <c r="H291" s="12">
        <f>H294+H296+H301+H308+H314+H317+H320+H323+H305+H326+H311+H292</f>
        <v>114223.99999999999</v>
      </c>
      <c r="I291" s="26"/>
      <c r="J291" s="26"/>
      <c r="K291" s="26"/>
      <c r="N291" s="26"/>
    </row>
    <row r="292" spans="1:14" ht="31.5">
      <c r="A292" s="45" t="s">
        <v>399</v>
      </c>
      <c r="B292" s="15" t="s">
        <v>398</v>
      </c>
      <c r="C292" s="7"/>
      <c r="D292" s="36">
        <f>D293</f>
        <v>200</v>
      </c>
      <c r="E292" s="36">
        <f>E293</f>
        <v>0</v>
      </c>
      <c r="F292" s="36">
        <f>F293</f>
        <v>200</v>
      </c>
      <c r="G292" s="36">
        <f>G293</f>
        <v>0</v>
      </c>
      <c r="H292" s="36">
        <f>H293</f>
        <v>0</v>
      </c>
      <c r="I292" s="26"/>
      <c r="J292" s="26"/>
      <c r="K292" s="26"/>
      <c r="N292" s="26"/>
    </row>
    <row r="293" spans="1:14" ht="33.75" customHeight="1">
      <c r="A293" s="145" t="s">
        <v>343</v>
      </c>
      <c r="B293" s="15" t="s">
        <v>398</v>
      </c>
      <c r="C293" s="42" t="s">
        <v>8</v>
      </c>
      <c r="D293" s="36">
        <f>'2021-2023 год Приложение 3'!E155</f>
        <v>200</v>
      </c>
      <c r="E293" s="36">
        <f>'2021-2023 год Приложение 3'!F155</f>
        <v>0</v>
      </c>
      <c r="F293" s="36">
        <f>E293+D293</f>
        <v>200</v>
      </c>
      <c r="G293" s="36">
        <f>'2021-2023 год Приложение 3'!H155</f>
        <v>0</v>
      </c>
      <c r="H293" s="36">
        <f>'2021-2023 год Приложение 3'!I155</f>
        <v>0</v>
      </c>
      <c r="I293" s="26"/>
      <c r="J293" s="26"/>
      <c r="K293" s="26"/>
      <c r="N293" s="26"/>
    </row>
    <row r="294" spans="1:14" ht="24.75" customHeight="1">
      <c r="A294" s="147" t="s">
        <v>18</v>
      </c>
      <c r="B294" s="15" t="s">
        <v>146</v>
      </c>
      <c r="C294" s="7"/>
      <c r="D294" s="8">
        <f>D295</f>
        <v>200</v>
      </c>
      <c r="E294" s="8">
        <f>E295</f>
        <v>0</v>
      </c>
      <c r="F294" s="8">
        <f>F295</f>
        <v>200</v>
      </c>
      <c r="G294" s="8">
        <f>G295</f>
        <v>200</v>
      </c>
      <c r="H294" s="8">
        <f>H295</f>
        <v>200</v>
      </c>
      <c r="I294" s="26"/>
      <c r="J294" s="26"/>
      <c r="N294" s="26"/>
    </row>
    <row r="295" spans="1:14" ht="36" customHeight="1">
      <c r="A295" s="145" t="s">
        <v>343</v>
      </c>
      <c r="B295" s="15" t="s">
        <v>146</v>
      </c>
      <c r="C295" s="27" t="s">
        <v>8</v>
      </c>
      <c r="D295" s="36">
        <f>'2021-2023 год Приложение 3'!E157</f>
        <v>200</v>
      </c>
      <c r="E295" s="36">
        <f>'2021-2023 год Приложение 3'!F157</f>
        <v>0</v>
      </c>
      <c r="F295" s="36">
        <f>'2021-2023 год Приложение 3'!G157</f>
        <v>200</v>
      </c>
      <c r="G295" s="36">
        <f>'2021-2023 год Приложение 3'!H157</f>
        <v>200</v>
      </c>
      <c r="H295" s="36">
        <f>'2021-2023 год Приложение 3'!I157</f>
        <v>200</v>
      </c>
      <c r="I295" s="26"/>
      <c r="J295" s="26"/>
      <c r="N295" s="26"/>
    </row>
    <row r="296" spans="1:14" ht="31.5">
      <c r="A296" s="122" t="s">
        <v>13</v>
      </c>
      <c r="B296" s="15" t="s">
        <v>147</v>
      </c>
      <c r="C296" s="35"/>
      <c r="D296" s="36">
        <f>SUM(D297:D300)</f>
        <v>98596.09999999999</v>
      </c>
      <c r="E296" s="36">
        <f>SUM(E297:E300)</f>
        <v>-484.4</v>
      </c>
      <c r="F296" s="36">
        <f>SUM(F297:F300)</f>
        <v>98111.69999999998</v>
      </c>
      <c r="G296" s="36">
        <f>SUM(G297:G300)</f>
        <v>96052.39999999998</v>
      </c>
      <c r="H296" s="36">
        <f>SUM(H297:H300)</f>
        <v>99498.69999999998</v>
      </c>
      <c r="I296" s="26"/>
      <c r="J296" s="26"/>
      <c r="N296" s="26"/>
    </row>
    <row r="297" spans="1:14" ht="63">
      <c r="A297" s="61" t="s">
        <v>14</v>
      </c>
      <c r="B297" s="15" t="s">
        <v>147</v>
      </c>
      <c r="C297" s="27" t="s">
        <v>15</v>
      </c>
      <c r="D297" s="36">
        <f>'2021-2023 год Приложение 3'!E159</f>
        <v>78514.4</v>
      </c>
      <c r="E297" s="36">
        <f>'2021-2023 год Приложение 3'!F159</f>
        <v>-70</v>
      </c>
      <c r="F297" s="36">
        <f>'2021-2023 год Приложение 3'!G159</f>
        <v>78444.4</v>
      </c>
      <c r="G297" s="36">
        <f>'2021-2023 год Приложение 3'!H159</f>
        <v>78067.4</v>
      </c>
      <c r="H297" s="36">
        <f>'2021-2023 год Приложение 3'!I159</f>
        <v>78067.4</v>
      </c>
      <c r="I297" s="26"/>
      <c r="J297" s="26"/>
      <c r="N297" s="26"/>
    </row>
    <row r="298" spans="1:14" ht="47.25">
      <c r="A298" s="45" t="s">
        <v>343</v>
      </c>
      <c r="B298" s="15" t="s">
        <v>147</v>
      </c>
      <c r="C298" s="27" t="s">
        <v>8</v>
      </c>
      <c r="D298" s="36">
        <f>'2021-2023 год Приложение 3'!E160</f>
        <v>9364.6</v>
      </c>
      <c r="E298" s="36">
        <f>'2021-2023 год Приложение 3'!F160</f>
        <v>-384.4</v>
      </c>
      <c r="F298" s="36">
        <f>'2021-2023 год Приложение 3'!G160</f>
        <v>8980.2</v>
      </c>
      <c r="G298" s="36">
        <f>'2021-2023 год Приложение 3'!H160</f>
        <v>7267.9</v>
      </c>
      <c r="H298" s="36">
        <f>'2021-2023 год Приложение 3'!I160</f>
        <v>10714.2</v>
      </c>
      <c r="I298" s="26"/>
      <c r="J298" s="26"/>
      <c r="N298" s="26"/>
    </row>
    <row r="299" spans="1:14" ht="15.75">
      <c r="A299" s="60" t="s">
        <v>62</v>
      </c>
      <c r="B299" s="15" t="s">
        <v>147</v>
      </c>
      <c r="C299" s="27" t="s">
        <v>16</v>
      </c>
      <c r="D299" s="36">
        <f>'2021-2023 год Приложение 3'!E161</f>
        <v>10387.7</v>
      </c>
      <c r="E299" s="36">
        <f>'2021-2023 год Приложение 3'!F161</f>
        <v>70</v>
      </c>
      <c r="F299" s="36">
        <f>'2021-2023 год Приложение 3'!G161</f>
        <v>10457.7</v>
      </c>
      <c r="G299" s="36">
        <f>'2021-2023 год Приложение 3'!H161</f>
        <v>10387.7</v>
      </c>
      <c r="H299" s="36">
        <f>'2021-2023 год Приложение 3'!I161</f>
        <v>10387.7</v>
      </c>
      <c r="I299" s="26"/>
      <c r="J299" s="26"/>
      <c r="N299" s="26"/>
    </row>
    <row r="300" spans="1:14" ht="15.75">
      <c r="A300" s="55" t="s">
        <v>9</v>
      </c>
      <c r="B300" s="15" t="s">
        <v>147</v>
      </c>
      <c r="C300" s="27" t="s">
        <v>12</v>
      </c>
      <c r="D300" s="36">
        <f>'2021-2023 год Приложение 3'!E162</f>
        <v>329.4</v>
      </c>
      <c r="E300" s="36">
        <f>'2021-2023 год Приложение 3'!F162</f>
        <v>-100</v>
      </c>
      <c r="F300" s="36">
        <f>'2021-2023 год Приложение 3'!G162</f>
        <v>229.39999999999998</v>
      </c>
      <c r="G300" s="36">
        <f>'2021-2023 год Приложение 3'!H162</f>
        <v>329.4</v>
      </c>
      <c r="H300" s="36">
        <f>'2021-2023 год Приложение 3'!I162</f>
        <v>329.4</v>
      </c>
      <c r="I300" s="26"/>
      <c r="J300" s="26"/>
      <c r="N300" s="26"/>
    </row>
    <row r="301" spans="1:14" ht="31.5">
      <c r="A301" s="16" t="s">
        <v>50</v>
      </c>
      <c r="B301" s="15" t="s">
        <v>148</v>
      </c>
      <c r="C301" s="7"/>
      <c r="D301" s="8">
        <f>D303+D302+D304</f>
        <v>7850.9</v>
      </c>
      <c r="E301" s="8">
        <f>E303+E302+E304</f>
        <v>-36.3</v>
      </c>
      <c r="F301" s="8">
        <f>F303+F302+F304</f>
        <v>7814.6</v>
      </c>
      <c r="G301" s="8">
        <f>G303+G302+G304</f>
        <v>8134</v>
      </c>
      <c r="H301" s="8">
        <f>H303+H302+H304</f>
        <v>8134</v>
      </c>
      <c r="I301" s="26"/>
      <c r="J301" s="26"/>
      <c r="N301" s="26"/>
    </row>
    <row r="302" spans="1:14" ht="63">
      <c r="A302" s="55" t="s">
        <v>14</v>
      </c>
      <c r="B302" s="15" t="s">
        <v>148</v>
      </c>
      <c r="C302" s="27" t="s">
        <v>15</v>
      </c>
      <c r="D302" s="36">
        <f>'2021-2023 год Приложение 3'!E164</f>
        <v>7074</v>
      </c>
      <c r="E302" s="36">
        <f>'2021-2023 год Приложение 3'!F164</f>
        <v>0</v>
      </c>
      <c r="F302" s="36">
        <f>'2021-2023 год Приложение 3'!G164</f>
        <v>7074</v>
      </c>
      <c r="G302" s="36">
        <f>'2021-2023 год Приложение 3'!H164</f>
        <v>7074</v>
      </c>
      <c r="H302" s="36">
        <f>'2021-2023 год Приложение 3'!I164</f>
        <v>7074</v>
      </c>
      <c r="I302" s="26"/>
      <c r="J302" s="26"/>
      <c r="N302" s="26"/>
    </row>
    <row r="303" spans="1:14" ht="47.25">
      <c r="A303" s="45" t="s">
        <v>343</v>
      </c>
      <c r="B303" s="15" t="s">
        <v>148</v>
      </c>
      <c r="C303" s="27" t="s">
        <v>8</v>
      </c>
      <c r="D303" s="36">
        <f>'2021-2023 год Приложение 3'!E165</f>
        <v>631</v>
      </c>
      <c r="E303" s="36">
        <f>'2021-2023 год Приложение 3'!F165</f>
        <v>0</v>
      </c>
      <c r="F303" s="36">
        <f>'2021-2023 год Приложение 3'!G165</f>
        <v>631</v>
      </c>
      <c r="G303" s="36">
        <f>'2021-2023 год Приложение 3'!H165</f>
        <v>780</v>
      </c>
      <c r="H303" s="36">
        <f>'2021-2023 год Приложение 3'!I165</f>
        <v>780</v>
      </c>
      <c r="I303" s="26"/>
      <c r="J303" s="26"/>
      <c r="N303" s="26"/>
    </row>
    <row r="304" spans="1:14" ht="15.75">
      <c r="A304" s="55" t="s">
        <v>9</v>
      </c>
      <c r="B304" s="15" t="s">
        <v>148</v>
      </c>
      <c r="C304" s="27" t="s">
        <v>12</v>
      </c>
      <c r="D304" s="36">
        <f>'2021-2023 год Приложение 3'!E166</f>
        <v>145.9</v>
      </c>
      <c r="E304" s="36">
        <f>'2021-2023 год Приложение 3'!F166</f>
        <v>-36.3</v>
      </c>
      <c r="F304" s="36">
        <f>'2021-2023 год Приложение 3'!G166</f>
        <v>109.60000000000001</v>
      </c>
      <c r="G304" s="36">
        <f>'2021-2023 год Приложение 3'!H166</f>
        <v>280</v>
      </c>
      <c r="H304" s="36">
        <f>'2021-2023 год Приложение 3'!I166</f>
        <v>280</v>
      </c>
      <c r="I304" s="26"/>
      <c r="J304" s="26"/>
      <c r="N304" s="26"/>
    </row>
    <row r="305" spans="1:14" ht="84" customHeight="1">
      <c r="A305" s="63" t="s">
        <v>232</v>
      </c>
      <c r="B305" s="27" t="s">
        <v>174</v>
      </c>
      <c r="C305" s="27"/>
      <c r="D305" s="37">
        <f>D306+D307</f>
        <v>28.7</v>
      </c>
      <c r="E305" s="37">
        <f>E306+E307</f>
        <v>0</v>
      </c>
      <c r="F305" s="37">
        <f>F306+F307</f>
        <v>28.7</v>
      </c>
      <c r="G305" s="37">
        <f>G306+G307</f>
        <v>28.7</v>
      </c>
      <c r="H305" s="37">
        <f>H306+H307</f>
        <v>28.7</v>
      </c>
      <c r="I305" s="26"/>
      <c r="J305" s="26"/>
      <c r="K305" s="26"/>
      <c r="L305" s="26"/>
      <c r="N305" s="26"/>
    </row>
    <row r="306" spans="1:14" ht="63">
      <c r="A306" s="44" t="s">
        <v>14</v>
      </c>
      <c r="B306" s="27" t="s">
        <v>174</v>
      </c>
      <c r="C306" s="27" t="s">
        <v>15</v>
      </c>
      <c r="D306" s="37">
        <f>'2021-2023 год Приложение 3'!E168</f>
        <v>20.7</v>
      </c>
      <c r="E306" s="37">
        <f>'2021-2023 год Приложение 3'!F168</f>
        <v>0</v>
      </c>
      <c r="F306" s="37">
        <f>'2021-2023 год Приложение 3'!G168</f>
        <v>20.7</v>
      </c>
      <c r="G306" s="37">
        <f>'2021-2023 год Приложение 3'!H168</f>
        <v>20.7</v>
      </c>
      <c r="H306" s="37">
        <f>'2021-2023 год Приложение 3'!I168</f>
        <v>20.7</v>
      </c>
      <c r="I306" s="26"/>
      <c r="J306" s="26"/>
      <c r="N306" s="26"/>
    </row>
    <row r="307" spans="1:14" ht="47.25">
      <c r="A307" s="45" t="s">
        <v>343</v>
      </c>
      <c r="B307" s="27" t="s">
        <v>174</v>
      </c>
      <c r="C307" s="27" t="s">
        <v>8</v>
      </c>
      <c r="D307" s="37">
        <f>'2021-2023 год Приложение 3'!E169</f>
        <v>8</v>
      </c>
      <c r="E307" s="37">
        <f>'2021-2023 год Приложение 3'!F169</f>
        <v>0</v>
      </c>
      <c r="F307" s="37">
        <f>'2021-2023 год Приложение 3'!G169</f>
        <v>8</v>
      </c>
      <c r="G307" s="37">
        <f>'2021-2023 год Приложение 3'!H169</f>
        <v>8</v>
      </c>
      <c r="H307" s="37">
        <f>'2021-2023 год Приложение 3'!I169</f>
        <v>8</v>
      </c>
      <c r="I307" s="26"/>
      <c r="J307" s="26"/>
      <c r="N307" s="26"/>
    </row>
    <row r="308" spans="1:14" ht="81" customHeight="1">
      <c r="A308" s="38" t="s">
        <v>320</v>
      </c>
      <c r="B308" s="27" t="s">
        <v>154</v>
      </c>
      <c r="C308" s="35"/>
      <c r="D308" s="37">
        <f>D309+D310</f>
        <v>19.1</v>
      </c>
      <c r="E308" s="37">
        <f>E309+E310</f>
        <v>0</v>
      </c>
      <c r="F308" s="37">
        <f>F309+F310</f>
        <v>19.1</v>
      </c>
      <c r="G308" s="37">
        <f>G309+G310</f>
        <v>19.1</v>
      </c>
      <c r="H308" s="37">
        <f>H309+H310</f>
        <v>19.1</v>
      </c>
      <c r="I308" s="26"/>
      <c r="J308" s="26"/>
      <c r="L308" s="105"/>
      <c r="N308" s="26"/>
    </row>
    <row r="309" spans="1:14" ht="63">
      <c r="A309" s="62" t="s">
        <v>14</v>
      </c>
      <c r="B309" s="27" t="s">
        <v>154</v>
      </c>
      <c r="C309" s="27" t="s">
        <v>15</v>
      </c>
      <c r="D309" s="37">
        <f>'2021-2023 год Приложение 3'!E171</f>
        <v>18.8</v>
      </c>
      <c r="E309" s="37">
        <f>'2021-2023 год Приложение 3'!F171</f>
        <v>0</v>
      </c>
      <c r="F309" s="37">
        <f>'2021-2023 год Приложение 3'!G171</f>
        <v>18.8</v>
      </c>
      <c r="G309" s="37">
        <f>'2021-2023 год Приложение 3'!H171</f>
        <v>18.8</v>
      </c>
      <c r="H309" s="37">
        <f>'2021-2023 год Приложение 3'!I171</f>
        <v>18.8</v>
      </c>
      <c r="I309" s="26"/>
      <c r="J309" s="26"/>
      <c r="N309" s="26"/>
    </row>
    <row r="310" spans="1:14" ht="47.25">
      <c r="A310" s="45" t="s">
        <v>343</v>
      </c>
      <c r="B310" s="27" t="s">
        <v>154</v>
      </c>
      <c r="C310" s="27" t="s">
        <v>8</v>
      </c>
      <c r="D310" s="37">
        <f>'2021-2023 год Приложение 3'!E172</f>
        <v>0.3</v>
      </c>
      <c r="E310" s="37">
        <f>'2021-2023 год Приложение 3'!F172</f>
        <v>0</v>
      </c>
      <c r="F310" s="37">
        <f>'2021-2023 год Приложение 3'!G172</f>
        <v>0.3</v>
      </c>
      <c r="G310" s="37">
        <f>'2021-2023 год Приложение 3'!H172</f>
        <v>0.3</v>
      </c>
      <c r="H310" s="37">
        <f>'2021-2023 год Приложение 3'!I172</f>
        <v>0.3</v>
      </c>
      <c r="I310" s="26"/>
      <c r="J310" s="26"/>
      <c r="N310" s="26"/>
    </row>
    <row r="311" spans="1:14" ht="63">
      <c r="A311" s="22" t="s">
        <v>318</v>
      </c>
      <c r="B311" s="27" t="s">
        <v>319</v>
      </c>
      <c r="C311" s="42"/>
      <c r="D311" s="37">
        <f>D312+D313</f>
        <v>66.9</v>
      </c>
      <c r="E311" s="37">
        <f>E312+E313</f>
        <v>0</v>
      </c>
      <c r="F311" s="37">
        <f>F312+F313</f>
        <v>66.9</v>
      </c>
      <c r="G311" s="37">
        <f>G312+G313</f>
        <v>66.9</v>
      </c>
      <c r="H311" s="37">
        <f>H312+H313</f>
        <v>66.9</v>
      </c>
      <c r="I311" s="26"/>
      <c r="J311" s="26"/>
      <c r="N311" s="26"/>
    </row>
    <row r="312" spans="1:14" ht="63">
      <c r="A312" s="22" t="s">
        <v>14</v>
      </c>
      <c r="B312" s="27" t="s">
        <v>319</v>
      </c>
      <c r="C312" s="42" t="s">
        <v>15</v>
      </c>
      <c r="D312" s="37">
        <f>'2021-2023 год Приложение 3'!E174</f>
        <v>65.9</v>
      </c>
      <c r="E312" s="37">
        <f>'2021-2023 год Приложение 3'!F174</f>
        <v>0</v>
      </c>
      <c r="F312" s="37">
        <f>'2021-2023 год Приложение 3'!G174</f>
        <v>65.9</v>
      </c>
      <c r="G312" s="37">
        <f>'2021-2023 год Приложение 3'!H174</f>
        <v>65.9</v>
      </c>
      <c r="H312" s="37">
        <f>'2021-2023 год Приложение 3'!I174</f>
        <v>65.9</v>
      </c>
      <c r="I312" s="26"/>
      <c r="J312" s="26"/>
      <c r="N312" s="26"/>
    </row>
    <row r="313" spans="1:14" ht="47.25">
      <c r="A313" s="45" t="s">
        <v>343</v>
      </c>
      <c r="B313" s="27" t="s">
        <v>319</v>
      </c>
      <c r="C313" s="42" t="s">
        <v>8</v>
      </c>
      <c r="D313" s="37">
        <f>'2021-2023 год Приложение 3'!E175</f>
        <v>1</v>
      </c>
      <c r="E313" s="37">
        <f>'2021-2023 год Приложение 3'!F175</f>
        <v>0</v>
      </c>
      <c r="F313" s="37">
        <f>'2021-2023 год Приложение 3'!G175</f>
        <v>1</v>
      </c>
      <c r="G313" s="37">
        <f>'2021-2023 год Приложение 3'!H175</f>
        <v>1</v>
      </c>
      <c r="H313" s="37">
        <f>'2021-2023 год Приложение 3'!I175</f>
        <v>1</v>
      </c>
      <c r="I313" s="26"/>
      <c r="J313" s="26"/>
      <c r="N313" s="26"/>
    </row>
    <row r="314" spans="1:14" ht="63">
      <c r="A314" s="39" t="s">
        <v>205</v>
      </c>
      <c r="B314" s="27" t="s">
        <v>155</v>
      </c>
      <c r="C314" s="35"/>
      <c r="D314" s="37">
        <f>D315+D316</f>
        <v>99</v>
      </c>
      <c r="E314" s="37">
        <f>E315+E316</f>
        <v>0</v>
      </c>
      <c r="F314" s="37">
        <f>F315+F316</f>
        <v>99</v>
      </c>
      <c r="G314" s="37">
        <f>G315+G316</f>
        <v>99</v>
      </c>
      <c r="H314" s="37">
        <f>H315+H316</f>
        <v>99</v>
      </c>
      <c r="I314" s="26"/>
      <c r="J314" s="26"/>
      <c r="L314" s="105"/>
      <c r="N314" s="26"/>
    </row>
    <row r="315" spans="1:14" ht="63">
      <c r="A315" s="62" t="s">
        <v>14</v>
      </c>
      <c r="B315" s="27" t="s">
        <v>155</v>
      </c>
      <c r="C315" s="27" t="s">
        <v>15</v>
      </c>
      <c r="D315" s="37">
        <f>'2021-2023 год Приложение 3'!E177</f>
        <v>94</v>
      </c>
      <c r="E315" s="37">
        <f>'2021-2023 год Приложение 3'!F177</f>
        <v>0</v>
      </c>
      <c r="F315" s="37">
        <f>'2021-2023 год Приложение 3'!G177</f>
        <v>94</v>
      </c>
      <c r="G315" s="37">
        <f>'2021-2023 год Приложение 3'!H177</f>
        <v>94</v>
      </c>
      <c r="H315" s="37">
        <f>'2021-2023 год Приложение 3'!I177</f>
        <v>94</v>
      </c>
      <c r="I315" s="26"/>
      <c r="J315" s="26"/>
      <c r="N315" s="26"/>
    </row>
    <row r="316" spans="1:14" ht="47.25">
      <c r="A316" s="45" t="s">
        <v>343</v>
      </c>
      <c r="B316" s="27" t="s">
        <v>155</v>
      </c>
      <c r="C316" s="27" t="s">
        <v>8</v>
      </c>
      <c r="D316" s="37">
        <f>'2021-2023 год Приложение 3'!E178</f>
        <v>5</v>
      </c>
      <c r="E316" s="37">
        <f>'2021-2023 год Приложение 3'!F178</f>
        <v>0</v>
      </c>
      <c r="F316" s="37">
        <f>'2021-2023 год Приложение 3'!G178</f>
        <v>5</v>
      </c>
      <c r="G316" s="37">
        <f>'2021-2023 год Приложение 3'!H178</f>
        <v>5</v>
      </c>
      <c r="H316" s="37">
        <f>'2021-2023 год Приложение 3'!I178</f>
        <v>5</v>
      </c>
      <c r="I316" s="26"/>
      <c r="J316" s="26"/>
      <c r="N316" s="26"/>
    </row>
    <row r="317" spans="1:14" ht="69.75" customHeight="1">
      <c r="A317" s="99" t="s">
        <v>227</v>
      </c>
      <c r="B317" s="42" t="s">
        <v>156</v>
      </c>
      <c r="C317" s="35"/>
      <c r="D317" s="36">
        <f>D318+D319</f>
        <v>1074.6</v>
      </c>
      <c r="E317" s="36">
        <f>E318+E319</f>
        <v>0</v>
      </c>
      <c r="F317" s="36">
        <f>F318+F319</f>
        <v>1074.6</v>
      </c>
      <c r="G317" s="36">
        <f>G318+G319</f>
        <v>1074.6</v>
      </c>
      <c r="H317" s="36">
        <f>H318+H319</f>
        <v>1074.6</v>
      </c>
      <c r="I317" s="26"/>
      <c r="J317" s="26"/>
      <c r="L317" s="105"/>
      <c r="N317" s="26"/>
    </row>
    <row r="318" spans="1:14" ht="63">
      <c r="A318" s="62" t="s">
        <v>14</v>
      </c>
      <c r="B318" s="42" t="s">
        <v>156</v>
      </c>
      <c r="C318" s="27" t="s">
        <v>15</v>
      </c>
      <c r="D318" s="36">
        <f>'2021-2023 год Приложение 3'!E180</f>
        <v>1057.8</v>
      </c>
      <c r="E318" s="36">
        <f>'2021-2023 год Приложение 3'!F180</f>
        <v>0</v>
      </c>
      <c r="F318" s="36">
        <f>'2021-2023 год Приложение 3'!G180</f>
        <v>1057.8</v>
      </c>
      <c r="G318" s="36">
        <f>'2021-2023 год Приложение 3'!H180</f>
        <v>1057.8</v>
      </c>
      <c r="H318" s="36">
        <f>'2021-2023 год Приложение 3'!I180</f>
        <v>1057.8</v>
      </c>
      <c r="I318" s="26"/>
      <c r="J318" s="26"/>
      <c r="N318" s="26"/>
    </row>
    <row r="319" spans="1:14" ht="47.25">
      <c r="A319" s="45" t="s">
        <v>343</v>
      </c>
      <c r="B319" s="42" t="s">
        <v>156</v>
      </c>
      <c r="C319" s="27" t="s">
        <v>8</v>
      </c>
      <c r="D319" s="36">
        <f>'2021-2023 год Приложение 3'!E181</f>
        <v>16.8</v>
      </c>
      <c r="E319" s="36">
        <f>'2021-2023 год Приложение 3'!F181</f>
        <v>0</v>
      </c>
      <c r="F319" s="36">
        <f>'2021-2023 год Приложение 3'!G181</f>
        <v>16.8</v>
      </c>
      <c r="G319" s="36">
        <f>'2021-2023 год Приложение 3'!H181</f>
        <v>16.8</v>
      </c>
      <c r="H319" s="36">
        <f>'2021-2023 год Приложение 3'!I181</f>
        <v>16.8</v>
      </c>
      <c r="I319" s="26"/>
      <c r="J319" s="26"/>
      <c r="N319" s="26"/>
    </row>
    <row r="320" spans="1:14" ht="78.75">
      <c r="A320" s="23" t="s">
        <v>345</v>
      </c>
      <c r="B320" s="27" t="s">
        <v>157</v>
      </c>
      <c r="C320" s="35"/>
      <c r="D320" s="37">
        <f>D321+D322</f>
        <v>99</v>
      </c>
      <c r="E320" s="37">
        <f>E321+E322</f>
        <v>0</v>
      </c>
      <c r="F320" s="37">
        <f>F321+F322</f>
        <v>99</v>
      </c>
      <c r="G320" s="37">
        <f>G321+G322</f>
        <v>99</v>
      </c>
      <c r="H320" s="37">
        <f>H321+H322</f>
        <v>99</v>
      </c>
      <c r="I320" s="26"/>
      <c r="J320" s="26"/>
      <c r="N320" s="26"/>
    </row>
    <row r="321" spans="1:14" ht="63">
      <c r="A321" s="62" t="s">
        <v>14</v>
      </c>
      <c r="B321" s="27" t="s">
        <v>157</v>
      </c>
      <c r="C321" s="27" t="s">
        <v>15</v>
      </c>
      <c r="D321" s="36">
        <f>'2021-2023 год Приложение 3'!E183</f>
        <v>94</v>
      </c>
      <c r="E321" s="36">
        <f>'2021-2023 год Приложение 3'!F183</f>
        <v>0</v>
      </c>
      <c r="F321" s="36">
        <f>'2021-2023 год Приложение 3'!G183</f>
        <v>94</v>
      </c>
      <c r="G321" s="36">
        <f>'2021-2023 год Приложение 3'!H183</f>
        <v>94</v>
      </c>
      <c r="H321" s="36">
        <f>'2021-2023 год Приложение 3'!I183</f>
        <v>94</v>
      </c>
      <c r="I321" s="26"/>
      <c r="J321" s="26"/>
      <c r="N321" s="26"/>
    </row>
    <row r="322" spans="1:14" ht="47.25">
      <c r="A322" s="45" t="s">
        <v>343</v>
      </c>
      <c r="B322" s="27" t="s">
        <v>157</v>
      </c>
      <c r="C322" s="27" t="s">
        <v>8</v>
      </c>
      <c r="D322" s="36">
        <f>'2021-2023 год Приложение 3'!E184</f>
        <v>5</v>
      </c>
      <c r="E322" s="36">
        <f>'2021-2023 год Приложение 3'!F184</f>
        <v>0</v>
      </c>
      <c r="F322" s="36">
        <f>'2021-2023 год Приложение 3'!G184</f>
        <v>5</v>
      </c>
      <c r="G322" s="36">
        <f>'2021-2023 год Приложение 3'!H184</f>
        <v>5</v>
      </c>
      <c r="H322" s="36">
        <f>'2021-2023 год Приложение 3'!I184</f>
        <v>5</v>
      </c>
      <c r="I322" s="26"/>
      <c r="J322" s="26"/>
      <c r="N322" s="26"/>
    </row>
    <row r="323" spans="1:14" ht="15.75">
      <c r="A323" s="45" t="s">
        <v>45</v>
      </c>
      <c r="B323" s="15" t="s">
        <v>149</v>
      </c>
      <c r="C323" s="42"/>
      <c r="D323" s="8">
        <f>D324+D325</f>
        <v>2214</v>
      </c>
      <c r="E323" s="8">
        <f>E324+E325</f>
        <v>0</v>
      </c>
      <c r="F323" s="8">
        <f>F324+F325</f>
        <v>2214</v>
      </c>
      <c r="G323" s="8">
        <f>G324+G325</f>
        <v>2214</v>
      </c>
      <c r="H323" s="8">
        <f>H324+H325</f>
        <v>2214</v>
      </c>
      <c r="I323" s="26"/>
      <c r="J323" s="26"/>
      <c r="N323" s="26"/>
    </row>
    <row r="324" spans="1:14" ht="47.25">
      <c r="A324" s="45" t="s">
        <v>343</v>
      </c>
      <c r="B324" s="15" t="s">
        <v>149</v>
      </c>
      <c r="C324" s="27" t="s">
        <v>8</v>
      </c>
      <c r="D324" s="36">
        <f>'2021-2023 год Приложение 3'!E186</f>
        <v>2014</v>
      </c>
      <c r="E324" s="36">
        <f>'2021-2023 год Приложение 3'!F186</f>
        <v>0</v>
      </c>
      <c r="F324" s="36">
        <f>'2021-2023 год Приложение 3'!G186</f>
        <v>2014</v>
      </c>
      <c r="G324" s="36">
        <f>'2021-2023 год Приложение 3'!H186</f>
        <v>2014</v>
      </c>
      <c r="H324" s="36">
        <f>'2021-2023 год Приложение 3'!I186</f>
        <v>2014</v>
      </c>
      <c r="I324" s="26"/>
      <c r="J324" s="26"/>
      <c r="N324" s="26"/>
    </row>
    <row r="325" spans="1:14" ht="15.75">
      <c r="A325" s="45" t="s">
        <v>9</v>
      </c>
      <c r="B325" s="15" t="s">
        <v>149</v>
      </c>
      <c r="C325" s="27" t="s">
        <v>12</v>
      </c>
      <c r="D325" s="36">
        <f>'2021-2023 год Приложение 3'!E187</f>
        <v>200</v>
      </c>
      <c r="E325" s="36">
        <f>'2021-2023 год Приложение 3'!F187</f>
        <v>0</v>
      </c>
      <c r="F325" s="36">
        <f>'2021-2023 год Приложение 3'!G187</f>
        <v>200</v>
      </c>
      <c r="G325" s="36">
        <f>'2021-2023 год Приложение 3'!H187</f>
        <v>200</v>
      </c>
      <c r="H325" s="36">
        <f>'2021-2023 год Приложение 3'!I187</f>
        <v>200</v>
      </c>
      <c r="I325" s="26"/>
      <c r="J325" s="26"/>
      <c r="N325" s="26"/>
    </row>
    <row r="326" spans="1:14" ht="31.5">
      <c r="A326" s="45" t="s">
        <v>236</v>
      </c>
      <c r="B326" s="42" t="s">
        <v>234</v>
      </c>
      <c r="C326" s="42"/>
      <c r="D326" s="36">
        <f>D327</f>
        <v>2790</v>
      </c>
      <c r="E326" s="36">
        <f>E327</f>
        <v>0</v>
      </c>
      <c r="F326" s="36">
        <f>F327</f>
        <v>2790</v>
      </c>
      <c r="G326" s="36">
        <f>G327</f>
        <v>2790</v>
      </c>
      <c r="H326" s="36">
        <f>H327</f>
        <v>2790</v>
      </c>
      <c r="I326" s="26"/>
      <c r="J326" s="26"/>
      <c r="N326" s="26"/>
    </row>
    <row r="327" spans="1:14" ht="31.5">
      <c r="A327" s="22" t="s">
        <v>10</v>
      </c>
      <c r="B327" s="42" t="s">
        <v>234</v>
      </c>
      <c r="C327" s="42" t="s">
        <v>11</v>
      </c>
      <c r="D327" s="36">
        <f>'2021-2023 год Приложение 3'!E189</f>
        <v>2790</v>
      </c>
      <c r="E327" s="36">
        <f>'2021-2023 год Приложение 3'!F189</f>
        <v>0</v>
      </c>
      <c r="F327" s="36">
        <f>'2021-2023 год Приложение 3'!G189</f>
        <v>2790</v>
      </c>
      <c r="G327" s="36">
        <f>'2021-2023 год Приложение 3'!H189</f>
        <v>2790</v>
      </c>
      <c r="H327" s="36">
        <f>'2021-2023 год Приложение 3'!I189</f>
        <v>2790</v>
      </c>
      <c r="I327" s="26"/>
      <c r="J327" s="26"/>
      <c r="N327" s="26"/>
    </row>
    <row r="328" spans="1:14" ht="15.75">
      <c r="A328" s="10" t="s">
        <v>64</v>
      </c>
      <c r="B328" s="11" t="s">
        <v>150</v>
      </c>
      <c r="C328" s="11" t="s">
        <v>0</v>
      </c>
      <c r="D328" s="12">
        <f>D329+D333+D337+D335+D331+D339</f>
        <v>2009.3</v>
      </c>
      <c r="E328" s="12">
        <f>E329+E333+E337+E335+E331+E339</f>
        <v>0</v>
      </c>
      <c r="F328" s="12">
        <f>F329+F333+F337+F335+F331+F339</f>
        <v>2009.3</v>
      </c>
      <c r="G328" s="12">
        <f>G329+G333+G337+G335+G331+G339</f>
        <v>1724.4</v>
      </c>
      <c r="H328" s="12">
        <f>H329+H333+H337+H335+H331+H339</f>
        <v>1724.4</v>
      </c>
      <c r="I328" s="26"/>
      <c r="J328" s="26"/>
      <c r="N328" s="26"/>
    </row>
    <row r="329" spans="1:14" ht="31.5">
      <c r="A329" s="16" t="s">
        <v>19</v>
      </c>
      <c r="B329" s="15" t="s">
        <v>151</v>
      </c>
      <c r="C329" s="7"/>
      <c r="D329" s="8">
        <f>D330</f>
        <v>26</v>
      </c>
      <c r="E329" s="8">
        <f>E330</f>
        <v>0</v>
      </c>
      <c r="F329" s="8">
        <f>F330</f>
        <v>26</v>
      </c>
      <c r="G329" s="8">
        <f>G330</f>
        <v>26</v>
      </c>
      <c r="H329" s="8">
        <f>H330</f>
        <v>26</v>
      </c>
      <c r="I329" s="26"/>
      <c r="J329" s="26"/>
      <c r="N329" s="26"/>
    </row>
    <row r="330" spans="1:14" ht="47.25">
      <c r="A330" s="45" t="s">
        <v>343</v>
      </c>
      <c r="B330" s="15" t="s">
        <v>151</v>
      </c>
      <c r="C330" s="27" t="s">
        <v>8</v>
      </c>
      <c r="D330" s="36">
        <f>'2021-2023 год Приложение 3'!E192</f>
        <v>26</v>
      </c>
      <c r="E330" s="36">
        <f>'2021-2023 год Приложение 3'!F192</f>
        <v>0</v>
      </c>
      <c r="F330" s="36">
        <f>'2021-2023 год Приложение 3'!G192</f>
        <v>26</v>
      </c>
      <c r="G330" s="36">
        <f>'2021-2023 год Приложение 3'!H192</f>
        <v>26</v>
      </c>
      <c r="H330" s="36">
        <f>'2021-2023 год Приложение 3'!I192</f>
        <v>26</v>
      </c>
      <c r="I330" s="26"/>
      <c r="J330" s="26"/>
      <c r="N330" s="26"/>
    </row>
    <row r="331" spans="1:14" ht="37.5" customHeight="1">
      <c r="A331" s="45" t="s">
        <v>198</v>
      </c>
      <c r="B331" s="15" t="s">
        <v>199</v>
      </c>
      <c r="C331" s="7"/>
      <c r="D331" s="36">
        <f>D332</f>
        <v>100</v>
      </c>
      <c r="E331" s="36">
        <f>E332</f>
        <v>0</v>
      </c>
      <c r="F331" s="36">
        <f>F332</f>
        <v>100</v>
      </c>
      <c r="G331" s="36">
        <f>G332</f>
        <v>100</v>
      </c>
      <c r="H331" s="36">
        <f>H332</f>
        <v>100</v>
      </c>
      <c r="I331" s="26"/>
      <c r="J331" s="26"/>
      <c r="N331" s="26"/>
    </row>
    <row r="332" spans="1:14" ht="47.25">
      <c r="A332" s="45" t="s">
        <v>343</v>
      </c>
      <c r="B332" s="15" t="s">
        <v>199</v>
      </c>
      <c r="C332" s="42" t="s">
        <v>8</v>
      </c>
      <c r="D332" s="36">
        <f>'2021-2023 год Приложение 3'!E194</f>
        <v>100</v>
      </c>
      <c r="E332" s="36">
        <f>'2021-2023 год Приложение 3'!F194</f>
        <v>0</v>
      </c>
      <c r="F332" s="36">
        <f>'2021-2023 год Приложение 3'!G194</f>
        <v>100</v>
      </c>
      <c r="G332" s="36">
        <f>'2021-2023 год Приложение 3'!H194</f>
        <v>100</v>
      </c>
      <c r="H332" s="36">
        <f>'2021-2023 год Приложение 3'!I194</f>
        <v>100</v>
      </c>
      <c r="I332" s="26"/>
      <c r="J332" s="26"/>
      <c r="N332" s="26"/>
    </row>
    <row r="333" spans="1:14" ht="63">
      <c r="A333" s="16" t="s">
        <v>20</v>
      </c>
      <c r="B333" s="15" t="s">
        <v>152</v>
      </c>
      <c r="C333" s="7"/>
      <c r="D333" s="8">
        <f>D334</f>
        <v>1300</v>
      </c>
      <c r="E333" s="8">
        <f>E334</f>
        <v>-98</v>
      </c>
      <c r="F333" s="8">
        <f>F334</f>
        <v>1202</v>
      </c>
      <c r="G333" s="8">
        <f>G334</f>
        <v>1000</v>
      </c>
      <c r="H333" s="8">
        <f>H334</f>
        <v>1000</v>
      </c>
      <c r="I333" s="26"/>
      <c r="J333" s="26"/>
      <c r="N333" s="26"/>
    </row>
    <row r="334" spans="1:14" ht="47.25">
      <c r="A334" s="45" t="s">
        <v>343</v>
      </c>
      <c r="B334" s="15" t="s">
        <v>152</v>
      </c>
      <c r="C334" s="27" t="s">
        <v>8</v>
      </c>
      <c r="D334" s="36">
        <f>'2021-2023 год Приложение 3'!E196</f>
        <v>1300</v>
      </c>
      <c r="E334" s="36">
        <f>'2021-2023 год Приложение 3'!F196</f>
        <v>-98</v>
      </c>
      <c r="F334" s="36">
        <f>'2021-2023 год Приложение 3'!G196</f>
        <v>1202</v>
      </c>
      <c r="G334" s="36">
        <f>'2021-2023 год Приложение 3'!H196</f>
        <v>1000</v>
      </c>
      <c r="H334" s="36">
        <f>'2021-2023 год Приложение 3'!I196</f>
        <v>1000</v>
      </c>
      <c r="I334" s="26"/>
      <c r="J334" s="26"/>
      <c r="N334" s="26"/>
    </row>
    <row r="335" spans="1:14" ht="31.5">
      <c r="A335" s="45" t="s">
        <v>358</v>
      </c>
      <c r="B335" s="15" t="s">
        <v>177</v>
      </c>
      <c r="C335" s="35"/>
      <c r="D335" s="36">
        <f>'2021-2023 год Приложение 3'!E197</f>
        <v>250</v>
      </c>
      <c r="E335" s="36">
        <f>'2021-2023 год Приложение 3'!F197</f>
        <v>0</v>
      </c>
      <c r="F335" s="36">
        <f>'2021-2023 год Приложение 3'!G197</f>
        <v>250</v>
      </c>
      <c r="G335" s="36">
        <f>'2021-2023 год Приложение 3'!H197</f>
        <v>265</v>
      </c>
      <c r="H335" s="36">
        <f>'2021-2023 год Приложение 3'!I197</f>
        <v>265</v>
      </c>
      <c r="I335" s="26"/>
      <c r="J335" s="26"/>
      <c r="N335" s="26"/>
    </row>
    <row r="336" spans="1:14" ht="47.25">
      <c r="A336" s="45" t="s">
        <v>343</v>
      </c>
      <c r="B336" s="15" t="s">
        <v>177</v>
      </c>
      <c r="C336" s="27" t="s">
        <v>8</v>
      </c>
      <c r="D336" s="36">
        <f>'2021-2023 год Приложение 3'!E198</f>
        <v>250</v>
      </c>
      <c r="E336" s="36">
        <f>'2021-2023 год Приложение 3'!F198</f>
        <v>0</v>
      </c>
      <c r="F336" s="36">
        <f>'2021-2023 год Приложение 3'!G198</f>
        <v>250</v>
      </c>
      <c r="G336" s="36">
        <f>'2021-2023 год Приложение 3'!H198</f>
        <v>265</v>
      </c>
      <c r="H336" s="36">
        <f>'2021-2023 год Приложение 3'!I198</f>
        <v>265</v>
      </c>
      <c r="I336" s="26"/>
      <c r="J336" s="26"/>
      <c r="N336" s="26"/>
    </row>
    <row r="337" spans="1:14" ht="15.75">
      <c r="A337" s="63" t="s">
        <v>55</v>
      </c>
      <c r="B337" s="15" t="s">
        <v>153</v>
      </c>
      <c r="C337" s="35"/>
      <c r="D337" s="36">
        <f>'2021-2023 год Приложение 3'!E199</f>
        <v>150</v>
      </c>
      <c r="E337" s="36">
        <f>'2021-2023 год Приложение 3'!F199</f>
        <v>98</v>
      </c>
      <c r="F337" s="36">
        <f>'2021-2023 год Приложение 3'!G199</f>
        <v>248</v>
      </c>
      <c r="G337" s="36">
        <f>'2021-2023 год Приложение 3'!H199</f>
        <v>150</v>
      </c>
      <c r="H337" s="36">
        <f>'2021-2023 год Приложение 3'!I199</f>
        <v>150</v>
      </c>
      <c r="I337" s="26"/>
      <c r="J337" s="26"/>
      <c r="N337" s="26"/>
    </row>
    <row r="338" spans="1:14" ht="47.25">
      <c r="A338" s="45" t="s">
        <v>343</v>
      </c>
      <c r="B338" s="15" t="s">
        <v>153</v>
      </c>
      <c r="C338" s="27" t="s">
        <v>8</v>
      </c>
      <c r="D338" s="36">
        <f>'2021-2023 год Приложение 3'!E200</f>
        <v>150</v>
      </c>
      <c r="E338" s="36">
        <f>'2021-2023 год Приложение 3'!F200</f>
        <v>98</v>
      </c>
      <c r="F338" s="36">
        <f>'2021-2023 год Приложение 3'!G200</f>
        <v>248</v>
      </c>
      <c r="G338" s="36">
        <f>'2021-2023 год Приложение 3'!H200</f>
        <v>150</v>
      </c>
      <c r="H338" s="36">
        <f>'2021-2023 год Приложение 3'!I200</f>
        <v>150</v>
      </c>
      <c r="I338" s="26"/>
      <c r="J338" s="26"/>
      <c r="N338" s="26"/>
    </row>
    <row r="339" spans="1:14" ht="69" customHeight="1">
      <c r="A339" s="45" t="s">
        <v>252</v>
      </c>
      <c r="B339" s="15" t="s">
        <v>253</v>
      </c>
      <c r="C339" s="42"/>
      <c r="D339" s="36">
        <f>'2021-2023 год Приложение 3'!E201</f>
        <v>183.3</v>
      </c>
      <c r="E339" s="36">
        <f>'2021-2023 год Приложение 3'!F201</f>
        <v>0</v>
      </c>
      <c r="F339" s="36">
        <f>'2021-2023 год Приложение 3'!G201</f>
        <v>183.3</v>
      </c>
      <c r="G339" s="36">
        <f>'2021-2023 год Приложение 3'!H201</f>
        <v>183.4</v>
      </c>
      <c r="H339" s="36">
        <f>'2021-2023 год Приложение 3'!I201</f>
        <v>183.4</v>
      </c>
      <c r="I339" s="26"/>
      <c r="J339" s="26"/>
      <c r="N339" s="26"/>
    </row>
    <row r="340" spans="1:14" ht="47.25">
      <c r="A340" s="45" t="s">
        <v>343</v>
      </c>
      <c r="B340" s="15" t="s">
        <v>253</v>
      </c>
      <c r="C340" s="42" t="s">
        <v>8</v>
      </c>
      <c r="D340" s="36">
        <f>'2021-2023 год Приложение 3'!E202</f>
        <v>183.3</v>
      </c>
      <c r="E340" s="36">
        <f>'2021-2023 год Приложение 3'!F202</f>
        <v>0</v>
      </c>
      <c r="F340" s="36">
        <f>'2021-2023 год Приложение 3'!G202</f>
        <v>183.3</v>
      </c>
      <c r="G340" s="36">
        <f>'2021-2023 год Приложение 3'!H202</f>
        <v>183.4</v>
      </c>
      <c r="H340" s="36">
        <f>'2021-2023 год Приложение 3'!I202</f>
        <v>183.4</v>
      </c>
      <c r="I340" s="26"/>
      <c r="J340" s="26"/>
      <c r="N340" s="26"/>
    </row>
    <row r="341" spans="1:14" ht="31.5">
      <c r="A341" s="29" t="s">
        <v>275</v>
      </c>
      <c r="B341" s="30" t="s">
        <v>118</v>
      </c>
      <c r="C341" s="30" t="s">
        <v>0</v>
      </c>
      <c r="D341" s="31">
        <f>D342+D351+D354</f>
        <v>16920.6</v>
      </c>
      <c r="E341" s="31">
        <f>E342+E351+E354</f>
        <v>0</v>
      </c>
      <c r="F341" s="31">
        <f>F342+F351+F354</f>
        <v>16920.6</v>
      </c>
      <c r="G341" s="31">
        <f>G342+G351+G354</f>
        <v>15756.300000000001</v>
      </c>
      <c r="H341" s="31">
        <f>H342+H351+H354</f>
        <v>15756.300000000001</v>
      </c>
      <c r="I341" s="26"/>
      <c r="J341" s="26"/>
      <c r="N341" s="26"/>
    </row>
    <row r="342" spans="1:14" ht="47.25">
      <c r="A342" s="10" t="s">
        <v>284</v>
      </c>
      <c r="B342" s="11" t="s">
        <v>128</v>
      </c>
      <c r="C342" s="11" t="s">
        <v>0</v>
      </c>
      <c r="D342" s="12">
        <f>D343+D345+D349</f>
        <v>16381.9</v>
      </c>
      <c r="E342" s="12">
        <f>E343+E345+E349</f>
        <v>0</v>
      </c>
      <c r="F342" s="12">
        <f>F343+F345+F349</f>
        <v>16381.9</v>
      </c>
      <c r="G342" s="12">
        <f>G343+G345+G349</f>
        <v>15147.6</v>
      </c>
      <c r="H342" s="12">
        <f>H343+H345+H349</f>
        <v>15147.6</v>
      </c>
      <c r="I342" s="26"/>
      <c r="J342" s="26"/>
      <c r="N342" s="26"/>
    </row>
    <row r="343" spans="1:14" ht="15.75">
      <c r="A343" s="14" t="s">
        <v>32</v>
      </c>
      <c r="B343" s="35" t="s">
        <v>129</v>
      </c>
      <c r="C343" s="9"/>
      <c r="D343" s="20">
        <f>D344</f>
        <v>370.5</v>
      </c>
      <c r="E343" s="20">
        <f>E344</f>
        <v>0</v>
      </c>
      <c r="F343" s="20">
        <f>F344</f>
        <v>370.5</v>
      </c>
      <c r="G343" s="20">
        <f>G344</f>
        <v>96.2</v>
      </c>
      <c r="H343" s="20">
        <f>H344</f>
        <v>96.2</v>
      </c>
      <c r="I343" s="26"/>
      <c r="J343" s="26"/>
      <c r="N343" s="26"/>
    </row>
    <row r="344" spans="1:14" ht="47.25">
      <c r="A344" s="45" t="s">
        <v>343</v>
      </c>
      <c r="B344" s="35" t="s">
        <v>129</v>
      </c>
      <c r="C344" s="27" t="s">
        <v>8</v>
      </c>
      <c r="D344" s="36">
        <f>'2021-2023 год Приложение 3'!E206</f>
        <v>370.5</v>
      </c>
      <c r="E344" s="36">
        <f>'2021-2023 год Приложение 3'!F206</f>
        <v>0</v>
      </c>
      <c r="F344" s="36">
        <f>'2021-2023 год Приложение 3'!G206</f>
        <v>370.5</v>
      </c>
      <c r="G344" s="36">
        <f>'2021-2023 год Приложение 3'!H206</f>
        <v>96.2</v>
      </c>
      <c r="H344" s="36">
        <f>'2021-2023 год Приложение 3'!I206</f>
        <v>96.2</v>
      </c>
      <c r="I344" s="26"/>
      <c r="J344" s="26"/>
      <c r="N344" s="26"/>
    </row>
    <row r="345" spans="1:14" ht="15.75">
      <c r="A345" s="41" t="s">
        <v>57</v>
      </c>
      <c r="B345" s="35" t="s">
        <v>294</v>
      </c>
      <c r="C345" s="64"/>
      <c r="D345" s="36">
        <f>D347+D346+D348</f>
        <v>15051.4</v>
      </c>
      <c r="E345" s="36">
        <f>E347+E346+E348</f>
        <v>0</v>
      </c>
      <c r="F345" s="36">
        <f>F347+F346+F348</f>
        <v>15051.4</v>
      </c>
      <c r="G345" s="36">
        <f>G347+G346+G348</f>
        <v>15051.4</v>
      </c>
      <c r="H345" s="36">
        <f>H347+H346+H348</f>
        <v>15051.4</v>
      </c>
      <c r="I345" s="26"/>
      <c r="J345" s="26"/>
      <c r="N345" s="26"/>
    </row>
    <row r="346" spans="1:14" ht="63">
      <c r="A346" s="60" t="s">
        <v>14</v>
      </c>
      <c r="B346" s="35" t="s">
        <v>294</v>
      </c>
      <c r="C346" s="27" t="s">
        <v>15</v>
      </c>
      <c r="D346" s="36">
        <f>'2021-2023 год Приложение 3'!E208</f>
        <v>13836.4</v>
      </c>
      <c r="E346" s="36">
        <f>'2021-2023 год Приложение 3'!F208</f>
        <v>0</v>
      </c>
      <c r="F346" s="36">
        <f>'2021-2023 год Приложение 3'!G208</f>
        <v>13836.4</v>
      </c>
      <c r="G346" s="36">
        <f>'2021-2023 год Приложение 3'!H208</f>
        <v>13836.4</v>
      </c>
      <c r="H346" s="36">
        <f>'2021-2023 год Приложение 3'!I208</f>
        <v>13836.4</v>
      </c>
      <c r="I346" s="26"/>
      <c r="J346" s="26"/>
      <c r="N346" s="26"/>
    </row>
    <row r="347" spans="1:14" ht="47.25">
      <c r="A347" s="45" t="s">
        <v>343</v>
      </c>
      <c r="B347" s="35" t="s">
        <v>294</v>
      </c>
      <c r="C347" s="27" t="s">
        <v>8</v>
      </c>
      <c r="D347" s="36">
        <f>'2021-2023 год Приложение 3'!E209</f>
        <v>1179.1</v>
      </c>
      <c r="E347" s="36">
        <f>'2021-2023 год Приложение 3'!F209</f>
        <v>0</v>
      </c>
      <c r="F347" s="36">
        <f>'2021-2023 год Приложение 3'!G209</f>
        <v>1179.1</v>
      </c>
      <c r="G347" s="36">
        <f>'2021-2023 год Приложение 3'!H209</f>
        <v>1179.1</v>
      </c>
      <c r="H347" s="36">
        <f>'2021-2023 год Приложение 3'!I209</f>
        <v>1179.1</v>
      </c>
      <c r="I347" s="26"/>
      <c r="J347" s="26"/>
      <c r="N347" s="26"/>
    </row>
    <row r="348" spans="1:14" ht="15.75">
      <c r="A348" s="41" t="s">
        <v>9</v>
      </c>
      <c r="B348" s="35" t="s">
        <v>295</v>
      </c>
      <c r="C348" s="27" t="s">
        <v>12</v>
      </c>
      <c r="D348" s="36">
        <f>'2021-2023 год Приложение 3'!E210</f>
        <v>35.9</v>
      </c>
      <c r="E348" s="36">
        <f>'2021-2023 год Приложение 3'!F210</f>
        <v>0</v>
      </c>
      <c r="F348" s="36">
        <f>'2021-2023 год Приложение 3'!G210</f>
        <v>35.9</v>
      </c>
      <c r="G348" s="36">
        <f>'2021-2023 год Приложение 3'!H210</f>
        <v>35.9</v>
      </c>
      <c r="H348" s="36">
        <f>'2021-2023 год Приложение 3'!I210</f>
        <v>35.9</v>
      </c>
      <c r="I348" s="26"/>
      <c r="J348" s="26"/>
      <c r="N348" s="26"/>
    </row>
    <row r="349" spans="1:14" ht="31.5">
      <c r="A349" s="45" t="s">
        <v>353</v>
      </c>
      <c r="B349" s="35" t="s">
        <v>352</v>
      </c>
      <c r="C349" s="42"/>
      <c r="D349" s="36">
        <f>D350</f>
        <v>960</v>
      </c>
      <c r="E349" s="36">
        <f>E350</f>
        <v>0</v>
      </c>
      <c r="F349" s="36">
        <f>F350</f>
        <v>960</v>
      </c>
      <c r="G349" s="36">
        <f>G350</f>
        <v>0</v>
      </c>
      <c r="H349" s="36">
        <f>H350</f>
        <v>0</v>
      </c>
      <c r="I349" s="26"/>
      <c r="J349" s="26"/>
      <c r="N349" s="26"/>
    </row>
    <row r="350" spans="1:14" ht="47.25">
      <c r="A350" s="45" t="s">
        <v>343</v>
      </c>
      <c r="B350" s="35" t="s">
        <v>352</v>
      </c>
      <c r="C350" s="42" t="s">
        <v>8</v>
      </c>
      <c r="D350" s="36">
        <f>'2021-2023 год Приложение 3'!E212</f>
        <v>960</v>
      </c>
      <c r="E350" s="36">
        <f>'2021-2023 год Приложение 3'!F212</f>
        <v>0</v>
      </c>
      <c r="F350" s="36">
        <f>'2021-2023 год Приложение 3'!G212</f>
        <v>960</v>
      </c>
      <c r="G350" s="36">
        <f>'2021-2023 год Приложение 3'!H212</f>
        <v>0</v>
      </c>
      <c r="H350" s="36">
        <f>'2021-2023 год Приложение 3'!I212</f>
        <v>0</v>
      </c>
      <c r="I350" s="26"/>
      <c r="J350" s="26"/>
      <c r="N350" s="26"/>
    </row>
    <row r="351" spans="1:14" ht="15.75">
      <c r="A351" s="24" t="s">
        <v>276</v>
      </c>
      <c r="B351" s="11" t="s">
        <v>117</v>
      </c>
      <c r="C351" s="11"/>
      <c r="D351" s="12">
        <f aca="true" t="shared" si="3" ref="D351:H352">D352</f>
        <v>458.7</v>
      </c>
      <c r="E351" s="12">
        <f t="shared" si="3"/>
        <v>0</v>
      </c>
      <c r="F351" s="12">
        <f t="shared" si="3"/>
        <v>458.7</v>
      </c>
      <c r="G351" s="12">
        <f t="shared" si="3"/>
        <v>458.7</v>
      </c>
      <c r="H351" s="12">
        <f t="shared" si="3"/>
        <v>458.7</v>
      </c>
      <c r="I351" s="26"/>
      <c r="J351" s="26"/>
      <c r="N351" s="26"/>
    </row>
    <row r="352" spans="1:14" ht="31.5">
      <c r="A352" s="22" t="s">
        <v>359</v>
      </c>
      <c r="B352" s="35" t="s">
        <v>130</v>
      </c>
      <c r="C352" s="21"/>
      <c r="D352" s="20">
        <f t="shared" si="3"/>
        <v>458.7</v>
      </c>
      <c r="E352" s="20">
        <f t="shared" si="3"/>
        <v>0</v>
      </c>
      <c r="F352" s="20">
        <f t="shared" si="3"/>
        <v>458.7</v>
      </c>
      <c r="G352" s="20">
        <f t="shared" si="3"/>
        <v>458.7</v>
      </c>
      <c r="H352" s="20">
        <f t="shared" si="3"/>
        <v>458.7</v>
      </c>
      <c r="I352" s="26"/>
      <c r="J352" s="26"/>
      <c r="N352" s="26"/>
    </row>
    <row r="353" spans="1:14" ht="47.25">
      <c r="A353" s="45" t="s">
        <v>343</v>
      </c>
      <c r="B353" s="35" t="s">
        <v>130</v>
      </c>
      <c r="C353" s="35" t="s">
        <v>8</v>
      </c>
      <c r="D353" s="36">
        <f>'2021-2023 год Приложение 3'!E215</f>
        <v>458.7</v>
      </c>
      <c r="E353" s="36">
        <f>'2021-2023 год Приложение 3'!F215</f>
        <v>0</v>
      </c>
      <c r="F353" s="36">
        <f>'2021-2023 год Приложение 3'!G215</f>
        <v>458.7</v>
      </c>
      <c r="G353" s="36">
        <f>'2021-2023 год Приложение 3'!H215</f>
        <v>458.7</v>
      </c>
      <c r="H353" s="36">
        <f>'2021-2023 год Приложение 3'!I215</f>
        <v>458.7</v>
      </c>
      <c r="I353" s="26"/>
      <c r="J353" s="26"/>
      <c r="N353" s="26"/>
    </row>
    <row r="354" spans="1:14" ht="15.75">
      <c r="A354" s="24" t="s">
        <v>83</v>
      </c>
      <c r="B354" s="11" t="s">
        <v>131</v>
      </c>
      <c r="C354" s="11"/>
      <c r="D354" s="12">
        <f>D357+D355+D359</f>
        <v>80</v>
      </c>
      <c r="E354" s="12">
        <f>E357+E355+E359</f>
        <v>0</v>
      </c>
      <c r="F354" s="12">
        <f>F357+F355+F359</f>
        <v>80</v>
      </c>
      <c r="G354" s="12">
        <f>G357+G355+G359</f>
        <v>150</v>
      </c>
      <c r="H354" s="12">
        <f>H357+H355+H359</f>
        <v>150</v>
      </c>
      <c r="I354" s="26"/>
      <c r="J354" s="26"/>
      <c r="N354" s="26"/>
    </row>
    <row r="355" spans="1:14" ht="63">
      <c r="A355" s="40" t="s">
        <v>360</v>
      </c>
      <c r="B355" s="35" t="s">
        <v>132</v>
      </c>
      <c r="C355" s="21"/>
      <c r="D355" s="36">
        <f>'2021-2023 год Приложение 3'!E217</f>
        <v>40</v>
      </c>
      <c r="E355" s="36">
        <f>'2021-2023 год Приложение 3'!F217</f>
        <v>0</v>
      </c>
      <c r="F355" s="36">
        <f>'2021-2023 год Приложение 3'!G217</f>
        <v>40</v>
      </c>
      <c r="G355" s="36">
        <f>'2021-2023 год Приложение 3'!H217</f>
        <v>40</v>
      </c>
      <c r="H355" s="36">
        <f>'2021-2023 год Приложение 3'!I217</f>
        <v>40</v>
      </c>
      <c r="I355" s="26"/>
      <c r="J355" s="26"/>
      <c r="N355" s="26"/>
    </row>
    <row r="356" spans="1:14" ht="47.25">
      <c r="A356" s="45" t="s">
        <v>343</v>
      </c>
      <c r="B356" s="35" t="s">
        <v>132</v>
      </c>
      <c r="C356" s="21" t="s">
        <v>8</v>
      </c>
      <c r="D356" s="36">
        <f>'2021-2023 год Приложение 3'!E218</f>
        <v>40</v>
      </c>
      <c r="E356" s="36">
        <f>'2021-2023 год Приложение 3'!F218</f>
        <v>0</v>
      </c>
      <c r="F356" s="36">
        <f>'2021-2023 год Приложение 3'!G218</f>
        <v>40</v>
      </c>
      <c r="G356" s="36">
        <f>'2021-2023 год Приложение 3'!H218</f>
        <v>40</v>
      </c>
      <c r="H356" s="36">
        <f>'2021-2023 год Приложение 3'!I218</f>
        <v>40</v>
      </c>
      <c r="I356" s="26"/>
      <c r="J356" s="26"/>
      <c r="N356" s="26"/>
    </row>
    <row r="357" spans="1:14" ht="47.25">
      <c r="A357" s="40" t="s">
        <v>361</v>
      </c>
      <c r="B357" s="35" t="s">
        <v>133</v>
      </c>
      <c r="C357" s="21"/>
      <c r="D357" s="36">
        <f>'2021-2023 год Приложение 3'!E219</f>
        <v>0</v>
      </c>
      <c r="E357" s="36">
        <f>'2021-2023 год Приложение 3'!F219</f>
        <v>0</v>
      </c>
      <c r="F357" s="36">
        <f>'2021-2023 год Приложение 3'!G219</f>
        <v>0</v>
      </c>
      <c r="G357" s="36">
        <f>'2021-2023 год Приложение 3'!H219</f>
        <v>70</v>
      </c>
      <c r="H357" s="36">
        <f>'2021-2023 год Приложение 3'!I219</f>
        <v>70</v>
      </c>
      <c r="I357" s="26"/>
      <c r="J357" s="26"/>
      <c r="N357" s="26"/>
    </row>
    <row r="358" spans="1:14" ht="47.25">
      <c r="A358" s="45" t="s">
        <v>343</v>
      </c>
      <c r="B358" s="35" t="s">
        <v>133</v>
      </c>
      <c r="C358" s="21" t="s">
        <v>8</v>
      </c>
      <c r="D358" s="36">
        <f>'2021-2023 год Приложение 3'!E220</f>
        <v>0</v>
      </c>
      <c r="E358" s="36">
        <f>'2021-2023 год Приложение 3'!F220</f>
        <v>0</v>
      </c>
      <c r="F358" s="36">
        <f>'2021-2023 год Приложение 3'!G220</f>
        <v>0</v>
      </c>
      <c r="G358" s="36">
        <f>'2021-2023 год Приложение 3'!H220</f>
        <v>70</v>
      </c>
      <c r="H358" s="36">
        <f>'2021-2023 год Приложение 3'!I220</f>
        <v>70</v>
      </c>
      <c r="I358" s="26"/>
      <c r="J358" s="26"/>
      <c r="N358" s="26"/>
    </row>
    <row r="359" spans="1:14" ht="47.25">
      <c r="A359" s="40" t="s">
        <v>84</v>
      </c>
      <c r="B359" s="35" t="s">
        <v>134</v>
      </c>
      <c r="C359" s="21"/>
      <c r="D359" s="36">
        <f>'2021-2023 год Приложение 3'!E221</f>
        <v>40</v>
      </c>
      <c r="E359" s="36">
        <f>'2021-2023 год Приложение 3'!F221</f>
        <v>0</v>
      </c>
      <c r="F359" s="36">
        <f>'2021-2023 год Приложение 3'!G221</f>
        <v>40</v>
      </c>
      <c r="G359" s="36">
        <f>'2021-2023 год Приложение 3'!H221</f>
        <v>40</v>
      </c>
      <c r="H359" s="36">
        <f>'2021-2023 год Приложение 3'!I221</f>
        <v>40</v>
      </c>
      <c r="I359" s="26"/>
      <c r="J359" s="26"/>
      <c r="N359" s="26"/>
    </row>
    <row r="360" spans="1:14" ht="31.5">
      <c r="A360" s="45" t="s">
        <v>344</v>
      </c>
      <c r="B360" s="35" t="s">
        <v>134</v>
      </c>
      <c r="C360" s="21" t="s">
        <v>8</v>
      </c>
      <c r="D360" s="36">
        <f>'2021-2023 год Приложение 3'!E222</f>
        <v>40</v>
      </c>
      <c r="E360" s="36">
        <f>'2021-2023 год Приложение 3'!F222</f>
        <v>-30</v>
      </c>
      <c r="F360" s="36">
        <f>'2021-2023 год Приложение 3'!G222</f>
        <v>10</v>
      </c>
      <c r="G360" s="36">
        <f>'2021-2023 год Приложение 3'!H222</f>
        <v>40</v>
      </c>
      <c r="H360" s="36">
        <f>'2021-2023 год Приложение 3'!I222</f>
        <v>40</v>
      </c>
      <c r="I360" s="26"/>
      <c r="J360" s="26"/>
      <c r="N360" s="26"/>
    </row>
    <row r="361" spans="1:14" ht="15.75">
      <c r="A361" s="40" t="s">
        <v>26</v>
      </c>
      <c r="B361" s="35" t="s">
        <v>134</v>
      </c>
      <c r="C361" s="21" t="s">
        <v>16</v>
      </c>
      <c r="D361" s="36">
        <f>'2021-2023 год Приложение 3'!E223</f>
        <v>0</v>
      </c>
      <c r="E361" s="36">
        <f>'2021-2023 год Приложение 3'!F223</f>
        <v>30</v>
      </c>
      <c r="F361" s="36">
        <f>E361+D361</f>
        <v>30</v>
      </c>
      <c r="G361" s="36">
        <f>'2021-2023 год Приложение 3'!H223</f>
        <v>0</v>
      </c>
      <c r="H361" s="36">
        <f>'2021-2023 год Приложение 3'!I223</f>
        <v>0</v>
      </c>
      <c r="I361" s="26"/>
      <c r="J361" s="26"/>
      <c r="N361" s="26"/>
    </row>
    <row r="362" spans="1:14" ht="15.75">
      <c r="A362" s="29" t="s">
        <v>277</v>
      </c>
      <c r="B362" s="30" t="s">
        <v>158</v>
      </c>
      <c r="C362" s="30" t="s">
        <v>0</v>
      </c>
      <c r="D362" s="31">
        <f>D363+D366+D377</f>
        <v>18405.3</v>
      </c>
      <c r="E362" s="31">
        <f>E363+E366+E377</f>
        <v>102.6</v>
      </c>
      <c r="F362" s="31">
        <f>F363+F366+F377</f>
        <v>18507.9</v>
      </c>
      <c r="G362" s="31">
        <f>G363+G366+G377</f>
        <v>17040.8</v>
      </c>
      <c r="H362" s="31">
        <f>H363+H366+H377</f>
        <v>17040.8</v>
      </c>
      <c r="I362" s="26"/>
      <c r="J362" s="26"/>
      <c r="N362" s="26"/>
    </row>
    <row r="363" spans="1:14" ht="15.75">
      <c r="A363" s="10" t="s">
        <v>278</v>
      </c>
      <c r="B363" s="11" t="s">
        <v>159</v>
      </c>
      <c r="C363" s="11" t="s">
        <v>0</v>
      </c>
      <c r="D363" s="12">
        <f aca="true" t="shared" si="4" ref="D363:H364">D364</f>
        <v>120</v>
      </c>
      <c r="E363" s="12">
        <f t="shared" si="4"/>
        <v>0</v>
      </c>
      <c r="F363" s="12">
        <f t="shared" si="4"/>
        <v>120</v>
      </c>
      <c r="G363" s="12">
        <f t="shared" si="4"/>
        <v>120</v>
      </c>
      <c r="H363" s="12">
        <f t="shared" si="4"/>
        <v>120</v>
      </c>
      <c r="I363" s="26"/>
      <c r="J363" s="26"/>
      <c r="K363" s="26"/>
      <c r="N363" s="26"/>
    </row>
    <row r="364" spans="1:14" ht="15.75">
      <c r="A364" s="41" t="s">
        <v>51</v>
      </c>
      <c r="B364" s="27" t="s">
        <v>289</v>
      </c>
      <c r="C364" s="27"/>
      <c r="D364" s="37">
        <f t="shared" si="4"/>
        <v>120</v>
      </c>
      <c r="E364" s="37">
        <f t="shared" si="4"/>
        <v>0</v>
      </c>
      <c r="F364" s="37">
        <f t="shared" si="4"/>
        <v>120</v>
      </c>
      <c r="G364" s="37">
        <f t="shared" si="4"/>
        <v>120</v>
      </c>
      <c r="H364" s="37">
        <f t="shared" si="4"/>
        <v>120</v>
      </c>
      <c r="I364" s="26"/>
      <c r="J364" s="26"/>
      <c r="N364" s="26"/>
    </row>
    <row r="365" spans="1:14" ht="63">
      <c r="A365" s="60" t="s">
        <v>14</v>
      </c>
      <c r="B365" s="27" t="s">
        <v>289</v>
      </c>
      <c r="C365" s="27" t="s">
        <v>15</v>
      </c>
      <c r="D365" s="37">
        <f>'2021-2023 год Приложение 3'!E227</f>
        <v>120</v>
      </c>
      <c r="E365" s="37">
        <f>'2021-2023 год Приложение 3'!F227</f>
        <v>0</v>
      </c>
      <c r="F365" s="37">
        <f>'2021-2023 год Приложение 3'!G227</f>
        <v>120</v>
      </c>
      <c r="G365" s="37">
        <f>'2021-2023 год Приложение 3'!H227</f>
        <v>120</v>
      </c>
      <c r="H365" s="37">
        <f>'2021-2023 год Приложение 3'!I227</f>
        <v>120</v>
      </c>
      <c r="I365" s="26"/>
      <c r="J365" s="26"/>
      <c r="N365" s="26"/>
    </row>
    <row r="366" spans="1:14" ht="31.5">
      <c r="A366" s="10" t="s">
        <v>279</v>
      </c>
      <c r="B366" s="11" t="s">
        <v>119</v>
      </c>
      <c r="C366" s="11" t="s">
        <v>0</v>
      </c>
      <c r="D366" s="12">
        <f>D367+D373+D369+D375+D371</f>
        <v>18185.3</v>
      </c>
      <c r="E366" s="12">
        <f>E367+E373+E369+E375+E371</f>
        <v>22.6</v>
      </c>
      <c r="F366" s="12">
        <f>F367+F373+F369+F375+F371</f>
        <v>18207.9</v>
      </c>
      <c r="G366" s="12">
        <f>G367+G373+G369+G375+G371</f>
        <v>16820.8</v>
      </c>
      <c r="H366" s="12">
        <f>H367+H373+H369+H375+H371</f>
        <v>16820.8</v>
      </c>
      <c r="I366" s="26"/>
      <c r="J366" s="26"/>
      <c r="N366" s="26"/>
    </row>
    <row r="367" spans="1:14" ht="63">
      <c r="A367" s="14" t="s">
        <v>33</v>
      </c>
      <c r="B367" s="15" t="s">
        <v>160</v>
      </c>
      <c r="C367" s="15"/>
      <c r="D367" s="17">
        <f>D368</f>
        <v>1186.3</v>
      </c>
      <c r="E367" s="17">
        <f>E368</f>
        <v>0</v>
      </c>
      <c r="F367" s="17">
        <f>F368</f>
        <v>1186.3</v>
      </c>
      <c r="G367" s="17">
        <f>G368</f>
        <v>1186.3</v>
      </c>
      <c r="H367" s="17">
        <f>H368</f>
        <v>1186.3</v>
      </c>
      <c r="I367" s="26"/>
      <c r="J367" s="26"/>
      <c r="K367" s="26"/>
      <c r="N367" s="26"/>
    </row>
    <row r="368" spans="1:14" ht="15.75">
      <c r="A368" s="41" t="s">
        <v>26</v>
      </c>
      <c r="B368" s="15" t="s">
        <v>160</v>
      </c>
      <c r="C368" s="27" t="s">
        <v>16</v>
      </c>
      <c r="D368" s="37">
        <f>'2021-2023 год Приложение 3'!E444</f>
        <v>1186.3</v>
      </c>
      <c r="E368" s="37">
        <f>'2021-2023 год Приложение 3'!F444</f>
        <v>0</v>
      </c>
      <c r="F368" s="37">
        <f>'2021-2023 год Приложение 3'!G444</f>
        <v>1186.3</v>
      </c>
      <c r="G368" s="37">
        <f>'2021-2023 год Приложение 3'!H444</f>
        <v>1186.3</v>
      </c>
      <c r="H368" s="37">
        <f>'2021-2023 год Приложение 3'!I444</f>
        <v>1186.3</v>
      </c>
      <c r="I368" s="26"/>
      <c r="J368" s="26"/>
      <c r="N368" s="26"/>
    </row>
    <row r="369" spans="1:14" ht="105.75" customHeight="1">
      <c r="A369" s="91" t="s">
        <v>60</v>
      </c>
      <c r="B369" s="15" t="s">
        <v>187</v>
      </c>
      <c r="C369" s="27"/>
      <c r="D369" s="37">
        <f>D370</f>
        <v>883.6</v>
      </c>
      <c r="E369" s="37">
        <f>E370</f>
        <v>0</v>
      </c>
      <c r="F369" s="37">
        <f>F370</f>
        <v>883.6</v>
      </c>
      <c r="G369" s="37">
        <f>G370</f>
        <v>746.2</v>
      </c>
      <c r="H369" s="37">
        <f>H370</f>
        <v>746.2</v>
      </c>
      <c r="I369" s="26"/>
      <c r="J369" s="26"/>
      <c r="L369" s="105"/>
      <c r="N369" s="26"/>
    </row>
    <row r="370" spans="1:14" ht="31.5">
      <c r="A370" s="41" t="s">
        <v>28</v>
      </c>
      <c r="B370" s="15" t="s">
        <v>187</v>
      </c>
      <c r="C370" s="27" t="s">
        <v>23</v>
      </c>
      <c r="D370" s="37">
        <f>'2021-2023 год Приложение 3'!E230</f>
        <v>883.6</v>
      </c>
      <c r="E370" s="37">
        <f>'2021-2023 год Приложение 3'!F230</f>
        <v>0</v>
      </c>
      <c r="F370" s="37">
        <f>'2021-2023 год Приложение 3'!G230</f>
        <v>883.6</v>
      </c>
      <c r="G370" s="37">
        <f>'2021-2023 год Приложение 3'!H230</f>
        <v>746.2</v>
      </c>
      <c r="H370" s="37">
        <f>'2021-2023 год Приложение 3'!I230</f>
        <v>746.2</v>
      </c>
      <c r="I370" s="26"/>
      <c r="J370" s="26"/>
      <c r="K370" s="26"/>
      <c r="N370" s="26"/>
    </row>
    <row r="371" spans="1:14" ht="94.5">
      <c r="A371" s="90" t="s">
        <v>60</v>
      </c>
      <c r="B371" s="15" t="s">
        <v>329</v>
      </c>
      <c r="C371" s="88"/>
      <c r="D371" s="37">
        <f>D372</f>
        <v>12416.4</v>
      </c>
      <c r="E371" s="37">
        <f>E372</f>
        <v>0</v>
      </c>
      <c r="F371" s="37">
        <f>F372</f>
        <v>12416.4</v>
      </c>
      <c r="G371" s="37">
        <f>G372</f>
        <v>12553.8</v>
      </c>
      <c r="H371" s="37">
        <f>H372</f>
        <v>12553.8</v>
      </c>
      <c r="I371" s="26"/>
      <c r="J371" s="26"/>
      <c r="K371" s="26"/>
      <c r="N371" s="26"/>
    </row>
    <row r="372" spans="1:14" ht="31.5">
      <c r="A372" s="87" t="s">
        <v>28</v>
      </c>
      <c r="B372" s="15" t="s">
        <v>329</v>
      </c>
      <c r="C372" s="88" t="s">
        <v>23</v>
      </c>
      <c r="D372" s="37">
        <f>'2021-2023 год Приложение 3'!E232</f>
        <v>12416.4</v>
      </c>
      <c r="E372" s="37">
        <f>'2021-2023 год Приложение 3'!F232</f>
        <v>0</v>
      </c>
      <c r="F372" s="37">
        <f>'2021-2023 год Приложение 3'!G232</f>
        <v>12416.4</v>
      </c>
      <c r="G372" s="37">
        <f>'2021-2023 год Приложение 3'!H232</f>
        <v>12553.8</v>
      </c>
      <c r="H372" s="37">
        <f>'2021-2023 год Приложение 3'!I232</f>
        <v>12553.8</v>
      </c>
      <c r="I372" s="26"/>
      <c r="J372" s="26"/>
      <c r="K372" s="26"/>
      <c r="N372" s="26"/>
    </row>
    <row r="373" spans="1:14" ht="47.25">
      <c r="A373" s="60" t="s">
        <v>210</v>
      </c>
      <c r="B373" s="15" t="s">
        <v>233</v>
      </c>
      <c r="C373" s="42"/>
      <c r="D373" s="37">
        <f>D374</f>
        <v>834.5</v>
      </c>
      <c r="E373" s="37">
        <f>E374</f>
        <v>22.6</v>
      </c>
      <c r="F373" s="37">
        <f>F374</f>
        <v>857.1</v>
      </c>
      <c r="G373" s="37">
        <f>G374</f>
        <v>834.5</v>
      </c>
      <c r="H373" s="37">
        <f>H374</f>
        <v>834.5</v>
      </c>
      <c r="I373" s="26"/>
      <c r="J373" s="26"/>
      <c r="N373" s="26"/>
    </row>
    <row r="374" spans="1:14" ht="15.75">
      <c r="A374" s="41" t="s">
        <v>26</v>
      </c>
      <c r="B374" s="15" t="s">
        <v>233</v>
      </c>
      <c r="C374" s="42" t="s">
        <v>16</v>
      </c>
      <c r="D374" s="37">
        <f>'2021-2023 год Приложение 3'!E234</f>
        <v>834.5</v>
      </c>
      <c r="E374" s="37">
        <f>'2021-2023 год Приложение 3'!F234</f>
        <v>22.6</v>
      </c>
      <c r="F374" s="37">
        <f>'2021-2023 год Приложение 3'!G234</f>
        <v>857.1</v>
      </c>
      <c r="G374" s="37">
        <f>'2021-2023 год Приложение 3'!H234</f>
        <v>834.5</v>
      </c>
      <c r="H374" s="37">
        <f>'2021-2023 год Приложение 3'!I234</f>
        <v>834.5</v>
      </c>
      <c r="I374" s="26"/>
      <c r="J374" s="26"/>
      <c r="K374" s="26"/>
      <c r="N374" s="26"/>
    </row>
    <row r="375" spans="1:14" ht="54.75" customHeight="1">
      <c r="A375" s="40" t="s">
        <v>185</v>
      </c>
      <c r="B375" s="15" t="s">
        <v>206</v>
      </c>
      <c r="C375" s="42"/>
      <c r="D375" s="37">
        <f>D376</f>
        <v>2864.5</v>
      </c>
      <c r="E375" s="37">
        <f>E376</f>
        <v>0</v>
      </c>
      <c r="F375" s="37">
        <f>F376</f>
        <v>2864.5</v>
      </c>
      <c r="G375" s="37">
        <f>G376</f>
        <v>1500</v>
      </c>
      <c r="H375" s="37">
        <f>H376</f>
        <v>1500</v>
      </c>
      <c r="I375" s="26"/>
      <c r="J375" s="26"/>
      <c r="N375" s="26"/>
    </row>
    <row r="376" spans="1:14" ht="15.75">
      <c r="A376" s="40" t="s">
        <v>26</v>
      </c>
      <c r="B376" s="15" t="s">
        <v>206</v>
      </c>
      <c r="C376" s="42" t="s">
        <v>16</v>
      </c>
      <c r="D376" s="37">
        <f>'2021-2023 год Приложение 3'!E236</f>
        <v>2864.5</v>
      </c>
      <c r="E376" s="37">
        <f>'2021-2023 год Приложение 3'!F236</f>
        <v>0</v>
      </c>
      <c r="F376" s="37">
        <f>'2021-2023 год Приложение 3'!G236</f>
        <v>2864.5</v>
      </c>
      <c r="G376" s="37">
        <f>'2021-2023 год Приложение 3'!H236</f>
        <v>1500</v>
      </c>
      <c r="H376" s="37">
        <f>'2021-2023 год Приложение 3'!I236</f>
        <v>1500</v>
      </c>
      <c r="I376" s="26"/>
      <c r="J376" s="26"/>
      <c r="K376" s="26"/>
      <c r="N376" s="26"/>
    </row>
    <row r="377" spans="1:14" ht="31.5">
      <c r="A377" s="10" t="s">
        <v>280</v>
      </c>
      <c r="B377" s="11" t="s">
        <v>161</v>
      </c>
      <c r="C377" s="11" t="s">
        <v>0</v>
      </c>
      <c r="D377" s="12">
        <f>D378+D380</f>
        <v>100</v>
      </c>
      <c r="E377" s="12">
        <f>E378+E380</f>
        <v>80</v>
      </c>
      <c r="F377" s="12">
        <f>F378+F380</f>
        <v>180</v>
      </c>
      <c r="G377" s="12">
        <f>G378+G380</f>
        <v>100</v>
      </c>
      <c r="H377" s="12">
        <f>H378+H380</f>
        <v>100</v>
      </c>
      <c r="I377" s="26"/>
      <c r="J377" s="26"/>
      <c r="N377" s="26"/>
    </row>
    <row r="378" spans="1:14" ht="31.5">
      <c r="A378" s="14" t="s">
        <v>34</v>
      </c>
      <c r="B378" s="15" t="s">
        <v>162</v>
      </c>
      <c r="C378" s="15"/>
      <c r="D378" s="17">
        <f>D379</f>
        <v>80</v>
      </c>
      <c r="E378" s="17">
        <f>E379</f>
        <v>0</v>
      </c>
      <c r="F378" s="17">
        <f>F379</f>
        <v>80</v>
      </c>
      <c r="G378" s="17">
        <f>G379</f>
        <v>80</v>
      </c>
      <c r="H378" s="17">
        <f>H379</f>
        <v>80</v>
      </c>
      <c r="I378" s="26"/>
      <c r="J378" s="26"/>
      <c r="N378" s="26"/>
    </row>
    <row r="379" spans="1:14" ht="31.5">
      <c r="A379" s="60" t="s">
        <v>10</v>
      </c>
      <c r="B379" s="15" t="s">
        <v>162</v>
      </c>
      <c r="C379" s="27" t="s">
        <v>11</v>
      </c>
      <c r="D379" s="37">
        <f>'2021-2023 год Приложение 3'!E239</f>
        <v>80</v>
      </c>
      <c r="E379" s="37">
        <f>'2021-2023 год Приложение 3'!F239</f>
        <v>0</v>
      </c>
      <c r="F379" s="37">
        <f>'2021-2023 год Приложение 3'!G239</f>
        <v>80</v>
      </c>
      <c r="G379" s="37">
        <f>'2021-2023 год Приложение 3'!H239</f>
        <v>80</v>
      </c>
      <c r="H379" s="37">
        <f>'2021-2023 год Приложение 3'!I239</f>
        <v>80</v>
      </c>
      <c r="I379" s="26"/>
      <c r="J379" s="26"/>
      <c r="N379" s="26"/>
    </row>
    <row r="380" spans="1:14" ht="47.25">
      <c r="A380" s="14" t="s">
        <v>186</v>
      </c>
      <c r="B380" s="15" t="s">
        <v>182</v>
      </c>
      <c r="C380" s="15"/>
      <c r="D380" s="17">
        <f>D381</f>
        <v>20</v>
      </c>
      <c r="E380" s="17">
        <f>E381</f>
        <v>80</v>
      </c>
      <c r="F380" s="17">
        <f>F381</f>
        <v>100</v>
      </c>
      <c r="G380" s="17">
        <f>G381</f>
        <v>20</v>
      </c>
      <c r="H380" s="17">
        <f>H381</f>
        <v>20</v>
      </c>
      <c r="I380" s="26"/>
      <c r="J380" s="26"/>
      <c r="N380" s="26"/>
    </row>
    <row r="381" spans="1:14" ht="31.5">
      <c r="A381" s="22" t="s">
        <v>10</v>
      </c>
      <c r="B381" s="15" t="s">
        <v>182</v>
      </c>
      <c r="C381" s="42" t="s">
        <v>11</v>
      </c>
      <c r="D381" s="37">
        <f>'2021-2023 год Приложение 3'!E241</f>
        <v>20</v>
      </c>
      <c r="E381" s="37">
        <f>'2021-2023 год Приложение 3'!F241</f>
        <v>80</v>
      </c>
      <c r="F381" s="37">
        <f>'2021-2023 год Приложение 3'!G241</f>
        <v>100</v>
      </c>
      <c r="G381" s="37">
        <f>'2021-2023 год Приложение 3'!H241</f>
        <v>20</v>
      </c>
      <c r="H381" s="37">
        <f>'2021-2023 год Приложение 3'!I241</f>
        <v>20</v>
      </c>
      <c r="I381" s="26"/>
      <c r="J381" s="26"/>
      <c r="N381" s="26"/>
    </row>
    <row r="382" spans="1:14" ht="15.75">
      <c r="A382" s="32" t="s">
        <v>29</v>
      </c>
      <c r="B382" s="33" t="s">
        <v>89</v>
      </c>
      <c r="C382" s="33" t="s">
        <v>0</v>
      </c>
      <c r="D382" s="34">
        <f>D383+D385+D387+D391+D393+D397+D399+D401+D403+D405+D407+D409+D413+D415+D417+D419+D421+D423+D425+D427+D429+D431+D433+D435+D437+D439+D441+D411</f>
        <v>72645.5</v>
      </c>
      <c r="E382" s="34">
        <f>E383+E385+E387+E391+E393+E397+E399+E401+E403+E405+E407+E409+E413+E415+E417+E419+E421+E423+E425+E427+E429+E431+E433+E435+E437+E439+E441+E411</f>
        <v>981.3</v>
      </c>
      <c r="F382" s="34">
        <f>F383+F385+F387+F391+F393+F397+F399+F401+F403+F405+F407+F409+F413+F415+F417+F419+F421+F423+F425+F427+F429+F431+F433+F435+F437+F439+F441+F411</f>
        <v>73626.8</v>
      </c>
      <c r="G382" s="34">
        <f>G383+G385+G387+G391+G393+G397+G399+G401+G403+G405+G407+G409+G413+G415+G417+G419+G421+G423+G425+G427+G429+G431+G433+G435+G437+G439+G441+G411</f>
        <v>60547.799999999996</v>
      </c>
      <c r="H382" s="34">
        <f>H383+H385+H387+H391+H393+H397+H399+H401+H403+H405+H407+H409+H413+H415+H417+H419+H421+H423+H425+H427+H429+H431+H433+H435+H437+H439+H441+H411</f>
        <v>74452.5</v>
      </c>
      <c r="I382" s="26"/>
      <c r="J382" s="26"/>
      <c r="N382" s="26"/>
    </row>
    <row r="383" spans="1:14" ht="31.5">
      <c r="A383" s="23" t="s">
        <v>180</v>
      </c>
      <c r="B383" s="42" t="s">
        <v>96</v>
      </c>
      <c r="C383" s="21"/>
      <c r="D383" s="43">
        <f>D384</f>
        <v>1199.2</v>
      </c>
      <c r="E383" s="43">
        <f>E384</f>
        <v>0</v>
      </c>
      <c r="F383" s="43">
        <f>F384</f>
        <v>1199.2</v>
      </c>
      <c r="G383" s="43">
        <f>G384</f>
        <v>1204.2</v>
      </c>
      <c r="H383" s="43">
        <f>H384</f>
        <v>1199.2</v>
      </c>
      <c r="I383" s="26"/>
      <c r="J383" s="26"/>
      <c r="K383" s="26"/>
      <c r="N383" s="26"/>
    </row>
    <row r="384" spans="1:14" ht="63">
      <c r="A384" s="44" t="s">
        <v>14</v>
      </c>
      <c r="B384" s="42" t="s">
        <v>96</v>
      </c>
      <c r="C384" s="21" t="s">
        <v>15</v>
      </c>
      <c r="D384" s="43">
        <f>'2021-2023 год Приложение 3'!E21</f>
        <v>1199.2</v>
      </c>
      <c r="E384" s="43">
        <f>'2021-2023 год Приложение 3'!F21</f>
        <v>0</v>
      </c>
      <c r="F384" s="43">
        <f>'2021-2023 год Приложение 3'!G21</f>
        <v>1199.2</v>
      </c>
      <c r="G384" s="43">
        <f>'2021-2023 год Приложение 3'!H21</f>
        <v>1204.2</v>
      </c>
      <c r="H384" s="43">
        <f>'2021-2023 год Приложение 3'!I21</f>
        <v>1199.2</v>
      </c>
      <c r="I384" s="26"/>
      <c r="J384" s="26"/>
      <c r="N384" s="26"/>
    </row>
    <row r="385" spans="1:14" ht="31.5">
      <c r="A385" s="44" t="s">
        <v>30</v>
      </c>
      <c r="B385" s="42" t="s">
        <v>97</v>
      </c>
      <c r="C385" s="42" t="s">
        <v>0</v>
      </c>
      <c r="D385" s="43">
        <f>D386</f>
        <v>327.2</v>
      </c>
      <c r="E385" s="43">
        <f>E386</f>
        <v>0</v>
      </c>
      <c r="F385" s="43">
        <f>F386</f>
        <v>327.2</v>
      </c>
      <c r="G385" s="43">
        <f>G386</f>
        <v>327.2</v>
      </c>
      <c r="H385" s="43">
        <f>H386</f>
        <v>327.2</v>
      </c>
      <c r="I385" s="26"/>
      <c r="J385" s="26"/>
      <c r="N385" s="26"/>
    </row>
    <row r="386" spans="1:14" ht="31.5">
      <c r="A386" s="45" t="s">
        <v>344</v>
      </c>
      <c r="B386" s="42" t="s">
        <v>97</v>
      </c>
      <c r="C386" s="42" t="s">
        <v>8</v>
      </c>
      <c r="D386" s="43">
        <f>'2021-2023 год Приложение 3'!E23</f>
        <v>327.2</v>
      </c>
      <c r="E386" s="43">
        <f>'2021-2023 год Приложение 3'!F23</f>
        <v>0</v>
      </c>
      <c r="F386" s="43">
        <f>'2021-2023 год Приложение 3'!G23</f>
        <v>327.2</v>
      </c>
      <c r="G386" s="43">
        <f>'2021-2023 год Приложение 3'!H23</f>
        <v>327.2</v>
      </c>
      <c r="H386" s="43">
        <f>'2021-2023 год Приложение 3'!I23</f>
        <v>327.2</v>
      </c>
      <c r="I386" s="26"/>
      <c r="J386" s="26"/>
      <c r="N386" s="26"/>
    </row>
    <row r="387" spans="1:14" ht="31.5">
      <c r="A387" s="44" t="s">
        <v>31</v>
      </c>
      <c r="B387" s="42" t="s">
        <v>95</v>
      </c>
      <c r="C387" s="42" t="s">
        <v>0</v>
      </c>
      <c r="D387" s="43">
        <f>D388+D389+D390</f>
        <v>2489.4</v>
      </c>
      <c r="E387" s="43">
        <f>E388+E389+E390</f>
        <v>0</v>
      </c>
      <c r="F387" s="43">
        <f>F388+F389+F390</f>
        <v>2489.4</v>
      </c>
      <c r="G387" s="43">
        <f>G388+G389+G390</f>
        <v>2441.8</v>
      </c>
      <c r="H387" s="43">
        <f>H388+H389+H390</f>
        <v>2457.1</v>
      </c>
      <c r="I387" s="26"/>
      <c r="J387" s="26"/>
      <c r="N387" s="26"/>
    </row>
    <row r="388" spans="1:14" ht="63">
      <c r="A388" s="44" t="s">
        <v>14</v>
      </c>
      <c r="B388" s="42" t="s">
        <v>95</v>
      </c>
      <c r="C388" s="42" t="s">
        <v>15</v>
      </c>
      <c r="D388" s="43">
        <f>'2021-2023 год Приложение 3'!E25</f>
        <v>2165.2</v>
      </c>
      <c r="E388" s="43">
        <f>'2021-2023 год Приложение 3'!F25</f>
        <v>-4</v>
      </c>
      <c r="F388" s="43">
        <f>'2021-2023 год Приложение 3'!G25</f>
        <v>2161.2</v>
      </c>
      <c r="G388" s="43">
        <f>'2021-2023 год Приложение 3'!H25</f>
        <v>2140.3</v>
      </c>
      <c r="H388" s="43">
        <f>'2021-2023 год Приложение 3'!I25</f>
        <v>2155.3</v>
      </c>
      <c r="I388" s="26"/>
      <c r="J388" s="26"/>
      <c r="N388" s="26"/>
    </row>
    <row r="389" spans="1:14" ht="31.5">
      <c r="A389" s="45" t="s">
        <v>344</v>
      </c>
      <c r="B389" s="42" t="s">
        <v>95</v>
      </c>
      <c r="C389" s="21" t="s">
        <v>8</v>
      </c>
      <c r="D389" s="43">
        <f>'2021-2023 год Приложение 3'!E26</f>
        <v>322.4</v>
      </c>
      <c r="E389" s="43">
        <f>'2021-2023 год Приложение 3'!F26</f>
        <v>4</v>
      </c>
      <c r="F389" s="43">
        <f>'2021-2023 год Приложение 3'!G26</f>
        <v>326.4</v>
      </c>
      <c r="G389" s="43">
        <f>'2021-2023 год Приложение 3'!H26</f>
        <v>299.8</v>
      </c>
      <c r="H389" s="43">
        <f>'2021-2023 год Приложение 3'!I26</f>
        <v>300.1</v>
      </c>
      <c r="I389" s="26"/>
      <c r="J389" s="26"/>
      <c r="N389" s="26"/>
    </row>
    <row r="390" spans="1:14" ht="15.75">
      <c r="A390" s="45" t="s">
        <v>9</v>
      </c>
      <c r="B390" s="42" t="s">
        <v>95</v>
      </c>
      <c r="C390" s="21" t="s">
        <v>12</v>
      </c>
      <c r="D390" s="43">
        <f>'2021-2023 год Приложение 3'!E27</f>
        <v>1.8</v>
      </c>
      <c r="E390" s="43">
        <f>'2021-2023 год Приложение 3'!F27</f>
        <v>0</v>
      </c>
      <c r="F390" s="43">
        <f>'2021-2023 год Приложение 3'!G27</f>
        <v>1.8</v>
      </c>
      <c r="G390" s="43">
        <f>'2021-2023 год Приложение 3'!H27</f>
        <v>1.7</v>
      </c>
      <c r="H390" s="43">
        <f>'2021-2023 год Приложение 3'!I27</f>
        <v>1.7</v>
      </c>
      <c r="I390" s="26"/>
      <c r="J390" s="26"/>
      <c r="N390" s="26"/>
    </row>
    <row r="391" spans="1:14" ht="15.75">
      <c r="A391" s="60" t="s">
        <v>433</v>
      </c>
      <c r="B391" s="27" t="s">
        <v>434</v>
      </c>
      <c r="C391" s="142"/>
      <c r="D391" s="43">
        <f>D392</f>
        <v>0</v>
      </c>
      <c r="E391" s="43">
        <f>E392</f>
        <v>384.4</v>
      </c>
      <c r="F391" s="43">
        <f>F392</f>
        <v>384.4</v>
      </c>
      <c r="G391" s="43">
        <f>G392</f>
        <v>0</v>
      </c>
      <c r="H391" s="43">
        <f>H392</f>
        <v>0</v>
      </c>
      <c r="I391" s="26"/>
      <c r="J391" s="26"/>
      <c r="N391" s="26"/>
    </row>
    <row r="392" spans="1:14" ht="15.75">
      <c r="A392" s="60" t="s">
        <v>9</v>
      </c>
      <c r="B392" s="27" t="s">
        <v>434</v>
      </c>
      <c r="C392" s="27" t="s">
        <v>12</v>
      </c>
      <c r="D392" s="43">
        <f>'2021-2023 год Приложение 3'!E244</f>
        <v>0</v>
      </c>
      <c r="E392" s="43">
        <f>'2021-2023 год Приложение 3'!F244</f>
        <v>384.4</v>
      </c>
      <c r="F392" s="43">
        <f>E392+D392</f>
        <v>384.4</v>
      </c>
      <c r="G392" s="43">
        <f>'2021-2023 год Приложение 3'!H244</f>
        <v>0</v>
      </c>
      <c r="H392" s="43">
        <f>'2021-2023 год Приложение 3'!I244</f>
        <v>0</v>
      </c>
      <c r="I392" s="26"/>
      <c r="J392" s="26"/>
      <c r="N392" s="26"/>
    </row>
    <row r="393" spans="1:14" ht="31.5">
      <c r="A393" s="22" t="s">
        <v>56</v>
      </c>
      <c r="B393" s="42" t="s">
        <v>94</v>
      </c>
      <c r="C393" s="59"/>
      <c r="D393" s="43">
        <f>D396+D394+D395</f>
        <v>16060.599999999999</v>
      </c>
      <c r="E393" s="43">
        <f>E396+E394+E395</f>
        <v>536.9</v>
      </c>
      <c r="F393" s="43">
        <f>F396+F394+F395</f>
        <v>16597.5</v>
      </c>
      <c r="G393" s="43">
        <f>G396+G394+G395</f>
        <v>11000</v>
      </c>
      <c r="H393" s="43">
        <f>H396+H394+H395</f>
        <v>8000</v>
      </c>
      <c r="I393" s="26"/>
      <c r="J393" s="26"/>
      <c r="N393" s="26"/>
    </row>
    <row r="394" spans="1:14" ht="31.5">
      <c r="A394" s="45" t="s">
        <v>344</v>
      </c>
      <c r="B394" s="42" t="s">
        <v>94</v>
      </c>
      <c r="C394" s="42" t="s">
        <v>8</v>
      </c>
      <c r="D394" s="43">
        <f>'2021-2023 год Приложение 3'!E454+'2021-2023 год Приложение 3'!E246</f>
        <v>6506.799999999999</v>
      </c>
      <c r="E394" s="43">
        <f>'2021-2023 год Приложение 3'!F454+'2021-2023 год Приложение 3'!F246</f>
        <v>94.49999999999999</v>
      </c>
      <c r="F394" s="43">
        <f>D394+E394</f>
        <v>6601.299999999999</v>
      </c>
      <c r="G394" s="43">
        <f>'2021-2023 год Приложение 3'!H454</f>
        <v>0</v>
      </c>
      <c r="H394" s="43">
        <f>'2021-2023 год Приложение 3'!I454</f>
        <v>0</v>
      </c>
      <c r="I394" s="26"/>
      <c r="J394" s="26"/>
      <c r="N394" s="26"/>
    </row>
    <row r="395" spans="1:14" ht="31.5">
      <c r="A395" s="96" t="s">
        <v>28</v>
      </c>
      <c r="B395" s="42" t="s">
        <v>94</v>
      </c>
      <c r="C395" s="42" t="s">
        <v>23</v>
      </c>
      <c r="D395" s="43">
        <f>'2021-2023 год Приложение 3'!E247</f>
        <v>652.9</v>
      </c>
      <c r="E395" s="43">
        <f>'2021-2023 год Приложение 3'!F247</f>
        <v>0</v>
      </c>
      <c r="F395" s="43">
        <f>E395+D395</f>
        <v>652.9</v>
      </c>
      <c r="G395" s="43">
        <f>'2021-2023 год Приложение 3'!H247</f>
        <v>0</v>
      </c>
      <c r="H395" s="43">
        <f>'2021-2023 год Приложение 3'!I247</f>
        <v>0</v>
      </c>
      <c r="I395" s="26"/>
      <c r="J395" s="26"/>
      <c r="N395" s="26"/>
    </row>
    <row r="396" spans="1:14" ht="15.75">
      <c r="A396" s="46" t="s">
        <v>9</v>
      </c>
      <c r="B396" s="42" t="s">
        <v>94</v>
      </c>
      <c r="C396" s="42" t="s">
        <v>12</v>
      </c>
      <c r="D396" s="43">
        <f>'2021-2023 год Приложение 3'!E455+'2021-2023 год Приложение 3'!E248+'2021-2023 год Приложение 3'!E366</f>
        <v>8900.9</v>
      </c>
      <c r="E396" s="43">
        <f>'2021-2023 год Приложение 3'!F455+'2021-2023 год Приложение 3'!F248+'2021-2023 год Приложение 3'!F366</f>
        <v>442.4</v>
      </c>
      <c r="F396" s="43">
        <f>E396+D396</f>
        <v>9343.3</v>
      </c>
      <c r="G396" s="43">
        <f>'2021-2023 год Приложение 3'!H455+'2021-2023 год Приложение 3'!H248+'2021-2023 год Приложение 3'!H366</f>
        <v>11000</v>
      </c>
      <c r="H396" s="43">
        <f>'2021-2023 год Приложение 3'!I455+'2021-2023 год Приложение 3'!I248+'2021-2023 год Приложение 3'!I366</f>
        <v>8000</v>
      </c>
      <c r="I396" s="26"/>
      <c r="J396" s="26"/>
      <c r="N396" s="26"/>
    </row>
    <row r="397" spans="1:14" ht="63">
      <c r="A397" s="22" t="s">
        <v>383</v>
      </c>
      <c r="B397" s="42" t="s">
        <v>384</v>
      </c>
      <c r="C397" s="21"/>
      <c r="D397" s="43">
        <f>D398</f>
        <v>34.6</v>
      </c>
      <c r="E397" s="43">
        <f>E398</f>
        <v>0</v>
      </c>
      <c r="F397" s="43">
        <f>F398</f>
        <v>34.6</v>
      </c>
      <c r="G397" s="43">
        <f>G398</f>
        <v>0</v>
      </c>
      <c r="H397" s="43">
        <f>H398</f>
        <v>0</v>
      </c>
      <c r="I397" s="26"/>
      <c r="J397" s="26"/>
      <c r="N397" s="26"/>
    </row>
    <row r="398" spans="1:14" ht="48" customHeight="1">
      <c r="A398" s="45" t="s">
        <v>344</v>
      </c>
      <c r="B398" s="42" t="s">
        <v>384</v>
      </c>
      <c r="C398" s="21" t="s">
        <v>8</v>
      </c>
      <c r="D398" s="43">
        <f>'2021-2023 год Приложение 3'!E457</f>
        <v>34.6</v>
      </c>
      <c r="E398" s="43">
        <f>'2021-2023 год Приложение 3'!F457</f>
        <v>0</v>
      </c>
      <c r="F398" s="43">
        <f>E398+D398</f>
        <v>34.6</v>
      </c>
      <c r="G398" s="43">
        <f>'2021-2023 год Приложение 3'!H457</f>
        <v>0</v>
      </c>
      <c r="H398" s="43">
        <f>'2021-2023 год Приложение 3'!I457</f>
        <v>0</v>
      </c>
      <c r="I398" s="26"/>
      <c r="J398" s="26"/>
      <c r="N398" s="26"/>
    </row>
    <row r="399" spans="1:14" ht="126">
      <c r="A399" s="144" t="s">
        <v>385</v>
      </c>
      <c r="B399" s="42" t="s">
        <v>386</v>
      </c>
      <c r="C399" s="42"/>
      <c r="D399" s="43">
        <f>D400</f>
        <v>14.8</v>
      </c>
      <c r="E399" s="43">
        <f>E400</f>
        <v>0</v>
      </c>
      <c r="F399" s="43">
        <f>F400</f>
        <v>14.8</v>
      </c>
      <c r="G399" s="43">
        <f>G400</f>
        <v>0</v>
      </c>
      <c r="H399" s="43">
        <f>H400</f>
        <v>0</v>
      </c>
      <c r="I399" s="26"/>
      <c r="J399" s="26"/>
      <c r="N399" s="26"/>
    </row>
    <row r="400" spans="1:14" ht="47.25">
      <c r="A400" s="45" t="s">
        <v>343</v>
      </c>
      <c r="B400" s="42" t="s">
        <v>386</v>
      </c>
      <c r="C400" s="42" t="s">
        <v>8</v>
      </c>
      <c r="D400" s="43">
        <f>'2021-2023 год Приложение 3'!E250</f>
        <v>14.8</v>
      </c>
      <c r="E400" s="43">
        <f>'2021-2023 год Приложение 3'!F250</f>
        <v>0</v>
      </c>
      <c r="F400" s="43">
        <f>E400+D400</f>
        <v>14.8</v>
      </c>
      <c r="G400" s="43">
        <f>'2021-2023 год Приложение 3'!H250</f>
        <v>0</v>
      </c>
      <c r="H400" s="43">
        <f>'2021-2023 год Приложение 3'!I250</f>
        <v>0</v>
      </c>
      <c r="I400" s="26"/>
      <c r="J400" s="26"/>
      <c r="N400" s="26"/>
    </row>
    <row r="401" spans="1:14" ht="63">
      <c r="A401" s="45" t="s">
        <v>422</v>
      </c>
      <c r="B401" s="42" t="s">
        <v>421</v>
      </c>
      <c r="C401" s="27"/>
      <c r="D401" s="43">
        <f>D402</f>
        <v>43.5</v>
      </c>
      <c r="E401" s="43">
        <f>E402</f>
        <v>0</v>
      </c>
      <c r="F401" s="43">
        <f>F402</f>
        <v>43.5</v>
      </c>
      <c r="G401" s="43">
        <f>G402</f>
        <v>0</v>
      </c>
      <c r="H401" s="43">
        <f>H402</f>
        <v>0</v>
      </c>
      <c r="I401" s="26"/>
      <c r="J401" s="26"/>
      <c r="N401" s="26"/>
    </row>
    <row r="402" spans="1:14" ht="39" customHeight="1">
      <c r="A402" s="45" t="s">
        <v>343</v>
      </c>
      <c r="B402" s="42" t="s">
        <v>421</v>
      </c>
      <c r="C402" s="27" t="s">
        <v>8</v>
      </c>
      <c r="D402" s="43">
        <f>'2021-2023 год Приложение 3'!E252</f>
        <v>43.5</v>
      </c>
      <c r="E402" s="43">
        <f>'2021-2023 год Приложение 3'!F252</f>
        <v>0</v>
      </c>
      <c r="F402" s="43">
        <f>E402+D402</f>
        <v>43.5</v>
      </c>
      <c r="G402" s="43">
        <f>'2021-2023 год Приложение 3'!H252</f>
        <v>0</v>
      </c>
      <c r="H402" s="43">
        <f>'2021-2023 год Приложение 3'!I252</f>
        <v>0</v>
      </c>
      <c r="I402" s="26"/>
      <c r="J402" s="26"/>
      <c r="N402" s="26"/>
    </row>
    <row r="403" spans="1:14" ht="63">
      <c r="A403" s="45" t="s">
        <v>423</v>
      </c>
      <c r="B403" s="42" t="s">
        <v>424</v>
      </c>
      <c r="C403" s="27"/>
      <c r="D403" s="43">
        <f>D404</f>
        <v>38.7</v>
      </c>
      <c r="E403" s="43">
        <f>E404</f>
        <v>0</v>
      </c>
      <c r="F403" s="43">
        <f>F404</f>
        <v>38.7</v>
      </c>
      <c r="G403" s="43">
        <f>G404</f>
        <v>0</v>
      </c>
      <c r="H403" s="43">
        <f>H404</f>
        <v>0</v>
      </c>
      <c r="I403" s="26"/>
      <c r="J403" s="26"/>
      <c r="N403" s="26"/>
    </row>
    <row r="404" spans="1:14" ht="35.25" customHeight="1">
      <c r="A404" s="45" t="s">
        <v>343</v>
      </c>
      <c r="B404" s="42" t="s">
        <v>424</v>
      </c>
      <c r="C404" s="27" t="s">
        <v>8</v>
      </c>
      <c r="D404" s="43">
        <f>'2021-2023 год Приложение 3'!E254</f>
        <v>38.7</v>
      </c>
      <c r="E404" s="43">
        <f>'2021-2023 год Приложение 3'!F254</f>
        <v>0</v>
      </c>
      <c r="F404" s="43">
        <f>E404+D404</f>
        <v>38.7</v>
      </c>
      <c r="G404" s="43">
        <f>'2021-2023 год Приложение 3'!H254</f>
        <v>0</v>
      </c>
      <c r="H404" s="43">
        <f>'2021-2023 год Приложение 3'!I254</f>
        <v>0</v>
      </c>
      <c r="I404" s="26"/>
      <c r="J404" s="26"/>
      <c r="N404" s="26"/>
    </row>
    <row r="405" spans="1:14" ht="63">
      <c r="A405" s="46" t="s">
        <v>387</v>
      </c>
      <c r="B405" s="42" t="s">
        <v>388</v>
      </c>
      <c r="C405" s="21"/>
      <c r="D405" s="43">
        <f>D406</f>
        <v>14.2</v>
      </c>
      <c r="E405" s="43">
        <f>E406</f>
        <v>0</v>
      </c>
      <c r="F405" s="43">
        <f>F406</f>
        <v>14.2</v>
      </c>
      <c r="G405" s="43">
        <f>G406</f>
        <v>0</v>
      </c>
      <c r="H405" s="43">
        <f>H406</f>
        <v>0</v>
      </c>
      <c r="I405" s="26"/>
      <c r="J405" s="26"/>
      <c r="N405" s="26"/>
    </row>
    <row r="406" spans="1:14" ht="47.25">
      <c r="A406" s="45" t="s">
        <v>343</v>
      </c>
      <c r="B406" s="42" t="s">
        <v>388</v>
      </c>
      <c r="C406" s="21" t="s">
        <v>8</v>
      </c>
      <c r="D406" s="43">
        <f>'2021-2023 год Приложение 3'!E256</f>
        <v>14.2</v>
      </c>
      <c r="E406" s="43">
        <f>'2021-2023 год Приложение 3'!F256</f>
        <v>0</v>
      </c>
      <c r="F406" s="43">
        <f>E406+D406</f>
        <v>14.2</v>
      </c>
      <c r="G406" s="43">
        <f>'2021-2023 год Приложение 3'!H256</f>
        <v>0</v>
      </c>
      <c r="H406" s="43">
        <f>'2021-2023 год Приложение 3'!I256</f>
        <v>0</v>
      </c>
      <c r="I406" s="26"/>
      <c r="J406" s="26"/>
      <c r="N406" s="26"/>
    </row>
    <row r="407" spans="1:14" ht="78.75">
      <c r="A407" s="144" t="s">
        <v>389</v>
      </c>
      <c r="B407" s="42" t="s">
        <v>390</v>
      </c>
      <c r="C407" s="21"/>
      <c r="D407" s="43">
        <f>D408</f>
        <v>126.8</v>
      </c>
      <c r="E407" s="43">
        <f>E408</f>
        <v>0</v>
      </c>
      <c r="F407" s="43">
        <f>F408</f>
        <v>126.8</v>
      </c>
      <c r="G407" s="43">
        <f>G408</f>
        <v>0</v>
      </c>
      <c r="H407" s="43">
        <f>H408</f>
        <v>0</v>
      </c>
      <c r="I407" s="26"/>
      <c r="J407" s="26"/>
      <c r="N407" s="26"/>
    </row>
    <row r="408" spans="1:14" ht="47.25">
      <c r="A408" s="45" t="s">
        <v>343</v>
      </c>
      <c r="B408" s="42" t="s">
        <v>390</v>
      </c>
      <c r="C408" s="21" t="s">
        <v>8</v>
      </c>
      <c r="D408" s="43">
        <f>'2021-2023 год Приложение 3'!E258</f>
        <v>126.8</v>
      </c>
      <c r="E408" s="43">
        <f>'2021-2023 год Приложение 3'!F258</f>
        <v>0</v>
      </c>
      <c r="F408" s="43">
        <f>E408+D408</f>
        <v>126.8</v>
      </c>
      <c r="G408" s="43">
        <f>'2021-2023 год Приложение 3'!H258</f>
        <v>0</v>
      </c>
      <c r="H408" s="43">
        <f>'2021-2023 год Приложение 3'!I258</f>
        <v>0</v>
      </c>
      <c r="I408" s="26"/>
      <c r="J408" s="26"/>
      <c r="N408" s="26"/>
    </row>
    <row r="409" spans="1:14" ht="78.75">
      <c r="A409" s="45" t="s">
        <v>425</v>
      </c>
      <c r="B409" s="42" t="s">
        <v>426</v>
      </c>
      <c r="C409" s="21"/>
      <c r="D409" s="43">
        <f>D410</f>
        <v>20</v>
      </c>
      <c r="E409" s="43">
        <f>E410</f>
        <v>0</v>
      </c>
      <c r="F409" s="43">
        <f>F410</f>
        <v>20</v>
      </c>
      <c r="G409" s="43">
        <f>G410</f>
        <v>0</v>
      </c>
      <c r="H409" s="43">
        <f>H410</f>
        <v>0</v>
      </c>
      <c r="I409" s="26"/>
      <c r="J409" s="26"/>
      <c r="N409" s="26"/>
    </row>
    <row r="410" spans="1:14" ht="31.5">
      <c r="A410" s="45" t="s">
        <v>344</v>
      </c>
      <c r="B410" s="42" t="s">
        <v>426</v>
      </c>
      <c r="C410" s="21" t="s">
        <v>8</v>
      </c>
      <c r="D410" s="43">
        <f>'2021-2023 год Приложение 3'!E260</f>
        <v>20</v>
      </c>
      <c r="E410" s="43">
        <f>'2021-2023 год Приложение 3'!F260</f>
        <v>0</v>
      </c>
      <c r="F410" s="43">
        <f>E410+D410</f>
        <v>20</v>
      </c>
      <c r="G410" s="43">
        <f>'2021-2023 год Приложение 3'!H260</f>
        <v>0</v>
      </c>
      <c r="H410" s="43">
        <f>'2021-2023 год Приложение 3'!I260</f>
        <v>0</v>
      </c>
      <c r="I410" s="26"/>
      <c r="J410" s="26"/>
      <c r="N410" s="26"/>
    </row>
    <row r="411" spans="1:14" ht="78.75">
      <c r="A411" s="16" t="s">
        <v>441</v>
      </c>
      <c r="B411" s="42" t="s">
        <v>440</v>
      </c>
      <c r="C411" s="21"/>
      <c r="D411" s="43">
        <f>D412</f>
        <v>0</v>
      </c>
      <c r="E411" s="43">
        <f>E412</f>
        <v>60</v>
      </c>
      <c r="F411" s="43">
        <f>F412</f>
        <v>60</v>
      </c>
      <c r="G411" s="43">
        <f>G412</f>
        <v>0</v>
      </c>
      <c r="H411" s="43">
        <f>H412</f>
        <v>0</v>
      </c>
      <c r="I411" s="26"/>
      <c r="J411" s="26"/>
      <c r="N411" s="26"/>
    </row>
    <row r="412" spans="1:14" ht="15.75">
      <c r="A412" s="46" t="s">
        <v>40</v>
      </c>
      <c r="B412" s="42" t="s">
        <v>440</v>
      </c>
      <c r="C412" s="21" t="s">
        <v>41</v>
      </c>
      <c r="D412" s="43">
        <f>'2021-2023 год Приложение 3'!E262</f>
        <v>0</v>
      </c>
      <c r="E412" s="43">
        <f>'2021-2023 год Приложение 3'!F262</f>
        <v>60</v>
      </c>
      <c r="F412" s="43">
        <f>E412+D412</f>
        <v>60</v>
      </c>
      <c r="G412" s="43">
        <f>'2021-2023 год Приложение 3'!H262</f>
        <v>0</v>
      </c>
      <c r="H412" s="43">
        <f>'2021-2023 год Приложение 3'!I262</f>
        <v>0</v>
      </c>
      <c r="I412" s="26"/>
      <c r="J412" s="26"/>
      <c r="N412" s="26"/>
    </row>
    <row r="413" spans="1:14" ht="15.75">
      <c r="A413" s="45" t="s">
        <v>413</v>
      </c>
      <c r="B413" s="42" t="s">
        <v>412</v>
      </c>
      <c r="C413" s="21"/>
      <c r="D413" s="143">
        <f>D414</f>
        <v>1148.9</v>
      </c>
      <c r="E413" s="43">
        <f>E414</f>
        <v>0</v>
      </c>
      <c r="F413" s="43">
        <f>F414</f>
        <v>1148.9</v>
      </c>
      <c r="G413" s="43">
        <f>G414</f>
        <v>0</v>
      </c>
      <c r="H413" s="43">
        <f>H414</f>
        <v>0</v>
      </c>
      <c r="I413" s="26"/>
      <c r="J413" s="26"/>
      <c r="N413" s="26"/>
    </row>
    <row r="414" spans="1:14" ht="31.5">
      <c r="A414" s="45" t="s">
        <v>344</v>
      </c>
      <c r="B414" s="42" t="s">
        <v>412</v>
      </c>
      <c r="C414" s="21" t="s">
        <v>8</v>
      </c>
      <c r="D414" s="43">
        <f>'2021-2023 год Приложение 3'!E264</f>
        <v>1148.9</v>
      </c>
      <c r="E414" s="43">
        <f>'2021-2023 год Приложение 3'!F264</f>
        <v>0</v>
      </c>
      <c r="F414" s="43">
        <f>D414+E414</f>
        <v>1148.9</v>
      </c>
      <c r="G414" s="43">
        <v>0</v>
      </c>
      <c r="H414" s="43">
        <v>0</v>
      </c>
      <c r="I414" s="26"/>
      <c r="J414" s="26"/>
      <c r="N414" s="26"/>
    </row>
    <row r="415" spans="1:14" ht="31.5">
      <c r="A415" s="40" t="s">
        <v>229</v>
      </c>
      <c r="B415" s="42" t="s">
        <v>230</v>
      </c>
      <c r="C415" s="57"/>
      <c r="D415" s="43">
        <f>D416</f>
        <v>42.9</v>
      </c>
      <c r="E415" s="43">
        <f>E416</f>
        <v>0</v>
      </c>
      <c r="F415" s="43">
        <f>F416</f>
        <v>42.9</v>
      </c>
      <c r="G415" s="43">
        <f>G416</f>
        <v>231.4</v>
      </c>
      <c r="H415" s="43">
        <f>H416</f>
        <v>17.4</v>
      </c>
      <c r="I415" s="26"/>
      <c r="J415" s="26"/>
      <c r="N415" s="26"/>
    </row>
    <row r="416" spans="1:14" ht="42" customHeight="1">
      <c r="A416" s="45" t="s">
        <v>343</v>
      </c>
      <c r="B416" s="42" t="s">
        <v>230</v>
      </c>
      <c r="C416" s="21" t="s">
        <v>8</v>
      </c>
      <c r="D416" s="43">
        <f>'2021-2023 год Приложение 3'!E266</f>
        <v>42.9</v>
      </c>
      <c r="E416" s="43">
        <f>'2021-2023 год Приложение 3'!F266</f>
        <v>0</v>
      </c>
      <c r="F416" s="43">
        <f>'2021-2023 год Приложение 3'!G266</f>
        <v>42.9</v>
      </c>
      <c r="G416" s="43">
        <f>'2021-2023 год Приложение 3'!H266</f>
        <v>231.4</v>
      </c>
      <c r="H416" s="43">
        <f>'2021-2023 год Приложение 3'!I266</f>
        <v>17.4</v>
      </c>
      <c r="I416" s="26"/>
      <c r="J416" s="26"/>
      <c r="N416" s="26"/>
    </row>
    <row r="417" spans="1:14" ht="31.5">
      <c r="A417" s="46" t="s">
        <v>372</v>
      </c>
      <c r="B417" s="42" t="s">
        <v>291</v>
      </c>
      <c r="C417" s="21"/>
      <c r="D417" s="43">
        <f>D418</f>
        <v>714.2</v>
      </c>
      <c r="E417" s="43">
        <f>E418</f>
        <v>0</v>
      </c>
      <c r="F417" s="43">
        <f>F418</f>
        <v>714.2</v>
      </c>
      <c r="G417" s="43">
        <f>G418</f>
        <v>0</v>
      </c>
      <c r="H417" s="43">
        <f>H418</f>
        <v>0</v>
      </c>
      <c r="I417" s="26"/>
      <c r="J417" s="26"/>
      <c r="N417" s="26"/>
    </row>
    <row r="418" spans="1:14" ht="50.25" customHeight="1">
      <c r="A418" s="45" t="s">
        <v>343</v>
      </c>
      <c r="B418" s="42" t="s">
        <v>291</v>
      </c>
      <c r="C418" s="21" t="s">
        <v>8</v>
      </c>
      <c r="D418" s="43">
        <f>'2021-2023 год Приложение 3'!E268</f>
        <v>714.2</v>
      </c>
      <c r="E418" s="43">
        <f>'2021-2023 год Приложение 3'!F268</f>
        <v>0</v>
      </c>
      <c r="F418" s="43">
        <f>'2021-2023 год Приложение 3'!G268</f>
        <v>714.2</v>
      </c>
      <c r="G418" s="43">
        <f>'2021-2023 год Приложение 3'!H268</f>
        <v>0</v>
      </c>
      <c r="H418" s="43">
        <f>'2021-2023 год Приложение 3'!I268</f>
        <v>0</v>
      </c>
      <c r="I418" s="26"/>
      <c r="J418" s="26"/>
      <c r="N418" s="26"/>
    </row>
    <row r="419" spans="1:14" ht="63">
      <c r="A419" s="46" t="s">
        <v>179</v>
      </c>
      <c r="B419" s="42" t="s">
        <v>178</v>
      </c>
      <c r="C419" s="42"/>
      <c r="D419" s="43">
        <f>D420</f>
        <v>805.5</v>
      </c>
      <c r="E419" s="43">
        <f>E420</f>
        <v>0</v>
      </c>
      <c r="F419" s="43">
        <f>F420</f>
        <v>805.5</v>
      </c>
      <c r="G419" s="43">
        <f>G420</f>
        <v>805.5</v>
      </c>
      <c r="H419" s="43">
        <f>H420</f>
        <v>805.5</v>
      </c>
      <c r="I419" s="26"/>
      <c r="J419" s="26"/>
      <c r="N419" s="26"/>
    </row>
    <row r="420" spans="1:14" ht="31.5">
      <c r="A420" s="46" t="s">
        <v>10</v>
      </c>
      <c r="B420" s="42" t="s">
        <v>178</v>
      </c>
      <c r="C420" s="42" t="s">
        <v>11</v>
      </c>
      <c r="D420" s="43">
        <f>'2021-2023 год Приложение 3'!E325</f>
        <v>805.5</v>
      </c>
      <c r="E420" s="43">
        <f>'2021-2023 год Приложение 3'!F325</f>
        <v>0</v>
      </c>
      <c r="F420" s="43">
        <f>'2021-2023 год Приложение 3'!G325</f>
        <v>805.5</v>
      </c>
      <c r="G420" s="43">
        <f>'2021-2023 год Приложение 3'!H325</f>
        <v>805.5</v>
      </c>
      <c r="H420" s="43">
        <f>'2021-2023 год Приложение 3'!I325</f>
        <v>805.5</v>
      </c>
      <c r="I420" s="26"/>
      <c r="J420" s="26"/>
      <c r="N420" s="26"/>
    </row>
    <row r="421" spans="1:14" ht="47.25">
      <c r="A421" s="46" t="s">
        <v>215</v>
      </c>
      <c r="B421" s="42" t="s">
        <v>214</v>
      </c>
      <c r="C421" s="42"/>
      <c r="D421" s="43">
        <f>D422</f>
        <v>552</v>
      </c>
      <c r="E421" s="43">
        <f>E422</f>
        <v>0</v>
      </c>
      <c r="F421" s="43">
        <f>F422</f>
        <v>552</v>
      </c>
      <c r="G421" s="43">
        <f>G422</f>
        <v>552</v>
      </c>
      <c r="H421" s="43">
        <f>H422</f>
        <v>552</v>
      </c>
      <c r="I421" s="26"/>
      <c r="J421" s="26"/>
      <c r="N421" s="26"/>
    </row>
    <row r="422" spans="1:14" ht="15.75">
      <c r="A422" s="46" t="s">
        <v>26</v>
      </c>
      <c r="B422" s="42" t="s">
        <v>214</v>
      </c>
      <c r="C422" s="42" t="s">
        <v>16</v>
      </c>
      <c r="D422" s="43">
        <f>'2021-2023 год Приложение 3'!E270</f>
        <v>552</v>
      </c>
      <c r="E422" s="43">
        <f>'2021-2023 год Приложение 3'!F270</f>
        <v>0</v>
      </c>
      <c r="F422" s="43">
        <f>'2021-2023 год Приложение 3'!G270</f>
        <v>552</v>
      </c>
      <c r="G422" s="43">
        <f>'2021-2023 год Приложение 3'!H270</f>
        <v>552</v>
      </c>
      <c r="H422" s="43">
        <f>'2021-2023 год Приложение 3'!I270</f>
        <v>552</v>
      </c>
      <c r="I422" s="26"/>
      <c r="J422" s="26"/>
      <c r="K422" s="26"/>
      <c r="N422" s="26"/>
    </row>
    <row r="423" spans="1:14" ht="15.75">
      <c r="A423" s="22" t="s">
        <v>42</v>
      </c>
      <c r="B423" s="123" t="s">
        <v>91</v>
      </c>
      <c r="C423" s="48"/>
      <c r="D423" s="47">
        <f>D424</f>
        <v>1301.5</v>
      </c>
      <c r="E423" s="47">
        <f>E424</f>
        <v>0</v>
      </c>
      <c r="F423" s="47">
        <f>F424</f>
        <v>1301.5</v>
      </c>
      <c r="G423" s="47">
        <f>G424</f>
        <v>1276.3</v>
      </c>
      <c r="H423" s="47">
        <f>H424</f>
        <v>1254.8</v>
      </c>
      <c r="I423" s="26"/>
      <c r="J423" s="26"/>
      <c r="N423" s="26"/>
    </row>
    <row r="424" spans="1:14" ht="15.75">
      <c r="A424" s="46" t="s">
        <v>40</v>
      </c>
      <c r="B424" s="123" t="s">
        <v>91</v>
      </c>
      <c r="C424" s="42" t="s">
        <v>41</v>
      </c>
      <c r="D424" s="43">
        <f>'2021-2023 год Приложение 3'!E459</f>
        <v>1301.5</v>
      </c>
      <c r="E424" s="43">
        <f>'2021-2023 год Приложение 3'!F459</f>
        <v>0</v>
      </c>
      <c r="F424" s="43">
        <f>'2021-2023 год Приложение 3'!G459</f>
        <v>1301.5</v>
      </c>
      <c r="G424" s="43">
        <f>'2021-2023 год Приложение 3'!H459</f>
        <v>1276.3</v>
      </c>
      <c r="H424" s="43">
        <f>'2021-2023 год Приложение 3'!I459</f>
        <v>1254.8</v>
      </c>
      <c r="I424" s="26"/>
      <c r="J424" s="26"/>
      <c r="N424" s="26"/>
    </row>
    <row r="425" spans="1:14" ht="87.75" customHeight="1">
      <c r="A425" s="124" t="s">
        <v>232</v>
      </c>
      <c r="B425" s="123" t="s">
        <v>92</v>
      </c>
      <c r="C425" s="49"/>
      <c r="D425" s="47">
        <f>D426</f>
        <v>154.4</v>
      </c>
      <c r="E425" s="47">
        <f>E426</f>
        <v>0</v>
      </c>
      <c r="F425" s="47">
        <f>F426</f>
        <v>154.4</v>
      </c>
      <c r="G425" s="47">
        <f>G426</f>
        <v>154.4</v>
      </c>
      <c r="H425" s="47">
        <f>H426</f>
        <v>154.4</v>
      </c>
      <c r="I425" s="26"/>
      <c r="J425" s="26"/>
      <c r="L425" s="105"/>
      <c r="N425" s="26"/>
    </row>
    <row r="426" spans="1:14" ht="15.75">
      <c r="A426" s="46" t="s">
        <v>40</v>
      </c>
      <c r="B426" s="123" t="s">
        <v>92</v>
      </c>
      <c r="C426" s="42" t="s">
        <v>41</v>
      </c>
      <c r="D426" s="43">
        <f>'2021-2023 год Приложение 3'!E461</f>
        <v>154.4</v>
      </c>
      <c r="E426" s="43">
        <f>'2021-2023 год Приложение 3'!F461</f>
        <v>0</v>
      </c>
      <c r="F426" s="43">
        <f>'2021-2023 год Приложение 3'!G461</f>
        <v>154.4</v>
      </c>
      <c r="G426" s="43">
        <f>'2021-2023 год Приложение 3'!H461</f>
        <v>154.4</v>
      </c>
      <c r="H426" s="43">
        <f>'2021-2023 год Приложение 3'!I461</f>
        <v>154.4</v>
      </c>
      <c r="I426" s="26"/>
      <c r="J426" s="26"/>
      <c r="N426" s="26"/>
    </row>
    <row r="427" spans="1:14" ht="90">
      <c r="A427" s="50" t="s">
        <v>207</v>
      </c>
      <c r="B427" s="123" t="s">
        <v>93</v>
      </c>
      <c r="C427" s="49"/>
      <c r="D427" s="47">
        <f>D428</f>
        <v>7</v>
      </c>
      <c r="E427" s="47">
        <f>E428</f>
        <v>0</v>
      </c>
      <c r="F427" s="47">
        <f>F428</f>
        <v>7</v>
      </c>
      <c r="G427" s="47">
        <f>G428</f>
        <v>7</v>
      </c>
      <c r="H427" s="47">
        <f>H428</f>
        <v>7</v>
      </c>
      <c r="I427" s="26"/>
      <c r="J427" s="26"/>
      <c r="N427" s="26"/>
    </row>
    <row r="428" spans="1:14" ht="47.25">
      <c r="A428" s="45" t="s">
        <v>343</v>
      </c>
      <c r="B428" s="123" t="s">
        <v>93</v>
      </c>
      <c r="C428" s="42" t="s">
        <v>8</v>
      </c>
      <c r="D428" s="43">
        <f>'2021-2023 год Приложение 3'!E463</f>
        <v>7</v>
      </c>
      <c r="E428" s="43">
        <f>'2021-2023 год Приложение 3'!F463</f>
        <v>0</v>
      </c>
      <c r="F428" s="43">
        <f>'2021-2023 год Приложение 3'!G463</f>
        <v>7</v>
      </c>
      <c r="G428" s="43">
        <f>'2021-2023 год Приложение 3'!H463</f>
        <v>7</v>
      </c>
      <c r="H428" s="43">
        <f>'2021-2023 год Приложение 3'!I463</f>
        <v>7</v>
      </c>
      <c r="I428" s="26"/>
      <c r="J428" s="26"/>
      <c r="N428" s="26"/>
    </row>
    <row r="429" spans="1:14" ht="31.5">
      <c r="A429" s="22" t="s">
        <v>80</v>
      </c>
      <c r="B429" s="42" t="s">
        <v>90</v>
      </c>
      <c r="C429" s="42" t="s">
        <v>0</v>
      </c>
      <c r="D429" s="47">
        <f>D430</f>
        <v>3200</v>
      </c>
      <c r="E429" s="47">
        <f>E430</f>
        <v>0</v>
      </c>
      <c r="F429" s="47">
        <f>F430</f>
        <v>3200</v>
      </c>
      <c r="G429" s="47">
        <f>G430</f>
        <v>3000</v>
      </c>
      <c r="H429" s="47">
        <f>H430</f>
        <v>3000</v>
      </c>
      <c r="I429" s="26"/>
      <c r="J429" s="26"/>
      <c r="K429" s="26"/>
      <c r="N429" s="26"/>
    </row>
    <row r="430" spans="1:14" ht="15.75">
      <c r="A430" s="46" t="s">
        <v>40</v>
      </c>
      <c r="B430" s="42" t="s">
        <v>90</v>
      </c>
      <c r="C430" s="42" t="s">
        <v>41</v>
      </c>
      <c r="D430" s="43">
        <f>'2021-2023 год Приложение 3'!E465</f>
        <v>3200</v>
      </c>
      <c r="E430" s="43">
        <f>'2021-2023 год Приложение 3'!F465</f>
        <v>0</v>
      </c>
      <c r="F430" s="43">
        <f>'2021-2023 год Приложение 3'!G465</f>
        <v>3200</v>
      </c>
      <c r="G430" s="43">
        <f>'2021-2023 год Приложение 3'!H465</f>
        <v>3000</v>
      </c>
      <c r="H430" s="43">
        <f>'2021-2023 год Приложение 3'!I465</f>
        <v>3000</v>
      </c>
      <c r="I430" s="26"/>
      <c r="J430" s="26"/>
      <c r="N430" s="26"/>
    </row>
    <row r="431" spans="1:14" ht="47.25">
      <c r="A431" s="46" t="s">
        <v>327</v>
      </c>
      <c r="B431" s="42" t="s">
        <v>287</v>
      </c>
      <c r="C431" s="42"/>
      <c r="D431" s="43">
        <f>D432</f>
        <v>1297.7</v>
      </c>
      <c r="E431" s="43">
        <f>E432</f>
        <v>0</v>
      </c>
      <c r="F431" s="43">
        <f>F432</f>
        <v>1297.7</v>
      </c>
      <c r="G431" s="43">
        <f>G432</f>
        <v>1349.5</v>
      </c>
      <c r="H431" s="43">
        <f>H432</f>
        <v>1403.6</v>
      </c>
      <c r="I431" s="26"/>
      <c r="J431" s="26"/>
      <c r="N431" s="26"/>
    </row>
    <row r="432" spans="1:14" ht="15.75">
      <c r="A432" s="46" t="s">
        <v>40</v>
      </c>
      <c r="B432" s="42" t="s">
        <v>287</v>
      </c>
      <c r="C432" s="42" t="s">
        <v>41</v>
      </c>
      <c r="D432" s="43">
        <f>'2021-2023 год Приложение 3'!E467</f>
        <v>1297.7</v>
      </c>
      <c r="E432" s="43">
        <f>'2021-2023 год Приложение 3'!F467</f>
        <v>0</v>
      </c>
      <c r="F432" s="43">
        <f>'2021-2023 год Приложение 3'!G467</f>
        <v>1297.7</v>
      </c>
      <c r="G432" s="43">
        <f>'2021-2023 год Приложение 3'!H467</f>
        <v>1349.5</v>
      </c>
      <c r="H432" s="43">
        <f>'2021-2023 год Приложение 3'!I467</f>
        <v>1403.6</v>
      </c>
      <c r="I432" s="26"/>
      <c r="J432" s="26"/>
      <c r="N432" s="26"/>
    </row>
    <row r="433" spans="1:14" ht="47.25">
      <c r="A433" s="46" t="s">
        <v>328</v>
      </c>
      <c r="B433" s="42" t="s">
        <v>288</v>
      </c>
      <c r="C433" s="42"/>
      <c r="D433" s="43">
        <f>D434</f>
        <v>2639.1</v>
      </c>
      <c r="E433" s="43">
        <f>E434</f>
        <v>0</v>
      </c>
      <c r="F433" s="43">
        <f>F434</f>
        <v>2639.1</v>
      </c>
      <c r="G433" s="43">
        <f>G434</f>
        <v>2744.7</v>
      </c>
      <c r="H433" s="43">
        <f>H434</f>
        <v>2854.4</v>
      </c>
      <c r="I433" s="26"/>
      <c r="J433" s="26"/>
      <c r="N433" s="26"/>
    </row>
    <row r="434" spans="1:14" ht="15.75">
      <c r="A434" s="46" t="s">
        <v>40</v>
      </c>
      <c r="B434" s="42" t="s">
        <v>288</v>
      </c>
      <c r="C434" s="42" t="s">
        <v>41</v>
      </c>
      <c r="D434" s="43">
        <f>'2021-2023 год Приложение 3'!E469</f>
        <v>2639.1</v>
      </c>
      <c r="E434" s="43">
        <f>'2021-2023 год Приложение 3'!F469</f>
        <v>0</v>
      </c>
      <c r="F434" s="43">
        <f>'2021-2023 год Приложение 3'!G469</f>
        <v>2639.1</v>
      </c>
      <c r="G434" s="43">
        <f>'2021-2023 год Приложение 3'!H469</f>
        <v>2744.7</v>
      </c>
      <c r="H434" s="43">
        <f>'2021-2023 год Приложение 3'!I469</f>
        <v>2854.4</v>
      </c>
      <c r="I434" s="26"/>
      <c r="J434" s="26"/>
      <c r="N434" s="26"/>
    </row>
    <row r="435" spans="1:14" ht="31.5">
      <c r="A435" s="46" t="s">
        <v>338</v>
      </c>
      <c r="B435" s="42" t="s">
        <v>337</v>
      </c>
      <c r="C435" s="42"/>
      <c r="D435" s="43">
        <f>D436</f>
        <v>17695</v>
      </c>
      <c r="E435" s="43">
        <f>E436</f>
        <v>0</v>
      </c>
      <c r="F435" s="43">
        <f>F436</f>
        <v>17695</v>
      </c>
      <c r="G435" s="43">
        <f>G436</f>
        <v>14538.2</v>
      </c>
      <c r="H435" s="43">
        <f>H436</f>
        <v>15491.4</v>
      </c>
      <c r="I435" s="26"/>
      <c r="J435" s="26"/>
      <c r="N435" s="26"/>
    </row>
    <row r="436" spans="1:14" ht="15.75">
      <c r="A436" s="46" t="s">
        <v>40</v>
      </c>
      <c r="B436" s="42" t="s">
        <v>337</v>
      </c>
      <c r="C436" s="42" t="s">
        <v>41</v>
      </c>
      <c r="D436" s="43">
        <f>'2021-2023 год Приложение 3'!E471</f>
        <v>17695</v>
      </c>
      <c r="E436" s="43">
        <f>'2021-2023 год Приложение 3'!F471</f>
        <v>0</v>
      </c>
      <c r="F436" s="43">
        <f>'2021-2023 год Приложение 3'!G471</f>
        <v>17695</v>
      </c>
      <c r="G436" s="43">
        <f>'2021-2023 год Приложение 3'!H471</f>
        <v>14538.2</v>
      </c>
      <c r="H436" s="43">
        <f>'2021-2023 год Приложение 3'!I471</f>
        <v>15491.4</v>
      </c>
      <c r="I436" s="26"/>
      <c r="J436" s="26"/>
      <c r="N436" s="26"/>
    </row>
    <row r="437" spans="1:14" ht="47.25">
      <c r="A437" s="156" t="s">
        <v>427</v>
      </c>
      <c r="B437" s="155" t="s">
        <v>428</v>
      </c>
      <c r="C437" s="155"/>
      <c r="D437" s="43">
        <f>D438</f>
        <v>400</v>
      </c>
      <c r="E437" s="43">
        <f>E438</f>
        <v>0</v>
      </c>
      <c r="F437" s="43">
        <f>F438</f>
        <v>400</v>
      </c>
      <c r="G437" s="43">
        <f>G438</f>
        <v>0</v>
      </c>
      <c r="H437" s="43">
        <f>H438</f>
        <v>0</v>
      </c>
      <c r="I437" s="26"/>
      <c r="J437" s="26"/>
      <c r="N437" s="26"/>
    </row>
    <row r="438" spans="1:14" ht="15.75">
      <c r="A438" s="157" t="s">
        <v>9</v>
      </c>
      <c r="B438" s="155" t="s">
        <v>428</v>
      </c>
      <c r="C438" s="155">
        <v>800</v>
      </c>
      <c r="D438" s="43">
        <f>'2021-2023 год Приложение 3'!E272</f>
        <v>400</v>
      </c>
      <c r="E438" s="43">
        <f>'2021-2023 год Приложение 3'!F272</f>
        <v>0</v>
      </c>
      <c r="F438" s="43">
        <f>'2021-2023 год Приложение 3'!G272</f>
        <v>400</v>
      </c>
      <c r="G438" s="43">
        <f>'2021-2023 год Приложение 3'!H272</f>
        <v>0</v>
      </c>
      <c r="H438" s="43">
        <f>'2021-2023 год Приложение 3'!I272</f>
        <v>0</v>
      </c>
      <c r="I438" s="26"/>
      <c r="J438" s="26"/>
      <c r="N438" s="26"/>
    </row>
    <row r="439" spans="1:14" ht="31.5">
      <c r="A439" s="96" t="s">
        <v>405</v>
      </c>
      <c r="B439" s="150" t="s">
        <v>404</v>
      </c>
      <c r="C439" s="150"/>
      <c r="D439" s="43">
        <f>D440</f>
        <v>22318.3</v>
      </c>
      <c r="E439" s="43">
        <f>E440</f>
        <v>0</v>
      </c>
      <c r="F439" s="43">
        <f>F440</f>
        <v>22318.3</v>
      </c>
      <c r="G439" s="43">
        <f>G440</f>
        <v>0</v>
      </c>
      <c r="H439" s="43">
        <f>H440</f>
        <v>0</v>
      </c>
      <c r="I439" s="26"/>
      <c r="J439" s="26"/>
      <c r="N439" s="26"/>
    </row>
    <row r="440" spans="1:14" ht="15.75">
      <c r="A440" s="151" t="s">
        <v>9</v>
      </c>
      <c r="B440" s="150" t="s">
        <v>404</v>
      </c>
      <c r="C440" s="150">
        <v>800</v>
      </c>
      <c r="D440" s="43">
        <f>'2021-2023 год Приложение 3'!E473</f>
        <v>22318.3</v>
      </c>
      <c r="E440" s="43">
        <f>'2021-2023 год Приложение 3'!F473</f>
        <v>0</v>
      </c>
      <c r="F440" s="43">
        <f>E440+D440</f>
        <v>22318.3</v>
      </c>
      <c r="G440" s="43">
        <f>'2021-2023 год Приложение 3'!H473</f>
        <v>0</v>
      </c>
      <c r="H440" s="43">
        <f>'2021-2023 год Приложение 3'!I473</f>
        <v>0</v>
      </c>
      <c r="I440" s="26"/>
      <c r="J440" s="26"/>
      <c r="N440" s="26"/>
    </row>
    <row r="441" spans="1:14" ht="21" customHeight="1">
      <c r="A441" s="101" t="s">
        <v>223</v>
      </c>
      <c r="B441" s="15" t="s">
        <v>224</v>
      </c>
      <c r="C441" s="102"/>
      <c r="D441" s="58">
        <f>'2021-2023 год Приложение 3'!E474</f>
        <v>0</v>
      </c>
      <c r="E441" s="58">
        <f>'2021-2023 год Приложение 3'!F474</f>
        <v>0</v>
      </c>
      <c r="F441" s="58">
        <f>'2021-2023 год Приложение 3'!G474</f>
        <v>0</v>
      </c>
      <c r="G441" s="58">
        <f>'2021-2023 год Приложение 3'!H474</f>
        <v>20915.6</v>
      </c>
      <c r="H441" s="58">
        <f>'2021-2023 год Приложение 3'!I474</f>
        <v>36928.5</v>
      </c>
      <c r="I441" s="26"/>
      <c r="J441" s="26"/>
      <c r="N441" s="26"/>
    </row>
    <row r="444" spans="4:8" ht="12.75">
      <c r="D444" s="26"/>
      <c r="E444" s="26"/>
      <c r="F444" s="26"/>
      <c r="G444" s="26"/>
      <c r="H444" s="26"/>
    </row>
    <row r="445" spans="4:8" ht="12.75">
      <c r="D445" s="26"/>
      <c r="E445" s="26"/>
      <c r="F445" s="26"/>
      <c r="G445" s="26"/>
      <c r="H445" s="26"/>
    </row>
    <row r="447" spans="4:8" ht="21.75" customHeight="1">
      <c r="D447" s="26"/>
      <c r="E447" s="26"/>
      <c r="F447" s="26"/>
      <c r="G447" s="26"/>
      <c r="H447" s="26"/>
    </row>
    <row r="449" spans="4:8" ht="9.75" customHeight="1">
      <c r="D449" s="26"/>
      <c r="E449" s="26"/>
      <c r="F449" s="26"/>
      <c r="G449" s="26"/>
      <c r="H449" s="26"/>
    </row>
    <row r="451" spans="4:8" ht="21.75" customHeight="1">
      <c r="D451" s="26"/>
      <c r="E451" s="26"/>
      <c r="F451" s="26"/>
      <c r="G451" s="26"/>
      <c r="H451" s="26"/>
    </row>
  </sheetData>
  <sheetProtection/>
  <autoFilter ref="A15:P441"/>
  <mergeCells count="18">
    <mergeCell ref="G1:H1"/>
    <mergeCell ref="D2:H2"/>
    <mergeCell ref="D3:H3"/>
    <mergeCell ref="D4:H4"/>
    <mergeCell ref="G6:H6"/>
    <mergeCell ref="F14:H14"/>
    <mergeCell ref="D14:D15"/>
    <mergeCell ref="E14:E15"/>
    <mergeCell ref="A14:A15"/>
    <mergeCell ref="B14:B15"/>
    <mergeCell ref="C14:C15"/>
    <mergeCell ref="A12:H12"/>
    <mergeCell ref="K7:M7"/>
    <mergeCell ref="D7:H7"/>
    <mergeCell ref="D8:H8"/>
    <mergeCell ref="D9:H9"/>
    <mergeCell ref="K8:M8"/>
    <mergeCell ref="K9:M9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7"/>
  <sheetViews>
    <sheetView zoomScale="95" zoomScaleNormal="95" zoomScaleSheetLayoutView="95" workbookViewId="0" topLeftCell="A1">
      <selection activeCell="A26" sqref="A26"/>
    </sheetView>
  </sheetViews>
  <sheetFormatPr defaultColWidth="9.140625" defaultRowHeight="12.75"/>
  <cols>
    <col min="1" max="1" width="63.00390625" style="0" customWidth="1"/>
    <col min="2" max="2" width="8.57421875" style="0" customWidth="1"/>
    <col min="3" max="3" width="16.57421875" style="0" customWidth="1"/>
    <col min="4" max="4" width="5.28125" style="0" customWidth="1"/>
    <col min="5" max="5" width="15.421875" style="0" hidden="1" customWidth="1"/>
    <col min="6" max="6" width="12.421875" style="0" hidden="1" customWidth="1"/>
    <col min="7" max="7" width="13.8515625" style="0" customWidth="1"/>
    <col min="8" max="8" width="14.8515625" style="0" customWidth="1"/>
    <col min="9" max="9" width="13.8515625" style="0" customWidth="1"/>
    <col min="10" max="10" width="17.7109375" style="0" customWidth="1"/>
    <col min="11" max="12" width="13.7109375" style="0" customWidth="1"/>
    <col min="13" max="13" width="11.421875" style="0" customWidth="1"/>
    <col min="14" max="14" width="12.140625" style="0" customWidth="1"/>
    <col min="15" max="17" width="9.140625" style="0" customWidth="1"/>
  </cols>
  <sheetData>
    <row r="1" spans="8:9" ht="15.75">
      <c r="H1" s="19"/>
      <c r="I1" s="118" t="s">
        <v>204</v>
      </c>
    </row>
    <row r="2" spans="8:9" ht="12.75">
      <c r="H2" s="173" t="s">
        <v>220</v>
      </c>
      <c r="I2" s="173"/>
    </row>
    <row r="3" spans="2:9" ht="12.75">
      <c r="B3" s="173" t="s">
        <v>226</v>
      </c>
      <c r="C3" s="173"/>
      <c r="D3" s="173"/>
      <c r="E3" s="173"/>
      <c r="F3" s="173"/>
      <c r="G3" s="173"/>
      <c r="H3" s="173"/>
      <c r="I3" s="173"/>
    </row>
    <row r="4" spans="5:9" ht="12.75">
      <c r="E4" s="166" t="s">
        <v>445</v>
      </c>
      <c r="F4" s="166"/>
      <c r="G4" s="166"/>
      <c r="H4" s="166"/>
      <c r="I4" s="166"/>
    </row>
    <row r="6" spans="8:10" ht="15.75">
      <c r="H6" s="19"/>
      <c r="I6" s="118" t="s">
        <v>371</v>
      </c>
      <c r="J6" s="118"/>
    </row>
    <row r="7" spans="8:10" ht="12.75">
      <c r="H7" s="173" t="s">
        <v>220</v>
      </c>
      <c r="I7" s="173"/>
      <c r="J7" s="117"/>
    </row>
    <row r="8" spans="2:10" ht="12.75">
      <c r="B8" s="173" t="s">
        <v>226</v>
      </c>
      <c r="C8" s="173"/>
      <c r="D8" s="173"/>
      <c r="E8" s="173"/>
      <c r="F8" s="173"/>
      <c r="G8" s="173"/>
      <c r="H8" s="173"/>
      <c r="I8" s="173"/>
      <c r="J8" s="117"/>
    </row>
    <row r="9" spans="5:10" ht="12.75" customHeight="1">
      <c r="E9" s="166" t="s">
        <v>379</v>
      </c>
      <c r="F9" s="166"/>
      <c r="G9" s="166"/>
      <c r="H9" s="166"/>
      <c r="I9" s="166"/>
      <c r="J9" s="133"/>
    </row>
    <row r="11" spans="1:10" ht="18.75">
      <c r="A11" s="3"/>
      <c r="B11" s="3"/>
      <c r="C11" s="4"/>
      <c r="D11" s="4"/>
      <c r="E11" s="4"/>
      <c r="F11" s="4"/>
      <c r="G11" s="4"/>
      <c r="H11" s="4"/>
      <c r="I11" s="4"/>
      <c r="J11" s="4"/>
    </row>
    <row r="12" spans="1:12" ht="53.25" customHeight="1">
      <c r="A12" s="171" t="s">
        <v>363</v>
      </c>
      <c r="B12" s="171"/>
      <c r="C12" s="171"/>
      <c r="D12" s="171"/>
      <c r="E12" s="171"/>
      <c r="F12" s="171"/>
      <c r="G12" s="171"/>
      <c r="H12" s="171"/>
      <c r="I12" s="171"/>
      <c r="K12" s="81"/>
      <c r="L12" s="81"/>
    </row>
    <row r="13" spans="1:8" ht="12.75">
      <c r="A13" s="1" t="s">
        <v>0</v>
      </c>
      <c r="B13" s="1"/>
      <c r="C13" s="1" t="s">
        <v>0</v>
      </c>
      <c r="D13" s="1" t="s">
        <v>0</v>
      </c>
      <c r="E13" s="1"/>
      <c r="F13" s="1"/>
      <c r="G13" s="1"/>
      <c r="H13" s="1"/>
    </row>
    <row r="14" spans="1:11" ht="22.5" customHeight="1">
      <c r="A14" s="161" t="s">
        <v>3</v>
      </c>
      <c r="B14" s="161" t="s">
        <v>66</v>
      </c>
      <c r="C14" s="161" t="s">
        <v>1</v>
      </c>
      <c r="D14" s="161" t="s">
        <v>2</v>
      </c>
      <c r="E14" s="161" t="s">
        <v>381</v>
      </c>
      <c r="F14" s="161" t="s">
        <v>380</v>
      </c>
      <c r="G14" s="168" t="s">
        <v>354</v>
      </c>
      <c r="H14" s="169"/>
      <c r="I14" s="169"/>
      <c r="K14" s="81"/>
    </row>
    <row r="15" spans="1:9" ht="40.5" customHeight="1">
      <c r="A15" s="170"/>
      <c r="B15" s="172"/>
      <c r="C15" s="162"/>
      <c r="D15" s="162"/>
      <c r="E15" s="162"/>
      <c r="F15" s="162"/>
      <c r="G15" s="100" t="s">
        <v>221</v>
      </c>
      <c r="H15" s="100" t="s">
        <v>256</v>
      </c>
      <c r="I15" s="100" t="s">
        <v>355</v>
      </c>
    </row>
    <row r="16" spans="1:10" ht="12.75" customHeight="1">
      <c r="A16" s="65" t="s">
        <v>4</v>
      </c>
      <c r="B16" s="65">
        <v>2</v>
      </c>
      <c r="C16" s="65">
        <v>3</v>
      </c>
      <c r="D16" s="65">
        <v>4</v>
      </c>
      <c r="E16" s="65">
        <v>5</v>
      </c>
      <c r="F16" s="65">
        <v>6</v>
      </c>
      <c r="G16" s="65">
        <v>5</v>
      </c>
      <c r="H16" s="65">
        <v>6</v>
      </c>
      <c r="I16" s="65">
        <v>7</v>
      </c>
      <c r="J16" s="81"/>
    </row>
    <row r="17" spans="1:14" ht="15.75">
      <c r="A17" s="5" t="s">
        <v>7</v>
      </c>
      <c r="B17" s="5"/>
      <c r="C17" s="5" t="s">
        <v>0</v>
      </c>
      <c r="D17" s="5" t="s">
        <v>0</v>
      </c>
      <c r="E17" s="6">
        <f>E18+E28+E273+E326+E367+E445</f>
        <v>2185408</v>
      </c>
      <c r="F17" s="6">
        <f>F18+F28+F273+F326+F367+F445</f>
        <v>19343.699999999997</v>
      </c>
      <c r="G17" s="6">
        <f>G18+G28+G273+G326+G367+G445</f>
        <v>2204751.7</v>
      </c>
      <c r="H17" s="6">
        <f>H18+H28+H273+H326+H367+H445</f>
        <v>1831617.3</v>
      </c>
      <c r="I17" s="6">
        <f>I18+I28+I273+I326+I367+I445</f>
        <v>1840366.7</v>
      </c>
      <c r="J17" s="81"/>
      <c r="K17" s="81"/>
      <c r="L17" s="81"/>
      <c r="M17" s="81"/>
      <c r="N17" s="81"/>
    </row>
    <row r="18" spans="1:13" ht="15.75">
      <c r="A18" s="66" t="s">
        <v>81</v>
      </c>
      <c r="B18" s="33" t="s">
        <v>67</v>
      </c>
      <c r="C18" s="30"/>
      <c r="D18" s="30"/>
      <c r="E18" s="31">
        <f>E19</f>
        <v>4015.8</v>
      </c>
      <c r="F18" s="31">
        <f>F19</f>
        <v>0</v>
      </c>
      <c r="G18" s="31">
        <f>G19</f>
        <v>4015.8</v>
      </c>
      <c r="H18" s="31">
        <f>H19</f>
        <v>3973.2000000000003</v>
      </c>
      <c r="I18" s="31">
        <f>I19</f>
        <v>3983.5</v>
      </c>
      <c r="J18" s="81"/>
      <c r="K18" s="81"/>
      <c r="L18" s="81"/>
      <c r="M18" s="81"/>
    </row>
    <row r="19" spans="1:13" ht="15.75">
      <c r="A19" s="67" t="s">
        <v>29</v>
      </c>
      <c r="B19" s="68" t="s">
        <v>67</v>
      </c>
      <c r="C19" s="69" t="s">
        <v>89</v>
      </c>
      <c r="D19" s="69" t="s">
        <v>0</v>
      </c>
      <c r="E19" s="70">
        <f>E20+E22+E24</f>
        <v>4015.8</v>
      </c>
      <c r="F19" s="70">
        <f>F20+F22+F24</f>
        <v>0</v>
      </c>
      <c r="G19" s="70">
        <f>G20+G22+G24</f>
        <v>4015.8</v>
      </c>
      <c r="H19" s="70">
        <f>H20+H22+H24</f>
        <v>3973.2000000000003</v>
      </c>
      <c r="I19" s="70">
        <f>I20+I22+I24</f>
        <v>3983.5</v>
      </c>
      <c r="J19" s="81"/>
      <c r="K19" s="81"/>
      <c r="L19" s="81"/>
      <c r="M19" s="81"/>
    </row>
    <row r="20" spans="1:13" ht="31.5">
      <c r="A20" s="23" t="s">
        <v>68</v>
      </c>
      <c r="B20" s="21" t="s">
        <v>67</v>
      </c>
      <c r="C20" s="42" t="s">
        <v>96</v>
      </c>
      <c r="D20" s="21"/>
      <c r="E20" s="43">
        <f>E21</f>
        <v>1199.2</v>
      </c>
      <c r="F20" s="43">
        <f>F21</f>
        <v>0</v>
      </c>
      <c r="G20" s="43">
        <f>G21</f>
        <v>1199.2</v>
      </c>
      <c r="H20" s="43">
        <f>H21</f>
        <v>1204.2</v>
      </c>
      <c r="I20" s="43">
        <f>I21</f>
        <v>1199.2</v>
      </c>
      <c r="J20" s="81"/>
      <c r="K20" s="81"/>
      <c r="L20" s="81"/>
      <c r="M20" s="81"/>
    </row>
    <row r="21" spans="1:13" ht="63">
      <c r="A21" s="52" t="s">
        <v>14</v>
      </c>
      <c r="B21" s="21" t="s">
        <v>67</v>
      </c>
      <c r="C21" s="42" t="s">
        <v>96</v>
      </c>
      <c r="D21" s="21" t="s">
        <v>15</v>
      </c>
      <c r="E21" s="43">
        <v>1199.2</v>
      </c>
      <c r="F21" s="43"/>
      <c r="G21" s="43">
        <f>F21+E21</f>
        <v>1199.2</v>
      </c>
      <c r="H21" s="43">
        <v>1204.2</v>
      </c>
      <c r="I21" s="43">
        <v>1199.2</v>
      </c>
      <c r="J21" s="81"/>
      <c r="K21" s="81"/>
      <c r="L21" s="81"/>
      <c r="M21" s="81"/>
    </row>
    <row r="22" spans="1:13" ht="31.5">
      <c r="A22" s="52" t="s">
        <v>30</v>
      </c>
      <c r="B22" s="21" t="s">
        <v>67</v>
      </c>
      <c r="C22" s="42" t="s">
        <v>97</v>
      </c>
      <c r="D22" s="42" t="s">
        <v>0</v>
      </c>
      <c r="E22" s="43">
        <f>E23</f>
        <v>327.2</v>
      </c>
      <c r="F22" s="43">
        <f>F23</f>
        <v>0</v>
      </c>
      <c r="G22" s="43">
        <f>G23</f>
        <v>327.2</v>
      </c>
      <c r="H22" s="43">
        <f>H23</f>
        <v>327.2</v>
      </c>
      <c r="I22" s="43">
        <f>I23</f>
        <v>327.2</v>
      </c>
      <c r="J22" s="81"/>
      <c r="K22" s="81"/>
      <c r="L22" s="81"/>
      <c r="M22" s="81"/>
    </row>
    <row r="23" spans="1:13" ht="47.25" customHeight="1">
      <c r="A23" s="45" t="s">
        <v>343</v>
      </c>
      <c r="B23" s="21" t="s">
        <v>67</v>
      </c>
      <c r="C23" s="42" t="s">
        <v>97</v>
      </c>
      <c r="D23" s="42" t="s">
        <v>8</v>
      </c>
      <c r="E23" s="43">
        <v>327.2</v>
      </c>
      <c r="F23" s="43"/>
      <c r="G23" s="43">
        <f>F23+E23</f>
        <v>327.2</v>
      </c>
      <c r="H23" s="43">
        <v>327.2</v>
      </c>
      <c r="I23" s="43">
        <v>327.2</v>
      </c>
      <c r="J23" s="81"/>
      <c r="K23" s="81"/>
      <c r="L23" s="81"/>
      <c r="M23" s="81"/>
    </row>
    <row r="24" spans="1:13" ht="31.5">
      <c r="A24" s="52" t="s">
        <v>31</v>
      </c>
      <c r="B24" s="21" t="s">
        <v>67</v>
      </c>
      <c r="C24" s="42" t="s">
        <v>95</v>
      </c>
      <c r="D24" s="42" t="s">
        <v>0</v>
      </c>
      <c r="E24" s="43">
        <f>E25+E26+E27</f>
        <v>2489.4</v>
      </c>
      <c r="F24" s="43">
        <f>F25+F26+F27</f>
        <v>0</v>
      </c>
      <c r="G24" s="43">
        <f>G25+G26+G27</f>
        <v>2489.4</v>
      </c>
      <c r="H24" s="43">
        <f>H25+H26+H27</f>
        <v>2441.8</v>
      </c>
      <c r="I24" s="43">
        <f>I25+I26+I27</f>
        <v>2457.1</v>
      </c>
      <c r="J24" s="81"/>
      <c r="K24" s="81"/>
      <c r="L24" s="81"/>
      <c r="M24" s="81"/>
    </row>
    <row r="25" spans="1:13" ht="63">
      <c r="A25" s="52" t="s">
        <v>14</v>
      </c>
      <c r="B25" s="21" t="s">
        <v>67</v>
      </c>
      <c r="C25" s="42" t="s">
        <v>95</v>
      </c>
      <c r="D25" s="42" t="s">
        <v>15</v>
      </c>
      <c r="E25" s="43">
        <v>2165.2</v>
      </c>
      <c r="F25" s="37">
        <f>-15+11</f>
        <v>-4</v>
      </c>
      <c r="G25" s="43">
        <f>F25+E25</f>
        <v>2161.2</v>
      </c>
      <c r="H25" s="43">
        <v>2140.3</v>
      </c>
      <c r="I25" s="43">
        <v>2155.3</v>
      </c>
      <c r="J25" s="81"/>
      <c r="K25" s="81"/>
      <c r="L25" s="81"/>
      <c r="M25" s="81"/>
    </row>
    <row r="26" spans="1:13" ht="47.25">
      <c r="A26" s="45" t="s">
        <v>343</v>
      </c>
      <c r="B26" s="21" t="s">
        <v>67</v>
      </c>
      <c r="C26" s="42" t="s">
        <v>95</v>
      </c>
      <c r="D26" s="21" t="s">
        <v>8</v>
      </c>
      <c r="E26" s="43">
        <v>322.4</v>
      </c>
      <c r="F26" s="37">
        <v>4</v>
      </c>
      <c r="G26" s="43">
        <f>F26+E26</f>
        <v>326.4</v>
      </c>
      <c r="H26" s="43">
        <v>299.8</v>
      </c>
      <c r="I26" s="43">
        <v>300.1</v>
      </c>
      <c r="J26" s="81"/>
      <c r="K26" s="81"/>
      <c r="L26" s="81"/>
      <c r="M26" s="81"/>
    </row>
    <row r="27" spans="1:13" ht="15.75">
      <c r="A27" s="45" t="s">
        <v>9</v>
      </c>
      <c r="B27" s="21" t="s">
        <v>67</v>
      </c>
      <c r="C27" s="42" t="s">
        <v>95</v>
      </c>
      <c r="D27" s="21" t="s">
        <v>12</v>
      </c>
      <c r="E27" s="43">
        <v>1.8</v>
      </c>
      <c r="F27" s="43"/>
      <c r="G27" s="43">
        <f>F27+E27</f>
        <v>1.8</v>
      </c>
      <c r="H27" s="43">
        <v>1.7</v>
      </c>
      <c r="I27" s="43">
        <v>1.7</v>
      </c>
      <c r="J27" s="81"/>
      <c r="K27" s="81"/>
      <c r="L27" s="81"/>
      <c r="M27" s="81"/>
    </row>
    <row r="28" spans="1:13" ht="15.75">
      <c r="A28" s="32" t="s">
        <v>82</v>
      </c>
      <c r="B28" s="33" t="s">
        <v>69</v>
      </c>
      <c r="C28" s="71"/>
      <c r="D28" s="72"/>
      <c r="E28" s="34">
        <f>E29+E42+E49+E122+E149+E203+E224+E242+E108</f>
        <v>467172.89999999997</v>
      </c>
      <c r="F28" s="34">
        <f>F29+F42+F49+F122+F149+F203+F224+F242+F108</f>
        <v>244.29999999999893</v>
      </c>
      <c r="G28" s="34">
        <f>G29+G42+G49+G122+G149+G203+G224+G242+G108</f>
        <v>467417.19999999995</v>
      </c>
      <c r="H28" s="34">
        <f>H29+H42+H49+H122+H149+H203+H224+H242+H108</f>
        <v>297360.7</v>
      </c>
      <c r="I28" s="34">
        <f>I29+I42+I49+I122+I149+I203+I224+I242+I108</f>
        <v>292866.89999999997</v>
      </c>
      <c r="J28" s="81"/>
      <c r="K28" s="81"/>
      <c r="L28" s="81"/>
      <c r="M28" s="81"/>
    </row>
    <row r="29" spans="1:13" ht="15.75">
      <c r="A29" s="73" t="s">
        <v>257</v>
      </c>
      <c r="B29" s="69" t="s">
        <v>69</v>
      </c>
      <c r="C29" s="68" t="s">
        <v>87</v>
      </c>
      <c r="D29" s="68" t="s">
        <v>0</v>
      </c>
      <c r="E29" s="74">
        <f>E33+E30</f>
        <v>2548.7</v>
      </c>
      <c r="F29" s="74">
        <f>F33+F30</f>
        <v>-236.5</v>
      </c>
      <c r="G29" s="74">
        <f>G33+G30</f>
        <v>2312.2</v>
      </c>
      <c r="H29" s="74">
        <f>H33+H30</f>
        <v>1089.3</v>
      </c>
      <c r="I29" s="74">
        <f>I33+I30</f>
        <v>1089.3</v>
      </c>
      <c r="J29" s="81"/>
      <c r="K29" s="81"/>
      <c r="L29" s="81"/>
      <c r="M29" s="81"/>
    </row>
    <row r="30" spans="1:13" ht="42.75" customHeight="1">
      <c r="A30" s="13" t="s">
        <v>258</v>
      </c>
      <c r="B30" s="75" t="s">
        <v>69</v>
      </c>
      <c r="C30" s="11" t="s">
        <v>192</v>
      </c>
      <c r="D30" s="11" t="s">
        <v>0</v>
      </c>
      <c r="E30" s="12">
        <f aca="true" t="shared" si="0" ref="E30:I31">E31</f>
        <v>687</v>
      </c>
      <c r="F30" s="12">
        <f t="shared" si="0"/>
        <v>-236.5</v>
      </c>
      <c r="G30" s="12">
        <f t="shared" si="0"/>
        <v>450.5</v>
      </c>
      <c r="H30" s="12">
        <f t="shared" si="0"/>
        <v>100</v>
      </c>
      <c r="I30" s="12">
        <f>I31</f>
        <v>100</v>
      </c>
      <c r="J30" s="81"/>
      <c r="K30" s="81"/>
      <c r="L30" s="81"/>
      <c r="M30" s="81"/>
    </row>
    <row r="31" spans="1:13" ht="31.5">
      <c r="A31" s="45" t="s">
        <v>203</v>
      </c>
      <c r="B31" s="27" t="s">
        <v>69</v>
      </c>
      <c r="C31" s="15" t="s">
        <v>201</v>
      </c>
      <c r="D31" s="42"/>
      <c r="E31" s="83">
        <f t="shared" si="0"/>
        <v>687</v>
      </c>
      <c r="F31" s="83">
        <f t="shared" si="0"/>
        <v>-236.5</v>
      </c>
      <c r="G31" s="83">
        <f t="shared" si="0"/>
        <v>450.5</v>
      </c>
      <c r="H31" s="83">
        <f t="shared" si="0"/>
        <v>100</v>
      </c>
      <c r="I31" s="83">
        <f t="shared" si="0"/>
        <v>100</v>
      </c>
      <c r="J31" s="81"/>
      <c r="K31" s="81"/>
      <c r="L31" s="81"/>
      <c r="M31" s="81"/>
    </row>
    <row r="32" spans="1:13" ht="47.25">
      <c r="A32" s="45" t="s">
        <v>343</v>
      </c>
      <c r="B32" s="27" t="s">
        <v>69</v>
      </c>
      <c r="C32" s="15" t="s">
        <v>201</v>
      </c>
      <c r="D32" s="42" t="s">
        <v>8</v>
      </c>
      <c r="E32" s="43">
        <v>687</v>
      </c>
      <c r="F32" s="43">
        <v>-236.5</v>
      </c>
      <c r="G32" s="43">
        <f>E32+F32</f>
        <v>450.5</v>
      </c>
      <c r="H32" s="43">
        <v>100</v>
      </c>
      <c r="I32" s="43">
        <v>100</v>
      </c>
      <c r="J32" s="81"/>
      <c r="K32" s="81"/>
      <c r="L32" s="81"/>
      <c r="M32" s="81"/>
    </row>
    <row r="33" spans="1:13" ht="15.75">
      <c r="A33" s="13" t="s">
        <v>259</v>
      </c>
      <c r="B33" s="75" t="s">
        <v>69</v>
      </c>
      <c r="C33" s="11" t="s">
        <v>88</v>
      </c>
      <c r="D33" s="11" t="s">
        <v>0</v>
      </c>
      <c r="E33" s="12">
        <f>E36+E34+E38+E40</f>
        <v>1861.6999999999998</v>
      </c>
      <c r="F33" s="12">
        <f>F36+F34+F38+F40</f>
        <v>0</v>
      </c>
      <c r="G33" s="12">
        <f>G36+G34+G38+G40</f>
        <v>1861.6999999999998</v>
      </c>
      <c r="H33" s="12">
        <f>H36+H34+H38+H40</f>
        <v>989.3</v>
      </c>
      <c r="I33" s="12">
        <f>I36+I34+I38+I40</f>
        <v>989.3</v>
      </c>
      <c r="J33" s="81"/>
      <c r="K33" s="81"/>
      <c r="L33" s="81"/>
      <c r="M33" s="81"/>
    </row>
    <row r="34" spans="1:13" ht="31.5">
      <c r="A34" s="45" t="s">
        <v>194</v>
      </c>
      <c r="B34" s="27" t="s">
        <v>69</v>
      </c>
      <c r="C34" s="15" t="s">
        <v>193</v>
      </c>
      <c r="D34" s="42"/>
      <c r="E34" s="83">
        <f>E35</f>
        <v>0</v>
      </c>
      <c r="F34" s="83">
        <f>F35</f>
        <v>0</v>
      </c>
      <c r="G34" s="83">
        <f>G35</f>
        <v>0</v>
      </c>
      <c r="H34" s="83">
        <f>H35</f>
        <v>120</v>
      </c>
      <c r="I34" s="83">
        <f>I35</f>
        <v>120</v>
      </c>
      <c r="J34" s="81"/>
      <c r="K34" s="81"/>
      <c r="L34" s="81"/>
      <c r="M34" s="81"/>
    </row>
    <row r="35" spans="1:13" ht="47.25">
      <c r="A35" s="45" t="s">
        <v>343</v>
      </c>
      <c r="B35" s="27" t="s">
        <v>69</v>
      </c>
      <c r="C35" s="15" t="s">
        <v>193</v>
      </c>
      <c r="D35" s="42" t="s">
        <v>8</v>
      </c>
      <c r="E35" s="43">
        <v>0</v>
      </c>
      <c r="F35" s="43"/>
      <c r="G35" s="43">
        <f>E35+F35</f>
        <v>0</v>
      </c>
      <c r="H35" s="43">
        <v>120</v>
      </c>
      <c r="I35" s="43">
        <v>120</v>
      </c>
      <c r="J35" s="81"/>
      <c r="K35" s="81"/>
      <c r="L35" s="81"/>
      <c r="M35" s="81"/>
    </row>
    <row r="36" spans="1:13" ht="45" customHeight="1">
      <c r="A36" s="45" t="s">
        <v>195</v>
      </c>
      <c r="B36" s="27" t="s">
        <v>69</v>
      </c>
      <c r="C36" s="15" t="s">
        <v>202</v>
      </c>
      <c r="D36" s="42"/>
      <c r="E36" s="84">
        <f>E37</f>
        <v>139.3</v>
      </c>
      <c r="F36" s="84">
        <f>F37</f>
        <v>0</v>
      </c>
      <c r="G36" s="84">
        <f>G37</f>
        <v>139.3</v>
      </c>
      <c r="H36" s="84">
        <f>H37</f>
        <v>139.3</v>
      </c>
      <c r="I36" s="84">
        <f>I37</f>
        <v>139.3</v>
      </c>
      <c r="J36" s="81"/>
      <c r="K36" s="81"/>
      <c r="L36" s="81"/>
      <c r="M36" s="81"/>
    </row>
    <row r="37" spans="1:13" ht="47.25">
      <c r="A37" s="45" t="s">
        <v>343</v>
      </c>
      <c r="B37" s="27" t="s">
        <v>69</v>
      </c>
      <c r="C37" s="15" t="s">
        <v>202</v>
      </c>
      <c r="D37" s="42" t="s">
        <v>8</v>
      </c>
      <c r="E37" s="43">
        <v>139.3</v>
      </c>
      <c r="F37" s="43"/>
      <c r="G37" s="43">
        <f>E37+F37</f>
        <v>139.3</v>
      </c>
      <c r="H37" s="43">
        <v>139.3</v>
      </c>
      <c r="I37" s="43">
        <v>139.3</v>
      </c>
      <c r="J37" s="81"/>
      <c r="K37" s="81"/>
      <c r="L37" s="81"/>
      <c r="M37" s="81"/>
    </row>
    <row r="38" spans="1:13" ht="31.5">
      <c r="A38" s="45" t="s">
        <v>219</v>
      </c>
      <c r="B38" s="27" t="s">
        <v>69</v>
      </c>
      <c r="C38" s="15" t="s">
        <v>218</v>
      </c>
      <c r="D38" s="42"/>
      <c r="E38" s="43">
        <f>E39</f>
        <v>730</v>
      </c>
      <c r="F38" s="43">
        <f>F39</f>
        <v>0</v>
      </c>
      <c r="G38" s="43">
        <f>G39</f>
        <v>730</v>
      </c>
      <c r="H38" s="43">
        <f>H39</f>
        <v>730</v>
      </c>
      <c r="I38" s="43">
        <f>I39</f>
        <v>730</v>
      </c>
      <c r="J38" s="81"/>
      <c r="K38" s="81"/>
      <c r="L38" s="81"/>
      <c r="M38" s="81"/>
    </row>
    <row r="39" spans="1:13" ht="15.75">
      <c r="A39" s="45" t="s">
        <v>9</v>
      </c>
      <c r="B39" s="27" t="s">
        <v>69</v>
      </c>
      <c r="C39" s="15" t="s">
        <v>218</v>
      </c>
      <c r="D39" s="42" t="s">
        <v>12</v>
      </c>
      <c r="E39" s="43">
        <v>730</v>
      </c>
      <c r="F39" s="43"/>
      <c r="G39" s="43">
        <f>E39+F39</f>
        <v>730</v>
      </c>
      <c r="H39" s="43">
        <v>730</v>
      </c>
      <c r="I39" s="43">
        <v>730</v>
      </c>
      <c r="J39" s="81"/>
      <c r="K39" s="81"/>
      <c r="L39" s="81"/>
      <c r="M39" s="81"/>
    </row>
    <row r="40" spans="1:13" ht="63">
      <c r="A40" s="45" t="s">
        <v>341</v>
      </c>
      <c r="B40" s="27" t="s">
        <v>69</v>
      </c>
      <c r="C40" s="15" t="s">
        <v>373</v>
      </c>
      <c r="D40" s="42"/>
      <c r="E40" s="43">
        <f>E41</f>
        <v>992.4</v>
      </c>
      <c r="F40" s="43">
        <f>F41</f>
        <v>0</v>
      </c>
      <c r="G40" s="43">
        <f>G41</f>
        <v>992.4</v>
      </c>
      <c r="H40" s="43">
        <f>H41</f>
        <v>0</v>
      </c>
      <c r="I40" s="43">
        <f>I41</f>
        <v>0</v>
      </c>
      <c r="J40" s="81"/>
      <c r="K40" s="81"/>
      <c r="L40" s="81"/>
      <c r="M40" s="81"/>
    </row>
    <row r="41" spans="1:13" ht="15.75">
      <c r="A41" s="45" t="s">
        <v>9</v>
      </c>
      <c r="B41" s="27" t="s">
        <v>69</v>
      </c>
      <c r="C41" s="15" t="s">
        <v>373</v>
      </c>
      <c r="D41" s="42" t="s">
        <v>12</v>
      </c>
      <c r="E41" s="43">
        <v>992.4</v>
      </c>
      <c r="F41" s="43"/>
      <c r="G41" s="43">
        <f>E41+F41</f>
        <v>992.4</v>
      </c>
      <c r="H41" s="43">
        <v>0</v>
      </c>
      <c r="I41" s="43">
        <v>0</v>
      </c>
      <c r="J41" s="81"/>
      <c r="K41" s="81"/>
      <c r="L41" s="81"/>
      <c r="M41" s="81"/>
    </row>
    <row r="42" spans="1:13" ht="32.25" customHeight="1">
      <c r="A42" s="73" t="s">
        <v>260</v>
      </c>
      <c r="B42" s="69" t="s">
        <v>69</v>
      </c>
      <c r="C42" s="68" t="s">
        <v>135</v>
      </c>
      <c r="D42" s="68" t="s">
        <v>0</v>
      </c>
      <c r="E42" s="74">
        <f>E43+E46</f>
        <v>435.2</v>
      </c>
      <c r="F42" s="74">
        <f>F43+F46</f>
        <v>0</v>
      </c>
      <c r="G42" s="74">
        <f>G43+G46</f>
        <v>435.2</v>
      </c>
      <c r="H42" s="74">
        <f>H43</f>
        <v>120</v>
      </c>
      <c r="I42" s="74">
        <f>I43</f>
        <v>120</v>
      </c>
      <c r="J42" s="81"/>
      <c r="K42" s="81"/>
      <c r="L42" s="81"/>
      <c r="M42" s="81"/>
    </row>
    <row r="43" spans="1:13" ht="15.75">
      <c r="A43" s="10" t="s">
        <v>261</v>
      </c>
      <c r="B43" s="75" t="s">
        <v>69</v>
      </c>
      <c r="C43" s="11" t="s">
        <v>136</v>
      </c>
      <c r="D43" s="11" t="s">
        <v>0</v>
      </c>
      <c r="E43" s="12">
        <f aca="true" t="shared" si="1" ref="E43:G44">E44</f>
        <v>120</v>
      </c>
      <c r="F43" s="12">
        <f t="shared" si="1"/>
        <v>0</v>
      </c>
      <c r="G43" s="12">
        <f t="shared" si="1"/>
        <v>120</v>
      </c>
      <c r="H43" s="12">
        <f>H44+H47</f>
        <v>120</v>
      </c>
      <c r="I43" s="12">
        <f>I44+I47</f>
        <v>120</v>
      </c>
      <c r="J43" s="81"/>
      <c r="K43" s="81"/>
      <c r="L43" s="81"/>
      <c r="M43" s="81"/>
    </row>
    <row r="44" spans="1:13" ht="15.75">
      <c r="A44" s="14" t="s">
        <v>22</v>
      </c>
      <c r="B44" s="27" t="s">
        <v>69</v>
      </c>
      <c r="C44" s="7" t="s">
        <v>290</v>
      </c>
      <c r="D44" s="7"/>
      <c r="E44" s="8">
        <f t="shared" si="1"/>
        <v>120</v>
      </c>
      <c r="F44" s="8">
        <f t="shared" si="1"/>
        <v>0</v>
      </c>
      <c r="G44" s="8">
        <f t="shared" si="1"/>
        <v>120</v>
      </c>
      <c r="H44" s="8">
        <f>H45</f>
        <v>120</v>
      </c>
      <c r="I44" s="8">
        <f>I45</f>
        <v>120</v>
      </c>
      <c r="J44" s="81"/>
      <c r="K44" s="81"/>
      <c r="L44" s="81"/>
      <c r="M44" s="81"/>
    </row>
    <row r="45" spans="1:13" ht="47.25">
      <c r="A45" s="45" t="s">
        <v>343</v>
      </c>
      <c r="B45" s="42" t="s">
        <v>69</v>
      </c>
      <c r="C45" s="7" t="s">
        <v>290</v>
      </c>
      <c r="D45" s="42" t="s">
        <v>8</v>
      </c>
      <c r="E45" s="43">
        <v>120</v>
      </c>
      <c r="F45" s="43"/>
      <c r="G45" s="43">
        <f>E45+F45</f>
        <v>120</v>
      </c>
      <c r="H45" s="43">
        <v>120</v>
      </c>
      <c r="I45" s="43">
        <v>120</v>
      </c>
      <c r="J45" s="81"/>
      <c r="K45" s="81"/>
      <c r="L45" s="81"/>
      <c r="M45" s="81"/>
    </row>
    <row r="46" spans="1:13" ht="31.5">
      <c r="A46" s="10" t="s">
        <v>400</v>
      </c>
      <c r="B46" s="75" t="s">
        <v>69</v>
      </c>
      <c r="C46" s="11" t="s">
        <v>401</v>
      </c>
      <c r="D46" s="11"/>
      <c r="E46" s="12">
        <f aca="true" t="shared" si="2" ref="E46:I47">E47</f>
        <v>315.2</v>
      </c>
      <c r="F46" s="12">
        <f t="shared" si="2"/>
        <v>0</v>
      </c>
      <c r="G46" s="12">
        <f t="shared" si="2"/>
        <v>315.2</v>
      </c>
      <c r="H46" s="12">
        <f t="shared" si="2"/>
        <v>0</v>
      </c>
      <c r="I46" s="12">
        <f t="shared" si="2"/>
        <v>0</v>
      </c>
      <c r="J46" s="81"/>
      <c r="K46" s="81"/>
      <c r="L46" s="81"/>
      <c r="M46" s="81"/>
    </row>
    <row r="47" spans="1:13" ht="31.5">
      <c r="A47" s="14" t="s">
        <v>402</v>
      </c>
      <c r="B47" s="27" t="s">
        <v>69</v>
      </c>
      <c r="C47" s="7" t="s">
        <v>403</v>
      </c>
      <c r="D47" s="7"/>
      <c r="E47" s="43">
        <f t="shared" si="2"/>
        <v>315.2</v>
      </c>
      <c r="F47" s="43">
        <f t="shared" si="2"/>
        <v>0</v>
      </c>
      <c r="G47" s="43">
        <f t="shared" si="2"/>
        <v>315.2</v>
      </c>
      <c r="H47" s="43">
        <f t="shared" si="2"/>
        <v>0</v>
      </c>
      <c r="I47" s="43">
        <f t="shared" si="2"/>
        <v>0</v>
      </c>
      <c r="J47" s="81"/>
      <c r="K47" s="81"/>
      <c r="L47" s="81"/>
      <c r="M47" s="81"/>
    </row>
    <row r="48" spans="1:13" ht="47.25">
      <c r="A48" s="45" t="s">
        <v>343</v>
      </c>
      <c r="B48" s="42" t="s">
        <v>69</v>
      </c>
      <c r="C48" s="7" t="s">
        <v>403</v>
      </c>
      <c r="D48" s="42" t="s">
        <v>8</v>
      </c>
      <c r="E48" s="43">
        <v>315.2</v>
      </c>
      <c r="F48" s="43"/>
      <c r="G48" s="43">
        <f>E48+F48</f>
        <v>315.2</v>
      </c>
      <c r="H48" s="43">
        <v>0</v>
      </c>
      <c r="I48" s="43">
        <v>0</v>
      </c>
      <c r="J48" s="81"/>
      <c r="K48" s="81"/>
      <c r="L48" s="81"/>
      <c r="M48" s="81"/>
    </row>
    <row r="49" spans="1:13" ht="31.5">
      <c r="A49" s="73" t="s">
        <v>262</v>
      </c>
      <c r="B49" s="69" t="s">
        <v>69</v>
      </c>
      <c r="C49" s="68" t="s">
        <v>163</v>
      </c>
      <c r="D49" s="68" t="s">
        <v>0</v>
      </c>
      <c r="E49" s="74">
        <f>E50+E66+E100+E83+E105</f>
        <v>234295.00000000003</v>
      </c>
      <c r="F49" s="74">
        <f>F50+F66+F100+F83+F105</f>
        <v>-354.20000000000107</v>
      </c>
      <c r="G49" s="74">
        <f>G50+G66+G100+G83+G105</f>
        <v>233940.80000000005</v>
      </c>
      <c r="H49" s="74">
        <f>H50+H66+H100+H83+H105</f>
        <v>89781.5</v>
      </c>
      <c r="I49" s="74">
        <f>I50+I66+I100+I83+I105</f>
        <v>82055.4</v>
      </c>
      <c r="J49" s="81"/>
      <c r="K49" s="81"/>
      <c r="L49" s="81"/>
      <c r="M49" s="81"/>
    </row>
    <row r="50" spans="1:13" ht="31.5">
      <c r="A50" s="10" t="s">
        <v>263</v>
      </c>
      <c r="B50" s="75" t="s">
        <v>69</v>
      </c>
      <c r="C50" s="11" t="s">
        <v>164</v>
      </c>
      <c r="D50" s="11" t="s">
        <v>0</v>
      </c>
      <c r="E50" s="12">
        <f>E51+E55+E57+E53+E64+E61+E59</f>
        <v>74154.7</v>
      </c>
      <c r="F50" s="12">
        <f>F51+F55+F57+F53+F64+F61+F59</f>
        <v>-294.20000000000107</v>
      </c>
      <c r="G50" s="12">
        <f>G51+G55+G57+G53+G64+G61+G59</f>
        <v>73860.50000000001</v>
      </c>
      <c r="H50" s="12">
        <f>H51+H55+H57+H53+H64+H61+H59</f>
        <v>21365.699999999997</v>
      </c>
      <c r="I50" s="12">
        <f>I51+I55+I57+I53+I64+I61+I59</f>
        <v>14059.6</v>
      </c>
      <c r="J50" s="81"/>
      <c r="K50" s="81"/>
      <c r="L50" s="81"/>
      <c r="M50" s="81"/>
    </row>
    <row r="51" spans="1:13" ht="31.5">
      <c r="A51" s="14" t="s">
        <v>212</v>
      </c>
      <c r="B51" s="27" t="s">
        <v>69</v>
      </c>
      <c r="C51" s="42" t="s">
        <v>296</v>
      </c>
      <c r="D51" s="7"/>
      <c r="E51" s="8">
        <f>E52</f>
        <v>9429</v>
      </c>
      <c r="F51" s="8">
        <f>F52</f>
        <v>8240.9</v>
      </c>
      <c r="G51" s="8">
        <f>G52</f>
        <v>17669.9</v>
      </c>
      <c r="H51" s="8">
        <f>H52</f>
        <v>8987.1</v>
      </c>
      <c r="I51" s="8">
        <f>I52</f>
        <v>3000</v>
      </c>
      <c r="J51" s="81"/>
      <c r="K51" s="81"/>
      <c r="L51" s="81"/>
      <c r="M51" s="81"/>
    </row>
    <row r="52" spans="1:13" ht="47.25">
      <c r="A52" s="45" t="s">
        <v>343</v>
      </c>
      <c r="B52" s="42" t="s">
        <v>69</v>
      </c>
      <c r="C52" s="42" t="s">
        <v>296</v>
      </c>
      <c r="D52" s="42" t="s">
        <v>8</v>
      </c>
      <c r="E52" s="36">
        <v>9429</v>
      </c>
      <c r="F52" s="36">
        <f>-294.2+8535.2-0.1</f>
        <v>8240.9</v>
      </c>
      <c r="G52" s="36">
        <f>E52+F52</f>
        <v>17669.9</v>
      </c>
      <c r="H52" s="43">
        <f>8947.1+40</f>
        <v>8987.1</v>
      </c>
      <c r="I52" s="43">
        <v>3000</v>
      </c>
      <c r="J52" s="81"/>
      <c r="K52" s="81"/>
      <c r="L52" s="81"/>
      <c r="M52" s="81"/>
    </row>
    <row r="53" spans="1:13" ht="47.25">
      <c r="A53" s="14" t="s">
        <v>297</v>
      </c>
      <c r="B53" s="42" t="s">
        <v>69</v>
      </c>
      <c r="C53" s="42" t="s">
        <v>298</v>
      </c>
      <c r="D53" s="42"/>
      <c r="E53" s="43">
        <f>E54</f>
        <v>149.2</v>
      </c>
      <c r="F53" s="43">
        <f>F54</f>
        <v>0</v>
      </c>
      <c r="G53" s="43">
        <f>G54</f>
        <v>149.2</v>
      </c>
      <c r="H53" s="43">
        <f>H54</f>
        <v>0</v>
      </c>
      <c r="I53" s="43">
        <f>I54</f>
        <v>0</v>
      </c>
      <c r="J53" s="81"/>
      <c r="K53" s="81"/>
      <c r="L53" s="81"/>
      <c r="M53" s="81"/>
    </row>
    <row r="54" spans="1:13" ht="47.25">
      <c r="A54" s="45" t="s">
        <v>343</v>
      </c>
      <c r="B54" s="42" t="s">
        <v>69</v>
      </c>
      <c r="C54" s="42" t="s">
        <v>298</v>
      </c>
      <c r="D54" s="42" t="s">
        <v>8</v>
      </c>
      <c r="E54" s="43">
        <v>149.2</v>
      </c>
      <c r="F54" s="43">
        <v>0</v>
      </c>
      <c r="G54" s="43">
        <f>E54+F54</f>
        <v>149.2</v>
      </c>
      <c r="H54" s="43">
        <v>0</v>
      </c>
      <c r="I54" s="43">
        <v>0</v>
      </c>
      <c r="J54" s="81"/>
      <c r="K54" s="81"/>
      <c r="L54" s="81"/>
      <c r="M54" s="81"/>
    </row>
    <row r="55" spans="1:13" ht="31.5">
      <c r="A55" s="18" t="s">
        <v>43</v>
      </c>
      <c r="B55" s="42" t="s">
        <v>69</v>
      </c>
      <c r="C55" s="42" t="s">
        <v>299</v>
      </c>
      <c r="D55" s="9"/>
      <c r="E55" s="8">
        <f>E56</f>
        <v>35301.6</v>
      </c>
      <c r="F55" s="8">
        <f>F56</f>
        <v>-8535.2</v>
      </c>
      <c r="G55" s="8">
        <f>G56</f>
        <v>26766.399999999998</v>
      </c>
      <c r="H55" s="8">
        <f>H56</f>
        <v>8979</v>
      </c>
      <c r="I55" s="8">
        <f>I56</f>
        <v>7660</v>
      </c>
      <c r="J55" s="81"/>
      <c r="K55" s="81"/>
      <c r="L55" s="81"/>
      <c r="M55" s="81"/>
    </row>
    <row r="56" spans="1:13" ht="47.25">
      <c r="A56" s="45" t="s">
        <v>343</v>
      </c>
      <c r="B56" s="42" t="s">
        <v>69</v>
      </c>
      <c r="C56" s="42" t="s">
        <v>299</v>
      </c>
      <c r="D56" s="42" t="s">
        <v>8</v>
      </c>
      <c r="E56" s="43">
        <v>35301.6</v>
      </c>
      <c r="F56" s="43">
        <v>-8535.2</v>
      </c>
      <c r="G56" s="43">
        <f>F56+E56</f>
        <v>26766.399999999998</v>
      </c>
      <c r="H56" s="43">
        <v>8979</v>
      </c>
      <c r="I56" s="43">
        <v>7660</v>
      </c>
      <c r="J56" s="81"/>
      <c r="K56" s="81"/>
      <c r="L56" s="81"/>
      <c r="M56" s="81"/>
    </row>
    <row r="57" spans="1:13" ht="47.25">
      <c r="A57" s="40" t="s">
        <v>61</v>
      </c>
      <c r="B57" s="42" t="s">
        <v>69</v>
      </c>
      <c r="C57" s="27" t="s">
        <v>300</v>
      </c>
      <c r="D57" s="56"/>
      <c r="E57" s="20">
        <f>E58</f>
        <v>3399.6</v>
      </c>
      <c r="F57" s="20">
        <f>F58</f>
        <v>0</v>
      </c>
      <c r="G57" s="20">
        <f>G58</f>
        <v>3399.6</v>
      </c>
      <c r="H57" s="20">
        <f>H58</f>
        <v>3399.6</v>
      </c>
      <c r="I57" s="20">
        <f>I58</f>
        <v>3399.6</v>
      </c>
      <c r="J57" s="81"/>
      <c r="K57" s="81"/>
      <c r="L57" s="81"/>
      <c r="M57" s="81"/>
    </row>
    <row r="58" spans="1:13" ht="15.75">
      <c r="A58" s="45" t="s">
        <v>9</v>
      </c>
      <c r="B58" s="42" t="s">
        <v>69</v>
      </c>
      <c r="C58" s="27" t="s">
        <v>300</v>
      </c>
      <c r="D58" s="42" t="s">
        <v>12</v>
      </c>
      <c r="E58" s="43">
        <v>3399.6</v>
      </c>
      <c r="F58" s="43"/>
      <c r="G58" s="43">
        <f>F58+E58</f>
        <v>3399.6</v>
      </c>
      <c r="H58" s="43">
        <v>3399.6</v>
      </c>
      <c r="I58" s="43">
        <v>3399.6</v>
      </c>
      <c r="J58" s="81"/>
      <c r="K58" s="81"/>
      <c r="L58" s="81"/>
      <c r="M58" s="81"/>
    </row>
    <row r="59" spans="1:13" ht="31.5">
      <c r="A59" s="45" t="s">
        <v>442</v>
      </c>
      <c r="B59" s="42" t="s">
        <v>69</v>
      </c>
      <c r="C59" s="27" t="s">
        <v>443</v>
      </c>
      <c r="D59" s="42"/>
      <c r="E59" s="43">
        <f>E60</f>
        <v>0</v>
      </c>
      <c r="F59" s="43">
        <f>F60</f>
        <v>0.1</v>
      </c>
      <c r="G59" s="43">
        <f>G60</f>
        <v>0.1</v>
      </c>
      <c r="H59" s="43">
        <f>H60</f>
        <v>0</v>
      </c>
      <c r="I59" s="43">
        <f>I60</f>
        <v>0</v>
      </c>
      <c r="J59" s="81"/>
      <c r="K59" s="81"/>
      <c r="L59" s="81"/>
      <c r="M59" s="81"/>
    </row>
    <row r="60" spans="1:13" ht="47.25">
      <c r="A60" s="145" t="s">
        <v>343</v>
      </c>
      <c r="B60" s="42" t="s">
        <v>69</v>
      </c>
      <c r="C60" s="27" t="s">
        <v>443</v>
      </c>
      <c r="D60" s="42" t="s">
        <v>8</v>
      </c>
      <c r="E60" s="43">
        <v>0</v>
      </c>
      <c r="F60" s="43">
        <v>0.1</v>
      </c>
      <c r="G60" s="43">
        <f>F60+E60</f>
        <v>0.1</v>
      </c>
      <c r="H60" s="43">
        <v>0</v>
      </c>
      <c r="I60" s="43">
        <v>0</v>
      </c>
      <c r="J60" s="81"/>
      <c r="K60" s="81"/>
      <c r="L60" s="81"/>
      <c r="M60" s="81"/>
    </row>
    <row r="61" spans="1:13" ht="47.25">
      <c r="A61" s="45" t="s">
        <v>431</v>
      </c>
      <c r="B61" s="42" t="s">
        <v>69</v>
      </c>
      <c r="C61" s="27" t="s">
        <v>432</v>
      </c>
      <c r="D61" s="42"/>
      <c r="E61" s="43">
        <f>E62+E63</f>
        <v>447.3</v>
      </c>
      <c r="F61" s="43">
        <f>F62+F63</f>
        <v>0</v>
      </c>
      <c r="G61" s="43">
        <f>G62+G63</f>
        <v>447.3</v>
      </c>
      <c r="H61" s="43">
        <f>H62+H63</f>
        <v>0</v>
      </c>
      <c r="I61" s="43">
        <f>I62+I63</f>
        <v>0</v>
      </c>
      <c r="J61" s="81"/>
      <c r="K61" s="81"/>
      <c r="L61" s="81"/>
      <c r="M61" s="81"/>
    </row>
    <row r="62" spans="1:13" ht="47.25">
      <c r="A62" s="145" t="s">
        <v>343</v>
      </c>
      <c r="B62" s="42" t="s">
        <v>69</v>
      </c>
      <c r="C62" s="27" t="s">
        <v>432</v>
      </c>
      <c r="D62" s="42" t="s">
        <v>8</v>
      </c>
      <c r="E62" s="43">
        <v>447.3</v>
      </c>
      <c r="F62" s="37">
        <v>-447.3</v>
      </c>
      <c r="G62" s="43">
        <f>F62+E62</f>
        <v>0</v>
      </c>
      <c r="H62" s="43">
        <v>0</v>
      </c>
      <c r="I62" s="43">
        <v>0</v>
      </c>
      <c r="J62" s="81"/>
      <c r="K62" s="81"/>
      <c r="L62" s="81"/>
      <c r="M62" s="81"/>
    </row>
    <row r="63" spans="1:13" ht="31.5">
      <c r="A63" s="96" t="s">
        <v>28</v>
      </c>
      <c r="B63" s="42" t="s">
        <v>69</v>
      </c>
      <c r="C63" s="27" t="s">
        <v>432</v>
      </c>
      <c r="D63" s="42" t="s">
        <v>23</v>
      </c>
      <c r="E63" s="43">
        <v>0</v>
      </c>
      <c r="F63" s="37">
        <v>447.3</v>
      </c>
      <c r="G63" s="43">
        <f>E63+F63</f>
        <v>447.3</v>
      </c>
      <c r="H63" s="43">
        <v>0</v>
      </c>
      <c r="I63" s="43">
        <v>0</v>
      </c>
      <c r="J63" s="81"/>
      <c r="K63" s="81"/>
      <c r="L63" s="81"/>
      <c r="M63" s="81"/>
    </row>
    <row r="64" spans="1:13" ht="15.75">
      <c r="A64" s="45" t="s">
        <v>368</v>
      </c>
      <c r="B64" s="42" t="s">
        <v>69</v>
      </c>
      <c r="C64" s="27" t="s">
        <v>370</v>
      </c>
      <c r="D64" s="42"/>
      <c r="E64" s="43">
        <f>E65</f>
        <v>25428</v>
      </c>
      <c r="F64" s="43">
        <f>F65</f>
        <v>0</v>
      </c>
      <c r="G64" s="43">
        <f>G65</f>
        <v>25428</v>
      </c>
      <c r="H64" s="43">
        <f>H65</f>
        <v>0</v>
      </c>
      <c r="I64" s="43">
        <f>I65</f>
        <v>0</v>
      </c>
      <c r="J64" s="81"/>
      <c r="K64" s="81"/>
      <c r="L64" s="81"/>
      <c r="M64" s="81"/>
    </row>
    <row r="65" spans="1:13" ht="31.5">
      <c r="A65" s="96" t="s">
        <v>28</v>
      </c>
      <c r="B65" s="42" t="s">
        <v>69</v>
      </c>
      <c r="C65" s="27" t="s">
        <v>370</v>
      </c>
      <c r="D65" s="42" t="s">
        <v>23</v>
      </c>
      <c r="E65" s="43">
        <f>24156.6+1271.4</f>
        <v>25428</v>
      </c>
      <c r="F65" s="43"/>
      <c r="G65" s="43">
        <f>F65+E65</f>
        <v>25428</v>
      </c>
      <c r="H65" s="43">
        <v>0</v>
      </c>
      <c r="I65" s="43">
        <v>0</v>
      </c>
      <c r="J65" s="81"/>
      <c r="K65" s="81"/>
      <c r="L65" s="81"/>
      <c r="M65" s="81"/>
    </row>
    <row r="66" spans="1:13" ht="68.25" customHeight="1">
      <c r="A66" s="10" t="s">
        <v>357</v>
      </c>
      <c r="B66" s="75" t="s">
        <v>69</v>
      </c>
      <c r="C66" s="11" t="s">
        <v>165</v>
      </c>
      <c r="D66" s="11" t="s">
        <v>0</v>
      </c>
      <c r="E66" s="12">
        <f>E79+E81+E75+E71+E69+E73+E77+E67</f>
        <v>117452.2</v>
      </c>
      <c r="F66" s="12">
        <f>F79+F81+F75+F71+F69+F73+F77+F67</f>
        <v>0</v>
      </c>
      <c r="G66" s="12">
        <f>G79+G81+G75+G71+G69+G73+G77+G67</f>
        <v>117452.2</v>
      </c>
      <c r="H66" s="12">
        <f>H79+H81+H75+H71+H69+H73+H77+H67</f>
        <v>27562.1</v>
      </c>
      <c r="I66" s="12">
        <f>I79+I81+I75+I71+I69+I73+I77+I67</f>
        <v>27142.1</v>
      </c>
      <c r="J66" s="81"/>
      <c r="K66" s="81"/>
      <c r="L66" s="81"/>
      <c r="M66" s="81"/>
    </row>
    <row r="67" spans="1:13" ht="27.75" customHeight="1">
      <c r="A67" s="22" t="s">
        <v>351</v>
      </c>
      <c r="B67" s="42" t="s">
        <v>69</v>
      </c>
      <c r="C67" s="27" t="s">
        <v>350</v>
      </c>
      <c r="D67" s="42"/>
      <c r="E67" s="43">
        <f>E68</f>
        <v>131.6</v>
      </c>
      <c r="F67" s="43">
        <f>F68</f>
        <v>0</v>
      </c>
      <c r="G67" s="43">
        <f>G68</f>
        <v>131.6</v>
      </c>
      <c r="H67" s="43">
        <f>H68</f>
        <v>420</v>
      </c>
      <c r="I67" s="43">
        <f>I68</f>
        <v>0</v>
      </c>
      <c r="J67" s="81"/>
      <c r="K67" s="81"/>
      <c r="L67" s="81"/>
      <c r="M67" s="81"/>
    </row>
    <row r="68" spans="1:13" ht="47.25">
      <c r="A68" s="45" t="s">
        <v>343</v>
      </c>
      <c r="B68" s="42" t="s">
        <v>69</v>
      </c>
      <c r="C68" s="27" t="s">
        <v>350</v>
      </c>
      <c r="D68" s="42" t="s">
        <v>8</v>
      </c>
      <c r="E68" s="43">
        <v>131.6</v>
      </c>
      <c r="F68" s="43"/>
      <c r="G68" s="43">
        <f>F68+E68</f>
        <v>131.6</v>
      </c>
      <c r="H68" s="43">
        <v>420</v>
      </c>
      <c r="I68" s="43">
        <v>0</v>
      </c>
      <c r="J68" s="81"/>
      <c r="K68" s="81"/>
      <c r="L68" s="81"/>
      <c r="M68" s="81"/>
    </row>
    <row r="69" spans="1:13" ht="31.5">
      <c r="A69" s="22" t="s">
        <v>325</v>
      </c>
      <c r="B69" s="42" t="s">
        <v>69</v>
      </c>
      <c r="C69" s="27" t="s">
        <v>304</v>
      </c>
      <c r="D69" s="42"/>
      <c r="E69" s="43">
        <f>E70</f>
        <v>100</v>
      </c>
      <c r="F69" s="43">
        <f>F70</f>
        <v>0</v>
      </c>
      <c r="G69" s="43">
        <f>G70</f>
        <v>100</v>
      </c>
      <c r="H69" s="43">
        <f>H70</f>
        <v>100</v>
      </c>
      <c r="I69" s="43">
        <f>I70</f>
        <v>100</v>
      </c>
      <c r="J69" s="81"/>
      <c r="K69" s="81"/>
      <c r="L69" s="81"/>
      <c r="M69" s="81"/>
    </row>
    <row r="70" spans="1:13" ht="47.25">
      <c r="A70" s="45" t="s">
        <v>343</v>
      </c>
      <c r="B70" s="42" t="s">
        <v>69</v>
      </c>
      <c r="C70" s="27" t="s">
        <v>304</v>
      </c>
      <c r="D70" s="42" t="s">
        <v>8</v>
      </c>
      <c r="E70" s="43">
        <v>100</v>
      </c>
      <c r="F70" s="43"/>
      <c r="G70" s="43">
        <f>F70+E70</f>
        <v>100</v>
      </c>
      <c r="H70" s="43">
        <v>100</v>
      </c>
      <c r="I70" s="43">
        <v>100</v>
      </c>
      <c r="J70" s="81"/>
      <c r="K70" s="81"/>
      <c r="L70" s="81"/>
      <c r="M70" s="81"/>
    </row>
    <row r="71" spans="1:13" ht="47.25">
      <c r="A71" s="22" t="s">
        <v>228</v>
      </c>
      <c r="B71" s="42" t="s">
        <v>69</v>
      </c>
      <c r="C71" s="27" t="s">
        <v>301</v>
      </c>
      <c r="D71" s="42"/>
      <c r="E71" s="43">
        <f>E72</f>
        <v>1529.6</v>
      </c>
      <c r="F71" s="43">
        <f>F72</f>
        <v>0</v>
      </c>
      <c r="G71" s="43">
        <f>G72</f>
        <v>1529.6</v>
      </c>
      <c r="H71" s="43">
        <f>H72</f>
        <v>0</v>
      </c>
      <c r="I71" s="43">
        <f>I72</f>
        <v>0</v>
      </c>
      <c r="J71" s="81"/>
      <c r="K71" s="81"/>
      <c r="L71" s="81"/>
      <c r="M71" s="81"/>
    </row>
    <row r="72" spans="1:13" ht="47.25">
      <c r="A72" s="45" t="s">
        <v>343</v>
      </c>
      <c r="B72" s="42" t="s">
        <v>69</v>
      </c>
      <c r="C72" s="27" t="s">
        <v>301</v>
      </c>
      <c r="D72" s="42" t="s">
        <v>8</v>
      </c>
      <c r="E72" s="43">
        <v>1529.6</v>
      </c>
      <c r="F72" s="43"/>
      <c r="G72" s="43">
        <f>F72+E72</f>
        <v>1529.6</v>
      </c>
      <c r="H72" s="43">
        <v>0</v>
      </c>
      <c r="I72" s="43">
        <v>0</v>
      </c>
      <c r="J72" s="81"/>
      <c r="K72" s="81"/>
      <c r="L72" s="81"/>
      <c r="M72" s="81"/>
    </row>
    <row r="73" spans="1:13" ht="31.5">
      <c r="A73" s="22" t="s">
        <v>302</v>
      </c>
      <c r="B73" s="42" t="s">
        <v>69</v>
      </c>
      <c r="C73" s="27" t="s">
        <v>303</v>
      </c>
      <c r="D73" s="42"/>
      <c r="E73" s="43">
        <f>E74</f>
        <v>200</v>
      </c>
      <c r="F73" s="43">
        <f>F74</f>
        <v>0</v>
      </c>
      <c r="G73" s="43">
        <f>G74</f>
        <v>200</v>
      </c>
      <c r="H73" s="43">
        <f>H74</f>
        <v>200</v>
      </c>
      <c r="I73" s="43">
        <f>I74</f>
        <v>200</v>
      </c>
      <c r="J73" s="81"/>
      <c r="K73" s="81"/>
      <c r="L73" s="81"/>
      <c r="M73" s="81"/>
    </row>
    <row r="74" spans="1:13" ht="47.25">
      <c r="A74" s="45" t="s">
        <v>343</v>
      </c>
      <c r="B74" s="42" t="s">
        <v>69</v>
      </c>
      <c r="C74" s="27" t="s">
        <v>303</v>
      </c>
      <c r="D74" s="42" t="s">
        <v>8</v>
      </c>
      <c r="E74" s="43">
        <v>200</v>
      </c>
      <c r="F74" s="43"/>
      <c r="G74" s="43">
        <f>F74+E74</f>
        <v>200</v>
      </c>
      <c r="H74" s="43">
        <v>200</v>
      </c>
      <c r="I74" s="43">
        <v>200</v>
      </c>
      <c r="J74" s="81"/>
      <c r="K74" s="81"/>
      <c r="L74" s="81"/>
      <c r="M74" s="81"/>
    </row>
    <row r="75" spans="1:13" ht="78.75" customHeight="1">
      <c r="A75" s="51" t="s">
        <v>293</v>
      </c>
      <c r="B75" s="42" t="s">
        <v>69</v>
      </c>
      <c r="C75" s="35" t="s">
        <v>324</v>
      </c>
      <c r="D75" s="21"/>
      <c r="E75" s="43">
        <f>E76</f>
        <v>25975.5</v>
      </c>
      <c r="F75" s="43">
        <f>F76</f>
        <v>0</v>
      </c>
      <c r="G75" s="43">
        <f>G76</f>
        <v>25975.5</v>
      </c>
      <c r="H75" s="43">
        <f>H76</f>
        <v>26842.1</v>
      </c>
      <c r="I75" s="43">
        <f>I76</f>
        <v>26842.1</v>
      </c>
      <c r="J75" s="81"/>
      <c r="K75" s="81"/>
      <c r="L75" s="81"/>
      <c r="M75" s="81"/>
    </row>
    <row r="76" spans="1:13" ht="31.5">
      <c r="A76" s="96" t="s">
        <v>28</v>
      </c>
      <c r="B76" s="42" t="s">
        <v>69</v>
      </c>
      <c r="C76" s="35" t="s">
        <v>324</v>
      </c>
      <c r="D76" s="21" t="s">
        <v>23</v>
      </c>
      <c r="E76" s="43">
        <v>25975.5</v>
      </c>
      <c r="F76" s="43"/>
      <c r="G76" s="43">
        <f>F76+E76</f>
        <v>25975.5</v>
      </c>
      <c r="H76" s="20">
        <v>26842.1</v>
      </c>
      <c r="I76" s="20">
        <v>26842.1</v>
      </c>
      <c r="J76" s="81"/>
      <c r="K76" s="81"/>
      <c r="L76" s="81"/>
      <c r="M76" s="81"/>
    </row>
    <row r="77" spans="1:13" ht="31.5">
      <c r="A77" s="96" t="s">
        <v>251</v>
      </c>
      <c r="B77" s="27" t="s">
        <v>69</v>
      </c>
      <c r="C77" s="35" t="s">
        <v>339</v>
      </c>
      <c r="D77" s="35"/>
      <c r="E77" s="43">
        <f>E78</f>
        <v>85069.2</v>
      </c>
      <c r="F77" s="43">
        <f>F78</f>
        <v>0</v>
      </c>
      <c r="G77" s="43">
        <f>G78</f>
        <v>85069.2</v>
      </c>
      <c r="H77" s="43">
        <f>H78</f>
        <v>0</v>
      </c>
      <c r="I77" s="43">
        <f>I78</f>
        <v>0</v>
      </c>
      <c r="J77" s="81"/>
      <c r="K77" s="81"/>
      <c r="L77" s="81"/>
      <c r="M77" s="81"/>
    </row>
    <row r="78" spans="1:13" ht="31.5">
      <c r="A78" s="96" t="s">
        <v>28</v>
      </c>
      <c r="B78" s="27" t="s">
        <v>69</v>
      </c>
      <c r="C78" s="35" t="s">
        <v>339</v>
      </c>
      <c r="D78" s="35" t="s">
        <v>23</v>
      </c>
      <c r="E78" s="43">
        <v>85069.2</v>
      </c>
      <c r="F78" s="43">
        <v>0</v>
      </c>
      <c r="G78" s="43">
        <f>F78+E78</f>
        <v>85069.2</v>
      </c>
      <c r="H78" s="20">
        <v>0</v>
      </c>
      <c r="I78" s="20">
        <v>0</v>
      </c>
      <c r="J78" s="81"/>
      <c r="K78" s="81"/>
      <c r="L78" s="81"/>
      <c r="M78" s="81"/>
    </row>
    <row r="79" spans="1:13" ht="31.5">
      <c r="A79" s="96" t="s">
        <v>251</v>
      </c>
      <c r="B79" s="27" t="s">
        <v>69</v>
      </c>
      <c r="C79" s="35" t="s">
        <v>254</v>
      </c>
      <c r="D79" s="35"/>
      <c r="E79" s="43">
        <f>E80</f>
        <v>3610.5</v>
      </c>
      <c r="F79" s="43">
        <f>F80</f>
        <v>0</v>
      </c>
      <c r="G79" s="43">
        <f>G80</f>
        <v>3610.5</v>
      </c>
      <c r="H79" s="43">
        <f>H80</f>
        <v>0</v>
      </c>
      <c r="I79" s="43">
        <f>I80</f>
        <v>0</v>
      </c>
      <c r="J79" s="81"/>
      <c r="K79" s="81"/>
      <c r="L79" s="81"/>
      <c r="M79" s="81"/>
    </row>
    <row r="80" spans="1:13" ht="31.5">
      <c r="A80" s="96" t="s">
        <v>28</v>
      </c>
      <c r="B80" s="27" t="s">
        <v>69</v>
      </c>
      <c r="C80" s="35" t="s">
        <v>254</v>
      </c>
      <c r="D80" s="35" t="s">
        <v>23</v>
      </c>
      <c r="E80" s="36">
        <v>3610.5</v>
      </c>
      <c r="F80" s="36">
        <v>0</v>
      </c>
      <c r="G80" s="36">
        <f>F80+E80</f>
        <v>3610.5</v>
      </c>
      <c r="H80" s="43">
        <v>0</v>
      </c>
      <c r="I80" s="43">
        <v>0</v>
      </c>
      <c r="J80" s="81"/>
      <c r="K80" s="81"/>
      <c r="L80" s="81"/>
      <c r="M80" s="81"/>
    </row>
    <row r="81" spans="1:13" ht="31.5">
      <c r="A81" s="96" t="s">
        <v>251</v>
      </c>
      <c r="B81" s="27" t="s">
        <v>69</v>
      </c>
      <c r="C81" s="35" t="s">
        <v>255</v>
      </c>
      <c r="D81" s="35"/>
      <c r="E81" s="36">
        <f>E82</f>
        <v>835.8</v>
      </c>
      <c r="F81" s="36">
        <f>F82</f>
        <v>0</v>
      </c>
      <c r="G81" s="36">
        <f>G82</f>
        <v>835.8</v>
      </c>
      <c r="H81" s="36">
        <f>H82</f>
        <v>0</v>
      </c>
      <c r="I81" s="36">
        <f>I82</f>
        <v>0</v>
      </c>
      <c r="J81" s="81"/>
      <c r="K81" s="81"/>
      <c r="L81" s="81"/>
      <c r="M81" s="81"/>
    </row>
    <row r="82" spans="1:13" ht="31.5">
      <c r="A82" s="96" t="s">
        <v>28</v>
      </c>
      <c r="B82" s="27" t="s">
        <v>69</v>
      </c>
      <c r="C82" s="35" t="s">
        <v>255</v>
      </c>
      <c r="D82" s="35" t="s">
        <v>23</v>
      </c>
      <c r="E82" s="36">
        <v>835.8</v>
      </c>
      <c r="F82" s="36"/>
      <c r="G82" s="36">
        <f>F82+E82</f>
        <v>835.8</v>
      </c>
      <c r="H82" s="36">
        <v>0</v>
      </c>
      <c r="I82" s="36">
        <v>0</v>
      </c>
      <c r="J82" s="81"/>
      <c r="K82" s="81"/>
      <c r="L82" s="81"/>
      <c r="M82" s="81"/>
    </row>
    <row r="83" spans="1:13" ht="31.5" customHeight="1">
      <c r="A83" s="10" t="s">
        <v>281</v>
      </c>
      <c r="B83" s="75" t="s">
        <v>69</v>
      </c>
      <c r="C83" s="11" t="s">
        <v>166</v>
      </c>
      <c r="D83" s="11" t="s">
        <v>0</v>
      </c>
      <c r="E83" s="12">
        <f>E84+E86+E90+E98+E88+E92+E94+E96</f>
        <v>39659.3</v>
      </c>
      <c r="F83" s="12">
        <f>F84+F86+F90+F98+F88+F92+F94+F96</f>
        <v>-60</v>
      </c>
      <c r="G83" s="12">
        <f>G84+G86+G90+G98+G88+G92+G94+G96</f>
        <v>39599.30000000001</v>
      </c>
      <c r="H83" s="12">
        <f>H84+H86+H90+H98+H88+H92+H94+H96</f>
        <v>37824.899999999994</v>
      </c>
      <c r="I83" s="12">
        <f>I84+I86+I90+I98+I88+I92+I94+I96</f>
        <v>37824.899999999994</v>
      </c>
      <c r="J83" s="81"/>
      <c r="K83" s="81"/>
      <c r="L83" s="81"/>
      <c r="M83" s="81"/>
    </row>
    <row r="84" spans="1:13" ht="44.25" customHeight="1">
      <c r="A84" s="14" t="s">
        <v>35</v>
      </c>
      <c r="B84" s="42" t="s">
        <v>69</v>
      </c>
      <c r="C84" s="42" t="s">
        <v>305</v>
      </c>
      <c r="D84" s="56"/>
      <c r="E84" s="43">
        <f>E85</f>
        <v>5086.8</v>
      </c>
      <c r="F84" s="43">
        <f>F85</f>
        <v>-22.2</v>
      </c>
      <c r="G84" s="43">
        <f>G85</f>
        <v>5064.6</v>
      </c>
      <c r="H84" s="43">
        <f>H85</f>
        <v>5390.1</v>
      </c>
      <c r="I84" s="43">
        <f>I85</f>
        <v>5390.1</v>
      </c>
      <c r="J84" s="81"/>
      <c r="K84" s="81"/>
      <c r="L84" s="81"/>
      <c r="M84" s="81"/>
    </row>
    <row r="85" spans="1:13" ht="47.25">
      <c r="A85" s="45" t="s">
        <v>343</v>
      </c>
      <c r="B85" s="42" t="s">
        <v>69</v>
      </c>
      <c r="C85" s="42" t="s">
        <v>305</v>
      </c>
      <c r="D85" s="42" t="s">
        <v>8</v>
      </c>
      <c r="E85" s="47">
        <v>5086.8</v>
      </c>
      <c r="F85" s="47">
        <v>-22.2</v>
      </c>
      <c r="G85" s="47">
        <f>F85+E85</f>
        <v>5064.6</v>
      </c>
      <c r="H85" s="47">
        <v>5390.1</v>
      </c>
      <c r="I85" s="47">
        <v>5390.1</v>
      </c>
      <c r="J85" s="81"/>
      <c r="K85" s="81"/>
      <c r="L85" s="81"/>
      <c r="M85" s="81"/>
    </row>
    <row r="86" spans="1:13" ht="47.25">
      <c r="A86" s="14" t="s">
        <v>35</v>
      </c>
      <c r="B86" s="42" t="s">
        <v>69</v>
      </c>
      <c r="C86" s="27" t="s">
        <v>306</v>
      </c>
      <c r="D86" s="15"/>
      <c r="E86" s="43">
        <f>E87</f>
        <v>1947.3</v>
      </c>
      <c r="F86" s="43">
        <f>F87</f>
        <v>0</v>
      </c>
      <c r="G86" s="43">
        <f>G87</f>
        <v>1947.3</v>
      </c>
      <c r="H86" s="43">
        <f>H87</f>
        <v>1233.7</v>
      </c>
      <c r="I86" s="43">
        <f>I87</f>
        <v>1233.7</v>
      </c>
      <c r="J86" s="81"/>
      <c r="K86" s="81"/>
      <c r="L86" s="81"/>
      <c r="M86" s="81"/>
    </row>
    <row r="87" spans="1:13" ht="47.25">
      <c r="A87" s="45" t="s">
        <v>343</v>
      </c>
      <c r="B87" s="42" t="s">
        <v>69</v>
      </c>
      <c r="C87" s="27" t="s">
        <v>306</v>
      </c>
      <c r="D87" s="42" t="s">
        <v>8</v>
      </c>
      <c r="E87" s="43">
        <v>1947.3</v>
      </c>
      <c r="F87" s="43">
        <v>0</v>
      </c>
      <c r="G87" s="43">
        <f>F87+E87</f>
        <v>1947.3</v>
      </c>
      <c r="H87" s="43">
        <v>1233.7</v>
      </c>
      <c r="I87" s="43">
        <v>1233.7</v>
      </c>
      <c r="J87" s="81"/>
      <c r="K87" s="81"/>
      <c r="L87" s="81"/>
      <c r="M87" s="81"/>
    </row>
    <row r="88" spans="1:13" ht="31.5">
      <c r="A88" s="45" t="s">
        <v>36</v>
      </c>
      <c r="B88" s="42" t="s">
        <v>69</v>
      </c>
      <c r="C88" s="21" t="s">
        <v>167</v>
      </c>
      <c r="D88" s="21"/>
      <c r="E88" s="43">
        <f>E89</f>
        <v>8725.2</v>
      </c>
      <c r="F88" s="43">
        <f>F89</f>
        <v>0</v>
      </c>
      <c r="G88" s="43">
        <f>G89</f>
        <v>8725.2</v>
      </c>
      <c r="H88" s="43">
        <f>H89</f>
        <v>9423.3</v>
      </c>
      <c r="I88" s="43">
        <f>I89</f>
        <v>9423.3</v>
      </c>
      <c r="J88" s="81"/>
      <c r="K88" s="81"/>
      <c r="L88" s="81"/>
      <c r="M88" s="81"/>
    </row>
    <row r="89" spans="1:13" ht="47.25">
      <c r="A89" s="45" t="s">
        <v>343</v>
      </c>
      <c r="B89" s="42" t="s">
        <v>69</v>
      </c>
      <c r="C89" s="21" t="s">
        <v>167</v>
      </c>
      <c r="D89" s="21" t="s">
        <v>8</v>
      </c>
      <c r="E89" s="43">
        <v>8725.2</v>
      </c>
      <c r="F89" s="43"/>
      <c r="G89" s="43">
        <f>F89+E89</f>
        <v>8725.2</v>
      </c>
      <c r="H89" s="43">
        <v>9423.3</v>
      </c>
      <c r="I89" s="43">
        <v>9423.3</v>
      </c>
      <c r="J89" s="81"/>
      <c r="K89" s="81"/>
      <c r="L89" s="81"/>
      <c r="M89" s="81"/>
    </row>
    <row r="90" spans="1:13" ht="31.5">
      <c r="A90" s="40" t="s">
        <v>36</v>
      </c>
      <c r="B90" s="42" t="s">
        <v>69</v>
      </c>
      <c r="C90" s="27" t="s">
        <v>307</v>
      </c>
      <c r="D90" s="42"/>
      <c r="E90" s="43">
        <f>E91</f>
        <v>12413</v>
      </c>
      <c r="F90" s="43">
        <f>F91</f>
        <v>0</v>
      </c>
      <c r="G90" s="43">
        <f>G91</f>
        <v>12413</v>
      </c>
      <c r="H90" s="43">
        <f>H91</f>
        <v>12413</v>
      </c>
      <c r="I90" s="43">
        <f>I91</f>
        <v>12413</v>
      </c>
      <c r="J90" s="81"/>
      <c r="K90" s="81"/>
      <c r="L90" s="81"/>
      <c r="M90" s="81"/>
    </row>
    <row r="91" spans="1:13" ht="47.25">
      <c r="A91" s="45" t="s">
        <v>343</v>
      </c>
      <c r="B91" s="42" t="s">
        <v>69</v>
      </c>
      <c r="C91" s="27" t="s">
        <v>307</v>
      </c>
      <c r="D91" s="42" t="s">
        <v>8</v>
      </c>
      <c r="E91" s="43">
        <v>12413</v>
      </c>
      <c r="F91" s="43"/>
      <c r="G91" s="43">
        <f>F91+E91</f>
        <v>12413</v>
      </c>
      <c r="H91" s="43">
        <v>12413</v>
      </c>
      <c r="I91" s="43">
        <v>12413</v>
      </c>
      <c r="J91" s="81"/>
      <c r="K91" s="81"/>
      <c r="L91" s="81"/>
      <c r="M91" s="81"/>
    </row>
    <row r="92" spans="1:13" ht="47.25">
      <c r="A92" s="40" t="s">
        <v>189</v>
      </c>
      <c r="B92" s="42" t="s">
        <v>69</v>
      </c>
      <c r="C92" s="15" t="s">
        <v>168</v>
      </c>
      <c r="D92" s="42"/>
      <c r="E92" s="43">
        <f>E93</f>
        <v>8201.7</v>
      </c>
      <c r="F92" s="43">
        <f>F93</f>
        <v>0</v>
      </c>
      <c r="G92" s="43">
        <f>G93</f>
        <v>8201.7</v>
      </c>
      <c r="H92" s="43">
        <f>H93</f>
        <v>6000</v>
      </c>
      <c r="I92" s="43">
        <f>I93</f>
        <v>6000</v>
      </c>
      <c r="J92" s="81"/>
      <c r="K92" s="81"/>
      <c r="L92" s="81"/>
      <c r="M92" s="81"/>
    </row>
    <row r="93" spans="1:13" ht="47.25">
      <c r="A93" s="45" t="s">
        <v>343</v>
      </c>
      <c r="B93" s="42" t="s">
        <v>69</v>
      </c>
      <c r="C93" s="15" t="s">
        <v>168</v>
      </c>
      <c r="D93" s="42" t="s">
        <v>8</v>
      </c>
      <c r="E93" s="43">
        <v>8201.7</v>
      </c>
      <c r="F93" s="43"/>
      <c r="G93" s="43">
        <f>F93+E93</f>
        <v>8201.7</v>
      </c>
      <c r="H93" s="43">
        <v>6000</v>
      </c>
      <c r="I93" s="43">
        <v>6000</v>
      </c>
      <c r="J93" s="81"/>
      <c r="K93" s="81"/>
      <c r="L93" s="81"/>
      <c r="M93" s="81"/>
    </row>
    <row r="94" spans="1:13" ht="15.75">
      <c r="A94" s="45" t="s">
        <v>190</v>
      </c>
      <c r="B94" s="42" t="s">
        <v>69</v>
      </c>
      <c r="C94" s="15" t="s">
        <v>191</v>
      </c>
      <c r="D94" s="42"/>
      <c r="E94" s="43">
        <f>E95</f>
        <v>633</v>
      </c>
      <c r="F94" s="37">
        <f>F95</f>
        <v>-4.199999999999996</v>
      </c>
      <c r="G94" s="43">
        <f>G95</f>
        <v>628.8</v>
      </c>
      <c r="H94" s="43">
        <f>H95</f>
        <v>712.5</v>
      </c>
      <c r="I94" s="43">
        <f>I95</f>
        <v>712.5</v>
      </c>
      <c r="J94" s="81"/>
      <c r="K94" s="81"/>
      <c r="L94" s="81"/>
      <c r="M94" s="81"/>
    </row>
    <row r="95" spans="1:13" ht="47.25">
      <c r="A95" s="45" t="s">
        <v>343</v>
      </c>
      <c r="B95" s="42" t="s">
        <v>69</v>
      </c>
      <c r="C95" s="15" t="s">
        <v>191</v>
      </c>
      <c r="D95" s="42" t="s">
        <v>8</v>
      </c>
      <c r="E95" s="43">
        <v>633</v>
      </c>
      <c r="F95" s="37">
        <f>33.6-37.8</f>
        <v>-4.199999999999996</v>
      </c>
      <c r="G95" s="43">
        <f>F95+E95</f>
        <v>628.8</v>
      </c>
      <c r="H95" s="43">
        <v>712.5</v>
      </c>
      <c r="I95" s="43">
        <v>712.5</v>
      </c>
      <c r="J95" s="81"/>
      <c r="K95" s="81"/>
      <c r="L95" s="81"/>
      <c r="M95" s="81"/>
    </row>
    <row r="96" spans="1:13" ht="63">
      <c r="A96" s="40" t="s">
        <v>37</v>
      </c>
      <c r="B96" s="42" t="s">
        <v>69</v>
      </c>
      <c r="C96" s="35" t="s">
        <v>342</v>
      </c>
      <c r="D96" s="42"/>
      <c r="E96" s="43">
        <f>E97</f>
        <v>300</v>
      </c>
      <c r="F96" s="37">
        <f>F97</f>
        <v>-33.6</v>
      </c>
      <c r="G96" s="43">
        <f>G97</f>
        <v>266.4</v>
      </c>
      <c r="H96" s="43">
        <f>H97</f>
        <v>300</v>
      </c>
      <c r="I96" s="43">
        <f>I97</f>
        <v>300</v>
      </c>
      <c r="J96" s="81"/>
      <c r="K96" s="81"/>
      <c r="L96" s="81"/>
      <c r="M96" s="81"/>
    </row>
    <row r="97" spans="1:13" ht="15.75">
      <c r="A97" s="45" t="s">
        <v>9</v>
      </c>
      <c r="B97" s="42" t="s">
        <v>69</v>
      </c>
      <c r="C97" s="35" t="s">
        <v>342</v>
      </c>
      <c r="D97" s="42" t="s">
        <v>12</v>
      </c>
      <c r="E97" s="43">
        <v>300</v>
      </c>
      <c r="F97" s="37">
        <f>-33.6</f>
        <v>-33.6</v>
      </c>
      <c r="G97" s="43">
        <f>F97+E97</f>
        <v>266.4</v>
      </c>
      <c r="H97" s="43">
        <v>300</v>
      </c>
      <c r="I97" s="43">
        <v>300</v>
      </c>
      <c r="J97" s="81"/>
      <c r="K97" s="81"/>
      <c r="L97" s="81"/>
      <c r="M97" s="81"/>
    </row>
    <row r="98" spans="1:13" ht="63">
      <c r="A98" s="40" t="s">
        <v>37</v>
      </c>
      <c r="B98" s="42" t="s">
        <v>69</v>
      </c>
      <c r="C98" s="35" t="s">
        <v>308</v>
      </c>
      <c r="D98" s="42"/>
      <c r="E98" s="43">
        <f>E99</f>
        <v>2352.3</v>
      </c>
      <c r="F98" s="43">
        <f>F99</f>
        <v>0</v>
      </c>
      <c r="G98" s="43">
        <f>G99</f>
        <v>2352.3</v>
      </c>
      <c r="H98" s="43">
        <f>H99</f>
        <v>2352.3</v>
      </c>
      <c r="I98" s="43">
        <f>I99</f>
        <v>2352.3</v>
      </c>
      <c r="J98" s="81"/>
      <c r="K98" s="81"/>
      <c r="L98" s="81"/>
      <c r="M98" s="81"/>
    </row>
    <row r="99" spans="1:13" ht="15.75">
      <c r="A99" s="45" t="s">
        <v>9</v>
      </c>
      <c r="B99" s="42" t="s">
        <v>69</v>
      </c>
      <c r="C99" s="35" t="s">
        <v>308</v>
      </c>
      <c r="D99" s="42" t="s">
        <v>12</v>
      </c>
      <c r="E99" s="43">
        <v>2352.3</v>
      </c>
      <c r="F99" s="43"/>
      <c r="G99" s="43">
        <f>F99+E99</f>
        <v>2352.3</v>
      </c>
      <c r="H99" s="43">
        <v>2352.3</v>
      </c>
      <c r="I99" s="43">
        <v>2352.3</v>
      </c>
      <c r="J99" s="81"/>
      <c r="K99" s="81"/>
      <c r="L99" s="81"/>
      <c r="M99" s="81"/>
    </row>
    <row r="100" spans="1:13" ht="31.5">
      <c r="A100" s="10" t="s">
        <v>264</v>
      </c>
      <c r="B100" s="75" t="s">
        <v>69</v>
      </c>
      <c r="C100" s="11" t="s">
        <v>169</v>
      </c>
      <c r="D100" s="11" t="s">
        <v>0</v>
      </c>
      <c r="E100" s="12">
        <f>E103+E101</f>
        <v>198.2</v>
      </c>
      <c r="F100" s="12">
        <f>F103+F101</f>
        <v>0</v>
      </c>
      <c r="G100" s="12">
        <f>G103+G101</f>
        <v>198.2</v>
      </c>
      <c r="H100" s="12">
        <f>H103+H101</f>
        <v>198.2</v>
      </c>
      <c r="I100" s="12">
        <f>I103+I101</f>
        <v>198.2</v>
      </c>
      <c r="J100" s="81"/>
      <c r="K100" s="81"/>
      <c r="L100" s="81"/>
      <c r="M100" s="81"/>
    </row>
    <row r="101" spans="1:13" ht="31.5">
      <c r="A101" s="22" t="s">
        <v>54</v>
      </c>
      <c r="B101" s="27" t="s">
        <v>69</v>
      </c>
      <c r="C101" s="15" t="s">
        <v>309</v>
      </c>
      <c r="D101" s="42"/>
      <c r="E101" s="20">
        <f>E102</f>
        <v>50</v>
      </c>
      <c r="F101" s="20">
        <f>F102</f>
        <v>0</v>
      </c>
      <c r="G101" s="20">
        <f>G102</f>
        <v>50</v>
      </c>
      <c r="H101" s="20">
        <f>H102</f>
        <v>50</v>
      </c>
      <c r="I101" s="20">
        <f>I102</f>
        <v>50</v>
      </c>
      <c r="J101" s="81"/>
      <c r="K101" s="81"/>
      <c r="L101" s="81"/>
      <c r="M101" s="81"/>
    </row>
    <row r="102" spans="1:13" ht="15.75">
      <c r="A102" s="40" t="s">
        <v>26</v>
      </c>
      <c r="B102" s="42" t="s">
        <v>69</v>
      </c>
      <c r="C102" s="15" t="s">
        <v>309</v>
      </c>
      <c r="D102" s="42" t="s">
        <v>16</v>
      </c>
      <c r="E102" s="43">
        <v>50</v>
      </c>
      <c r="F102" s="43"/>
      <c r="G102" s="43">
        <f>F102+E102</f>
        <v>50</v>
      </c>
      <c r="H102" s="43">
        <v>50</v>
      </c>
      <c r="I102" s="43">
        <v>50</v>
      </c>
      <c r="J102" s="81"/>
      <c r="K102" s="81"/>
      <c r="L102" s="81"/>
      <c r="M102" s="81"/>
    </row>
    <row r="103" spans="1:13" ht="31.5">
      <c r="A103" s="40" t="s">
        <v>44</v>
      </c>
      <c r="B103" s="42" t="s">
        <v>69</v>
      </c>
      <c r="C103" s="15" t="s">
        <v>170</v>
      </c>
      <c r="D103" s="21"/>
      <c r="E103" s="20">
        <f>E104</f>
        <v>148.2</v>
      </c>
      <c r="F103" s="20">
        <f>F104</f>
        <v>0</v>
      </c>
      <c r="G103" s="20">
        <f>G104</f>
        <v>148.2</v>
      </c>
      <c r="H103" s="20">
        <f>H104</f>
        <v>148.2</v>
      </c>
      <c r="I103" s="20">
        <f>I104</f>
        <v>148.2</v>
      </c>
      <c r="J103" s="81"/>
      <c r="K103" s="81"/>
      <c r="L103" s="81"/>
      <c r="M103" s="81"/>
    </row>
    <row r="104" spans="1:13" ht="47.25">
      <c r="A104" s="45" t="s">
        <v>343</v>
      </c>
      <c r="B104" s="42" t="s">
        <v>69</v>
      </c>
      <c r="C104" s="15" t="s">
        <v>170</v>
      </c>
      <c r="D104" s="42" t="s">
        <v>8</v>
      </c>
      <c r="E104" s="43">
        <v>148.2</v>
      </c>
      <c r="F104" s="43"/>
      <c r="G104" s="43">
        <f>F104+E104</f>
        <v>148.2</v>
      </c>
      <c r="H104" s="43">
        <v>148.2</v>
      </c>
      <c r="I104" s="43">
        <v>148.2</v>
      </c>
      <c r="J104" s="81"/>
      <c r="K104" s="81"/>
      <c r="L104" s="81"/>
      <c r="M104" s="81"/>
    </row>
    <row r="105" spans="1:13" ht="31.5">
      <c r="A105" s="10" t="s">
        <v>282</v>
      </c>
      <c r="B105" s="75" t="s">
        <v>69</v>
      </c>
      <c r="C105" s="11" t="s">
        <v>200</v>
      </c>
      <c r="D105" s="11" t="s">
        <v>0</v>
      </c>
      <c r="E105" s="12">
        <f aca="true" t="shared" si="3" ref="E105:I106">E106</f>
        <v>2830.6</v>
      </c>
      <c r="F105" s="12">
        <f t="shared" si="3"/>
        <v>0</v>
      </c>
      <c r="G105" s="12">
        <f t="shared" si="3"/>
        <v>2830.6</v>
      </c>
      <c r="H105" s="12">
        <f t="shared" si="3"/>
        <v>2830.6</v>
      </c>
      <c r="I105" s="12">
        <f t="shared" si="3"/>
        <v>2830.6</v>
      </c>
      <c r="J105" s="81"/>
      <c r="K105" s="81"/>
      <c r="L105" s="81"/>
      <c r="M105" s="81"/>
    </row>
    <row r="106" spans="1:13" ht="86.25" customHeight="1">
      <c r="A106" s="23" t="s">
        <v>345</v>
      </c>
      <c r="B106" s="42" t="s">
        <v>69</v>
      </c>
      <c r="C106" s="35" t="s">
        <v>310</v>
      </c>
      <c r="D106" s="93"/>
      <c r="E106" s="92">
        <f t="shared" si="3"/>
        <v>2830.6</v>
      </c>
      <c r="F106" s="92">
        <f t="shared" si="3"/>
        <v>0</v>
      </c>
      <c r="G106" s="92">
        <f t="shared" si="3"/>
        <v>2830.6</v>
      </c>
      <c r="H106" s="92">
        <f t="shared" si="3"/>
        <v>2830.6</v>
      </c>
      <c r="I106" s="92">
        <f t="shared" si="3"/>
        <v>2830.6</v>
      </c>
      <c r="J106" s="81"/>
      <c r="K106" s="81"/>
      <c r="L106" s="81"/>
      <c r="M106" s="81"/>
    </row>
    <row r="107" spans="1:13" ht="47.25">
      <c r="A107" s="45" t="s">
        <v>343</v>
      </c>
      <c r="B107" s="42" t="s">
        <v>69</v>
      </c>
      <c r="C107" s="35" t="s">
        <v>310</v>
      </c>
      <c r="D107" s="93" t="s">
        <v>8</v>
      </c>
      <c r="E107" s="92">
        <v>2830.6</v>
      </c>
      <c r="F107" s="92"/>
      <c r="G107" s="92">
        <f>F107+E107</f>
        <v>2830.6</v>
      </c>
      <c r="H107" s="92">
        <v>2830.6</v>
      </c>
      <c r="I107" s="92">
        <v>2830.6</v>
      </c>
      <c r="J107" s="81"/>
      <c r="K107" s="81"/>
      <c r="L107" s="81"/>
      <c r="M107" s="81"/>
    </row>
    <row r="108" spans="1:13" ht="15.75">
      <c r="A108" s="73" t="s">
        <v>265</v>
      </c>
      <c r="B108" s="69" t="s">
        <v>69</v>
      </c>
      <c r="C108" s="68" t="s">
        <v>99</v>
      </c>
      <c r="D108" s="68" t="s">
        <v>0</v>
      </c>
      <c r="E108" s="74">
        <f>E112+E109</f>
        <v>2918.1</v>
      </c>
      <c r="F108" s="74">
        <f>F112+F109</f>
        <v>0</v>
      </c>
      <c r="G108" s="74">
        <f>G112+G109</f>
        <v>2918.1</v>
      </c>
      <c r="H108" s="74">
        <f>H112+H109</f>
        <v>965</v>
      </c>
      <c r="I108" s="74">
        <f>I112+I109</f>
        <v>965</v>
      </c>
      <c r="J108" s="81"/>
      <c r="K108" s="81"/>
      <c r="L108" s="81"/>
      <c r="M108" s="81"/>
    </row>
    <row r="109" spans="1:13" ht="15.75">
      <c r="A109" s="128" t="s">
        <v>267</v>
      </c>
      <c r="B109" s="78" t="s">
        <v>69</v>
      </c>
      <c r="C109" s="11" t="s">
        <v>103</v>
      </c>
      <c r="D109" s="11"/>
      <c r="E109" s="12">
        <f aca="true" t="shared" si="4" ref="E109:I110">E110</f>
        <v>1953.1</v>
      </c>
      <c r="F109" s="12">
        <f t="shared" si="4"/>
        <v>0</v>
      </c>
      <c r="G109" s="12">
        <f t="shared" si="4"/>
        <v>1953.1</v>
      </c>
      <c r="H109" s="12">
        <f t="shared" si="4"/>
        <v>0</v>
      </c>
      <c r="I109" s="12">
        <f t="shared" si="4"/>
        <v>0</v>
      </c>
      <c r="J109" s="81"/>
      <c r="K109" s="81"/>
      <c r="L109" s="81"/>
      <c r="M109" s="81"/>
    </row>
    <row r="110" spans="1:13" ht="31.5">
      <c r="A110" s="45" t="s">
        <v>27</v>
      </c>
      <c r="B110" s="42" t="s">
        <v>69</v>
      </c>
      <c r="C110" s="42" t="s">
        <v>111</v>
      </c>
      <c r="D110" s="42"/>
      <c r="E110" s="36">
        <f t="shared" si="4"/>
        <v>1953.1</v>
      </c>
      <c r="F110" s="36">
        <f t="shared" si="4"/>
        <v>0</v>
      </c>
      <c r="G110" s="36">
        <f t="shared" si="4"/>
        <v>1953.1</v>
      </c>
      <c r="H110" s="36">
        <f t="shared" si="4"/>
        <v>0</v>
      </c>
      <c r="I110" s="36">
        <f t="shared" si="4"/>
        <v>0</v>
      </c>
      <c r="J110" s="81"/>
      <c r="K110" s="81"/>
      <c r="L110" s="81"/>
      <c r="M110" s="81"/>
    </row>
    <row r="111" spans="1:13" ht="45" customHeight="1">
      <c r="A111" s="45" t="s">
        <v>343</v>
      </c>
      <c r="B111" s="42" t="s">
        <v>69</v>
      </c>
      <c r="C111" s="42" t="s">
        <v>111</v>
      </c>
      <c r="D111" s="42" t="s">
        <v>8</v>
      </c>
      <c r="E111" s="36">
        <v>1953.1</v>
      </c>
      <c r="F111" s="36">
        <v>0</v>
      </c>
      <c r="G111" s="36">
        <f>E111+F111</f>
        <v>1953.1</v>
      </c>
      <c r="H111" s="36">
        <v>0</v>
      </c>
      <c r="I111" s="36">
        <v>0</v>
      </c>
      <c r="J111" s="81"/>
      <c r="K111" s="81"/>
      <c r="L111" s="81"/>
      <c r="M111" s="81"/>
    </row>
    <row r="112" spans="1:13" ht="15.75">
      <c r="A112" s="10" t="s">
        <v>268</v>
      </c>
      <c r="B112" s="78" t="s">
        <v>69</v>
      </c>
      <c r="C112" s="11" t="s">
        <v>106</v>
      </c>
      <c r="D112" s="11" t="s">
        <v>0</v>
      </c>
      <c r="E112" s="12">
        <f>E113+E116+E119</f>
        <v>965</v>
      </c>
      <c r="F112" s="12">
        <f>F113+F116+F119</f>
        <v>0</v>
      </c>
      <c r="G112" s="12">
        <f>G113+G116+G119</f>
        <v>965</v>
      </c>
      <c r="H112" s="12">
        <f>H113+H116+H119</f>
        <v>965</v>
      </c>
      <c r="I112" s="12">
        <f>I113+I116+I119</f>
        <v>965</v>
      </c>
      <c r="J112" s="81"/>
      <c r="K112" s="81"/>
      <c r="L112" s="81"/>
      <c r="M112" s="81"/>
    </row>
    <row r="113" spans="1:13" ht="15.75">
      <c r="A113" s="40" t="s">
        <v>65</v>
      </c>
      <c r="B113" s="42" t="s">
        <v>69</v>
      </c>
      <c r="C113" s="42" t="s">
        <v>321</v>
      </c>
      <c r="D113" s="42"/>
      <c r="E113" s="43">
        <f>E114+E115</f>
        <v>700</v>
      </c>
      <c r="F113" s="43">
        <f>F114+F115</f>
        <v>0</v>
      </c>
      <c r="G113" s="43">
        <f>G114+G115</f>
        <v>700</v>
      </c>
      <c r="H113" s="43">
        <f>H114+H115</f>
        <v>700</v>
      </c>
      <c r="I113" s="43">
        <f>I114+I115</f>
        <v>700</v>
      </c>
      <c r="J113" s="81"/>
      <c r="K113" s="81"/>
      <c r="L113" s="81"/>
      <c r="M113" s="81"/>
    </row>
    <row r="114" spans="1:13" ht="47.25">
      <c r="A114" s="45" t="s">
        <v>343</v>
      </c>
      <c r="B114" s="42" t="s">
        <v>69</v>
      </c>
      <c r="C114" s="42" t="s">
        <v>321</v>
      </c>
      <c r="D114" s="42" t="s">
        <v>8</v>
      </c>
      <c r="E114" s="37">
        <v>200</v>
      </c>
      <c r="F114" s="37"/>
      <c r="G114" s="37">
        <f>F114+E114</f>
        <v>200</v>
      </c>
      <c r="H114" s="37">
        <v>200</v>
      </c>
      <c r="I114" s="37">
        <v>200</v>
      </c>
      <c r="J114" s="81"/>
      <c r="K114" s="81"/>
      <c r="L114" s="81"/>
      <c r="M114" s="81"/>
    </row>
    <row r="115" spans="1:13" ht="15.75">
      <c r="A115" s="40" t="s">
        <v>26</v>
      </c>
      <c r="B115" s="42" t="s">
        <v>69</v>
      </c>
      <c r="C115" s="42" t="s">
        <v>321</v>
      </c>
      <c r="D115" s="42" t="s">
        <v>16</v>
      </c>
      <c r="E115" s="37">
        <v>500</v>
      </c>
      <c r="F115" s="37"/>
      <c r="G115" s="37">
        <f>F115+E115</f>
        <v>500</v>
      </c>
      <c r="H115" s="37">
        <v>500</v>
      </c>
      <c r="I115" s="37">
        <v>500</v>
      </c>
      <c r="J115" s="81"/>
      <c r="K115" s="81"/>
      <c r="L115" s="81"/>
      <c r="M115" s="81"/>
    </row>
    <row r="116" spans="1:13" ht="31.5">
      <c r="A116" s="40" t="s">
        <v>85</v>
      </c>
      <c r="B116" s="42" t="s">
        <v>69</v>
      </c>
      <c r="C116" s="42" t="s">
        <v>113</v>
      </c>
      <c r="D116" s="42"/>
      <c r="E116" s="43">
        <f>E117+E118</f>
        <v>165</v>
      </c>
      <c r="F116" s="43">
        <f>F117+F118</f>
        <v>0</v>
      </c>
      <c r="G116" s="43">
        <f>G117+G118</f>
        <v>165</v>
      </c>
      <c r="H116" s="43">
        <f>H117+H118</f>
        <v>165</v>
      </c>
      <c r="I116" s="43">
        <f>I117+I118</f>
        <v>165</v>
      </c>
      <c r="J116" s="81"/>
      <c r="K116" s="81"/>
      <c r="L116" s="81"/>
      <c r="M116" s="81"/>
    </row>
    <row r="117" spans="1:13" ht="63">
      <c r="A117" s="121" t="s">
        <v>14</v>
      </c>
      <c r="B117" s="42" t="s">
        <v>69</v>
      </c>
      <c r="C117" s="42" t="s">
        <v>113</v>
      </c>
      <c r="D117" s="42" t="s">
        <v>15</v>
      </c>
      <c r="E117" s="43">
        <v>50</v>
      </c>
      <c r="F117" s="43"/>
      <c r="G117" s="43">
        <f>F117+E117</f>
        <v>50</v>
      </c>
      <c r="H117" s="43">
        <v>50</v>
      </c>
      <c r="I117" s="43">
        <v>50</v>
      </c>
      <c r="J117" s="81"/>
      <c r="K117" s="81"/>
      <c r="L117" s="81"/>
      <c r="M117" s="81"/>
    </row>
    <row r="118" spans="1:13" ht="47.25">
      <c r="A118" s="45" t="s">
        <v>343</v>
      </c>
      <c r="B118" s="42" t="s">
        <v>69</v>
      </c>
      <c r="C118" s="42" t="s">
        <v>113</v>
      </c>
      <c r="D118" s="42" t="s">
        <v>8</v>
      </c>
      <c r="E118" s="43">
        <v>115</v>
      </c>
      <c r="F118" s="43"/>
      <c r="G118" s="43">
        <f>F118+E118</f>
        <v>115</v>
      </c>
      <c r="H118" s="43">
        <v>115</v>
      </c>
      <c r="I118" s="43">
        <v>115</v>
      </c>
      <c r="J118" s="81"/>
      <c r="K118" s="81"/>
      <c r="L118" s="81"/>
      <c r="M118" s="81"/>
    </row>
    <row r="119" spans="1:13" ht="32.25" customHeight="1">
      <c r="A119" s="40" t="s">
        <v>86</v>
      </c>
      <c r="B119" s="42" t="s">
        <v>69</v>
      </c>
      <c r="C119" s="42" t="s">
        <v>114</v>
      </c>
      <c r="D119" s="42"/>
      <c r="E119" s="43">
        <f>E121+E120</f>
        <v>100</v>
      </c>
      <c r="F119" s="43">
        <f>F121+F120</f>
        <v>0</v>
      </c>
      <c r="G119" s="43">
        <f>G121+G120</f>
        <v>100</v>
      </c>
      <c r="H119" s="43">
        <f>H121+H120</f>
        <v>100</v>
      </c>
      <c r="I119" s="43">
        <f>I121+I120</f>
        <v>100</v>
      </c>
      <c r="J119" s="81"/>
      <c r="K119" s="81"/>
      <c r="L119" s="81"/>
      <c r="M119" s="81"/>
    </row>
    <row r="120" spans="1:13" ht="64.5" customHeight="1">
      <c r="A120" s="121" t="s">
        <v>14</v>
      </c>
      <c r="B120" s="42" t="s">
        <v>69</v>
      </c>
      <c r="C120" s="42" t="s">
        <v>114</v>
      </c>
      <c r="D120" s="42" t="s">
        <v>15</v>
      </c>
      <c r="E120" s="43">
        <v>5</v>
      </c>
      <c r="F120" s="43"/>
      <c r="G120" s="43">
        <f>F120+E120</f>
        <v>5</v>
      </c>
      <c r="H120" s="43">
        <v>5</v>
      </c>
      <c r="I120" s="43">
        <v>5</v>
      </c>
      <c r="J120" s="81"/>
      <c r="K120" s="81"/>
      <c r="L120" s="81"/>
      <c r="M120" s="81"/>
    </row>
    <row r="121" spans="1:13" ht="47.25">
      <c r="A121" s="45" t="s">
        <v>343</v>
      </c>
      <c r="B121" s="42" t="s">
        <v>69</v>
      </c>
      <c r="C121" s="42" t="s">
        <v>114</v>
      </c>
      <c r="D121" s="42" t="s">
        <v>8</v>
      </c>
      <c r="E121" s="43">
        <v>95</v>
      </c>
      <c r="F121" s="43"/>
      <c r="G121" s="43">
        <f>F121+E121</f>
        <v>95</v>
      </c>
      <c r="H121" s="43">
        <v>95</v>
      </c>
      <c r="I121" s="43">
        <v>95</v>
      </c>
      <c r="J121" s="81"/>
      <c r="K121" s="81"/>
      <c r="L121" s="81"/>
      <c r="M121" s="81"/>
    </row>
    <row r="122" spans="1:13" ht="31.5">
      <c r="A122" s="73" t="s">
        <v>270</v>
      </c>
      <c r="B122" s="69" t="s">
        <v>69</v>
      </c>
      <c r="C122" s="68" t="s">
        <v>125</v>
      </c>
      <c r="D122" s="68" t="s">
        <v>0</v>
      </c>
      <c r="E122" s="74">
        <f>E140+E130+E136+E143+E138+E132+E134+E123+E147+E126+E128+E145</f>
        <v>65335.799999999996</v>
      </c>
      <c r="F122" s="74">
        <f>F140+F130+F136+F143+F138+F132+F134+F123+F147+F126+F128+F145</f>
        <v>271.79999999999995</v>
      </c>
      <c r="G122" s="74">
        <f>G140+G130+G136+G143+G138+G132+G134+G123+G147+G126+G128+G145</f>
        <v>65607.6</v>
      </c>
      <c r="H122" s="74">
        <f>H140+H130+H136+H143+H138+H132+H134+H123+H147+H126+H128+H145</f>
        <v>60508.6</v>
      </c>
      <c r="I122" s="74">
        <f>I140+I130+I136+I143+I138+I132+I134+I123+I147+I126+I128+I145</f>
        <v>60508.6</v>
      </c>
      <c r="J122" s="81"/>
      <c r="K122" s="81"/>
      <c r="L122" s="81"/>
      <c r="M122" s="81"/>
    </row>
    <row r="123" spans="1:13" ht="15.75">
      <c r="A123" s="40" t="s">
        <v>311</v>
      </c>
      <c r="B123" s="42" t="s">
        <v>69</v>
      </c>
      <c r="C123" s="42" t="s">
        <v>312</v>
      </c>
      <c r="D123" s="42"/>
      <c r="E123" s="43">
        <f>E125</f>
        <v>35</v>
      </c>
      <c r="F123" s="43">
        <f>F125+F124</f>
        <v>236.5</v>
      </c>
      <c r="G123" s="43">
        <f>G124+G125</f>
        <v>271.5</v>
      </c>
      <c r="H123" s="43">
        <f>H125</f>
        <v>100</v>
      </c>
      <c r="I123" s="43">
        <f>I125</f>
        <v>100</v>
      </c>
      <c r="J123" s="81"/>
      <c r="K123" s="81"/>
      <c r="L123" s="81"/>
      <c r="M123" s="81"/>
    </row>
    <row r="124" spans="1:13" ht="31.5">
      <c r="A124" s="40" t="s">
        <v>344</v>
      </c>
      <c r="B124" s="42"/>
      <c r="C124" s="42" t="s">
        <v>312</v>
      </c>
      <c r="D124" s="42" t="s">
        <v>8</v>
      </c>
      <c r="E124" s="43">
        <v>0</v>
      </c>
      <c r="F124" s="43">
        <v>35</v>
      </c>
      <c r="G124" s="43">
        <f>F124+E124</f>
        <v>35</v>
      </c>
      <c r="H124" s="43">
        <v>0</v>
      </c>
      <c r="I124" s="43">
        <v>0</v>
      </c>
      <c r="J124" s="81"/>
      <c r="K124" s="81"/>
      <c r="L124" s="81"/>
      <c r="M124" s="81"/>
    </row>
    <row r="125" spans="1:13" ht="31.5">
      <c r="A125" s="45" t="s">
        <v>10</v>
      </c>
      <c r="B125" s="42" t="s">
        <v>69</v>
      </c>
      <c r="C125" s="42" t="s">
        <v>312</v>
      </c>
      <c r="D125" s="42" t="s">
        <v>11</v>
      </c>
      <c r="E125" s="43">
        <v>35</v>
      </c>
      <c r="F125" s="43">
        <f>-35+236.5</f>
        <v>201.5</v>
      </c>
      <c r="G125" s="43">
        <f>F125+E125</f>
        <v>236.5</v>
      </c>
      <c r="H125" s="43">
        <v>100</v>
      </c>
      <c r="I125" s="43">
        <v>100</v>
      </c>
      <c r="J125" s="81"/>
      <c r="K125" s="81"/>
      <c r="L125" s="81"/>
      <c r="M125" s="81"/>
    </row>
    <row r="126" spans="1:13" ht="47.25">
      <c r="A126" s="45" t="s">
        <v>366</v>
      </c>
      <c r="B126" s="42" t="s">
        <v>69</v>
      </c>
      <c r="C126" s="42" t="s">
        <v>365</v>
      </c>
      <c r="D126" s="42"/>
      <c r="E126" s="43">
        <f>E127</f>
        <v>56</v>
      </c>
      <c r="F126" s="43">
        <f>F127</f>
        <v>0</v>
      </c>
      <c r="G126" s="43">
        <f>G127</f>
        <v>56</v>
      </c>
      <c r="H126" s="43">
        <f>H127</f>
        <v>0</v>
      </c>
      <c r="I126" s="43">
        <f>I127</f>
        <v>0</v>
      </c>
      <c r="J126" s="81"/>
      <c r="K126" s="81"/>
      <c r="L126" s="81"/>
      <c r="M126" s="81"/>
    </row>
    <row r="127" spans="1:13" ht="31.5">
      <c r="A127" s="45" t="s">
        <v>344</v>
      </c>
      <c r="B127" s="42" t="s">
        <v>69</v>
      </c>
      <c r="C127" s="42" t="s">
        <v>365</v>
      </c>
      <c r="D127" s="42" t="s">
        <v>8</v>
      </c>
      <c r="E127" s="43">
        <v>56</v>
      </c>
      <c r="F127" s="43"/>
      <c r="G127" s="43">
        <f>E127+F127</f>
        <v>56</v>
      </c>
      <c r="H127" s="43">
        <v>0</v>
      </c>
      <c r="I127" s="43">
        <v>0</v>
      </c>
      <c r="J127" s="81"/>
      <c r="K127" s="81"/>
      <c r="L127" s="81"/>
      <c r="M127" s="81"/>
    </row>
    <row r="128" spans="1:13" ht="47.25">
      <c r="A128" s="45" t="s">
        <v>366</v>
      </c>
      <c r="B128" s="42" t="s">
        <v>69</v>
      </c>
      <c r="C128" s="42" t="s">
        <v>391</v>
      </c>
      <c r="D128" s="42"/>
      <c r="E128" s="43">
        <f>E129</f>
        <v>3785.3</v>
      </c>
      <c r="F128" s="43">
        <f>F129</f>
        <v>0</v>
      </c>
      <c r="G128" s="43">
        <f>G129</f>
        <v>3785.3</v>
      </c>
      <c r="H128" s="43">
        <f>H129</f>
        <v>0</v>
      </c>
      <c r="I128" s="43">
        <f>I129</f>
        <v>0</v>
      </c>
      <c r="J128" s="81"/>
      <c r="K128" s="81"/>
      <c r="L128" s="81"/>
      <c r="M128" s="81"/>
    </row>
    <row r="129" spans="1:13" ht="31.5">
      <c r="A129" s="45" t="s">
        <v>344</v>
      </c>
      <c r="B129" s="42" t="s">
        <v>69</v>
      </c>
      <c r="C129" s="42" t="s">
        <v>391</v>
      </c>
      <c r="D129" s="42" t="s">
        <v>8</v>
      </c>
      <c r="E129" s="43">
        <v>3785.3</v>
      </c>
      <c r="F129" s="43"/>
      <c r="G129" s="43">
        <f>E129+F129</f>
        <v>3785.3</v>
      </c>
      <c r="H129" s="43">
        <v>0</v>
      </c>
      <c r="I129" s="43">
        <v>0</v>
      </c>
      <c r="J129" s="81"/>
      <c r="K129" s="81"/>
      <c r="L129" s="81"/>
      <c r="M129" s="81"/>
    </row>
    <row r="130" spans="1:13" ht="31.5">
      <c r="A130" s="45" t="s">
        <v>49</v>
      </c>
      <c r="B130" s="42" t="s">
        <v>69</v>
      </c>
      <c r="C130" s="42" t="s">
        <v>126</v>
      </c>
      <c r="D130" s="42"/>
      <c r="E130" s="43">
        <f>E131</f>
        <v>55061</v>
      </c>
      <c r="F130" s="43">
        <f>F131</f>
        <v>0</v>
      </c>
      <c r="G130" s="43">
        <f>G131</f>
        <v>55061</v>
      </c>
      <c r="H130" s="43">
        <f>H131</f>
        <v>55061</v>
      </c>
      <c r="I130" s="43">
        <f>I131</f>
        <v>55061</v>
      </c>
      <c r="J130" s="81"/>
      <c r="K130" s="81"/>
      <c r="L130" s="81"/>
      <c r="M130" s="81"/>
    </row>
    <row r="131" spans="1:13" ht="31.5">
      <c r="A131" s="45" t="s">
        <v>10</v>
      </c>
      <c r="B131" s="42" t="s">
        <v>69</v>
      </c>
      <c r="C131" s="42" t="s">
        <v>126</v>
      </c>
      <c r="D131" s="42" t="s">
        <v>11</v>
      </c>
      <c r="E131" s="37">
        <v>55061</v>
      </c>
      <c r="F131" s="37"/>
      <c r="G131" s="37">
        <f>F131+E131</f>
        <v>55061</v>
      </c>
      <c r="H131" s="37">
        <v>55061</v>
      </c>
      <c r="I131" s="37">
        <v>55061</v>
      </c>
      <c r="J131" s="81"/>
      <c r="K131" s="81"/>
      <c r="L131" s="81"/>
      <c r="M131" s="81"/>
    </row>
    <row r="132" spans="1:13" ht="47.25">
      <c r="A132" s="45" t="s">
        <v>248</v>
      </c>
      <c r="B132" s="42" t="s">
        <v>69</v>
      </c>
      <c r="C132" s="42" t="s">
        <v>250</v>
      </c>
      <c r="D132" s="42"/>
      <c r="E132" s="43">
        <f>E133</f>
        <v>3333.5</v>
      </c>
      <c r="F132" s="43">
        <f>F133</f>
        <v>0</v>
      </c>
      <c r="G132" s="43">
        <f>G133</f>
        <v>3333.5</v>
      </c>
      <c r="H132" s="43">
        <f>H133</f>
        <v>3333.5</v>
      </c>
      <c r="I132" s="43">
        <f>I133</f>
        <v>3333.5</v>
      </c>
      <c r="J132" s="81"/>
      <c r="K132" s="81"/>
      <c r="L132" s="81"/>
      <c r="M132" s="81"/>
    </row>
    <row r="133" spans="1:13" ht="31.5">
      <c r="A133" s="45" t="s">
        <v>10</v>
      </c>
      <c r="B133" s="42" t="s">
        <v>69</v>
      </c>
      <c r="C133" s="42" t="s">
        <v>250</v>
      </c>
      <c r="D133" s="42" t="s">
        <v>11</v>
      </c>
      <c r="E133" s="37">
        <v>3333.5</v>
      </c>
      <c r="F133" s="37"/>
      <c r="G133" s="37">
        <f>F133+E133</f>
        <v>3333.5</v>
      </c>
      <c r="H133" s="37">
        <v>3333.5</v>
      </c>
      <c r="I133" s="37">
        <v>3333.5</v>
      </c>
      <c r="J133" s="81"/>
      <c r="K133" s="81"/>
      <c r="L133" s="81"/>
      <c r="M133" s="81"/>
    </row>
    <row r="134" spans="1:13" ht="31.5">
      <c r="A134" s="45" t="s">
        <v>239</v>
      </c>
      <c r="B134" s="42" t="s">
        <v>69</v>
      </c>
      <c r="C134" s="27" t="s">
        <v>292</v>
      </c>
      <c r="D134" s="42"/>
      <c r="E134" s="37">
        <f>E135</f>
        <v>204.6</v>
      </c>
      <c r="F134" s="37">
        <f>F135</f>
        <v>0</v>
      </c>
      <c r="G134" s="37">
        <f>G135</f>
        <v>204.6</v>
      </c>
      <c r="H134" s="37">
        <f>H135</f>
        <v>208.4</v>
      </c>
      <c r="I134" s="37">
        <f>I135</f>
        <v>208.4</v>
      </c>
      <c r="J134" s="81"/>
      <c r="K134" s="81"/>
      <c r="L134" s="81"/>
      <c r="M134" s="81"/>
    </row>
    <row r="135" spans="1:13" ht="31.5">
      <c r="A135" s="45" t="s">
        <v>10</v>
      </c>
      <c r="B135" s="42" t="s">
        <v>69</v>
      </c>
      <c r="C135" s="27" t="s">
        <v>292</v>
      </c>
      <c r="D135" s="42" t="s">
        <v>11</v>
      </c>
      <c r="E135" s="37">
        <v>204.6</v>
      </c>
      <c r="F135" s="37"/>
      <c r="G135" s="37">
        <f>F135+E135</f>
        <v>204.6</v>
      </c>
      <c r="H135" s="37">
        <v>208.4</v>
      </c>
      <c r="I135" s="37">
        <v>208.4</v>
      </c>
      <c r="J135" s="81"/>
      <c r="K135" s="81"/>
      <c r="L135" s="81"/>
      <c r="M135" s="81"/>
    </row>
    <row r="136" spans="1:13" ht="31.5">
      <c r="A136" s="45" t="s">
        <v>38</v>
      </c>
      <c r="B136" s="42" t="s">
        <v>69</v>
      </c>
      <c r="C136" s="42" t="s">
        <v>313</v>
      </c>
      <c r="D136" s="42"/>
      <c r="E136" s="43">
        <f>E137</f>
        <v>300.7</v>
      </c>
      <c r="F136" s="43">
        <f>F137</f>
        <v>0</v>
      </c>
      <c r="G136" s="43">
        <f>G137</f>
        <v>300.7</v>
      </c>
      <c r="H136" s="43">
        <f>H137</f>
        <v>300.7</v>
      </c>
      <c r="I136" s="43">
        <f>I137</f>
        <v>300.7</v>
      </c>
      <c r="J136" s="81"/>
      <c r="K136" s="81"/>
      <c r="L136" s="81"/>
      <c r="M136" s="81"/>
    </row>
    <row r="137" spans="1:13" ht="31.5">
      <c r="A137" s="45" t="s">
        <v>10</v>
      </c>
      <c r="B137" s="42" t="s">
        <v>69</v>
      </c>
      <c r="C137" s="42" t="s">
        <v>313</v>
      </c>
      <c r="D137" s="42" t="s">
        <v>11</v>
      </c>
      <c r="E137" s="43">
        <v>300.7</v>
      </c>
      <c r="F137" s="43"/>
      <c r="G137" s="43">
        <f>F137+E137</f>
        <v>300.7</v>
      </c>
      <c r="H137" s="43">
        <v>300.7</v>
      </c>
      <c r="I137" s="43">
        <v>300.7</v>
      </c>
      <c r="J137" s="81"/>
      <c r="K137" s="81"/>
      <c r="L137" s="81"/>
      <c r="M137" s="81"/>
    </row>
    <row r="138" spans="1:13" ht="31.5">
      <c r="A138" s="45" t="s">
        <v>197</v>
      </c>
      <c r="B138" s="27" t="s">
        <v>69</v>
      </c>
      <c r="C138" s="42" t="s">
        <v>196</v>
      </c>
      <c r="D138" s="15"/>
      <c r="E138" s="17">
        <f>E139</f>
        <v>20</v>
      </c>
      <c r="F138" s="17">
        <f>F139</f>
        <v>0</v>
      </c>
      <c r="G138" s="17">
        <f>G139</f>
        <v>20</v>
      </c>
      <c r="H138" s="17">
        <f>H139</f>
        <v>20</v>
      </c>
      <c r="I138" s="17">
        <f>I139</f>
        <v>20</v>
      </c>
      <c r="J138" s="81"/>
      <c r="K138" s="81"/>
      <c r="L138" s="81"/>
      <c r="M138" s="81"/>
    </row>
    <row r="139" spans="1:13" ht="47.25">
      <c r="A139" s="45" t="s">
        <v>343</v>
      </c>
      <c r="B139" s="27" t="s">
        <v>69</v>
      </c>
      <c r="C139" s="42" t="s">
        <v>196</v>
      </c>
      <c r="D139" s="15" t="s">
        <v>8</v>
      </c>
      <c r="E139" s="43">
        <v>20</v>
      </c>
      <c r="F139" s="43"/>
      <c r="G139" s="43">
        <f>F139+E139</f>
        <v>20</v>
      </c>
      <c r="H139" s="43">
        <v>20</v>
      </c>
      <c r="I139" s="43">
        <v>20</v>
      </c>
      <c r="J139" s="81"/>
      <c r="K139" s="81"/>
      <c r="L139" s="81"/>
      <c r="M139" s="81"/>
    </row>
    <row r="140" spans="1:13" ht="31.5">
      <c r="A140" s="45" t="s">
        <v>39</v>
      </c>
      <c r="B140" s="27" t="s">
        <v>69</v>
      </c>
      <c r="C140" s="42" t="s">
        <v>127</v>
      </c>
      <c r="D140" s="15"/>
      <c r="E140" s="17">
        <f>E142+E141</f>
        <v>1386.5</v>
      </c>
      <c r="F140" s="37">
        <f>F142+F141</f>
        <v>32.9</v>
      </c>
      <c r="G140" s="17">
        <f>G142+G141</f>
        <v>1419.4</v>
      </c>
      <c r="H140" s="17">
        <f>H142+H141</f>
        <v>1385</v>
      </c>
      <c r="I140" s="17">
        <f>I142+I141</f>
        <v>1385</v>
      </c>
      <c r="J140" s="81"/>
      <c r="K140" s="81"/>
      <c r="L140" s="81"/>
      <c r="M140" s="81"/>
    </row>
    <row r="141" spans="1:13" ht="73.5" customHeight="1">
      <c r="A141" s="45" t="s">
        <v>14</v>
      </c>
      <c r="B141" s="27" t="s">
        <v>69</v>
      </c>
      <c r="C141" s="42" t="s">
        <v>127</v>
      </c>
      <c r="D141" s="15" t="s">
        <v>15</v>
      </c>
      <c r="E141" s="17">
        <v>885</v>
      </c>
      <c r="F141" s="37">
        <f>33-0.1</f>
        <v>32.9</v>
      </c>
      <c r="G141" s="17">
        <f>F141+E141</f>
        <v>917.9</v>
      </c>
      <c r="H141" s="17">
        <v>885</v>
      </c>
      <c r="I141" s="17">
        <v>885</v>
      </c>
      <c r="J141" s="81"/>
      <c r="K141" s="81"/>
      <c r="L141" s="81"/>
      <c r="M141" s="81"/>
    </row>
    <row r="142" spans="1:13" ht="47.25">
      <c r="A142" s="45" t="s">
        <v>343</v>
      </c>
      <c r="B142" s="27" t="s">
        <v>69</v>
      </c>
      <c r="C142" s="42" t="s">
        <v>127</v>
      </c>
      <c r="D142" s="15" t="s">
        <v>8</v>
      </c>
      <c r="E142" s="43">
        <v>501.5</v>
      </c>
      <c r="F142" s="43">
        <v>0</v>
      </c>
      <c r="G142" s="17">
        <f>F142+E142</f>
        <v>501.5</v>
      </c>
      <c r="H142" s="43">
        <v>500</v>
      </c>
      <c r="I142" s="43">
        <v>500</v>
      </c>
      <c r="J142" s="81"/>
      <c r="K142" s="81"/>
      <c r="L142" s="81"/>
      <c r="M142" s="81"/>
    </row>
    <row r="143" spans="1:13" ht="47.25">
      <c r="A143" s="22" t="s">
        <v>176</v>
      </c>
      <c r="B143" s="27" t="s">
        <v>69</v>
      </c>
      <c r="C143" s="42" t="s">
        <v>184</v>
      </c>
      <c r="D143" s="15"/>
      <c r="E143" s="43">
        <f>E144</f>
        <v>100</v>
      </c>
      <c r="F143" s="43">
        <f>F144</f>
        <v>0</v>
      </c>
      <c r="G143" s="43">
        <f>G144</f>
        <v>100</v>
      </c>
      <c r="H143" s="43">
        <f>H144</f>
        <v>100</v>
      </c>
      <c r="I143" s="43">
        <f>I144</f>
        <v>100</v>
      </c>
      <c r="J143" s="81"/>
      <c r="K143" s="81"/>
      <c r="L143" s="81"/>
      <c r="M143" s="81"/>
    </row>
    <row r="144" spans="1:13" ht="31.5">
      <c r="A144" s="45" t="s">
        <v>10</v>
      </c>
      <c r="B144" s="27" t="s">
        <v>69</v>
      </c>
      <c r="C144" s="42" t="s">
        <v>184</v>
      </c>
      <c r="D144" s="15" t="s">
        <v>11</v>
      </c>
      <c r="E144" s="43">
        <v>100</v>
      </c>
      <c r="F144" s="43"/>
      <c r="G144" s="43">
        <f>F144+E144</f>
        <v>100</v>
      </c>
      <c r="H144" s="43">
        <v>100</v>
      </c>
      <c r="I144" s="43">
        <v>100</v>
      </c>
      <c r="J144" s="81"/>
      <c r="K144" s="81"/>
      <c r="L144" s="81"/>
      <c r="M144" s="81"/>
    </row>
    <row r="145" spans="1:13" ht="32.25" customHeight="1">
      <c r="A145" s="45" t="s">
        <v>393</v>
      </c>
      <c r="B145" s="27" t="s">
        <v>69</v>
      </c>
      <c r="C145" s="42" t="s">
        <v>392</v>
      </c>
      <c r="D145" s="15"/>
      <c r="E145" s="43">
        <f>E146</f>
        <v>853.2</v>
      </c>
      <c r="F145" s="43">
        <f>F146</f>
        <v>0</v>
      </c>
      <c r="G145" s="43">
        <f>G146</f>
        <v>853.2</v>
      </c>
      <c r="H145" s="43">
        <f>H146</f>
        <v>0</v>
      </c>
      <c r="I145" s="43">
        <f>I146</f>
        <v>0</v>
      </c>
      <c r="J145" s="81"/>
      <c r="K145" s="81"/>
      <c r="L145" s="81"/>
      <c r="M145" s="81"/>
    </row>
    <row r="146" spans="1:13" ht="32.25" customHeight="1">
      <c r="A146" s="45" t="s">
        <v>10</v>
      </c>
      <c r="B146" s="27" t="s">
        <v>69</v>
      </c>
      <c r="C146" s="42" t="s">
        <v>392</v>
      </c>
      <c r="D146" s="15" t="s">
        <v>11</v>
      </c>
      <c r="E146" s="43">
        <v>853.2</v>
      </c>
      <c r="F146" s="43">
        <v>0</v>
      </c>
      <c r="G146" s="43">
        <f>E146+F146</f>
        <v>853.2</v>
      </c>
      <c r="H146" s="43">
        <v>0</v>
      </c>
      <c r="I146" s="43">
        <v>0</v>
      </c>
      <c r="J146" s="81"/>
      <c r="K146" s="81"/>
      <c r="L146" s="81"/>
      <c r="M146" s="81"/>
    </row>
    <row r="147" spans="1:13" ht="63" customHeight="1">
      <c r="A147" s="45" t="s">
        <v>435</v>
      </c>
      <c r="B147" s="27" t="s">
        <v>69</v>
      </c>
      <c r="C147" s="42" t="s">
        <v>331</v>
      </c>
      <c r="D147" s="15"/>
      <c r="E147" s="43">
        <f>E148</f>
        <v>200</v>
      </c>
      <c r="F147" s="37">
        <f>F148</f>
        <v>2.3999999999999773</v>
      </c>
      <c r="G147" s="43">
        <f>G148</f>
        <v>202.39999999999998</v>
      </c>
      <c r="H147" s="43">
        <f>H148</f>
        <v>0</v>
      </c>
      <c r="I147" s="43">
        <f>I148</f>
        <v>0</v>
      </c>
      <c r="J147" s="81"/>
      <c r="K147" s="81"/>
      <c r="L147" s="81"/>
      <c r="M147" s="81"/>
    </row>
    <row r="148" spans="1:13" ht="32.25" customHeight="1">
      <c r="A148" s="45" t="s">
        <v>10</v>
      </c>
      <c r="B148" s="27" t="s">
        <v>69</v>
      </c>
      <c r="C148" s="42" t="s">
        <v>331</v>
      </c>
      <c r="D148" s="15" t="s">
        <v>11</v>
      </c>
      <c r="E148" s="43">
        <v>200</v>
      </c>
      <c r="F148" s="37">
        <f>-106.3-33+141.7</f>
        <v>2.3999999999999773</v>
      </c>
      <c r="G148" s="43">
        <f>F148+E148</f>
        <v>202.39999999999998</v>
      </c>
      <c r="H148" s="43">
        <v>0</v>
      </c>
      <c r="I148" s="43">
        <v>0</v>
      </c>
      <c r="J148" s="81"/>
      <c r="K148" s="81"/>
      <c r="L148" s="81"/>
      <c r="M148" s="81"/>
    </row>
    <row r="149" spans="1:13" ht="31.5">
      <c r="A149" s="127" t="s">
        <v>271</v>
      </c>
      <c r="B149" s="69" t="s">
        <v>69</v>
      </c>
      <c r="C149" s="68" t="s">
        <v>137</v>
      </c>
      <c r="D149" s="68" t="s">
        <v>0</v>
      </c>
      <c r="E149" s="74">
        <f>E153+E190+E150</f>
        <v>121575.29999999999</v>
      </c>
      <c r="F149" s="74">
        <f>F153+F190+F150</f>
        <v>-520.6999999999999</v>
      </c>
      <c r="G149" s="74">
        <f>G153+G190+G150</f>
        <v>121054.59999999999</v>
      </c>
      <c r="H149" s="74">
        <f>H153+H190+H150</f>
        <v>112502.09999999998</v>
      </c>
      <c r="I149" s="74">
        <f>I153+I190+I150</f>
        <v>115948.39999999998</v>
      </c>
      <c r="J149" s="81"/>
      <c r="K149" s="81"/>
      <c r="L149" s="81"/>
      <c r="M149" s="81"/>
    </row>
    <row r="150" spans="1:13" ht="31.5">
      <c r="A150" s="128" t="s">
        <v>283</v>
      </c>
      <c r="B150" s="75" t="s">
        <v>69</v>
      </c>
      <c r="C150" s="11" t="s">
        <v>138</v>
      </c>
      <c r="D150" s="97"/>
      <c r="E150" s="12">
        <f aca="true" t="shared" si="5" ref="E150:I151">E151</f>
        <v>6327.7</v>
      </c>
      <c r="F150" s="12">
        <f t="shared" si="5"/>
        <v>0</v>
      </c>
      <c r="G150" s="12">
        <f t="shared" si="5"/>
        <v>6327.7</v>
      </c>
      <c r="H150" s="12">
        <f t="shared" si="5"/>
        <v>0</v>
      </c>
      <c r="I150" s="12">
        <f>I151</f>
        <v>0</v>
      </c>
      <c r="J150" s="81"/>
      <c r="K150" s="81"/>
      <c r="L150" s="81"/>
      <c r="M150" s="81"/>
    </row>
    <row r="151" spans="1:13" ht="15.75">
      <c r="A151" s="45" t="s">
        <v>217</v>
      </c>
      <c r="B151" s="27" t="s">
        <v>69</v>
      </c>
      <c r="C151" s="35" t="s">
        <v>216</v>
      </c>
      <c r="D151" s="85"/>
      <c r="E151" s="36">
        <f>E152</f>
        <v>6327.7</v>
      </c>
      <c r="F151" s="36">
        <f t="shared" si="5"/>
        <v>0</v>
      </c>
      <c r="G151" s="36">
        <f t="shared" si="5"/>
        <v>6327.7</v>
      </c>
      <c r="H151" s="36">
        <f t="shared" si="5"/>
        <v>0</v>
      </c>
      <c r="I151" s="36">
        <f t="shared" si="5"/>
        <v>0</v>
      </c>
      <c r="J151" s="81"/>
      <c r="K151" s="81"/>
      <c r="L151" s="81"/>
      <c r="M151" s="81"/>
    </row>
    <row r="152" spans="1:13" ht="15.75">
      <c r="A152" s="45" t="s">
        <v>208</v>
      </c>
      <c r="B152" s="27" t="s">
        <v>69</v>
      </c>
      <c r="C152" s="35" t="s">
        <v>216</v>
      </c>
      <c r="D152" s="35" t="s">
        <v>209</v>
      </c>
      <c r="E152" s="36">
        <v>6327.7</v>
      </c>
      <c r="F152" s="36"/>
      <c r="G152" s="36">
        <f>F152+E152</f>
        <v>6327.7</v>
      </c>
      <c r="H152" s="36">
        <v>0</v>
      </c>
      <c r="I152" s="36">
        <v>0</v>
      </c>
      <c r="J152" s="81"/>
      <c r="K152" s="81"/>
      <c r="L152" s="81"/>
      <c r="M152" s="81"/>
    </row>
    <row r="153" spans="1:13" ht="15.75">
      <c r="A153" s="128" t="s">
        <v>274</v>
      </c>
      <c r="B153" s="75" t="s">
        <v>69</v>
      </c>
      <c r="C153" s="11" t="s">
        <v>145</v>
      </c>
      <c r="D153" s="11" t="s">
        <v>0</v>
      </c>
      <c r="E153" s="12">
        <f>E156+E158+E163+E170+E173+E176+E179+E185+E182+E167+E188+E154</f>
        <v>113238.29999999999</v>
      </c>
      <c r="F153" s="12">
        <f>F156+F158+F163+F170+F173+F176+F179+F185+F182+F167+F188+F154</f>
        <v>-520.6999999999999</v>
      </c>
      <c r="G153" s="12">
        <f>G156+G158+G163+G170+G173+G176+G179+G185+G182+G167+G188+G154</f>
        <v>112717.59999999999</v>
      </c>
      <c r="H153" s="12">
        <f>H156+H158+H163+H170+H173+H176+H179+H185+H182+H167+H188+H154</f>
        <v>110777.69999999998</v>
      </c>
      <c r="I153" s="12">
        <f>I156+I158+I163+I170+I173+I176+I179+I185+I182+I167+I188+I154</f>
        <v>114223.99999999999</v>
      </c>
      <c r="J153" s="81"/>
      <c r="K153" s="81"/>
      <c r="L153" s="81"/>
      <c r="M153" s="81"/>
    </row>
    <row r="154" spans="1:13" ht="31.5">
      <c r="A154" s="45" t="s">
        <v>399</v>
      </c>
      <c r="B154" s="42" t="s">
        <v>69</v>
      </c>
      <c r="C154" s="15" t="s">
        <v>398</v>
      </c>
      <c r="D154" s="7"/>
      <c r="E154" s="8">
        <f>E155</f>
        <v>200</v>
      </c>
      <c r="F154" s="8">
        <f>F155</f>
        <v>0</v>
      </c>
      <c r="G154" s="8">
        <f>G155</f>
        <v>200</v>
      </c>
      <c r="H154" s="8">
        <f>H155</f>
        <v>0</v>
      </c>
      <c r="I154" s="8">
        <f>I155</f>
        <v>0</v>
      </c>
      <c r="J154" s="81"/>
      <c r="K154" s="81"/>
      <c r="L154" s="81"/>
      <c r="M154" s="81"/>
    </row>
    <row r="155" spans="1:13" ht="47.25">
      <c r="A155" s="45" t="s">
        <v>343</v>
      </c>
      <c r="B155" s="42" t="s">
        <v>69</v>
      </c>
      <c r="C155" s="15" t="s">
        <v>398</v>
      </c>
      <c r="D155" s="42" t="s">
        <v>8</v>
      </c>
      <c r="E155" s="43">
        <v>200</v>
      </c>
      <c r="F155" s="43">
        <v>0</v>
      </c>
      <c r="G155" s="43">
        <f>F155+E155</f>
        <v>200</v>
      </c>
      <c r="H155" s="43">
        <v>0</v>
      </c>
      <c r="I155" s="43">
        <v>0</v>
      </c>
      <c r="J155" s="81"/>
      <c r="K155" s="81"/>
      <c r="L155" s="81"/>
      <c r="M155" s="81"/>
    </row>
    <row r="156" spans="1:13" ht="31.5">
      <c r="A156" s="45" t="s">
        <v>18</v>
      </c>
      <c r="B156" s="42" t="s">
        <v>69</v>
      </c>
      <c r="C156" s="15" t="s">
        <v>146</v>
      </c>
      <c r="D156" s="7"/>
      <c r="E156" s="8">
        <f>E157</f>
        <v>200</v>
      </c>
      <c r="F156" s="8">
        <f>F157</f>
        <v>0</v>
      </c>
      <c r="G156" s="8">
        <f>G157</f>
        <v>200</v>
      </c>
      <c r="H156" s="8">
        <f>H157</f>
        <v>200</v>
      </c>
      <c r="I156" s="8">
        <f>I157</f>
        <v>200</v>
      </c>
      <c r="J156" s="81"/>
      <c r="K156" s="81"/>
      <c r="L156" s="81"/>
      <c r="M156" s="81"/>
    </row>
    <row r="157" spans="1:13" ht="47.25">
      <c r="A157" s="45" t="s">
        <v>343</v>
      </c>
      <c r="B157" s="42" t="s">
        <v>69</v>
      </c>
      <c r="C157" s="15" t="s">
        <v>146</v>
      </c>
      <c r="D157" s="42" t="s">
        <v>8</v>
      </c>
      <c r="E157" s="43">
        <v>200</v>
      </c>
      <c r="F157" s="43"/>
      <c r="G157" s="43">
        <f>F157+E157</f>
        <v>200</v>
      </c>
      <c r="H157" s="43">
        <v>200</v>
      </c>
      <c r="I157" s="43">
        <v>200</v>
      </c>
      <c r="J157" s="81"/>
      <c r="K157" s="81"/>
      <c r="L157" s="81"/>
      <c r="M157" s="81"/>
    </row>
    <row r="158" spans="1:13" ht="31.5">
      <c r="A158" s="45" t="s">
        <v>13</v>
      </c>
      <c r="B158" s="42" t="s">
        <v>69</v>
      </c>
      <c r="C158" s="42" t="s">
        <v>147</v>
      </c>
      <c r="D158" s="21"/>
      <c r="E158" s="20">
        <f>E159+E160+E161+E162</f>
        <v>98596.09999999999</v>
      </c>
      <c r="F158" s="20">
        <f>F159+F160+F161+F162</f>
        <v>-484.4</v>
      </c>
      <c r="G158" s="20">
        <f>G159+G160+G161+G162</f>
        <v>98111.69999999998</v>
      </c>
      <c r="H158" s="20">
        <f>SUM(H159:H162)</f>
        <v>96052.39999999998</v>
      </c>
      <c r="I158" s="20">
        <f>SUM(I159:I162)</f>
        <v>99498.69999999998</v>
      </c>
      <c r="J158" s="81"/>
      <c r="K158" s="81"/>
      <c r="L158" s="81"/>
      <c r="M158" s="81"/>
    </row>
    <row r="159" spans="1:13" ht="63">
      <c r="A159" s="45" t="s">
        <v>14</v>
      </c>
      <c r="B159" s="42" t="s">
        <v>69</v>
      </c>
      <c r="C159" s="42" t="s">
        <v>147</v>
      </c>
      <c r="D159" s="42" t="s">
        <v>15</v>
      </c>
      <c r="E159" s="37">
        <v>78514.4</v>
      </c>
      <c r="F159" s="37">
        <v>-70</v>
      </c>
      <c r="G159" s="37">
        <f>F159+E159</f>
        <v>78444.4</v>
      </c>
      <c r="H159" s="37">
        <v>78067.4</v>
      </c>
      <c r="I159" s="37">
        <v>78067.4</v>
      </c>
      <c r="J159" s="81"/>
      <c r="K159" s="81"/>
      <c r="L159" s="81"/>
      <c r="M159" s="81"/>
    </row>
    <row r="160" spans="1:13" ht="47.25">
      <c r="A160" s="45" t="s">
        <v>343</v>
      </c>
      <c r="B160" s="42" t="s">
        <v>69</v>
      </c>
      <c r="C160" s="42" t="s">
        <v>147</v>
      </c>
      <c r="D160" s="42" t="s">
        <v>8</v>
      </c>
      <c r="E160" s="37">
        <v>9364.6</v>
      </c>
      <c r="F160" s="37">
        <v>-384.4</v>
      </c>
      <c r="G160" s="37">
        <f>F160+E160</f>
        <v>8980.2</v>
      </c>
      <c r="H160" s="37">
        <f>5996.5+1271.4</f>
        <v>7267.9</v>
      </c>
      <c r="I160" s="37">
        <v>10714.2</v>
      </c>
      <c r="J160" s="81"/>
      <c r="K160" s="81"/>
      <c r="L160" s="81"/>
      <c r="M160" s="81"/>
    </row>
    <row r="161" spans="1:13" ht="15.75">
      <c r="A161" s="45" t="s">
        <v>26</v>
      </c>
      <c r="B161" s="42" t="s">
        <v>69</v>
      </c>
      <c r="C161" s="42" t="s">
        <v>147</v>
      </c>
      <c r="D161" s="42" t="s">
        <v>16</v>
      </c>
      <c r="E161" s="37">
        <v>10387.7</v>
      </c>
      <c r="F161" s="37">
        <v>70</v>
      </c>
      <c r="G161" s="37">
        <f>F161+E161</f>
        <v>10457.7</v>
      </c>
      <c r="H161" s="37">
        <v>10387.7</v>
      </c>
      <c r="I161" s="37">
        <v>10387.7</v>
      </c>
      <c r="J161" s="81"/>
      <c r="K161" s="81"/>
      <c r="L161" s="81"/>
      <c r="M161" s="81"/>
    </row>
    <row r="162" spans="1:13" ht="15.75">
      <c r="A162" s="45" t="s">
        <v>9</v>
      </c>
      <c r="B162" s="42" t="s">
        <v>69</v>
      </c>
      <c r="C162" s="42" t="s">
        <v>147</v>
      </c>
      <c r="D162" s="42" t="s">
        <v>12</v>
      </c>
      <c r="E162" s="37">
        <v>329.4</v>
      </c>
      <c r="F162" s="37">
        <v>-100</v>
      </c>
      <c r="G162" s="37">
        <f>F162+E162</f>
        <v>229.39999999999998</v>
      </c>
      <c r="H162" s="37">
        <v>329.4</v>
      </c>
      <c r="I162" s="37">
        <v>329.4</v>
      </c>
      <c r="J162" s="81"/>
      <c r="K162" s="81"/>
      <c r="L162" s="81"/>
      <c r="M162" s="81"/>
    </row>
    <row r="163" spans="1:13" ht="31.5">
      <c r="A163" s="45" t="s">
        <v>50</v>
      </c>
      <c r="B163" s="27" t="s">
        <v>69</v>
      </c>
      <c r="C163" s="15" t="s">
        <v>148</v>
      </c>
      <c r="D163" s="7"/>
      <c r="E163" s="8">
        <f>E164+E165+E166</f>
        <v>7850.9</v>
      </c>
      <c r="F163" s="8">
        <f>F164+F165+F166</f>
        <v>-36.3</v>
      </c>
      <c r="G163" s="8">
        <f>G164+G165+G166</f>
        <v>7814.6</v>
      </c>
      <c r="H163" s="8">
        <f>H164+H165+H166</f>
        <v>8134</v>
      </c>
      <c r="I163" s="8">
        <f>I164+I165+I166</f>
        <v>8134</v>
      </c>
      <c r="J163" s="81"/>
      <c r="K163" s="81"/>
      <c r="L163" s="81"/>
      <c r="M163" s="81"/>
    </row>
    <row r="164" spans="1:13" ht="63">
      <c r="A164" s="45" t="s">
        <v>14</v>
      </c>
      <c r="B164" s="42" t="s">
        <v>69</v>
      </c>
      <c r="C164" s="15" t="s">
        <v>148</v>
      </c>
      <c r="D164" s="7" t="s">
        <v>15</v>
      </c>
      <c r="E164" s="8">
        <v>7074</v>
      </c>
      <c r="F164" s="8"/>
      <c r="G164" s="8">
        <f>F164+E164</f>
        <v>7074</v>
      </c>
      <c r="H164" s="8">
        <v>7074</v>
      </c>
      <c r="I164" s="8">
        <v>7074</v>
      </c>
      <c r="J164" s="81"/>
      <c r="K164" s="81"/>
      <c r="L164" s="81"/>
      <c r="M164" s="81"/>
    </row>
    <row r="165" spans="1:13" ht="47.25">
      <c r="A165" s="45" t="s">
        <v>343</v>
      </c>
      <c r="B165" s="42" t="s">
        <v>69</v>
      </c>
      <c r="C165" s="15" t="s">
        <v>148</v>
      </c>
      <c r="D165" s="42" t="s">
        <v>8</v>
      </c>
      <c r="E165" s="8">
        <v>631</v>
      </c>
      <c r="F165" s="8">
        <f>-0.1+0.1</f>
        <v>0</v>
      </c>
      <c r="G165" s="8">
        <f>F165+E165</f>
        <v>631</v>
      </c>
      <c r="H165" s="8">
        <v>780</v>
      </c>
      <c r="I165" s="8">
        <v>780</v>
      </c>
      <c r="J165" s="81"/>
      <c r="K165" s="81"/>
      <c r="L165" s="81"/>
      <c r="M165" s="81"/>
    </row>
    <row r="166" spans="1:13" ht="15.75">
      <c r="A166" s="45" t="s">
        <v>9</v>
      </c>
      <c r="B166" s="42" t="s">
        <v>69</v>
      </c>
      <c r="C166" s="15" t="s">
        <v>148</v>
      </c>
      <c r="D166" s="42" t="s">
        <v>12</v>
      </c>
      <c r="E166" s="8">
        <v>145.9</v>
      </c>
      <c r="F166" s="8">
        <v>-36.3</v>
      </c>
      <c r="G166" s="8">
        <f>F166+E166</f>
        <v>109.60000000000001</v>
      </c>
      <c r="H166" s="8">
        <v>280</v>
      </c>
      <c r="I166" s="8">
        <v>280</v>
      </c>
      <c r="J166" s="81"/>
      <c r="K166" s="81"/>
      <c r="L166" s="81"/>
      <c r="M166" s="81"/>
    </row>
    <row r="167" spans="1:13" ht="78" customHeight="1">
      <c r="A167" s="45" t="s">
        <v>232</v>
      </c>
      <c r="B167" s="42" t="s">
        <v>69</v>
      </c>
      <c r="C167" s="27" t="s">
        <v>174</v>
      </c>
      <c r="D167" s="42"/>
      <c r="E167" s="20">
        <f>E168+E169</f>
        <v>28.7</v>
      </c>
      <c r="F167" s="20">
        <f>F168+F169</f>
        <v>0</v>
      </c>
      <c r="G167" s="20">
        <f>G168+G169</f>
        <v>28.7</v>
      </c>
      <c r="H167" s="20">
        <f>H168+H169</f>
        <v>28.7</v>
      </c>
      <c r="I167" s="20">
        <f>I168+I169</f>
        <v>28.7</v>
      </c>
      <c r="J167" s="81"/>
      <c r="K167" s="81"/>
      <c r="L167" s="81"/>
      <c r="M167" s="81"/>
    </row>
    <row r="168" spans="1:13" ht="63">
      <c r="A168" s="45" t="s">
        <v>14</v>
      </c>
      <c r="B168" s="42" t="s">
        <v>69</v>
      </c>
      <c r="C168" s="27" t="s">
        <v>174</v>
      </c>
      <c r="D168" s="42" t="s">
        <v>15</v>
      </c>
      <c r="E168" s="20">
        <f>18.8+0.9+1</f>
        <v>20.7</v>
      </c>
      <c r="F168" s="20"/>
      <c r="G168" s="20">
        <f>F168+E168</f>
        <v>20.7</v>
      </c>
      <c r="H168" s="20">
        <v>20.7</v>
      </c>
      <c r="I168" s="20">
        <v>20.7</v>
      </c>
      <c r="J168" s="81"/>
      <c r="K168" s="81"/>
      <c r="L168" s="81"/>
      <c r="M168" s="81"/>
    </row>
    <row r="169" spans="1:13" ht="47.25">
      <c r="A169" s="45" t="s">
        <v>343</v>
      </c>
      <c r="B169" s="42" t="s">
        <v>69</v>
      </c>
      <c r="C169" s="27" t="s">
        <v>174</v>
      </c>
      <c r="D169" s="42" t="s">
        <v>8</v>
      </c>
      <c r="E169" s="20">
        <f>5+2+1</f>
        <v>8</v>
      </c>
      <c r="F169" s="20"/>
      <c r="G169" s="20">
        <f>F169+E169</f>
        <v>8</v>
      </c>
      <c r="H169" s="20">
        <v>8</v>
      </c>
      <c r="I169" s="20">
        <v>8</v>
      </c>
      <c r="J169" s="81"/>
      <c r="K169" s="81"/>
      <c r="L169" s="81"/>
      <c r="M169" s="81"/>
    </row>
    <row r="170" spans="1:13" ht="78.75">
      <c r="A170" s="45" t="s">
        <v>320</v>
      </c>
      <c r="B170" s="42" t="s">
        <v>69</v>
      </c>
      <c r="C170" s="27" t="s">
        <v>154</v>
      </c>
      <c r="D170" s="111"/>
      <c r="E170" s="112">
        <f>E171+E172</f>
        <v>19.1</v>
      </c>
      <c r="F170" s="112">
        <f>F171+F172</f>
        <v>0</v>
      </c>
      <c r="G170" s="112">
        <f>G171+G172</f>
        <v>19.1</v>
      </c>
      <c r="H170" s="112">
        <f>H171+H172</f>
        <v>19.1</v>
      </c>
      <c r="I170" s="112">
        <f>I171+I172</f>
        <v>19.1</v>
      </c>
      <c r="J170" s="81"/>
      <c r="K170" s="81"/>
      <c r="L170" s="81"/>
      <c r="M170" s="81"/>
    </row>
    <row r="171" spans="1:13" ht="63">
      <c r="A171" s="45" t="s">
        <v>14</v>
      </c>
      <c r="B171" s="42" t="s">
        <v>69</v>
      </c>
      <c r="C171" s="27" t="s">
        <v>154</v>
      </c>
      <c r="D171" s="42" t="s">
        <v>15</v>
      </c>
      <c r="E171" s="43">
        <v>18.8</v>
      </c>
      <c r="F171" s="43"/>
      <c r="G171" s="43">
        <f>F171+E171</f>
        <v>18.8</v>
      </c>
      <c r="H171" s="43">
        <v>18.8</v>
      </c>
      <c r="I171" s="43">
        <v>18.8</v>
      </c>
      <c r="J171" s="81"/>
      <c r="K171" s="81"/>
      <c r="L171" s="81"/>
      <c r="M171" s="81"/>
    </row>
    <row r="172" spans="1:13" ht="47.25">
      <c r="A172" s="45" t="s">
        <v>343</v>
      </c>
      <c r="B172" s="42" t="s">
        <v>69</v>
      </c>
      <c r="C172" s="27" t="s">
        <v>154</v>
      </c>
      <c r="D172" s="42" t="s">
        <v>8</v>
      </c>
      <c r="E172" s="43">
        <v>0.3</v>
      </c>
      <c r="F172" s="43"/>
      <c r="G172" s="43">
        <f>F172+E172</f>
        <v>0.3</v>
      </c>
      <c r="H172" s="43">
        <v>0.3</v>
      </c>
      <c r="I172" s="43">
        <v>0.3</v>
      </c>
      <c r="J172" s="81"/>
      <c r="K172" s="81"/>
      <c r="L172" s="81"/>
      <c r="M172" s="81"/>
    </row>
    <row r="173" spans="1:13" ht="78.75">
      <c r="A173" s="45" t="s">
        <v>318</v>
      </c>
      <c r="B173" s="42" t="s">
        <v>69</v>
      </c>
      <c r="C173" s="27" t="s">
        <v>319</v>
      </c>
      <c r="D173" s="111"/>
      <c r="E173" s="112">
        <f>E174+E175</f>
        <v>66.9</v>
      </c>
      <c r="F173" s="112">
        <f>F174+F175</f>
        <v>0</v>
      </c>
      <c r="G173" s="112">
        <f>G174+G175</f>
        <v>66.9</v>
      </c>
      <c r="H173" s="112">
        <f>H174+H175</f>
        <v>66.9</v>
      </c>
      <c r="I173" s="112">
        <f>I174+I175</f>
        <v>66.9</v>
      </c>
      <c r="J173" s="81"/>
      <c r="K173" s="81"/>
      <c r="L173" s="81"/>
      <c r="M173" s="81"/>
    </row>
    <row r="174" spans="1:13" ht="63">
      <c r="A174" s="45" t="s">
        <v>14</v>
      </c>
      <c r="B174" s="42" t="s">
        <v>69</v>
      </c>
      <c r="C174" s="27" t="s">
        <v>319</v>
      </c>
      <c r="D174" s="111" t="s">
        <v>15</v>
      </c>
      <c r="E174" s="112">
        <v>65.9</v>
      </c>
      <c r="F174" s="112"/>
      <c r="G174" s="112">
        <f>F174+E174</f>
        <v>65.9</v>
      </c>
      <c r="H174" s="112">
        <v>65.9</v>
      </c>
      <c r="I174" s="112">
        <v>65.9</v>
      </c>
      <c r="J174" s="81"/>
      <c r="K174" s="81"/>
      <c r="L174" s="81"/>
      <c r="M174" s="81"/>
    </row>
    <row r="175" spans="1:13" ht="47.25">
      <c r="A175" s="45" t="s">
        <v>343</v>
      </c>
      <c r="B175" s="42" t="s">
        <v>69</v>
      </c>
      <c r="C175" s="27" t="s">
        <v>319</v>
      </c>
      <c r="D175" s="42" t="s">
        <v>8</v>
      </c>
      <c r="E175" s="43">
        <v>1</v>
      </c>
      <c r="F175" s="43"/>
      <c r="G175" s="112">
        <f>F175+E175</f>
        <v>1</v>
      </c>
      <c r="H175" s="43">
        <v>1</v>
      </c>
      <c r="I175" s="43">
        <v>1</v>
      </c>
      <c r="J175" s="81"/>
      <c r="K175" s="81"/>
      <c r="L175" s="81"/>
      <c r="M175" s="81"/>
    </row>
    <row r="176" spans="1:13" ht="78.75">
      <c r="A176" s="45" t="s">
        <v>205</v>
      </c>
      <c r="B176" s="42" t="s">
        <v>69</v>
      </c>
      <c r="C176" s="27" t="s">
        <v>155</v>
      </c>
      <c r="D176" s="111"/>
      <c r="E176" s="112">
        <f>E177+E178</f>
        <v>99</v>
      </c>
      <c r="F176" s="112">
        <f>F177+F178</f>
        <v>0</v>
      </c>
      <c r="G176" s="112">
        <f>G177+G178</f>
        <v>99</v>
      </c>
      <c r="H176" s="112">
        <f>H177+H178</f>
        <v>99</v>
      </c>
      <c r="I176" s="112">
        <f>I177+I178</f>
        <v>99</v>
      </c>
      <c r="J176" s="81"/>
      <c r="K176" s="81"/>
      <c r="L176" s="81"/>
      <c r="M176" s="81"/>
    </row>
    <row r="177" spans="1:13" ht="63">
      <c r="A177" s="45" t="s">
        <v>14</v>
      </c>
      <c r="B177" s="42" t="s">
        <v>69</v>
      </c>
      <c r="C177" s="27" t="s">
        <v>155</v>
      </c>
      <c r="D177" s="42" t="s">
        <v>15</v>
      </c>
      <c r="E177" s="43">
        <v>94</v>
      </c>
      <c r="F177" s="43"/>
      <c r="G177" s="43">
        <f>F177+E177</f>
        <v>94</v>
      </c>
      <c r="H177" s="43">
        <v>94</v>
      </c>
      <c r="I177" s="43">
        <v>94</v>
      </c>
      <c r="J177" s="81"/>
      <c r="K177" s="81"/>
      <c r="L177" s="81"/>
      <c r="M177" s="81"/>
    </row>
    <row r="178" spans="1:13" ht="47.25">
      <c r="A178" s="45" t="s">
        <v>343</v>
      </c>
      <c r="B178" s="42" t="s">
        <v>69</v>
      </c>
      <c r="C178" s="27" t="s">
        <v>155</v>
      </c>
      <c r="D178" s="42" t="s">
        <v>8</v>
      </c>
      <c r="E178" s="43">
        <v>5</v>
      </c>
      <c r="F178" s="43"/>
      <c r="G178" s="43">
        <f>F178+E178</f>
        <v>5</v>
      </c>
      <c r="H178" s="43">
        <v>5</v>
      </c>
      <c r="I178" s="43">
        <v>5</v>
      </c>
      <c r="J178" s="81"/>
      <c r="K178" s="81"/>
      <c r="L178" s="81"/>
      <c r="M178" s="81"/>
    </row>
    <row r="179" spans="1:13" ht="79.5" customHeight="1">
      <c r="A179" s="45" t="s">
        <v>227</v>
      </c>
      <c r="B179" s="42" t="s">
        <v>69</v>
      </c>
      <c r="C179" s="42" t="s">
        <v>156</v>
      </c>
      <c r="D179" s="21"/>
      <c r="E179" s="20">
        <f>E180+E181</f>
        <v>1074.6</v>
      </c>
      <c r="F179" s="20">
        <f>F180+F181</f>
        <v>0</v>
      </c>
      <c r="G179" s="20">
        <f>G180+G181</f>
        <v>1074.6</v>
      </c>
      <c r="H179" s="20">
        <f>H180+H181</f>
        <v>1074.6</v>
      </c>
      <c r="I179" s="20">
        <f>I180+I181</f>
        <v>1074.6</v>
      </c>
      <c r="J179" s="81"/>
      <c r="K179" s="81"/>
      <c r="L179" s="81"/>
      <c r="M179" s="81"/>
    </row>
    <row r="180" spans="1:13" ht="63">
      <c r="A180" s="45" t="s">
        <v>14</v>
      </c>
      <c r="B180" s="42" t="s">
        <v>69</v>
      </c>
      <c r="C180" s="42" t="s">
        <v>156</v>
      </c>
      <c r="D180" s="42" t="s">
        <v>15</v>
      </c>
      <c r="E180" s="43">
        <v>1057.8</v>
      </c>
      <c r="F180" s="43"/>
      <c r="G180" s="43">
        <f>F180+E180</f>
        <v>1057.8</v>
      </c>
      <c r="H180" s="43">
        <v>1057.8</v>
      </c>
      <c r="I180" s="43">
        <v>1057.8</v>
      </c>
      <c r="J180" s="81"/>
      <c r="K180" s="81"/>
      <c r="L180" s="81"/>
      <c r="M180" s="81"/>
    </row>
    <row r="181" spans="1:13" ht="47.25">
      <c r="A181" s="45" t="s">
        <v>343</v>
      </c>
      <c r="B181" s="42" t="s">
        <v>69</v>
      </c>
      <c r="C181" s="42" t="s">
        <v>156</v>
      </c>
      <c r="D181" s="42" t="s">
        <v>8</v>
      </c>
      <c r="E181" s="43">
        <v>16.8</v>
      </c>
      <c r="F181" s="43"/>
      <c r="G181" s="43">
        <f>F181+E181</f>
        <v>16.8</v>
      </c>
      <c r="H181" s="43">
        <v>16.8</v>
      </c>
      <c r="I181" s="43">
        <v>16.8</v>
      </c>
      <c r="J181" s="81"/>
      <c r="K181" s="81"/>
      <c r="L181" s="81"/>
      <c r="M181" s="81"/>
    </row>
    <row r="182" spans="1:13" ht="94.5">
      <c r="A182" s="45" t="s">
        <v>345</v>
      </c>
      <c r="B182" s="27" t="s">
        <v>69</v>
      </c>
      <c r="C182" s="27" t="s">
        <v>157</v>
      </c>
      <c r="D182" s="35"/>
      <c r="E182" s="37">
        <f>E183+E184</f>
        <v>99</v>
      </c>
      <c r="F182" s="37">
        <f>F183+F184</f>
        <v>0</v>
      </c>
      <c r="G182" s="37">
        <f>G183+G184</f>
        <v>99</v>
      </c>
      <c r="H182" s="43">
        <f>H183+H184</f>
        <v>99</v>
      </c>
      <c r="I182" s="43">
        <f>I183+I184</f>
        <v>99</v>
      </c>
      <c r="J182" s="81"/>
      <c r="K182" s="81"/>
      <c r="L182" s="81"/>
      <c r="M182" s="81"/>
    </row>
    <row r="183" spans="1:13" ht="63">
      <c r="A183" s="45" t="s">
        <v>14</v>
      </c>
      <c r="B183" s="42" t="s">
        <v>69</v>
      </c>
      <c r="C183" s="27" t="s">
        <v>157</v>
      </c>
      <c r="D183" s="42" t="s">
        <v>15</v>
      </c>
      <c r="E183" s="43">
        <v>94</v>
      </c>
      <c r="F183" s="43"/>
      <c r="G183" s="43">
        <f>F183+E183</f>
        <v>94</v>
      </c>
      <c r="H183" s="43">
        <v>94</v>
      </c>
      <c r="I183" s="43">
        <v>94</v>
      </c>
      <c r="J183" s="81"/>
      <c r="K183" s="81"/>
      <c r="L183" s="81"/>
      <c r="M183" s="81"/>
    </row>
    <row r="184" spans="1:13" ht="47.25">
      <c r="A184" s="45" t="s">
        <v>343</v>
      </c>
      <c r="B184" s="42" t="s">
        <v>69</v>
      </c>
      <c r="C184" s="27" t="s">
        <v>157</v>
      </c>
      <c r="D184" s="42" t="s">
        <v>8</v>
      </c>
      <c r="E184" s="43">
        <v>5</v>
      </c>
      <c r="F184" s="43"/>
      <c r="G184" s="43">
        <f>F184+E184</f>
        <v>5</v>
      </c>
      <c r="H184" s="43">
        <v>5</v>
      </c>
      <c r="I184" s="43">
        <v>5</v>
      </c>
      <c r="J184" s="81"/>
      <c r="K184" s="81"/>
      <c r="L184" s="81"/>
      <c r="M184" s="81"/>
    </row>
    <row r="185" spans="1:13" ht="31.5">
      <c r="A185" s="45" t="s">
        <v>45</v>
      </c>
      <c r="B185" s="42" t="s">
        <v>69</v>
      </c>
      <c r="C185" s="42" t="s">
        <v>149</v>
      </c>
      <c r="D185" s="42"/>
      <c r="E185" s="20">
        <f>E186+E187</f>
        <v>2214</v>
      </c>
      <c r="F185" s="20">
        <f>F186+F187</f>
        <v>0</v>
      </c>
      <c r="G185" s="20">
        <f>G186+G187</f>
        <v>2214</v>
      </c>
      <c r="H185" s="20">
        <f>H186+H187</f>
        <v>2214</v>
      </c>
      <c r="I185" s="20">
        <f>I186+I187</f>
        <v>2214</v>
      </c>
      <c r="J185" s="81"/>
      <c r="K185" s="81"/>
      <c r="L185" s="81"/>
      <c r="M185" s="81"/>
    </row>
    <row r="186" spans="1:13" ht="47.25">
      <c r="A186" s="45" t="s">
        <v>343</v>
      </c>
      <c r="B186" s="42" t="s">
        <v>69</v>
      </c>
      <c r="C186" s="42" t="s">
        <v>149</v>
      </c>
      <c r="D186" s="42" t="s">
        <v>8</v>
      </c>
      <c r="E186" s="20">
        <v>2014</v>
      </c>
      <c r="F186" s="20"/>
      <c r="G186" s="20">
        <f>E186+F186</f>
        <v>2014</v>
      </c>
      <c r="H186" s="20">
        <v>2014</v>
      </c>
      <c r="I186" s="20">
        <v>2014</v>
      </c>
      <c r="J186" s="81"/>
      <c r="K186" s="81"/>
      <c r="L186" s="81"/>
      <c r="M186" s="81"/>
    </row>
    <row r="187" spans="1:13" ht="15.75">
      <c r="A187" s="45" t="s">
        <v>9</v>
      </c>
      <c r="B187" s="42" t="s">
        <v>69</v>
      </c>
      <c r="C187" s="42" t="s">
        <v>149</v>
      </c>
      <c r="D187" s="42" t="s">
        <v>12</v>
      </c>
      <c r="E187" s="20">
        <v>200</v>
      </c>
      <c r="F187" s="20"/>
      <c r="G187" s="20">
        <f>E187+F187</f>
        <v>200</v>
      </c>
      <c r="H187" s="20">
        <v>200</v>
      </c>
      <c r="I187" s="20">
        <v>200</v>
      </c>
      <c r="J187" s="81"/>
      <c r="K187" s="81"/>
      <c r="L187" s="81"/>
      <c r="M187" s="81"/>
    </row>
    <row r="188" spans="1:13" ht="31.5">
      <c r="A188" s="45" t="s">
        <v>236</v>
      </c>
      <c r="B188" s="42" t="s">
        <v>69</v>
      </c>
      <c r="C188" s="42" t="s">
        <v>234</v>
      </c>
      <c r="D188" s="42"/>
      <c r="E188" s="20">
        <f>E189</f>
        <v>2790</v>
      </c>
      <c r="F188" s="20">
        <f>F189</f>
        <v>0</v>
      </c>
      <c r="G188" s="20">
        <f>G189</f>
        <v>2790</v>
      </c>
      <c r="H188" s="20">
        <f>H189</f>
        <v>2790</v>
      </c>
      <c r="I188" s="20">
        <f>I189</f>
        <v>2790</v>
      </c>
      <c r="J188" s="81"/>
      <c r="K188" s="81"/>
      <c r="L188" s="81"/>
      <c r="M188" s="81"/>
    </row>
    <row r="189" spans="1:13" ht="31.5">
      <c r="A189" s="45" t="s">
        <v>10</v>
      </c>
      <c r="B189" s="42" t="s">
        <v>69</v>
      </c>
      <c r="C189" s="42" t="s">
        <v>234</v>
      </c>
      <c r="D189" s="42" t="s">
        <v>11</v>
      </c>
      <c r="E189" s="20">
        <v>2790</v>
      </c>
      <c r="F189" s="20"/>
      <c r="G189" s="20">
        <f>E189+F189</f>
        <v>2790</v>
      </c>
      <c r="H189" s="20">
        <v>2790</v>
      </c>
      <c r="I189" s="20">
        <v>2790</v>
      </c>
      <c r="J189" s="81"/>
      <c r="K189" s="81"/>
      <c r="L189" s="81"/>
      <c r="M189" s="81"/>
    </row>
    <row r="190" spans="1:13" ht="15.75">
      <c r="A190" s="128" t="s">
        <v>64</v>
      </c>
      <c r="B190" s="75" t="s">
        <v>69</v>
      </c>
      <c r="C190" s="11" t="s">
        <v>150</v>
      </c>
      <c r="D190" s="11" t="s">
        <v>0</v>
      </c>
      <c r="E190" s="12">
        <f>E191+E195+E199+E197+E193+E201</f>
        <v>2009.3</v>
      </c>
      <c r="F190" s="12">
        <f>F191+F195+F199+F197+F193+F201</f>
        <v>0</v>
      </c>
      <c r="G190" s="12">
        <f>G191+G195+G199+G197+G193+G201</f>
        <v>2009.3</v>
      </c>
      <c r="H190" s="12">
        <f>H191+H195+H199+H197+H193+H201</f>
        <v>1724.4</v>
      </c>
      <c r="I190" s="12">
        <f>I191+I195+I199+I197+I193+I201</f>
        <v>1724.4</v>
      </c>
      <c r="J190" s="81"/>
      <c r="K190" s="81"/>
      <c r="L190" s="81"/>
      <c r="M190" s="81"/>
    </row>
    <row r="191" spans="1:13" ht="47.25">
      <c r="A191" s="45" t="s">
        <v>19</v>
      </c>
      <c r="B191" s="27" t="s">
        <v>69</v>
      </c>
      <c r="C191" s="15" t="s">
        <v>151</v>
      </c>
      <c r="D191" s="7"/>
      <c r="E191" s="8">
        <f>E192</f>
        <v>26</v>
      </c>
      <c r="F191" s="8">
        <f>F192</f>
        <v>0</v>
      </c>
      <c r="G191" s="8">
        <f>G192</f>
        <v>26</v>
      </c>
      <c r="H191" s="8">
        <f>H192</f>
        <v>26</v>
      </c>
      <c r="I191" s="8">
        <f>I192</f>
        <v>26</v>
      </c>
      <c r="J191" s="81"/>
      <c r="K191" s="81"/>
      <c r="L191" s="81"/>
      <c r="M191" s="81"/>
    </row>
    <row r="192" spans="1:13" ht="47.25">
      <c r="A192" s="45" t="s">
        <v>343</v>
      </c>
      <c r="B192" s="42" t="s">
        <v>69</v>
      </c>
      <c r="C192" s="15" t="s">
        <v>151</v>
      </c>
      <c r="D192" s="42" t="s">
        <v>8</v>
      </c>
      <c r="E192" s="20">
        <v>26</v>
      </c>
      <c r="F192" s="20"/>
      <c r="G192" s="20">
        <f>E192+F192</f>
        <v>26</v>
      </c>
      <c r="H192" s="20">
        <v>26</v>
      </c>
      <c r="I192" s="20">
        <v>26</v>
      </c>
      <c r="J192" s="81"/>
      <c r="K192" s="81"/>
      <c r="L192" s="81"/>
      <c r="M192" s="81"/>
    </row>
    <row r="193" spans="1:13" ht="49.5" customHeight="1">
      <c r="A193" s="45" t="s">
        <v>198</v>
      </c>
      <c r="B193" s="27" t="s">
        <v>69</v>
      </c>
      <c r="C193" s="15" t="s">
        <v>199</v>
      </c>
      <c r="D193" s="7"/>
      <c r="E193" s="8">
        <f>E194</f>
        <v>100</v>
      </c>
      <c r="F193" s="8">
        <f>F194</f>
        <v>0</v>
      </c>
      <c r="G193" s="8">
        <f>G194</f>
        <v>100</v>
      </c>
      <c r="H193" s="8">
        <f>H194</f>
        <v>100</v>
      </c>
      <c r="I193" s="8">
        <f>I194</f>
        <v>100</v>
      </c>
      <c r="J193" s="81"/>
      <c r="K193" s="81"/>
      <c r="L193" s="81"/>
      <c r="M193" s="81"/>
    </row>
    <row r="194" spans="1:13" ht="47.25">
      <c r="A194" s="45" t="s">
        <v>343</v>
      </c>
      <c r="B194" s="42" t="s">
        <v>69</v>
      </c>
      <c r="C194" s="15" t="s">
        <v>199</v>
      </c>
      <c r="D194" s="42" t="s">
        <v>8</v>
      </c>
      <c r="E194" s="20">
        <v>100</v>
      </c>
      <c r="F194" s="20"/>
      <c r="G194" s="20">
        <f>E194+F194</f>
        <v>100</v>
      </c>
      <c r="H194" s="20">
        <v>100</v>
      </c>
      <c r="I194" s="20">
        <v>100</v>
      </c>
      <c r="J194" s="81"/>
      <c r="K194" s="81"/>
      <c r="L194" s="81"/>
      <c r="M194" s="81"/>
    </row>
    <row r="195" spans="1:13" ht="63">
      <c r="A195" s="45" t="s">
        <v>20</v>
      </c>
      <c r="B195" s="42" t="s">
        <v>69</v>
      </c>
      <c r="C195" s="15" t="s">
        <v>152</v>
      </c>
      <c r="D195" s="21"/>
      <c r="E195" s="20">
        <f>E196</f>
        <v>1300</v>
      </c>
      <c r="F195" s="20">
        <f>F196</f>
        <v>-98</v>
      </c>
      <c r="G195" s="20">
        <f>G196</f>
        <v>1202</v>
      </c>
      <c r="H195" s="20">
        <f>H196</f>
        <v>1000</v>
      </c>
      <c r="I195" s="20">
        <f>I196</f>
        <v>1000</v>
      </c>
      <c r="J195" s="81"/>
      <c r="K195" s="81"/>
      <c r="L195" s="81"/>
      <c r="M195" s="81"/>
    </row>
    <row r="196" spans="1:13" ht="31.5">
      <c r="A196" s="45" t="s">
        <v>344</v>
      </c>
      <c r="B196" s="42" t="s">
        <v>69</v>
      </c>
      <c r="C196" s="15" t="s">
        <v>152</v>
      </c>
      <c r="D196" s="42" t="s">
        <v>8</v>
      </c>
      <c r="E196" s="20">
        <f>2000-700</f>
        <v>1300</v>
      </c>
      <c r="F196" s="20">
        <v>-98</v>
      </c>
      <c r="G196" s="20">
        <f>E196+F196</f>
        <v>1202</v>
      </c>
      <c r="H196" s="20">
        <v>1000</v>
      </c>
      <c r="I196" s="20">
        <v>1000</v>
      </c>
      <c r="J196" s="81"/>
      <c r="K196" s="81"/>
      <c r="L196" s="81"/>
      <c r="M196" s="81"/>
    </row>
    <row r="197" spans="1:13" ht="31.5">
      <c r="A197" s="45" t="s">
        <v>358</v>
      </c>
      <c r="B197" s="42" t="s">
        <v>69</v>
      </c>
      <c r="C197" s="15" t="s">
        <v>177</v>
      </c>
      <c r="D197" s="21"/>
      <c r="E197" s="20">
        <f>E198</f>
        <v>250</v>
      </c>
      <c r="F197" s="20">
        <f>F198</f>
        <v>0</v>
      </c>
      <c r="G197" s="20">
        <f>G198</f>
        <v>250</v>
      </c>
      <c r="H197" s="20">
        <f>H198</f>
        <v>265</v>
      </c>
      <c r="I197" s="20">
        <f>I198</f>
        <v>265</v>
      </c>
      <c r="J197" s="81"/>
      <c r="K197" s="81"/>
      <c r="L197" s="81"/>
      <c r="M197" s="81"/>
    </row>
    <row r="198" spans="1:13" ht="31.5">
      <c r="A198" s="45" t="s">
        <v>344</v>
      </c>
      <c r="B198" s="42" t="s">
        <v>69</v>
      </c>
      <c r="C198" s="15" t="s">
        <v>177</v>
      </c>
      <c r="D198" s="42" t="s">
        <v>8</v>
      </c>
      <c r="E198" s="20">
        <v>250</v>
      </c>
      <c r="F198" s="20"/>
      <c r="G198" s="20">
        <f>F198+E198</f>
        <v>250</v>
      </c>
      <c r="H198" s="20">
        <v>265</v>
      </c>
      <c r="I198" s="20">
        <v>265</v>
      </c>
      <c r="J198" s="81"/>
      <c r="K198" s="81"/>
      <c r="L198" s="81"/>
      <c r="M198" s="81"/>
    </row>
    <row r="199" spans="1:13" ht="15.75">
      <c r="A199" s="45" t="s">
        <v>55</v>
      </c>
      <c r="B199" s="42" t="s">
        <v>69</v>
      </c>
      <c r="C199" s="15" t="s">
        <v>153</v>
      </c>
      <c r="D199" s="21"/>
      <c r="E199" s="20">
        <f>E200</f>
        <v>150</v>
      </c>
      <c r="F199" s="20">
        <f>F200</f>
        <v>98</v>
      </c>
      <c r="G199" s="20">
        <f>G200</f>
        <v>248</v>
      </c>
      <c r="H199" s="20">
        <f>H200</f>
        <v>150</v>
      </c>
      <c r="I199" s="20">
        <f>I200</f>
        <v>150</v>
      </c>
      <c r="J199" s="81"/>
      <c r="K199" s="81"/>
      <c r="L199" s="81"/>
      <c r="M199" s="81"/>
    </row>
    <row r="200" spans="1:13" ht="31.5">
      <c r="A200" s="45" t="s">
        <v>344</v>
      </c>
      <c r="B200" s="42" t="s">
        <v>69</v>
      </c>
      <c r="C200" s="15" t="s">
        <v>153</v>
      </c>
      <c r="D200" s="42" t="s">
        <v>8</v>
      </c>
      <c r="E200" s="20">
        <v>150</v>
      </c>
      <c r="F200" s="20">
        <v>98</v>
      </c>
      <c r="G200" s="20">
        <f>E200+F200</f>
        <v>248</v>
      </c>
      <c r="H200" s="20">
        <v>150</v>
      </c>
      <c r="I200" s="20">
        <v>150</v>
      </c>
      <c r="J200" s="81"/>
      <c r="K200" s="81"/>
      <c r="L200" s="81"/>
      <c r="M200" s="81"/>
    </row>
    <row r="201" spans="1:13" ht="69.75" customHeight="1">
      <c r="A201" s="45" t="s">
        <v>252</v>
      </c>
      <c r="B201" s="42" t="s">
        <v>69</v>
      </c>
      <c r="C201" s="15" t="s">
        <v>253</v>
      </c>
      <c r="D201" s="42"/>
      <c r="E201" s="20">
        <f>E202</f>
        <v>183.3</v>
      </c>
      <c r="F201" s="20">
        <f>F202</f>
        <v>0</v>
      </c>
      <c r="G201" s="20">
        <f>G202</f>
        <v>183.3</v>
      </c>
      <c r="H201" s="20">
        <f>H202</f>
        <v>183.4</v>
      </c>
      <c r="I201" s="20">
        <f>I202</f>
        <v>183.4</v>
      </c>
      <c r="J201" s="81"/>
      <c r="K201" s="81"/>
      <c r="L201" s="81"/>
      <c r="M201" s="81"/>
    </row>
    <row r="202" spans="1:13" ht="31.5">
      <c r="A202" s="45" t="s">
        <v>344</v>
      </c>
      <c r="B202" s="42" t="s">
        <v>69</v>
      </c>
      <c r="C202" s="15" t="s">
        <v>253</v>
      </c>
      <c r="D202" s="42" t="s">
        <v>8</v>
      </c>
      <c r="E202" s="20">
        <v>183.3</v>
      </c>
      <c r="F202" s="20">
        <v>0</v>
      </c>
      <c r="G202" s="20">
        <f>E202+F202</f>
        <v>183.3</v>
      </c>
      <c r="H202" s="20">
        <v>183.4</v>
      </c>
      <c r="I202" s="20">
        <v>183.4</v>
      </c>
      <c r="J202" s="81"/>
      <c r="K202" s="81"/>
      <c r="L202" s="81"/>
      <c r="M202" s="81"/>
    </row>
    <row r="203" spans="1:13" ht="31.5">
      <c r="A203" s="127" t="s">
        <v>275</v>
      </c>
      <c r="B203" s="69" t="s">
        <v>69</v>
      </c>
      <c r="C203" s="68" t="s">
        <v>118</v>
      </c>
      <c r="D203" s="68" t="s">
        <v>0</v>
      </c>
      <c r="E203" s="74">
        <f>E204+E213+E216</f>
        <v>16920.6</v>
      </c>
      <c r="F203" s="74">
        <f>F204+F213+F216</f>
        <v>0</v>
      </c>
      <c r="G203" s="74">
        <f>G204+G213+G216</f>
        <v>16920.6</v>
      </c>
      <c r="H203" s="74">
        <f>H204+H213+H216</f>
        <v>15756.300000000001</v>
      </c>
      <c r="I203" s="74">
        <f>I204+I213+I216</f>
        <v>15756.300000000001</v>
      </c>
      <c r="J203" s="81"/>
      <c r="K203" s="81"/>
      <c r="L203" s="81"/>
      <c r="M203" s="81"/>
    </row>
    <row r="204" spans="1:13" ht="47.25">
      <c r="A204" s="128" t="s">
        <v>284</v>
      </c>
      <c r="B204" s="75" t="s">
        <v>69</v>
      </c>
      <c r="C204" s="11" t="s">
        <v>128</v>
      </c>
      <c r="D204" s="11" t="s">
        <v>0</v>
      </c>
      <c r="E204" s="12">
        <f>E205+E207+E211</f>
        <v>16381.9</v>
      </c>
      <c r="F204" s="12">
        <f>F205+F207+F211</f>
        <v>0</v>
      </c>
      <c r="G204" s="12">
        <f>G205+G207+G211</f>
        <v>16381.9</v>
      </c>
      <c r="H204" s="12">
        <f>H205+H207+H211</f>
        <v>15147.6</v>
      </c>
      <c r="I204" s="12">
        <f>I205+I207+I211</f>
        <v>15147.6</v>
      </c>
      <c r="J204" s="81"/>
      <c r="K204" s="81"/>
      <c r="L204" s="81"/>
      <c r="M204" s="81"/>
    </row>
    <row r="205" spans="1:13" ht="15.75">
      <c r="A205" s="45" t="s">
        <v>32</v>
      </c>
      <c r="B205" s="27" t="s">
        <v>69</v>
      </c>
      <c r="C205" s="35" t="s">
        <v>129</v>
      </c>
      <c r="D205" s="9"/>
      <c r="E205" s="20">
        <f>E206</f>
        <v>370.5</v>
      </c>
      <c r="F205" s="20">
        <f>F206</f>
        <v>0</v>
      </c>
      <c r="G205" s="20">
        <f>G206</f>
        <v>370.5</v>
      </c>
      <c r="H205" s="20">
        <f>H206</f>
        <v>96.2</v>
      </c>
      <c r="I205" s="20">
        <f>I206</f>
        <v>96.2</v>
      </c>
      <c r="J205" s="81"/>
      <c r="K205" s="81"/>
      <c r="L205" s="81"/>
      <c r="M205" s="81"/>
    </row>
    <row r="206" spans="1:13" ht="31.5">
      <c r="A206" s="45" t="s">
        <v>344</v>
      </c>
      <c r="B206" s="42" t="s">
        <v>69</v>
      </c>
      <c r="C206" s="35" t="s">
        <v>129</v>
      </c>
      <c r="D206" s="42" t="s">
        <v>8</v>
      </c>
      <c r="E206" s="20">
        <v>370.5</v>
      </c>
      <c r="F206" s="20"/>
      <c r="G206" s="20">
        <f>E206+F206</f>
        <v>370.5</v>
      </c>
      <c r="H206" s="20">
        <v>96.2</v>
      </c>
      <c r="I206" s="20">
        <v>96.2</v>
      </c>
      <c r="J206" s="81"/>
      <c r="K206" s="81"/>
      <c r="L206" s="81"/>
      <c r="M206" s="81"/>
    </row>
    <row r="207" spans="1:13" ht="15.75">
      <c r="A207" s="45" t="s">
        <v>57</v>
      </c>
      <c r="B207" s="42" t="s">
        <v>69</v>
      </c>
      <c r="C207" s="35" t="s">
        <v>294</v>
      </c>
      <c r="D207" s="42"/>
      <c r="E207" s="43">
        <f>E208+E209+E210</f>
        <v>15051.4</v>
      </c>
      <c r="F207" s="43">
        <f>F208+F209+F210</f>
        <v>0</v>
      </c>
      <c r="G207" s="43">
        <f>G208+G209+G210</f>
        <v>15051.4</v>
      </c>
      <c r="H207" s="43">
        <f>H208+H209+H210</f>
        <v>15051.4</v>
      </c>
      <c r="I207" s="43">
        <f>I208+I209+I210</f>
        <v>15051.4</v>
      </c>
      <c r="J207" s="81"/>
      <c r="K207" s="81"/>
      <c r="L207" s="81"/>
      <c r="M207" s="81"/>
    </row>
    <row r="208" spans="1:13" ht="63">
      <c r="A208" s="45" t="s">
        <v>14</v>
      </c>
      <c r="B208" s="42" t="s">
        <v>69</v>
      </c>
      <c r="C208" s="35" t="s">
        <v>294</v>
      </c>
      <c r="D208" s="42" t="s">
        <v>15</v>
      </c>
      <c r="E208" s="36">
        <v>13836.4</v>
      </c>
      <c r="F208" s="36"/>
      <c r="G208" s="36">
        <f>E208+F208</f>
        <v>13836.4</v>
      </c>
      <c r="H208" s="36">
        <v>13836.4</v>
      </c>
      <c r="I208" s="36">
        <v>13836.4</v>
      </c>
      <c r="J208" s="81"/>
      <c r="K208" s="81"/>
      <c r="L208" s="81"/>
      <c r="M208" s="81"/>
    </row>
    <row r="209" spans="1:13" ht="31.5">
      <c r="A209" s="45" t="s">
        <v>344</v>
      </c>
      <c r="B209" s="42" t="s">
        <v>69</v>
      </c>
      <c r="C209" s="35" t="s">
        <v>294</v>
      </c>
      <c r="D209" s="42" t="s">
        <v>8</v>
      </c>
      <c r="E209" s="36">
        <v>1179.1</v>
      </c>
      <c r="F209" s="36"/>
      <c r="G209" s="36">
        <f>E209+F209</f>
        <v>1179.1</v>
      </c>
      <c r="H209" s="36">
        <v>1179.1</v>
      </c>
      <c r="I209" s="36">
        <v>1179.1</v>
      </c>
      <c r="J209" s="81"/>
      <c r="K209" s="81"/>
      <c r="L209" s="81"/>
      <c r="M209" s="81"/>
    </row>
    <row r="210" spans="1:13" ht="15.75">
      <c r="A210" s="45" t="s">
        <v>9</v>
      </c>
      <c r="B210" s="42" t="s">
        <v>69</v>
      </c>
      <c r="C210" s="35" t="s">
        <v>295</v>
      </c>
      <c r="D210" s="42" t="s">
        <v>12</v>
      </c>
      <c r="E210" s="36">
        <v>35.9</v>
      </c>
      <c r="F210" s="36"/>
      <c r="G210" s="36">
        <f>E210+F210</f>
        <v>35.9</v>
      </c>
      <c r="H210" s="36">
        <v>35.9</v>
      </c>
      <c r="I210" s="36">
        <v>35.9</v>
      </c>
      <c r="J210" s="81"/>
      <c r="K210" s="81"/>
      <c r="L210" s="81"/>
      <c r="M210" s="81"/>
    </row>
    <row r="211" spans="1:13" ht="31.5">
      <c r="A211" s="45" t="s">
        <v>353</v>
      </c>
      <c r="B211" s="42" t="s">
        <v>69</v>
      </c>
      <c r="C211" s="35" t="s">
        <v>352</v>
      </c>
      <c r="D211" s="42"/>
      <c r="E211" s="36">
        <f>E212</f>
        <v>960</v>
      </c>
      <c r="F211" s="36">
        <f>F212</f>
        <v>0</v>
      </c>
      <c r="G211" s="36">
        <f>G212</f>
        <v>960</v>
      </c>
      <c r="H211" s="36">
        <f>H212</f>
        <v>0</v>
      </c>
      <c r="I211" s="36">
        <f>I212</f>
        <v>0</v>
      </c>
      <c r="J211" s="81"/>
      <c r="K211" s="81"/>
      <c r="L211" s="81"/>
      <c r="M211" s="81"/>
    </row>
    <row r="212" spans="1:13" ht="31.5">
      <c r="A212" s="45" t="s">
        <v>344</v>
      </c>
      <c r="B212" s="42" t="s">
        <v>69</v>
      </c>
      <c r="C212" s="35" t="s">
        <v>352</v>
      </c>
      <c r="D212" s="42" t="s">
        <v>8</v>
      </c>
      <c r="E212" s="36">
        <v>960</v>
      </c>
      <c r="F212" s="36"/>
      <c r="G212" s="36">
        <f>E212+F212</f>
        <v>960</v>
      </c>
      <c r="H212" s="36">
        <v>0</v>
      </c>
      <c r="I212" s="36">
        <v>0</v>
      </c>
      <c r="J212" s="81"/>
      <c r="K212" s="81"/>
      <c r="L212" s="81"/>
      <c r="M212" s="81"/>
    </row>
    <row r="213" spans="1:13" ht="31.5">
      <c r="A213" s="128" t="s">
        <v>276</v>
      </c>
      <c r="B213" s="75" t="s">
        <v>69</v>
      </c>
      <c r="C213" s="11" t="s">
        <v>117</v>
      </c>
      <c r="D213" s="11"/>
      <c r="E213" s="12">
        <f aca="true" t="shared" si="6" ref="E213:I214">E214</f>
        <v>458.7</v>
      </c>
      <c r="F213" s="12">
        <f t="shared" si="6"/>
        <v>0</v>
      </c>
      <c r="G213" s="12">
        <f t="shared" si="6"/>
        <v>458.7</v>
      </c>
      <c r="H213" s="12">
        <f t="shared" si="6"/>
        <v>458.7</v>
      </c>
      <c r="I213" s="12">
        <f t="shared" si="6"/>
        <v>458.7</v>
      </c>
      <c r="J213" s="81"/>
      <c r="K213" s="81"/>
      <c r="L213" s="81"/>
      <c r="M213" s="81"/>
    </row>
    <row r="214" spans="1:13" ht="47.25">
      <c r="A214" s="45" t="s">
        <v>359</v>
      </c>
      <c r="B214" s="27" t="s">
        <v>69</v>
      </c>
      <c r="C214" s="35" t="s">
        <v>130</v>
      </c>
      <c r="D214" s="21"/>
      <c r="E214" s="43">
        <f t="shared" si="6"/>
        <v>458.7</v>
      </c>
      <c r="F214" s="43">
        <f t="shared" si="6"/>
        <v>0</v>
      </c>
      <c r="G214" s="43">
        <f t="shared" si="6"/>
        <v>458.7</v>
      </c>
      <c r="H214" s="43">
        <f t="shared" si="6"/>
        <v>458.7</v>
      </c>
      <c r="I214" s="43">
        <f t="shared" si="6"/>
        <v>458.7</v>
      </c>
      <c r="J214" s="81"/>
      <c r="K214" s="81"/>
      <c r="L214" s="81"/>
      <c r="M214" s="81"/>
    </row>
    <row r="215" spans="1:13" ht="47.25">
      <c r="A215" s="45" t="s">
        <v>343</v>
      </c>
      <c r="B215" s="42" t="s">
        <v>69</v>
      </c>
      <c r="C215" s="35" t="s">
        <v>130</v>
      </c>
      <c r="D215" s="21" t="s">
        <v>8</v>
      </c>
      <c r="E215" s="20">
        <v>458.7</v>
      </c>
      <c r="F215" s="20"/>
      <c r="G215" s="20">
        <f>E215+F215</f>
        <v>458.7</v>
      </c>
      <c r="H215" s="20">
        <v>458.7</v>
      </c>
      <c r="I215" s="20">
        <v>458.7</v>
      </c>
      <c r="J215" s="81"/>
      <c r="K215" s="81"/>
      <c r="L215" s="81"/>
      <c r="M215" s="81"/>
    </row>
    <row r="216" spans="1:13" ht="31.5">
      <c r="A216" s="11" t="s">
        <v>83</v>
      </c>
      <c r="B216" s="75" t="s">
        <v>69</v>
      </c>
      <c r="C216" s="11" t="s">
        <v>131</v>
      </c>
      <c r="D216" s="11"/>
      <c r="E216" s="12">
        <f>E217+E219+E221</f>
        <v>80</v>
      </c>
      <c r="F216" s="12">
        <f>F217+F219+F221</f>
        <v>0</v>
      </c>
      <c r="G216" s="12">
        <f>G217+G219+G221</f>
        <v>80</v>
      </c>
      <c r="H216" s="12">
        <f>H217+H219+H221</f>
        <v>150</v>
      </c>
      <c r="I216" s="12">
        <f>I217+I219+I221</f>
        <v>150</v>
      </c>
      <c r="J216" s="81"/>
      <c r="K216" s="81"/>
      <c r="L216" s="81"/>
      <c r="M216" s="81"/>
    </row>
    <row r="217" spans="1:13" ht="78.75">
      <c r="A217" s="45" t="s">
        <v>360</v>
      </c>
      <c r="B217" s="42" t="s">
        <v>69</v>
      </c>
      <c r="C217" s="35" t="s">
        <v>132</v>
      </c>
      <c r="D217" s="21"/>
      <c r="E217" s="20">
        <f>E218</f>
        <v>40</v>
      </c>
      <c r="F217" s="20">
        <f>F218</f>
        <v>0</v>
      </c>
      <c r="G217" s="20">
        <f>G218</f>
        <v>40</v>
      </c>
      <c r="H217" s="20">
        <f>H218</f>
        <v>40</v>
      </c>
      <c r="I217" s="20">
        <f>I218</f>
        <v>40</v>
      </c>
      <c r="J217" s="81"/>
      <c r="K217" s="81"/>
      <c r="L217" s="81"/>
      <c r="M217" s="81"/>
    </row>
    <row r="218" spans="1:13" ht="47.25">
      <c r="A218" s="45" t="s">
        <v>343</v>
      </c>
      <c r="B218" s="42" t="s">
        <v>69</v>
      </c>
      <c r="C218" s="35" t="s">
        <v>132</v>
      </c>
      <c r="D218" s="21" t="s">
        <v>8</v>
      </c>
      <c r="E218" s="20">
        <v>40</v>
      </c>
      <c r="F218" s="20"/>
      <c r="G218" s="20">
        <f>E218+F218</f>
        <v>40</v>
      </c>
      <c r="H218" s="20">
        <v>40</v>
      </c>
      <c r="I218" s="20">
        <v>40</v>
      </c>
      <c r="J218" s="81"/>
      <c r="K218" s="81"/>
      <c r="L218" s="81"/>
      <c r="M218" s="81"/>
    </row>
    <row r="219" spans="1:13" ht="63">
      <c r="A219" s="45" t="s">
        <v>361</v>
      </c>
      <c r="B219" s="42" t="s">
        <v>69</v>
      </c>
      <c r="C219" s="35" t="s">
        <v>133</v>
      </c>
      <c r="D219" s="21"/>
      <c r="E219" s="20">
        <f>E220</f>
        <v>0</v>
      </c>
      <c r="F219" s="20">
        <f>F220</f>
        <v>0</v>
      </c>
      <c r="G219" s="20">
        <f>G220</f>
        <v>0</v>
      </c>
      <c r="H219" s="20">
        <f>H220</f>
        <v>70</v>
      </c>
      <c r="I219" s="20">
        <f>I220</f>
        <v>70</v>
      </c>
      <c r="J219" s="81"/>
      <c r="K219" s="81"/>
      <c r="L219" s="81"/>
      <c r="M219" s="81"/>
    </row>
    <row r="220" spans="1:13" ht="47.25">
      <c r="A220" s="45" t="s">
        <v>343</v>
      </c>
      <c r="B220" s="42" t="s">
        <v>69</v>
      </c>
      <c r="C220" s="35" t="s">
        <v>133</v>
      </c>
      <c r="D220" s="21" t="s">
        <v>8</v>
      </c>
      <c r="E220" s="20">
        <v>0</v>
      </c>
      <c r="F220" s="20"/>
      <c r="G220" s="20">
        <f>E220+F220</f>
        <v>0</v>
      </c>
      <c r="H220" s="20">
        <v>70</v>
      </c>
      <c r="I220" s="20">
        <v>70</v>
      </c>
      <c r="J220" s="81"/>
      <c r="K220" s="81"/>
      <c r="L220" s="81"/>
      <c r="M220" s="81"/>
    </row>
    <row r="221" spans="1:13" ht="57.75" customHeight="1">
      <c r="A221" s="45" t="s">
        <v>84</v>
      </c>
      <c r="B221" s="42" t="s">
        <v>69</v>
      </c>
      <c r="C221" s="35" t="s">
        <v>134</v>
      </c>
      <c r="D221" s="21"/>
      <c r="E221" s="20">
        <f>E222+E223</f>
        <v>40</v>
      </c>
      <c r="F221" s="20">
        <f>F222+F223</f>
        <v>0</v>
      </c>
      <c r="G221" s="20">
        <f>G222+G223</f>
        <v>40</v>
      </c>
      <c r="H221" s="20">
        <f>H222+H223</f>
        <v>40</v>
      </c>
      <c r="I221" s="20">
        <f>I222+I223</f>
        <v>40</v>
      </c>
      <c r="J221" s="81"/>
      <c r="K221" s="81"/>
      <c r="L221" s="81"/>
      <c r="M221" s="81"/>
    </row>
    <row r="222" spans="1:13" ht="47.25">
      <c r="A222" s="45" t="s">
        <v>343</v>
      </c>
      <c r="B222" s="42" t="s">
        <v>69</v>
      </c>
      <c r="C222" s="35" t="s">
        <v>134</v>
      </c>
      <c r="D222" s="21" t="s">
        <v>8</v>
      </c>
      <c r="E222" s="20">
        <v>40</v>
      </c>
      <c r="F222" s="20">
        <v>-30</v>
      </c>
      <c r="G222" s="20">
        <f>F222+E222</f>
        <v>10</v>
      </c>
      <c r="H222" s="20">
        <v>40</v>
      </c>
      <c r="I222" s="20">
        <v>40</v>
      </c>
      <c r="J222" s="81"/>
      <c r="K222" s="81"/>
      <c r="L222" s="81"/>
      <c r="M222" s="81"/>
    </row>
    <row r="223" spans="1:13" ht="15.75">
      <c r="A223" s="40" t="s">
        <v>26</v>
      </c>
      <c r="B223" s="42" t="s">
        <v>69</v>
      </c>
      <c r="C223" s="35" t="s">
        <v>134</v>
      </c>
      <c r="D223" s="21" t="s">
        <v>16</v>
      </c>
      <c r="E223" s="20">
        <v>0</v>
      </c>
      <c r="F223" s="20">
        <v>30</v>
      </c>
      <c r="G223" s="20">
        <f>F223+E223</f>
        <v>30</v>
      </c>
      <c r="H223" s="20">
        <v>0</v>
      </c>
      <c r="I223" s="20">
        <v>0</v>
      </c>
      <c r="J223" s="81"/>
      <c r="K223" s="81"/>
      <c r="L223" s="81"/>
      <c r="M223" s="81"/>
    </row>
    <row r="224" spans="1:13" ht="15.75">
      <c r="A224" s="127" t="s">
        <v>277</v>
      </c>
      <c r="B224" s="69" t="s">
        <v>69</v>
      </c>
      <c r="C224" s="68" t="s">
        <v>158</v>
      </c>
      <c r="D224" s="68" t="s">
        <v>0</v>
      </c>
      <c r="E224" s="74">
        <f>E225+E228+E237</f>
        <v>17219</v>
      </c>
      <c r="F224" s="74">
        <f>F225+F228+F237</f>
        <v>102.6</v>
      </c>
      <c r="G224" s="74">
        <f>G225+G228+G237</f>
        <v>17321.6</v>
      </c>
      <c r="H224" s="74">
        <f>H225+H228+H237</f>
        <v>15854.5</v>
      </c>
      <c r="I224" s="74">
        <f>I225+I228+I237</f>
        <v>15854.5</v>
      </c>
      <c r="J224" s="81"/>
      <c r="K224" s="81"/>
      <c r="L224" s="81"/>
      <c r="M224" s="81"/>
    </row>
    <row r="225" spans="1:13" ht="15.75">
      <c r="A225" s="128" t="s">
        <v>278</v>
      </c>
      <c r="B225" s="75" t="s">
        <v>69</v>
      </c>
      <c r="C225" s="11" t="s">
        <v>159</v>
      </c>
      <c r="D225" s="11" t="s">
        <v>0</v>
      </c>
      <c r="E225" s="12">
        <f aca="true" t="shared" si="7" ref="E225:I226">E226</f>
        <v>120</v>
      </c>
      <c r="F225" s="12">
        <f t="shared" si="7"/>
        <v>0</v>
      </c>
      <c r="G225" s="12">
        <f t="shared" si="7"/>
        <v>120</v>
      </c>
      <c r="H225" s="12">
        <f t="shared" si="7"/>
        <v>120</v>
      </c>
      <c r="I225" s="12">
        <f>I226</f>
        <v>120</v>
      </c>
      <c r="J225" s="81"/>
      <c r="K225" s="81"/>
      <c r="L225" s="81"/>
      <c r="M225" s="81"/>
    </row>
    <row r="226" spans="1:13" ht="31.5">
      <c r="A226" s="45" t="s">
        <v>51</v>
      </c>
      <c r="B226" s="42" t="s">
        <v>69</v>
      </c>
      <c r="C226" s="15" t="s">
        <v>289</v>
      </c>
      <c r="D226" s="42"/>
      <c r="E226" s="43">
        <f t="shared" si="7"/>
        <v>120</v>
      </c>
      <c r="F226" s="43">
        <f t="shared" si="7"/>
        <v>0</v>
      </c>
      <c r="G226" s="43">
        <f t="shared" si="7"/>
        <v>120</v>
      </c>
      <c r="H226" s="43">
        <f t="shared" si="7"/>
        <v>120</v>
      </c>
      <c r="I226" s="43">
        <f t="shared" si="7"/>
        <v>120</v>
      </c>
      <c r="J226" s="81"/>
      <c r="K226" s="81"/>
      <c r="L226" s="81"/>
      <c r="M226" s="81"/>
    </row>
    <row r="227" spans="1:13" ht="63">
      <c r="A227" s="45" t="s">
        <v>14</v>
      </c>
      <c r="B227" s="42" t="s">
        <v>69</v>
      </c>
      <c r="C227" s="15" t="s">
        <v>289</v>
      </c>
      <c r="D227" s="42" t="s">
        <v>15</v>
      </c>
      <c r="E227" s="43">
        <v>120</v>
      </c>
      <c r="F227" s="43"/>
      <c r="G227" s="43">
        <f>F227+E227</f>
        <v>120</v>
      </c>
      <c r="H227" s="43">
        <v>120</v>
      </c>
      <c r="I227" s="43">
        <v>120</v>
      </c>
      <c r="J227" s="81"/>
      <c r="K227" s="81"/>
      <c r="L227" s="81"/>
      <c r="M227" s="81"/>
    </row>
    <row r="228" spans="1:13" ht="47.25">
      <c r="A228" s="128" t="s">
        <v>279</v>
      </c>
      <c r="B228" s="75" t="s">
        <v>69</v>
      </c>
      <c r="C228" s="11" t="s">
        <v>119</v>
      </c>
      <c r="D228" s="11" t="s">
        <v>0</v>
      </c>
      <c r="E228" s="12">
        <f>E233+E229+E235+E231</f>
        <v>16999</v>
      </c>
      <c r="F228" s="12">
        <f>F233+F229+F235+F231</f>
        <v>22.6</v>
      </c>
      <c r="G228" s="12">
        <f>G233+G229+G235+G231</f>
        <v>17021.6</v>
      </c>
      <c r="H228" s="12">
        <f>H233+H229+H235+H231</f>
        <v>15634.5</v>
      </c>
      <c r="I228" s="12">
        <f>I233+I229+I235+I231</f>
        <v>15634.5</v>
      </c>
      <c r="J228" s="81"/>
      <c r="K228" s="81"/>
      <c r="L228" s="81"/>
      <c r="M228" s="81"/>
    </row>
    <row r="229" spans="1:13" ht="111.75" customHeight="1">
      <c r="A229" s="45" t="s">
        <v>60</v>
      </c>
      <c r="B229" s="27" t="s">
        <v>69</v>
      </c>
      <c r="C229" s="89" t="s">
        <v>187</v>
      </c>
      <c r="D229" s="88"/>
      <c r="E229" s="86">
        <f>E230</f>
        <v>883.6</v>
      </c>
      <c r="F229" s="86">
        <f>F230</f>
        <v>0</v>
      </c>
      <c r="G229" s="86">
        <f>G230</f>
        <v>883.6</v>
      </c>
      <c r="H229" s="86">
        <f>H230</f>
        <v>746.2</v>
      </c>
      <c r="I229" s="86">
        <f>I230</f>
        <v>746.2</v>
      </c>
      <c r="J229" s="81"/>
      <c r="K229" s="81"/>
      <c r="L229" s="81"/>
      <c r="M229" s="81"/>
    </row>
    <row r="230" spans="1:13" ht="31.5">
      <c r="A230" s="45" t="s">
        <v>28</v>
      </c>
      <c r="B230" s="27" t="s">
        <v>69</v>
      </c>
      <c r="C230" s="88" t="s">
        <v>187</v>
      </c>
      <c r="D230" s="88" t="s">
        <v>23</v>
      </c>
      <c r="E230" s="86">
        <v>883.6</v>
      </c>
      <c r="F230" s="86"/>
      <c r="G230" s="86">
        <f>F230+E230</f>
        <v>883.6</v>
      </c>
      <c r="H230" s="86">
        <v>746.2</v>
      </c>
      <c r="I230" s="86">
        <v>746.2</v>
      </c>
      <c r="J230" s="81"/>
      <c r="K230" s="81"/>
      <c r="L230" s="81"/>
      <c r="M230" s="81"/>
    </row>
    <row r="231" spans="1:13" ht="126">
      <c r="A231" s="45" t="s">
        <v>60</v>
      </c>
      <c r="B231" s="27" t="s">
        <v>69</v>
      </c>
      <c r="C231" s="15" t="s">
        <v>329</v>
      </c>
      <c r="D231" s="88"/>
      <c r="E231" s="86">
        <f>E232</f>
        <v>12416.4</v>
      </c>
      <c r="F231" s="86">
        <f>F232</f>
        <v>0</v>
      </c>
      <c r="G231" s="86">
        <f>G232</f>
        <v>12416.4</v>
      </c>
      <c r="H231" s="86">
        <f>H232</f>
        <v>12553.8</v>
      </c>
      <c r="I231" s="86">
        <f>I232</f>
        <v>12553.8</v>
      </c>
      <c r="J231" s="81"/>
      <c r="K231" s="81"/>
      <c r="L231" s="81"/>
      <c r="M231" s="81"/>
    </row>
    <row r="232" spans="1:13" ht="31.5">
      <c r="A232" s="45" t="s">
        <v>28</v>
      </c>
      <c r="B232" s="27" t="s">
        <v>69</v>
      </c>
      <c r="C232" s="15" t="s">
        <v>329</v>
      </c>
      <c r="D232" s="88" t="s">
        <v>23</v>
      </c>
      <c r="E232" s="86">
        <v>12416.4</v>
      </c>
      <c r="F232" s="86"/>
      <c r="G232" s="86">
        <f>F232+E232</f>
        <v>12416.4</v>
      </c>
      <c r="H232" s="86">
        <v>12553.8</v>
      </c>
      <c r="I232" s="86">
        <v>12553.8</v>
      </c>
      <c r="J232" s="81"/>
      <c r="K232" s="81"/>
      <c r="L232" s="81"/>
      <c r="M232" s="81"/>
    </row>
    <row r="233" spans="1:13" ht="46.5" customHeight="1">
      <c r="A233" s="45" t="s">
        <v>210</v>
      </c>
      <c r="B233" s="42" t="s">
        <v>69</v>
      </c>
      <c r="C233" s="15" t="s">
        <v>233</v>
      </c>
      <c r="D233" s="42"/>
      <c r="E233" s="43">
        <f>E234</f>
        <v>834.5</v>
      </c>
      <c r="F233" s="43">
        <f>F234</f>
        <v>22.6</v>
      </c>
      <c r="G233" s="43">
        <f>G234</f>
        <v>857.1</v>
      </c>
      <c r="H233" s="43">
        <f>H234</f>
        <v>834.5</v>
      </c>
      <c r="I233" s="43">
        <f>I234</f>
        <v>834.5</v>
      </c>
      <c r="J233" s="81"/>
      <c r="K233" s="81"/>
      <c r="L233" s="81"/>
      <c r="M233" s="81"/>
    </row>
    <row r="234" spans="1:13" ht="15.75">
      <c r="A234" s="45" t="s">
        <v>26</v>
      </c>
      <c r="B234" s="42" t="s">
        <v>69</v>
      </c>
      <c r="C234" s="15" t="s">
        <v>233</v>
      </c>
      <c r="D234" s="42" t="s">
        <v>16</v>
      </c>
      <c r="E234" s="43">
        <v>834.5</v>
      </c>
      <c r="F234" s="43">
        <v>22.6</v>
      </c>
      <c r="G234" s="43">
        <f>E234+F234</f>
        <v>857.1</v>
      </c>
      <c r="H234" s="43">
        <v>834.5</v>
      </c>
      <c r="I234" s="43">
        <v>834.5</v>
      </c>
      <c r="J234" s="81"/>
      <c r="K234" s="81"/>
      <c r="L234" s="81"/>
      <c r="M234" s="81"/>
    </row>
    <row r="235" spans="1:13" ht="51" customHeight="1">
      <c r="A235" s="45" t="s">
        <v>225</v>
      </c>
      <c r="B235" s="42" t="s">
        <v>69</v>
      </c>
      <c r="C235" s="15" t="s">
        <v>206</v>
      </c>
      <c r="D235" s="42"/>
      <c r="E235" s="43">
        <f>E236</f>
        <v>2864.5</v>
      </c>
      <c r="F235" s="43">
        <f>F236</f>
        <v>0</v>
      </c>
      <c r="G235" s="43">
        <f>G236</f>
        <v>2864.5</v>
      </c>
      <c r="H235" s="43">
        <f>H236</f>
        <v>1500</v>
      </c>
      <c r="I235" s="43">
        <f>I236</f>
        <v>1500</v>
      </c>
      <c r="J235" s="81"/>
      <c r="K235" s="81"/>
      <c r="L235" s="81"/>
      <c r="M235" s="81"/>
    </row>
    <row r="236" spans="1:13" ht="15.75">
      <c r="A236" s="45" t="s">
        <v>26</v>
      </c>
      <c r="B236" s="42" t="s">
        <v>69</v>
      </c>
      <c r="C236" s="15" t="s">
        <v>206</v>
      </c>
      <c r="D236" s="42" t="s">
        <v>16</v>
      </c>
      <c r="E236" s="43">
        <v>2864.5</v>
      </c>
      <c r="F236" s="43"/>
      <c r="G236" s="43">
        <f>E236+F236</f>
        <v>2864.5</v>
      </c>
      <c r="H236" s="43">
        <v>1500</v>
      </c>
      <c r="I236" s="43">
        <v>1500</v>
      </c>
      <c r="J236" s="81"/>
      <c r="K236" s="81"/>
      <c r="L236" s="81"/>
      <c r="M236" s="81"/>
    </row>
    <row r="237" spans="1:13" ht="31.5">
      <c r="A237" s="128" t="s">
        <v>280</v>
      </c>
      <c r="B237" s="75" t="s">
        <v>69</v>
      </c>
      <c r="C237" s="11" t="s">
        <v>161</v>
      </c>
      <c r="D237" s="11" t="s">
        <v>0</v>
      </c>
      <c r="E237" s="12">
        <f>E238+E240</f>
        <v>100</v>
      </c>
      <c r="F237" s="12">
        <f>F238+F240</f>
        <v>80</v>
      </c>
      <c r="G237" s="12">
        <f>G238+G240</f>
        <v>180</v>
      </c>
      <c r="H237" s="12">
        <f>H238+H240</f>
        <v>100</v>
      </c>
      <c r="I237" s="12">
        <f>I238+I240</f>
        <v>100</v>
      </c>
      <c r="J237" s="81"/>
      <c r="K237" s="81"/>
      <c r="L237" s="81"/>
      <c r="M237" s="81"/>
    </row>
    <row r="238" spans="1:13" ht="47.25">
      <c r="A238" s="45" t="s">
        <v>34</v>
      </c>
      <c r="B238" s="27" t="s">
        <v>69</v>
      </c>
      <c r="C238" s="15" t="s">
        <v>162</v>
      </c>
      <c r="D238" s="15"/>
      <c r="E238" s="17">
        <f>E239</f>
        <v>80</v>
      </c>
      <c r="F238" s="17">
        <f>F239</f>
        <v>0</v>
      </c>
      <c r="G238" s="17">
        <f>G239</f>
        <v>80</v>
      </c>
      <c r="H238" s="17">
        <f>H239</f>
        <v>80</v>
      </c>
      <c r="I238" s="17">
        <f>I239</f>
        <v>80</v>
      </c>
      <c r="J238" s="81"/>
      <c r="K238" s="81"/>
      <c r="L238" s="81"/>
      <c r="M238" s="81"/>
    </row>
    <row r="239" spans="1:13" ht="31.5">
      <c r="A239" s="45" t="s">
        <v>10</v>
      </c>
      <c r="B239" s="42" t="s">
        <v>69</v>
      </c>
      <c r="C239" s="15" t="s">
        <v>162</v>
      </c>
      <c r="D239" s="42" t="s">
        <v>11</v>
      </c>
      <c r="E239" s="43">
        <v>80</v>
      </c>
      <c r="F239" s="43"/>
      <c r="G239" s="43">
        <f>E239+F239</f>
        <v>80</v>
      </c>
      <c r="H239" s="43">
        <v>80</v>
      </c>
      <c r="I239" s="43">
        <v>80</v>
      </c>
      <c r="J239" s="81"/>
      <c r="K239" s="81"/>
      <c r="L239" s="81"/>
      <c r="M239" s="81"/>
    </row>
    <row r="240" spans="1:13" ht="47.25">
      <c r="A240" s="45" t="s">
        <v>186</v>
      </c>
      <c r="B240" s="42" t="s">
        <v>69</v>
      </c>
      <c r="C240" s="15" t="s">
        <v>182</v>
      </c>
      <c r="D240" s="15"/>
      <c r="E240" s="17">
        <f>E241</f>
        <v>20</v>
      </c>
      <c r="F240" s="37">
        <f>F241</f>
        <v>80</v>
      </c>
      <c r="G240" s="17">
        <f>G241</f>
        <v>100</v>
      </c>
      <c r="H240" s="17">
        <f>H241</f>
        <v>20</v>
      </c>
      <c r="I240" s="17">
        <f>I241</f>
        <v>20</v>
      </c>
      <c r="J240" s="81"/>
      <c r="K240" s="81"/>
      <c r="L240" s="81"/>
      <c r="M240" s="81"/>
    </row>
    <row r="241" spans="1:13" ht="31.5">
      <c r="A241" s="45" t="s">
        <v>10</v>
      </c>
      <c r="B241" s="42" t="s">
        <v>69</v>
      </c>
      <c r="C241" s="15" t="s">
        <v>182</v>
      </c>
      <c r="D241" s="42" t="s">
        <v>11</v>
      </c>
      <c r="E241" s="43">
        <v>20</v>
      </c>
      <c r="F241" s="37">
        <v>80</v>
      </c>
      <c r="G241" s="43">
        <f>E241+F241</f>
        <v>100</v>
      </c>
      <c r="H241" s="43">
        <v>20</v>
      </c>
      <c r="I241" s="43">
        <v>20</v>
      </c>
      <c r="J241" s="81"/>
      <c r="K241" s="81"/>
      <c r="L241" s="81"/>
      <c r="M241" s="81"/>
    </row>
    <row r="242" spans="1:13" ht="15.75">
      <c r="A242" s="67" t="s">
        <v>29</v>
      </c>
      <c r="B242" s="69" t="s">
        <v>69</v>
      </c>
      <c r="C242" s="69" t="s">
        <v>89</v>
      </c>
      <c r="D242" s="69" t="s">
        <v>0</v>
      </c>
      <c r="E242" s="125">
        <f>E269+E265+E267+E249+E255+E257+E245+E263+E251+E253+E259+E271+E243+E261</f>
        <v>5925.2</v>
      </c>
      <c r="F242" s="125">
        <f>F269+F265+F267+F249+F255+F257+F245+F263+F251+F253+F259+F271+F243+F261</f>
        <v>981.3</v>
      </c>
      <c r="G242" s="125">
        <f>G269+G265+G267+G249+G255+G257+G245+G263+G251+G253+G259+G271+G243+G261</f>
        <v>6906.499999999999</v>
      </c>
      <c r="H242" s="125">
        <f>H269+H265+H267+H249+H255+H257+H245+H263+H251+H253+H259+H271+H243+H261</f>
        <v>783.4</v>
      </c>
      <c r="I242" s="125">
        <f>I269+I265+I267+I249+I255+I257+I245+I263+I251+I253+I259+I271+I243+I261</f>
        <v>569.4</v>
      </c>
      <c r="J242" s="81"/>
      <c r="K242" s="81"/>
      <c r="L242" s="81"/>
      <c r="M242" s="81"/>
    </row>
    <row r="243" spans="1:13" ht="15.75">
      <c r="A243" s="60" t="s">
        <v>433</v>
      </c>
      <c r="B243" s="27" t="s">
        <v>69</v>
      </c>
      <c r="C243" s="27" t="s">
        <v>434</v>
      </c>
      <c r="D243" s="142"/>
      <c r="E243" s="143">
        <f>E244</f>
        <v>0</v>
      </c>
      <c r="F243" s="143">
        <f>F244</f>
        <v>384.4</v>
      </c>
      <c r="G243" s="143">
        <f>G244</f>
        <v>384.4</v>
      </c>
      <c r="H243" s="143">
        <f>H244</f>
        <v>0</v>
      </c>
      <c r="I243" s="143">
        <f>I244</f>
        <v>0</v>
      </c>
      <c r="J243" s="81"/>
      <c r="K243" s="81"/>
      <c r="L243" s="81"/>
      <c r="M243" s="81"/>
    </row>
    <row r="244" spans="1:13" ht="15.75">
      <c r="A244" s="60" t="s">
        <v>9</v>
      </c>
      <c r="B244" s="27" t="s">
        <v>69</v>
      </c>
      <c r="C244" s="27" t="s">
        <v>434</v>
      </c>
      <c r="D244" s="27" t="s">
        <v>12</v>
      </c>
      <c r="E244" s="143">
        <v>0</v>
      </c>
      <c r="F244" s="143">
        <v>384.4</v>
      </c>
      <c r="G244" s="143">
        <f>F244</f>
        <v>384.4</v>
      </c>
      <c r="H244" s="143">
        <v>0</v>
      </c>
      <c r="I244" s="143">
        <v>0</v>
      </c>
      <c r="J244" s="81"/>
      <c r="K244" s="81"/>
      <c r="L244" s="81"/>
      <c r="M244" s="81"/>
    </row>
    <row r="245" spans="1:13" ht="31.5">
      <c r="A245" s="45" t="s">
        <v>56</v>
      </c>
      <c r="B245" s="27" t="s">
        <v>69</v>
      </c>
      <c r="C245" s="42" t="s">
        <v>94</v>
      </c>
      <c r="D245" s="59"/>
      <c r="E245" s="143">
        <f>E246+E248+E247</f>
        <v>2809.2000000000003</v>
      </c>
      <c r="F245" s="143">
        <f>F246+F248+F247</f>
        <v>536.9</v>
      </c>
      <c r="G245" s="143">
        <f>G246+G248+G247</f>
        <v>3346.1000000000004</v>
      </c>
      <c r="H245" s="143">
        <f>H246+H248+H247</f>
        <v>0</v>
      </c>
      <c r="I245" s="143">
        <f>I246+I248+I247</f>
        <v>0</v>
      </c>
      <c r="J245" s="81"/>
      <c r="K245" s="81"/>
      <c r="L245" s="81"/>
      <c r="M245" s="81"/>
    </row>
    <row r="246" spans="1:13" ht="47.25">
      <c r="A246" s="45" t="s">
        <v>343</v>
      </c>
      <c r="B246" s="27" t="s">
        <v>69</v>
      </c>
      <c r="C246" s="42" t="s">
        <v>94</v>
      </c>
      <c r="D246" s="42" t="s">
        <v>8</v>
      </c>
      <c r="E246" s="143">
        <v>910.9</v>
      </c>
      <c r="F246" s="143">
        <f>6.3+88.1+0.1</f>
        <v>94.49999999999999</v>
      </c>
      <c r="G246" s="143">
        <f>F246+E246</f>
        <v>1005.4</v>
      </c>
      <c r="H246" s="143">
        <v>0</v>
      </c>
      <c r="I246" s="143">
        <v>0</v>
      </c>
      <c r="J246" s="81"/>
      <c r="K246" s="81"/>
      <c r="L246" s="81"/>
      <c r="M246" s="81"/>
    </row>
    <row r="247" spans="1:13" ht="31.5">
      <c r="A247" s="96" t="s">
        <v>28</v>
      </c>
      <c r="B247" s="27" t="s">
        <v>69</v>
      </c>
      <c r="C247" s="42" t="s">
        <v>94</v>
      </c>
      <c r="D247" s="42" t="s">
        <v>23</v>
      </c>
      <c r="E247" s="143">
        <v>652.9</v>
      </c>
      <c r="F247" s="143"/>
      <c r="G247" s="143">
        <f>F247+E247</f>
        <v>652.9</v>
      </c>
      <c r="H247" s="143">
        <v>0</v>
      </c>
      <c r="I247" s="143">
        <v>0</v>
      </c>
      <c r="J247" s="81"/>
      <c r="K247" s="81"/>
      <c r="L247" s="81"/>
      <c r="M247" s="81"/>
    </row>
    <row r="248" spans="1:13" ht="15.75">
      <c r="A248" s="45" t="s">
        <v>9</v>
      </c>
      <c r="B248" s="27" t="s">
        <v>69</v>
      </c>
      <c r="C248" s="42" t="s">
        <v>94</v>
      </c>
      <c r="D248" s="42" t="s">
        <v>12</v>
      </c>
      <c r="E248" s="143">
        <v>1245.4</v>
      </c>
      <c r="F248" s="143">
        <f>200+36.3+206.1</f>
        <v>442.4</v>
      </c>
      <c r="G248" s="143">
        <f>F248+E248</f>
        <v>1687.8000000000002</v>
      </c>
      <c r="H248" s="143">
        <v>0</v>
      </c>
      <c r="I248" s="143">
        <v>0</v>
      </c>
      <c r="J248" s="81"/>
      <c r="K248" s="81"/>
      <c r="L248" s="81"/>
      <c r="M248" s="81"/>
    </row>
    <row r="249" spans="1:13" ht="157.5">
      <c r="A249" s="45" t="s">
        <v>385</v>
      </c>
      <c r="B249" s="42" t="s">
        <v>69</v>
      </c>
      <c r="C249" s="42" t="s">
        <v>386</v>
      </c>
      <c r="D249" s="142"/>
      <c r="E249" s="143">
        <f>E250</f>
        <v>14.8</v>
      </c>
      <c r="F249" s="143">
        <f>F250</f>
        <v>0</v>
      </c>
      <c r="G249" s="143">
        <f>G250</f>
        <v>14.8</v>
      </c>
      <c r="H249" s="143">
        <f>H250</f>
        <v>0</v>
      </c>
      <c r="I249" s="143">
        <f>I250</f>
        <v>0</v>
      </c>
      <c r="J249" s="81"/>
      <c r="K249" s="81"/>
      <c r="L249" s="81"/>
      <c r="M249" s="81"/>
    </row>
    <row r="250" spans="1:13" ht="47.25">
      <c r="A250" s="45" t="s">
        <v>343</v>
      </c>
      <c r="B250" s="42" t="s">
        <v>69</v>
      </c>
      <c r="C250" s="42" t="s">
        <v>386</v>
      </c>
      <c r="D250" s="27" t="s">
        <v>8</v>
      </c>
      <c r="E250" s="143">
        <v>14.8</v>
      </c>
      <c r="F250" s="143">
        <v>0</v>
      </c>
      <c r="G250" s="143">
        <f>F250+E250</f>
        <v>14.8</v>
      </c>
      <c r="H250" s="143">
        <v>0</v>
      </c>
      <c r="I250" s="143">
        <v>0</v>
      </c>
      <c r="J250" s="81"/>
      <c r="K250" s="81"/>
      <c r="L250" s="81"/>
      <c r="M250" s="81"/>
    </row>
    <row r="251" spans="1:13" ht="78.75">
      <c r="A251" s="45" t="s">
        <v>422</v>
      </c>
      <c r="B251" s="42" t="s">
        <v>69</v>
      </c>
      <c r="C251" s="42" t="s">
        <v>421</v>
      </c>
      <c r="D251" s="27"/>
      <c r="E251" s="143">
        <f>E252</f>
        <v>43.5</v>
      </c>
      <c r="F251" s="143">
        <f>F252</f>
        <v>0</v>
      </c>
      <c r="G251" s="143">
        <f>G252</f>
        <v>43.5</v>
      </c>
      <c r="H251" s="143">
        <f>H252</f>
        <v>0</v>
      </c>
      <c r="I251" s="143">
        <f>I252</f>
        <v>0</v>
      </c>
      <c r="J251" s="81"/>
      <c r="K251" s="81"/>
      <c r="L251" s="81"/>
      <c r="M251" s="81"/>
    </row>
    <row r="252" spans="1:13" ht="47.25">
      <c r="A252" s="45" t="s">
        <v>343</v>
      </c>
      <c r="B252" s="42" t="s">
        <v>69</v>
      </c>
      <c r="C252" s="42" t="s">
        <v>421</v>
      </c>
      <c r="D252" s="27" t="s">
        <v>8</v>
      </c>
      <c r="E252" s="143">
        <v>43.5</v>
      </c>
      <c r="F252" s="143">
        <v>0</v>
      </c>
      <c r="G252" s="143">
        <f>E252+F252</f>
        <v>43.5</v>
      </c>
      <c r="H252" s="143">
        <v>0</v>
      </c>
      <c r="I252" s="143">
        <v>0</v>
      </c>
      <c r="J252" s="81"/>
      <c r="K252" s="81"/>
      <c r="L252" s="81"/>
      <c r="M252" s="81"/>
    </row>
    <row r="253" spans="1:13" ht="78.75">
      <c r="A253" s="45" t="s">
        <v>423</v>
      </c>
      <c r="B253" s="42" t="s">
        <v>69</v>
      </c>
      <c r="C253" s="42" t="s">
        <v>424</v>
      </c>
      <c r="D253" s="27"/>
      <c r="E253" s="143">
        <f>E254</f>
        <v>38.7</v>
      </c>
      <c r="F253" s="143">
        <f>F254</f>
        <v>0</v>
      </c>
      <c r="G253" s="143">
        <f>G254</f>
        <v>38.7</v>
      </c>
      <c r="H253" s="143">
        <f>H254</f>
        <v>0</v>
      </c>
      <c r="I253" s="143">
        <f>I254</f>
        <v>0</v>
      </c>
      <c r="J253" s="81"/>
      <c r="K253" s="81"/>
      <c r="L253" s="81"/>
      <c r="M253" s="81"/>
    </row>
    <row r="254" spans="1:13" ht="47.25">
      <c r="A254" s="45" t="s">
        <v>343</v>
      </c>
      <c r="B254" s="42" t="s">
        <v>69</v>
      </c>
      <c r="C254" s="42" t="s">
        <v>424</v>
      </c>
      <c r="D254" s="27" t="s">
        <v>8</v>
      </c>
      <c r="E254" s="143">
        <v>38.7</v>
      </c>
      <c r="F254" s="143">
        <v>0</v>
      </c>
      <c r="G254" s="143">
        <f>F254+E254</f>
        <v>38.7</v>
      </c>
      <c r="H254" s="143">
        <v>0</v>
      </c>
      <c r="I254" s="143">
        <v>0</v>
      </c>
      <c r="J254" s="81"/>
      <c r="K254" s="81"/>
      <c r="L254" s="81"/>
      <c r="M254" s="81"/>
    </row>
    <row r="255" spans="1:13" ht="78.75">
      <c r="A255" s="45" t="s">
        <v>387</v>
      </c>
      <c r="B255" s="42" t="s">
        <v>69</v>
      </c>
      <c r="C255" s="42" t="s">
        <v>388</v>
      </c>
      <c r="D255" s="21"/>
      <c r="E255" s="143">
        <f>E256</f>
        <v>14.2</v>
      </c>
      <c r="F255" s="143">
        <f>F256</f>
        <v>0</v>
      </c>
      <c r="G255" s="143">
        <f>G256</f>
        <v>14.2</v>
      </c>
      <c r="H255" s="143">
        <f>H256</f>
        <v>0</v>
      </c>
      <c r="I255" s="143">
        <f>I256</f>
        <v>0</v>
      </c>
      <c r="J255" s="81"/>
      <c r="K255" s="81"/>
      <c r="L255" s="81"/>
      <c r="M255" s="81"/>
    </row>
    <row r="256" spans="1:13" ht="47.25">
      <c r="A256" s="45" t="s">
        <v>343</v>
      </c>
      <c r="B256" s="42" t="s">
        <v>69</v>
      </c>
      <c r="C256" s="42" t="s">
        <v>388</v>
      </c>
      <c r="D256" s="21" t="s">
        <v>8</v>
      </c>
      <c r="E256" s="143">
        <v>14.2</v>
      </c>
      <c r="F256" s="143">
        <v>0</v>
      </c>
      <c r="G256" s="143">
        <f>F256+E256</f>
        <v>14.2</v>
      </c>
      <c r="H256" s="143">
        <v>0</v>
      </c>
      <c r="I256" s="143">
        <v>0</v>
      </c>
      <c r="J256" s="81"/>
      <c r="K256" s="81"/>
      <c r="L256" s="81"/>
      <c r="M256" s="81"/>
    </row>
    <row r="257" spans="1:13" ht="94.5">
      <c r="A257" s="45" t="s">
        <v>389</v>
      </c>
      <c r="B257" s="42" t="s">
        <v>69</v>
      </c>
      <c r="C257" s="42" t="s">
        <v>390</v>
      </c>
      <c r="D257" s="21"/>
      <c r="E257" s="143">
        <f>E258</f>
        <v>126.8</v>
      </c>
      <c r="F257" s="143">
        <f>F258</f>
        <v>0</v>
      </c>
      <c r="G257" s="143">
        <f>G258</f>
        <v>126.8</v>
      </c>
      <c r="H257" s="143">
        <f>H258</f>
        <v>0</v>
      </c>
      <c r="I257" s="143">
        <f>I258</f>
        <v>0</v>
      </c>
      <c r="J257" s="81"/>
      <c r="K257" s="81"/>
      <c r="L257" s="81"/>
      <c r="M257" s="81"/>
    </row>
    <row r="258" spans="1:13" ht="31.5">
      <c r="A258" s="45" t="s">
        <v>344</v>
      </c>
      <c r="B258" s="42" t="s">
        <v>69</v>
      </c>
      <c r="C258" s="42" t="s">
        <v>390</v>
      </c>
      <c r="D258" s="21" t="s">
        <v>8</v>
      </c>
      <c r="E258" s="143">
        <v>126.8</v>
      </c>
      <c r="F258" s="143"/>
      <c r="G258" s="143">
        <f>F258+E258</f>
        <v>126.8</v>
      </c>
      <c r="H258" s="143">
        <v>0</v>
      </c>
      <c r="I258" s="143">
        <v>0</v>
      </c>
      <c r="J258" s="81"/>
      <c r="K258" s="81"/>
      <c r="L258" s="81"/>
      <c r="M258" s="81"/>
    </row>
    <row r="259" spans="1:13" ht="110.25">
      <c r="A259" s="45" t="s">
        <v>425</v>
      </c>
      <c r="B259" s="42" t="s">
        <v>69</v>
      </c>
      <c r="C259" s="42" t="s">
        <v>426</v>
      </c>
      <c r="D259" s="21"/>
      <c r="E259" s="143">
        <f>E260</f>
        <v>20</v>
      </c>
      <c r="F259" s="143">
        <f>F260</f>
        <v>0</v>
      </c>
      <c r="G259" s="143">
        <f>G260</f>
        <v>20</v>
      </c>
      <c r="H259" s="143">
        <f>H260</f>
        <v>0</v>
      </c>
      <c r="I259" s="143">
        <f>I260</f>
        <v>0</v>
      </c>
      <c r="J259" s="81"/>
      <c r="K259" s="81"/>
      <c r="L259" s="81"/>
      <c r="M259" s="81"/>
    </row>
    <row r="260" spans="1:13" ht="31.5">
      <c r="A260" s="45" t="s">
        <v>344</v>
      </c>
      <c r="B260" s="42" t="s">
        <v>69</v>
      </c>
      <c r="C260" s="42" t="s">
        <v>426</v>
      </c>
      <c r="D260" s="21" t="s">
        <v>8</v>
      </c>
      <c r="E260" s="143">
        <v>20</v>
      </c>
      <c r="F260" s="143">
        <v>0</v>
      </c>
      <c r="G260" s="143">
        <f>F260+E260</f>
        <v>20</v>
      </c>
      <c r="H260" s="143">
        <v>0</v>
      </c>
      <c r="I260" s="143">
        <v>0</v>
      </c>
      <c r="J260" s="81"/>
      <c r="K260" s="81"/>
      <c r="L260" s="81"/>
      <c r="M260" s="81"/>
    </row>
    <row r="261" spans="1:13" ht="81" customHeight="1">
      <c r="A261" s="160" t="s">
        <v>441</v>
      </c>
      <c r="B261" s="42" t="s">
        <v>69</v>
      </c>
      <c r="C261" s="42" t="s">
        <v>440</v>
      </c>
      <c r="D261" s="21"/>
      <c r="E261" s="143">
        <f>E262</f>
        <v>0</v>
      </c>
      <c r="F261" s="143">
        <f>F262</f>
        <v>60</v>
      </c>
      <c r="G261" s="143">
        <f>G262</f>
        <v>60</v>
      </c>
      <c r="H261" s="143">
        <f>H262</f>
        <v>0</v>
      </c>
      <c r="I261" s="143">
        <f>I262</f>
        <v>0</v>
      </c>
      <c r="J261" s="81"/>
      <c r="K261" s="81"/>
      <c r="L261" s="81"/>
      <c r="M261" s="81"/>
    </row>
    <row r="262" spans="1:13" ht="15.75">
      <c r="A262" s="46" t="s">
        <v>40</v>
      </c>
      <c r="B262" s="42" t="s">
        <v>69</v>
      </c>
      <c r="C262" s="42" t="s">
        <v>440</v>
      </c>
      <c r="D262" s="21" t="s">
        <v>41</v>
      </c>
      <c r="E262" s="143">
        <v>0</v>
      </c>
      <c r="F262" s="143">
        <v>60</v>
      </c>
      <c r="G262" s="143">
        <f>F262+E262</f>
        <v>60</v>
      </c>
      <c r="H262" s="143">
        <v>0</v>
      </c>
      <c r="I262" s="143">
        <v>0</v>
      </c>
      <c r="J262" s="81"/>
      <c r="K262" s="81"/>
      <c r="L262" s="81"/>
      <c r="M262" s="81"/>
    </row>
    <row r="263" spans="1:13" ht="15.75">
      <c r="A263" s="45" t="s">
        <v>413</v>
      </c>
      <c r="B263" s="42" t="s">
        <v>69</v>
      </c>
      <c r="C263" s="42" t="s">
        <v>412</v>
      </c>
      <c r="D263" s="21"/>
      <c r="E263" s="143">
        <f>E264</f>
        <v>1148.9</v>
      </c>
      <c r="F263" s="143">
        <f>F264</f>
        <v>0</v>
      </c>
      <c r="G263" s="143">
        <f>G264</f>
        <v>1148.9</v>
      </c>
      <c r="H263" s="143">
        <f>H264</f>
        <v>0</v>
      </c>
      <c r="I263" s="143">
        <f>I264</f>
        <v>0</v>
      </c>
      <c r="J263" s="81"/>
      <c r="K263" s="81"/>
      <c r="L263" s="81"/>
      <c r="M263" s="81"/>
    </row>
    <row r="264" spans="1:13" ht="31.5">
      <c r="A264" s="45" t="s">
        <v>344</v>
      </c>
      <c r="B264" s="42" t="s">
        <v>69</v>
      </c>
      <c r="C264" s="42" t="s">
        <v>412</v>
      </c>
      <c r="D264" s="21" t="s">
        <v>8</v>
      </c>
      <c r="E264" s="143">
        <v>1148.9</v>
      </c>
      <c r="F264" s="143"/>
      <c r="G264" s="143">
        <f>F264+E264</f>
        <v>1148.9</v>
      </c>
      <c r="H264" s="143">
        <v>0</v>
      </c>
      <c r="I264" s="143">
        <v>0</v>
      </c>
      <c r="J264" s="81"/>
      <c r="K264" s="81"/>
      <c r="L264" s="81"/>
      <c r="M264" s="81"/>
    </row>
    <row r="265" spans="1:13" ht="47.25">
      <c r="A265" s="45" t="s">
        <v>229</v>
      </c>
      <c r="B265" s="42" t="s">
        <v>69</v>
      </c>
      <c r="C265" s="42" t="s">
        <v>230</v>
      </c>
      <c r="D265" s="57"/>
      <c r="E265" s="43">
        <f>E266</f>
        <v>42.9</v>
      </c>
      <c r="F265" s="43">
        <f>F266</f>
        <v>0</v>
      </c>
      <c r="G265" s="43">
        <f>G266</f>
        <v>42.9</v>
      </c>
      <c r="H265" s="43">
        <f>H266</f>
        <v>231.4</v>
      </c>
      <c r="I265" s="43">
        <f>I266</f>
        <v>17.4</v>
      </c>
      <c r="J265" s="81"/>
      <c r="K265" s="81"/>
      <c r="L265" s="81"/>
      <c r="M265" s="81"/>
    </row>
    <row r="266" spans="1:13" ht="47.25">
      <c r="A266" s="45" t="s">
        <v>343</v>
      </c>
      <c r="B266" s="42" t="s">
        <v>69</v>
      </c>
      <c r="C266" s="42" t="s">
        <v>230</v>
      </c>
      <c r="D266" s="21" t="s">
        <v>8</v>
      </c>
      <c r="E266" s="43">
        <v>42.9</v>
      </c>
      <c r="F266" s="43"/>
      <c r="G266" s="43">
        <f>E266+F266</f>
        <v>42.9</v>
      </c>
      <c r="H266" s="43">
        <v>231.4</v>
      </c>
      <c r="I266" s="43">
        <v>17.4</v>
      </c>
      <c r="J266" s="81"/>
      <c r="K266" s="81"/>
      <c r="L266" s="81"/>
      <c r="M266" s="81"/>
    </row>
    <row r="267" spans="1:13" ht="31.5">
      <c r="A267" s="45" t="s">
        <v>372</v>
      </c>
      <c r="B267" s="42" t="s">
        <v>69</v>
      </c>
      <c r="C267" s="42" t="s">
        <v>291</v>
      </c>
      <c r="D267" s="21"/>
      <c r="E267" s="43">
        <f>E268</f>
        <v>714.2</v>
      </c>
      <c r="F267" s="43">
        <f>F268</f>
        <v>0</v>
      </c>
      <c r="G267" s="43">
        <f>G268</f>
        <v>714.2</v>
      </c>
      <c r="H267" s="43">
        <f>H268</f>
        <v>0</v>
      </c>
      <c r="I267" s="43">
        <f>I268</f>
        <v>0</v>
      </c>
      <c r="J267" s="81"/>
      <c r="K267" s="81"/>
      <c r="L267" s="81"/>
      <c r="M267" s="81"/>
    </row>
    <row r="268" spans="1:13" ht="47.25">
      <c r="A268" s="45" t="s">
        <v>343</v>
      </c>
      <c r="B268" s="42" t="s">
        <v>69</v>
      </c>
      <c r="C268" s="42" t="s">
        <v>291</v>
      </c>
      <c r="D268" s="21" t="s">
        <v>8</v>
      </c>
      <c r="E268" s="43">
        <v>714.2</v>
      </c>
      <c r="F268" s="43"/>
      <c r="G268" s="43">
        <f>E268+F268</f>
        <v>714.2</v>
      </c>
      <c r="H268" s="43">
        <v>0</v>
      </c>
      <c r="I268" s="43">
        <v>0</v>
      </c>
      <c r="J268" s="81"/>
      <c r="K268" s="81"/>
      <c r="L268" s="81"/>
      <c r="M268" s="81"/>
    </row>
    <row r="269" spans="1:13" ht="47.25">
      <c r="A269" s="45" t="s">
        <v>215</v>
      </c>
      <c r="B269" s="42" t="s">
        <v>69</v>
      </c>
      <c r="C269" s="42" t="s">
        <v>214</v>
      </c>
      <c r="D269" s="42"/>
      <c r="E269" s="47">
        <f>E270</f>
        <v>552</v>
      </c>
      <c r="F269" s="47">
        <f>F270</f>
        <v>0</v>
      </c>
      <c r="G269" s="47">
        <f>G270</f>
        <v>552</v>
      </c>
      <c r="H269" s="47">
        <f>H270</f>
        <v>552</v>
      </c>
      <c r="I269" s="47">
        <f>I270</f>
        <v>552</v>
      </c>
      <c r="J269" s="81"/>
      <c r="K269" s="81"/>
      <c r="L269" s="81"/>
      <c r="M269" s="81"/>
    </row>
    <row r="270" spans="1:13" ht="15.75">
      <c r="A270" s="45" t="s">
        <v>26</v>
      </c>
      <c r="B270" s="42" t="s">
        <v>69</v>
      </c>
      <c r="C270" s="42" t="s">
        <v>214</v>
      </c>
      <c r="D270" s="42" t="s">
        <v>16</v>
      </c>
      <c r="E270" s="47">
        <v>552</v>
      </c>
      <c r="F270" s="47"/>
      <c r="G270" s="47">
        <f>E270+F270</f>
        <v>552</v>
      </c>
      <c r="H270" s="47">
        <v>552</v>
      </c>
      <c r="I270" s="47">
        <v>552</v>
      </c>
      <c r="J270" s="81"/>
      <c r="K270" s="81"/>
      <c r="L270" s="81"/>
      <c r="M270" s="81"/>
    </row>
    <row r="271" spans="1:13" ht="47.25">
      <c r="A271" s="154" t="s">
        <v>427</v>
      </c>
      <c r="B271" s="155">
        <v>923</v>
      </c>
      <c r="C271" s="155" t="s">
        <v>428</v>
      </c>
      <c r="D271" s="155"/>
      <c r="E271" s="47">
        <f>E272</f>
        <v>400</v>
      </c>
      <c r="F271" s="47">
        <f>F272</f>
        <v>0</v>
      </c>
      <c r="G271" s="47">
        <f>G272</f>
        <v>400</v>
      </c>
      <c r="H271" s="47">
        <f>H272</f>
        <v>0</v>
      </c>
      <c r="I271" s="47">
        <f>I272</f>
        <v>0</v>
      </c>
      <c r="J271" s="81"/>
      <c r="K271" s="81"/>
      <c r="L271" s="81"/>
      <c r="M271" s="81"/>
    </row>
    <row r="272" spans="1:13" ht="15.75">
      <c r="A272" s="55" t="s">
        <v>9</v>
      </c>
      <c r="B272" s="150">
        <v>923</v>
      </c>
      <c r="C272" s="155" t="s">
        <v>428</v>
      </c>
      <c r="D272" s="150">
        <v>800</v>
      </c>
      <c r="E272" s="47">
        <v>400</v>
      </c>
      <c r="F272" s="47">
        <v>0</v>
      </c>
      <c r="G272" s="47">
        <f>E272+F272</f>
        <v>400</v>
      </c>
      <c r="H272" s="47">
        <v>0</v>
      </c>
      <c r="I272" s="47">
        <v>0</v>
      </c>
      <c r="J272" s="81"/>
      <c r="K272" s="81"/>
      <c r="L272" s="81"/>
      <c r="M272" s="81"/>
    </row>
    <row r="273" spans="1:13" ht="31.5">
      <c r="A273" s="141" t="s">
        <v>70</v>
      </c>
      <c r="B273" s="33" t="s">
        <v>71</v>
      </c>
      <c r="C273" s="72"/>
      <c r="D273" s="72"/>
      <c r="E273" s="31">
        <f>E274+E323</f>
        <v>183075.29999999996</v>
      </c>
      <c r="F273" s="31">
        <f>F274+F323</f>
        <v>0</v>
      </c>
      <c r="G273" s="31">
        <f>G274+G323</f>
        <v>183075.29999999996</v>
      </c>
      <c r="H273" s="31">
        <f>H274+H323</f>
        <v>156241.9</v>
      </c>
      <c r="I273" s="31">
        <f>I274+I323</f>
        <v>156241.9</v>
      </c>
      <c r="J273" s="81"/>
      <c r="K273" s="134"/>
      <c r="L273" s="134"/>
      <c r="M273" s="81"/>
    </row>
    <row r="274" spans="1:13" ht="31.5">
      <c r="A274" s="127" t="s">
        <v>285</v>
      </c>
      <c r="B274" s="68" t="s">
        <v>71</v>
      </c>
      <c r="C274" s="68" t="s">
        <v>121</v>
      </c>
      <c r="D274" s="68" t="s">
        <v>0</v>
      </c>
      <c r="E274" s="74">
        <f>E275+E297+E303+E311+E313+E317+E277+E279+E299+E301+E307+E305+E287+E289+E321+E285+E291+E293+E281+E309+E283+E295</f>
        <v>182269.79999999996</v>
      </c>
      <c r="F274" s="74">
        <f>F275+F297+F303+F311+F313+F317+F277+F279+F299+F301+F307+F305+F287+F289+F321+F285+F291+F293+F281+F309+F283+F295</f>
        <v>0</v>
      </c>
      <c r="G274" s="74">
        <f>G275+G297+G303+G311+G313+G317+G277+G279+G299+G301+G307+G305+G287+G289+G321+G285+G291+G293+G281+G309+G283+G295</f>
        <v>182269.79999999996</v>
      </c>
      <c r="H274" s="74">
        <f>H275+H297+H303+H311+H313+H317+H277+H279+H299+H301+H307+H305+H287+H289+H321+H285+H291+H293+H281+H309+H283+H295</f>
        <v>155436.4</v>
      </c>
      <c r="I274" s="74">
        <f>I275+I297+I303+I311+I313+I317+I277+I279+I299+I301+I307+I305+I287+I289+I321+I285+I291+I293+I281+I309+I283+I295</f>
        <v>155436.4</v>
      </c>
      <c r="J274" s="81"/>
      <c r="K274" s="135"/>
      <c r="L274" s="135"/>
      <c r="M274" s="135"/>
    </row>
    <row r="275" spans="1:16" ht="31.5">
      <c r="A275" s="45" t="s">
        <v>314</v>
      </c>
      <c r="B275" s="42" t="s">
        <v>71</v>
      </c>
      <c r="C275" s="42" t="s">
        <v>120</v>
      </c>
      <c r="D275" s="42"/>
      <c r="E275" s="110">
        <f>E276</f>
        <v>22329.7</v>
      </c>
      <c r="F275" s="110">
        <f>F276</f>
        <v>-12</v>
      </c>
      <c r="G275" s="110">
        <f>G276</f>
        <v>22317.7</v>
      </c>
      <c r="H275" s="20">
        <f>H276</f>
        <v>22399</v>
      </c>
      <c r="I275" s="20">
        <f>I276</f>
        <v>22399</v>
      </c>
      <c r="J275" s="81"/>
      <c r="K275" s="134"/>
      <c r="L275" s="134"/>
      <c r="M275" s="134"/>
      <c r="N275" s="81"/>
      <c r="O275" s="81"/>
      <c r="P275" s="81"/>
    </row>
    <row r="276" spans="1:14" ht="31.5">
      <c r="A276" s="45" t="s">
        <v>10</v>
      </c>
      <c r="B276" s="42" t="s">
        <v>71</v>
      </c>
      <c r="C276" s="42" t="s">
        <v>120</v>
      </c>
      <c r="D276" s="42" t="s">
        <v>11</v>
      </c>
      <c r="E276" s="20">
        <v>22329.7</v>
      </c>
      <c r="F276" s="20">
        <v>-12</v>
      </c>
      <c r="G276" s="20">
        <f>E276+F276</f>
        <v>22317.7</v>
      </c>
      <c r="H276" s="20">
        <f>22410-11</f>
        <v>22399</v>
      </c>
      <c r="I276" s="20">
        <f>22410-11</f>
        <v>22399</v>
      </c>
      <c r="J276" s="81"/>
      <c r="K276" s="134"/>
      <c r="L276" s="134"/>
      <c r="M276" s="134"/>
      <c r="N276" s="94"/>
    </row>
    <row r="277" spans="1:14" ht="47.25">
      <c r="A277" s="22" t="s">
        <v>369</v>
      </c>
      <c r="B277" s="42" t="s">
        <v>71</v>
      </c>
      <c r="C277" s="42" t="s">
        <v>243</v>
      </c>
      <c r="D277" s="42"/>
      <c r="E277" s="20">
        <f>E278</f>
        <v>11891.9</v>
      </c>
      <c r="F277" s="20">
        <f>F278</f>
        <v>0</v>
      </c>
      <c r="G277" s="20">
        <f>G278</f>
        <v>11891.9</v>
      </c>
      <c r="H277" s="20">
        <f>H278</f>
        <v>11891.9</v>
      </c>
      <c r="I277" s="20">
        <f>I278</f>
        <v>11891.9</v>
      </c>
      <c r="J277" s="81"/>
      <c r="K277" s="134"/>
      <c r="L277" s="134"/>
      <c r="M277" s="134"/>
      <c r="N277" s="94"/>
    </row>
    <row r="278" spans="1:14" ht="31.5">
      <c r="A278" s="45" t="s">
        <v>10</v>
      </c>
      <c r="B278" s="42" t="s">
        <v>71</v>
      </c>
      <c r="C278" s="42" t="s">
        <v>243</v>
      </c>
      <c r="D278" s="42" t="s">
        <v>11</v>
      </c>
      <c r="E278" s="20">
        <v>11891.9</v>
      </c>
      <c r="F278" s="20"/>
      <c r="G278" s="20">
        <f>E278+F278</f>
        <v>11891.9</v>
      </c>
      <c r="H278" s="20">
        <v>11891.9</v>
      </c>
      <c r="I278" s="20">
        <v>11891.9</v>
      </c>
      <c r="J278" s="81"/>
      <c r="K278" s="81"/>
      <c r="L278" s="81"/>
      <c r="M278" s="81"/>
      <c r="N278" s="94"/>
    </row>
    <row r="279" spans="1:14" ht="31.5">
      <c r="A279" s="45" t="s">
        <v>239</v>
      </c>
      <c r="B279" s="42" t="s">
        <v>71</v>
      </c>
      <c r="C279" s="42" t="s">
        <v>238</v>
      </c>
      <c r="D279" s="42"/>
      <c r="E279" s="20">
        <f>E280</f>
        <v>22</v>
      </c>
      <c r="F279" s="20">
        <f>F280</f>
        <v>0</v>
      </c>
      <c r="G279" s="20">
        <f>G280</f>
        <v>22</v>
      </c>
      <c r="H279" s="20">
        <f>H280</f>
        <v>22</v>
      </c>
      <c r="I279" s="20">
        <f>I280</f>
        <v>22</v>
      </c>
      <c r="J279" s="81"/>
      <c r="K279" s="134"/>
      <c r="L279" s="134"/>
      <c r="M279" s="134"/>
      <c r="N279" s="109"/>
    </row>
    <row r="280" spans="1:14" ht="31.5">
      <c r="A280" s="45" t="s">
        <v>10</v>
      </c>
      <c r="B280" s="42" t="s">
        <v>71</v>
      </c>
      <c r="C280" s="42" t="s">
        <v>238</v>
      </c>
      <c r="D280" s="42" t="s">
        <v>11</v>
      </c>
      <c r="E280" s="20">
        <f>11+11</f>
        <v>22</v>
      </c>
      <c r="F280" s="20"/>
      <c r="G280" s="20">
        <f>E280+F280</f>
        <v>22</v>
      </c>
      <c r="H280" s="20">
        <f>11+11</f>
        <v>22</v>
      </c>
      <c r="I280" s="20">
        <f>11+11</f>
        <v>22</v>
      </c>
      <c r="J280" s="81"/>
      <c r="K280" s="81"/>
      <c r="L280" s="81"/>
      <c r="M280" s="81"/>
      <c r="N280" s="94"/>
    </row>
    <row r="281" spans="1:14" ht="31.5">
      <c r="A281" s="45" t="s">
        <v>407</v>
      </c>
      <c r="B281" s="42" t="s">
        <v>71</v>
      </c>
      <c r="C281" s="42" t="s">
        <v>406</v>
      </c>
      <c r="D281" s="42"/>
      <c r="E281" s="20">
        <f>E282</f>
        <v>62.8</v>
      </c>
      <c r="F281" s="20">
        <f>F282</f>
        <v>0</v>
      </c>
      <c r="G281" s="20">
        <f>G282</f>
        <v>62.8</v>
      </c>
      <c r="H281" s="20">
        <f>H282</f>
        <v>0</v>
      </c>
      <c r="I281" s="20">
        <f>I282</f>
        <v>0</v>
      </c>
      <c r="J281" s="81"/>
      <c r="K281" s="81"/>
      <c r="L281" s="81"/>
      <c r="M281" s="81"/>
      <c r="N281" s="94"/>
    </row>
    <row r="282" spans="1:14" ht="31.5">
      <c r="A282" s="45" t="s">
        <v>10</v>
      </c>
      <c r="B282" s="42" t="s">
        <v>71</v>
      </c>
      <c r="C282" s="42" t="s">
        <v>406</v>
      </c>
      <c r="D282" s="42" t="s">
        <v>11</v>
      </c>
      <c r="E282" s="20">
        <v>62.8</v>
      </c>
      <c r="F282" s="20"/>
      <c r="G282" s="20">
        <f>E282+F282</f>
        <v>62.8</v>
      </c>
      <c r="H282" s="20">
        <v>0</v>
      </c>
      <c r="I282" s="20">
        <v>0</v>
      </c>
      <c r="J282" s="81"/>
      <c r="K282" s="81"/>
      <c r="L282" s="81"/>
      <c r="M282" s="81"/>
      <c r="N282" s="94"/>
    </row>
    <row r="283" spans="1:14" ht="31.5">
      <c r="A283" s="45" t="s">
        <v>407</v>
      </c>
      <c r="B283" s="42" t="s">
        <v>71</v>
      </c>
      <c r="C283" s="42" t="s">
        <v>411</v>
      </c>
      <c r="D283" s="42"/>
      <c r="E283" s="20">
        <f>E284</f>
        <v>22.1</v>
      </c>
      <c r="F283" s="20">
        <f>F284</f>
        <v>0</v>
      </c>
      <c r="G283" s="20">
        <f>G284</f>
        <v>22.1</v>
      </c>
      <c r="H283" s="20">
        <f>H284</f>
        <v>0</v>
      </c>
      <c r="I283" s="20">
        <f>I284</f>
        <v>0</v>
      </c>
      <c r="J283" s="81"/>
      <c r="K283" s="81"/>
      <c r="L283" s="81"/>
      <c r="M283" s="81"/>
      <c r="N283" s="94"/>
    </row>
    <row r="284" spans="1:14" ht="31.5">
      <c r="A284" s="45" t="s">
        <v>10</v>
      </c>
      <c r="B284" s="42" t="s">
        <v>71</v>
      </c>
      <c r="C284" s="42" t="s">
        <v>411</v>
      </c>
      <c r="D284" s="42" t="s">
        <v>11</v>
      </c>
      <c r="E284" s="20">
        <v>22.1</v>
      </c>
      <c r="F284" s="20"/>
      <c r="G284" s="20">
        <f>E284+F284</f>
        <v>22.1</v>
      </c>
      <c r="H284" s="20">
        <v>0</v>
      </c>
      <c r="I284" s="20">
        <v>0</v>
      </c>
      <c r="J284" s="81"/>
      <c r="K284" s="81"/>
      <c r="L284" s="81"/>
      <c r="M284" s="81"/>
      <c r="N284" s="94"/>
    </row>
    <row r="285" spans="1:14" ht="31.5">
      <c r="A285" s="45" t="s">
        <v>231</v>
      </c>
      <c r="B285" s="42" t="s">
        <v>71</v>
      </c>
      <c r="C285" s="42" t="s">
        <v>397</v>
      </c>
      <c r="D285" s="42"/>
      <c r="E285" s="20">
        <f>E286</f>
        <v>821.5</v>
      </c>
      <c r="F285" s="20">
        <f>F286</f>
        <v>0</v>
      </c>
      <c r="G285" s="20">
        <f>G286</f>
        <v>821.5</v>
      </c>
      <c r="H285" s="20">
        <f>H286</f>
        <v>0</v>
      </c>
      <c r="I285" s="20">
        <f>I286</f>
        <v>0</v>
      </c>
      <c r="J285" s="81"/>
      <c r="K285" s="81"/>
      <c r="L285" s="81"/>
      <c r="M285" s="81"/>
      <c r="N285" s="94"/>
    </row>
    <row r="286" spans="1:14" ht="31.5">
      <c r="A286" s="45" t="s">
        <v>10</v>
      </c>
      <c r="B286" s="42" t="s">
        <v>71</v>
      </c>
      <c r="C286" s="42" t="s">
        <v>397</v>
      </c>
      <c r="D286" s="42" t="s">
        <v>11</v>
      </c>
      <c r="E286" s="20">
        <v>821.5</v>
      </c>
      <c r="F286" s="20"/>
      <c r="G286" s="20">
        <f>E286+F286</f>
        <v>821.5</v>
      </c>
      <c r="H286" s="20">
        <v>0</v>
      </c>
      <c r="I286" s="20">
        <v>0</v>
      </c>
      <c r="J286" s="81"/>
      <c r="K286" s="81"/>
      <c r="L286" s="81"/>
      <c r="M286" s="81"/>
      <c r="N286" s="94"/>
    </row>
    <row r="287" spans="1:16" ht="31.5">
      <c r="A287" s="45" t="s">
        <v>231</v>
      </c>
      <c r="B287" s="42" t="s">
        <v>71</v>
      </c>
      <c r="C287" s="42" t="s">
        <v>332</v>
      </c>
      <c r="D287" s="42"/>
      <c r="E287" s="20">
        <f>E288</f>
        <v>17782.3</v>
      </c>
      <c r="F287" s="20">
        <f>F288</f>
        <v>0</v>
      </c>
      <c r="G287" s="20">
        <f>G288</f>
        <v>17782.3</v>
      </c>
      <c r="H287" s="20">
        <f>H288</f>
        <v>0</v>
      </c>
      <c r="I287" s="20">
        <f>I288</f>
        <v>0</v>
      </c>
      <c r="J287" s="81"/>
      <c r="K287" s="81"/>
      <c r="L287" s="81"/>
      <c r="M287" s="81"/>
      <c r="N287" s="138"/>
      <c r="O287" s="138"/>
      <c r="P287" s="138"/>
    </row>
    <row r="288" spans="1:14" ht="31.5">
      <c r="A288" s="45" t="s">
        <v>10</v>
      </c>
      <c r="B288" s="42" t="s">
        <v>71</v>
      </c>
      <c r="C288" s="42" t="s">
        <v>332</v>
      </c>
      <c r="D288" s="42" t="s">
        <v>11</v>
      </c>
      <c r="E288" s="20">
        <v>17782.3</v>
      </c>
      <c r="F288" s="20"/>
      <c r="G288" s="20">
        <f>F288+E288</f>
        <v>17782.3</v>
      </c>
      <c r="H288" s="20">
        <v>0</v>
      </c>
      <c r="I288" s="20">
        <v>0</v>
      </c>
      <c r="J288" s="81"/>
      <c r="K288" s="81"/>
      <c r="L288" s="81"/>
      <c r="M288" s="81"/>
      <c r="N288" s="95"/>
    </row>
    <row r="289" spans="1:14" ht="15.75">
      <c r="A289" s="45" t="s">
        <v>183</v>
      </c>
      <c r="B289" s="42" t="s">
        <v>71</v>
      </c>
      <c r="C289" s="42" t="s">
        <v>340</v>
      </c>
      <c r="D289" s="42"/>
      <c r="E289" s="20">
        <f>E290</f>
        <v>384.4</v>
      </c>
      <c r="F289" s="20">
        <f>F290</f>
        <v>0</v>
      </c>
      <c r="G289" s="20">
        <f>G290</f>
        <v>384.4</v>
      </c>
      <c r="H289" s="20">
        <f>H290</f>
        <v>0</v>
      </c>
      <c r="I289" s="20">
        <f>I290</f>
        <v>0</v>
      </c>
      <c r="J289" s="81"/>
      <c r="K289" s="81"/>
      <c r="L289" s="81"/>
      <c r="M289" s="81"/>
      <c r="N289" s="95"/>
    </row>
    <row r="290" spans="1:14" ht="31.5">
      <c r="A290" s="45" t="s">
        <v>10</v>
      </c>
      <c r="B290" s="42" t="s">
        <v>71</v>
      </c>
      <c r="C290" s="42" t="s">
        <v>340</v>
      </c>
      <c r="D290" s="42" t="s">
        <v>11</v>
      </c>
      <c r="E290" s="20">
        <f>192.2+192.2</f>
        <v>384.4</v>
      </c>
      <c r="F290" s="20"/>
      <c r="G290" s="20">
        <f>F290+E290</f>
        <v>384.4</v>
      </c>
      <c r="H290" s="20">
        <v>0</v>
      </c>
      <c r="I290" s="20">
        <v>0</v>
      </c>
      <c r="J290" s="81"/>
      <c r="K290" s="134"/>
      <c r="L290" s="81"/>
      <c r="M290" s="81"/>
      <c r="N290" s="95"/>
    </row>
    <row r="291" spans="1:14" ht="31.5">
      <c r="A291" s="45" t="s">
        <v>235</v>
      </c>
      <c r="B291" s="42" t="s">
        <v>71</v>
      </c>
      <c r="C291" s="42" t="s">
        <v>396</v>
      </c>
      <c r="D291" s="42"/>
      <c r="E291" s="20">
        <f>E292</f>
        <v>1733</v>
      </c>
      <c r="F291" s="20">
        <f>F292</f>
        <v>0</v>
      </c>
      <c r="G291" s="20">
        <f>G292</f>
        <v>1733</v>
      </c>
      <c r="H291" s="20">
        <f>H292</f>
        <v>0</v>
      </c>
      <c r="I291" s="20">
        <f>I292</f>
        <v>0</v>
      </c>
      <c r="J291" s="81"/>
      <c r="K291" s="146"/>
      <c r="L291" s="81"/>
      <c r="M291" s="81"/>
      <c r="N291" s="95"/>
    </row>
    <row r="292" spans="1:14" ht="31.5">
      <c r="A292" s="45" t="s">
        <v>10</v>
      </c>
      <c r="B292" s="42" t="s">
        <v>71</v>
      </c>
      <c r="C292" s="42" t="s">
        <v>396</v>
      </c>
      <c r="D292" s="42" t="s">
        <v>11</v>
      </c>
      <c r="E292" s="20">
        <v>1733</v>
      </c>
      <c r="F292" s="20"/>
      <c r="G292" s="20">
        <f>F292+E292</f>
        <v>1733</v>
      </c>
      <c r="H292" s="20">
        <v>0</v>
      </c>
      <c r="I292" s="20">
        <v>0</v>
      </c>
      <c r="J292" s="81"/>
      <c r="K292" s="134"/>
      <c r="L292" s="81"/>
      <c r="M292" s="81"/>
      <c r="N292" s="95"/>
    </row>
    <row r="293" spans="1:14" ht="63">
      <c r="A293" s="45" t="s">
        <v>395</v>
      </c>
      <c r="B293" s="42" t="s">
        <v>71</v>
      </c>
      <c r="C293" s="42" t="s">
        <v>394</v>
      </c>
      <c r="D293" s="42"/>
      <c r="E293" s="20">
        <f>E294</f>
        <v>340.9</v>
      </c>
      <c r="F293" s="20">
        <f>F294</f>
        <v>0</v>
      </c>
      <c r="G293" s="20">
        <f>G294</f>
        <v>340.9</v>
      </c>
      <c r="H293" s="20">
        <f>H294</f>
        <v>0</v>
      </c>
      <c r="I293" s="20">
        <f>I294</f>
        <v>0</v>
      </c>
      <c r="J293" s="81"/>
      <c r="K293" s="146"/>
      <c r="L293" s="81"/>
      <c r="M293" s="81"/>
      <c r="N293" s="95"/>
    </row>
    <row r="294" spans="1:14" ht="36.75" customHeight="1">
      <c r="A294" s="45" t="s">
        <v>10</v>
      </c>
      <c r="B294" s="42" t="s">
        <v>71</v>
      </c>
      <c r="C294" s="42" t="s">
        <v>394</v>
      </c>
      <c r="D294" s="42" t="s">
        <v>11</v>
      </c>
      <c r="E294" s="20">
        <v>340.9</v>
      </c>
      <c r="F294" s="20"/>
      <c r="G294" s="20">
        <f>F294+E294</f>
        <v>340.9</v>
      </c>
      <c r="H294" s="20">
        <v>0</v>
      </c>
      <c r="I294" s="20">
        <v>0</v>
      </c>
      <c r="J294" s="81"/>
      <c r="K294" s="134"/>
      <c r="L294" s="81"/>
      <c r="M294" s="81"/>
      <c r="N294" s="95"/>
    </row>
    <row r="295" spans="1:14" ht="36.75" customHeight="1">
      <c r="A295" s="45" t="s">
        <v>437</v>
      </c>
      <c r="B295" s="42" t="s">
        <v>71</v>
      </c>
      <c r="C295" s="42" t="s">
        <v>436</v>
      </c>
      <c r="D295" s="42"/>
      <c r="E295" s="20">
        <f>E296</f>
        <v>0</v>
      </c>
      <c r="F295" s="36">
        <f>F296</f>
        <v>152.5</v>
      </c>
      <c r="G295" s="20">
        <f>G296</f>
        <v>152.5</v>
      </c>
      <c r="H295" s="20">
        <f>H296</f>
        <v>0</v>
      </c>
      <c r="I295" s="20">
        <f>I296</f>
        <v>0</v>
      </c>
      <c r="J295" s="81"/>
      <c r="K295" s="134"/>
      <c r="L295" s="81"/>
      <c r="M295" s="81"/>
      <c r="N295" s="95"/>
    </row>
    <row r="296" spans="1:14" ht="36.75" customHeight="1">
      <c r="A296" s="45" t="s">
        <v>10</v>
      </c>
      <c r="B296" s="42" t="s">
        <v>71</v>
      </c>
      <c r="C296" s="42" t="s">
        <v>436</v>
      </c>
      <c r="D296" s="42" t="s">
        <v>11</v>
      </c>
      <c r="E296" s="20">
        <v>0</v>
      </c>
      <c r="F296" s="36">
        <v>152.5</v>
      </c>
      <c r="G296" s="20">
        <f>F296+E296</f>
        <v>152.5</v>
      </c>
      <c r="H296" s="20">
        <v>0</v>
      </c>
      <c r="I296" s="20">
        <v>0</v>
      </c>
      <c r="J296" s="81"/>
      <c r="K296" s="134"/>
      <c r="L296" s="81"/>
      <c r="M296" s="81"/>
      <c r="N296" s="95"/>
    </row>
    <row r="297" spans="1:17" ht="31.5">
      <c r="A297" s="45" t="s">
        <v>48</v>
      </c>
      <c r="B297" s="42" t="s">
        <v>71</v>
      </c>
      <c r="C297" s="42" t="s">
        <v>122</v>
      </c>
      <c r="D297" s="42"/>
      <c r="E297" s="43">
        <f>E298</f>
        <v>48146.5</v>
      </c>
      <c r="F297" s="43">
        <f>F298</f>
        <v>-312.5</v>
      </c>
      <c r="G297" s="43">
        <f>G298</f>
        <v>47834</v>
      </c>
      <c r="H297" s="43">
        <f>H298</f>
        <v>48095.7</v>
      </c>
      <c r="I297" s="43">
        <f>I298</f>
        <v>48095.7</v>
      </c>
      <c r="J297" s="81"/>
      <c r="K297" s="81"/>
      <c r="L297" s="81"/>
      <c r="M297" s="81"/>
      <c r="N297" s="139"/>
      <c r="O297" s="139"/>
      <c r="P297" s="139"/>
      <c r="Q297" s="139"/>
    </row>
    <row r="298" spans="1:14" ht="31.5">
      <c r="A298" s="45" t="s">
        <v>10</v>
      </c>
      <c r="B298" s="42" t="s">
        <v>71</v>
      </c>
      <c r="C298" s="42" t="s">
        <v>122</v>
      </c>
      <c r="D298" s="42" t="s">
        <v>11</v>
      </c>
      <c r="E298" s="43">
        <v>48146.5</v>
      </c>
      <c r="F298" s="43">
        <f>-312.5</f>
        <v>-312.5</v>
      </c>
      <c r="G298" s="43">
        <f>F298+E298</f>
        <v>47834</v>
      </c>
      <c r="H298" s="43">
        <f>48150-54.3</f>
        <v>48095.7</v>
      </c>
      <c r="I298" s="43">
        <f>48150-54.3</f>
        <v>48095.7</v>
      </c>
      <c r="J298" s="81"/>
      <c r="K298" s="81"/>
      <c r="L298" s="81"/>
      <c r="M298" s="81"/>
      <c r="N298" s="94"/>
    </row>
    <row r="299" spans="1:14" ht="47.25">
      <c r="A299" s="22" t="s">
        <v>369</v>
      </c>
      <c r="B299" s="42" t="s">
        <v>71</v>
      </c>
      <c r="C299" s="42" t="s">
        <v>244</v>
      </c>
      <c r="D299" s="42"/>
      <c r="E299" s="20">
        <f>E300</f>
        <v>24133.5</v>
      </c>
      <c r="F299" s="20">
        <f>F300</f>
        <v>0</v>
      </c>
      <c r="G299" s="20">
        <f>G300</f>
        <v>24133.5</v>
      </c>
      <c r="H299" s="20">
        <f>H300</f>
        <v>24133.5</v>
      </c>
      <c r="I299" s="20">
        <f>I300</f>
        <v>24133.5</v>
      </c>
      <c r="J299" s="81"/>
      <c r="K299" s="81"/>
      <c r="L299" s="81"/>
      <c r="M299" s="81"/>
      <c r="N299" s="94"/>
    </row>
    <row r="300" spans="1:14" ht="31.5">
      <c r="A300" s="45" t="s">
        <v>10</v>
      </c>
      <c r="B300" s="42" t="s">
        <v>71</v>
      </c>
      <c r="C300" s="42" t="s">
        <v>244</v>
      </c>
      <c r="D300" s="42" t="s">
        <v>11</v>
      </c>
      <c r="E300" s="20">
        <v>24133.5</v>
      </c>
      <c r="F300" s="20"/>
      <c r="G300" s="20">
        <f>F300+E300</f>
        <v>24133.5</v>
      </c>
      <c r="H300" s="20">
        <v>24133.5</v>
      </c>
      <c r="I300" s="20">
        <v>24133.5</v>
      </c>
      <c r="J300" s="81"/>
      <c r="K300" s="81"/>
      <c r="L300" s="81"/>
      <c r="M300" s="81"/>
      <c r="N300" s="94"/>
    </row>
    <row r="301" spans="1:14" ht="31.5">
      <c r="A301" s="45" t="s">
        <v>239</v>
      </c>
      <c r="B301" s="42" t="s">
        <v>71</v>
      </c>
      <c r="C301" s="42" t="s">
        <v>240</v>
      </c>
      <c r="D301" s="42"/>
      <c r="E301" s="43">
        <f>E302</f>
        <v>105.2</v>
      </c>
      <c r="F301" s="43">
        <f>F302</f>
        <v>0</v>
      </c>
      <c r="G301" s="43">
        <f>G302</f>
        <v>105.2</v>
      </c>
      <c r="H301" s="43">
        <f>H302</f>
        <v>108.6</v>
      </c>
      <c r="I301" s="43">
        <f>I302</f>
        <v>108.6</v>
      </c>
      <c r="J301" s="81"/>
      <c r="K301" s="81"/>
      <c r="L301" s="81"/>
      <c r="M301" s="81"/>
      <c r="N301" s="94"/>
    </row>
    <row r="302" spans="1:14" ht="31.5">
      <c r="A302" s="45" t="s">
        <v>10</v>
      </c>
      <c r="B302" s="42" t="s">
        <v>71</v>
      </c>
      <c r="C302" s="42" t="s">
        <v>240</v>
      </c>
      <c r="D302" s="42" t="s">
        <v>11</v>
      </c>
      <c r="E302" s="43">
        <f>52.6+52.6</f>
        <v>105.2</v>
      </c>
      <c r="F302" s="43"/>
      <c r="G302" s="43">
        <f>F302+E302</f>
        <v>105.2</v>
      </c>
      <c r="H302" s="43">
        <f>54.3+54.3</f>
        <v>108.6</v>
      </c>
      <c r="I302" s="43">
        <f>54.3+54.3</f>
        <v>108.6</v>
      </c>
      <c r="J302" s="81"/>
      <c r="K302" s="81"/>
      <c r="L302" s="81"/>
      <c r="M302" s="81"/>
      <c r="N302" s="94"/>
    </row>
    <row r="303" spans="1:14" ht="48.75" customHeight="1">
      <c r="A303" s="45" t="s">
        <v>47</v>
      </c>
      <c r="B303" s="42" t="s">
        <v>71</v>
      </c>
      <c r="C303" s="42" t="s">
        <v>123</v>
      </c>
      <c r="D303" s="42"/>
      <c r="E303" s="43">
        <f>E304</f>
        <v>22780.7</v>
      </c>
      <c r="F303" s="43">
        <f>F304</f>
        <v>-4</v>
      </c>
      <c r="G303" s="43">
        <f>G304</f>
        <v>22776.7</v>
      </c>
      <c r="H303" s="43">
        <f>H304</f>
        <v>23359.9</v>
      </c>
      <c r="I303" s="43">
        <f>I304</f>
        <v>23359.9</v>
      </c>
      <c r="J303" s="81"/>
      <c r="K303" s="81"/>
      <c r="L303" s="81"/>
      <c r="M303" s="81"/>
      <c r="N303" s="94"/>
    </row>
    <row r="304" spans="1:14" ht="31.5">
      <c r="A304" s="45" t="s">
        <v>10</v>
      </c>
      <c r="B304" s="42" t="s">
        <v>71</v>
      </c>
      <c r="C304" s="42" t="s">
        <v>123</v>
      </c>
      <c r="D304" s="42" t="s">
        <v>11</v>
      </c>
      <c r="E304" s="43">
        <f>22816.7-36</f>
        <v>22780.7</v>
      </c>
      <c r="F304" s="43">
        <v>-4</v>
      </c>
      <c r="G304" s="43">
        <f>F304+E304</f>
        <v>22776.7</v>
      </c>
      <c r="H304" s="43">
        <f>23395.9-36</f>
        <v>23359.9</v>
      </c>
      <c r="I304" s="43">
        <f>23395.9-36</f>
        <v>23359.9</v>
      </c>
      <c r="J304" s="81"/>
      <c r="K304" s="81"/>
      <c r="L304" s="81"/>
      <c r="M304" s="81"/>
      <c r="N304" s="94"/>
    </row>
    <row r="305" spans="1:14" ht="47.25">
      <c r="A305" s="45" t="s">
        <v>248</v>
      </c>
      <c r="B305" s="42" t="s">
        <v>71</v>
      </c>
      <c r="C305" s="42" t="s">
        <v>249</v>
      </c>
      <c r="D305" s="42"/>
      <c r="E305" s="43">
        <f>E306</f>
        <v>8334.2</v>
      </c>
      <c r="F305" s="43">
        <f>F306</f>
        <v>0</v>
      </c>
      <c r="G305" s="43">
        <f>G306</f>
        <v>8334.2</v>
      </c>
      <c r="H305" s="43">
        <f>H306</f>
        <v>8334.2</v>
      </c>
      <c r="I305" s="43">
        <f>I306</f>
        <v>8334.2</v>
      </c>
      <c r="J305" s="81"/>
      <c r="K305" s="81"/>
      <c r="L305" s="81"/>
      <c r="M305" s="81"/>
      <c r="N305" s="94"/>
    </row>
    <row r="306" spans="1:14" ht="31.5">
      <c r="A306" s="45" t="s">
        <v>10</v>
      </c>
      <c r="B306" s="42" t="s">
        <v>71</v>
      </c>
      <c r="C306" s="42" t="s">
        <v>249</v>
      </c>
      <c r="D306" s="42" t="s">
        <v>11</v>
      </c>
      <c r="E306" s="43">
        <v>8334.2</v>
      </c>
      <c r="F306" s="43"/>
      <c r="G306" s="43">
        <f>F306+E306</f>
        <v>8334.2</v>
      </c>
      <c r="H306" s="43">
        <v>8334.2</v>
      </c>
      <c r="I306" s="43">
        <v>8334.2</v>
      </c>
      <c r="J306" s="81"/>
      <c r="K306" s="81"/>
      <c r="L306" s="81"/>
      <c r="M306" s="81"/>
      <c r="N306" s="94"/>
    </row>
    <row r="307" spans="1:14" ht="31.5">
      <c r="A307" s="45" t="s">
        <v>239</v>
      </c>
      <c r="B307" s="42" t="s">
        <v>71</v>
      </c>
      <c r="C307" s="42" t="s">
        <v>241</v>
      </c>
      <c r="D307" s="42"/>
      <c r="E307" s="43">
        <f>E308</f>
        <v>72</v>
      </c>
      <c r="F307" s="43">
        <f>F308</f>
        <v>0</v>
      </c>
      <c r="G307" s="43">
        <f>G308</f>
        <v>72</v>
      </c>
      <c r="H307" s="43">
        <f>H308</f>
        <v>72</v>
      </c>
      <c r="I307" s="43">
        <f>I308</f>
        <v>72</v>
      </c>
      <c r="J307" s="81"/>
      <c r="K307" s="81"/>
      <c r="L307" s="81"/>
      <c r="M307" s="81"/>
      <c r="N307" s="94"/>
    </row>
    <row r="308" spans="1:14" ht="31.5">
      <c r="A308" s="45" t="s">
        <v>10</v>
      </c>
      <c r="B308" s="42" t="s">
        <v>71</v>
      </c>
      <c r="C308" s="42" t="s">
        <v>241</v>
      </c>
      <c r="D308" s="42" t="s">
        <v>11</v>
      </c>
      <c r="E308" s="43">
        <f>36+36</f>
        <v>72</v>
      </c>
      <c r="F308" s="43"/>
      <c r="G308" s="43">
        <f>F308+E308</f>
        <v>72</v>
      </c>
      <c r="H308" s="43">
        <f>36+36</f>
        <v>72</v>
      </c>
      <c r="I308" s="43">
        <f>36+36</f>
        <v>72</v>
      </c>
      <c r="J308" s="81"/>
      <c r="K308" s="81"/>
      <c r="L308" s="81"/>
      <c r="M308" s="81"/>
      <c r="N308" s="94"/>
    </row>
    <row r="309" spans="1:14" ht="47.25">
      <c r="A309" s="45" t="s">
        <v>409</v>
      </c>
      <c r="B309" s="42" t="s">
        <v>71</v>
      </c>
      <c r="C309" s="42" t="s">
        <v>410</v>
      </c>
      <c r="D309" s="42"/>
      <c r="E309" s="43">
        <f>E310</f>
        <v>640.5</v>
      </c>
      <c r="F309" s="43">
        <f>F310</f>
        <v>328.5</v>
      </c>
      <c r="G309" s="43">
        <f>G310</f>
        <v>969</v>
      </c>
      <c r="H309" s="43">
        <f>H310</f>
        <v>0</v>
      </c>
      <c r="I309" s="43">
        <f>I310</f>
        <v>0</v>
      </c>
      <c r="J309" s="81"/>
      <c r="K309" s="81"/>
      <c r="L309" s="81"/>
      <c r="M309" s="81"/>
      <c r="N309" s="152"/>
    </row>
    <row r="310" spans="1:14" ht="31.5">
      <c r="A310" s="22" t="s">
        <v>10</v>
      </c>
      <c r="B310" s="42" t="s">
        <v>71</v>
      </c>
      <c r="C310" s="42" t="s">
        <v>410</v>
      </c>
      <c r="D310" s="42" t="s">
        <v>11</v>
      </c>
      <c r="E310" s="43">
        <v>640.5</v>
      </c>
      <c r="F310" s="43">
        <v>328.5</v>
      </c>
      <c r="G310" s="43">
        <f>E310+F310</f>
        <v>969</v>
      </c>
      <c r="H310" s="43">
        <v>0</v>
      </c>
      <c r="I310" s="43">
        <v>0</v>
      </c>
      <c r="J310" s="81"/>
      <c r="K310" s="81"/>
      <c r="L310" s="81"/>
      <c r="M310" s="81"/>
      <c r="N310" s="152"/>
    </row>
    <row r="311" spans="1:14" ht="15.75">
      <c r="A311" s="45" t="s">
        <v>171</v>
      </c>
      <c r="B311" s="42" t="s">
        <v>71</v>
      </c>
      <c r="C311" s="42" t="s">
        <v>172</v>
      </c>
      <c r="D311" s="42"/>
      <c r="E311" s="43">
        <f>E312</f>
        <v>20</v>
      </c>
      <c r="F311" s="43">
        <f>F312</f>
        <v>0</v>
      </c>
      <c r="G311" s="43">
        <f>G312</f>
        <v>20</v>
      </c>
      <c r="H311" s="43">
        <f>H312</f>
        <v>20</v>
      </c>
      <c r="I311" s="43">
        <f>I312</f>
        <v>20</v>
      </c>
      <c r="J311" s="81"/>
      <c r="K311" s="81"/>
      <c r="L311" s="81"/>
      <c r="M311" s="81"/>
      <c r="N311" s="94"/>
    </row>
    <row r="312" spans="1:13" ht="15.75">
      <c r="A312" s="45" t="s">
        <v>26</v>
      </c>
      <c r="B312" s="42" t="s">
        <v>71</v>
      </c>
      <c r="C312" s="42" t="s">
        <v>172</v>
      </c>
      <c r="D312" s="42" t="s">
        <v>16</v>
      </c>
      <c r="E312" s="43">
        <v>20</v>
      </c>
      <c r="F312" s="43"/>
      <c r="G312" s="43">
        <f>F312+E312</f>
        <v>20</v>
      </c>
      <c r="H312" s="43">
        <v>20</v>
      </c>
      <c r="I312" s="43">
        <v>20</v>
      </c>
      <c r="J312" s="81"/>
      <c r="K312" s="81"/>
      <c r="L312" s="81"/>
      <c r="M312" s="81"/>
    </row>
    <row r="313" spans="1:13" ht="15.75">
      <c r="A313" s="45" t="s">
        <v>21</v>
      </c>
      <c r="B313" s="42" t="s">
        <v>71</v>
      </c>
      <c r="C313" s="42" t="s">
        <v>124</v>
      </c>
      <c r="D313" s="42"/>
      <c r="E313" s="43">
        <f>E315+E314+E316</f>
        <v>9275.2</v>
      </c>
      <c r="F313" s="37">
        <f>F315+F314+F316</f>
        <v>-152.5</v>
      </c>
      <c r="G313" s="43">
        <f>G315+G314+G316</f>
        <v>9122.7</v>
      </c>
      <c r="H313" s="43">
        <f>H315+H314+H316</f>
        <v>9045.2</v>
      </c>
      <c r="I313" s="43">
        <f>I315+I314+I316</f>
        <v>9045.2</v>
      </c>
      <c r="J313" s="81"/>
      <c r="K313" s="81"/>
      <c r="L313" s="81"/>
      <c r="M313" s="81"/>
    </row>
    <row r="314" spans="1:13" ht="63">
      <c r="A314" s="45" t="s">
        <v>14</v>
      </c>
      <c r="B314" s="42" t="s">
        <v>71</v>
      </c>
      <c r="C314" s="42" t="s">
        <v>124</v>
      </c>
      <c r="D314" s="42" t="s">
        <v>15</v>
      </c>
      <c r="E314" s="43">
        <v>7841.2</v>
      </c>
      <c r="F314" s="37"/>
      <c r="G314" s="43">
        <f>F314+E314</f>
        <v>7841.2</v>
      </c>
      <c r="H314" s="43">
        <v>7841.2</v>
      </c>
      <c r="I314" s="43">
        <v>7841.2</v>
      </c>
      <c r="J314" s="81"/>
      <c r="K314" s="81"/>
      <c r="L314" s="81"/>
      <c r="M314" s="81"/>
    </row>
    <row r="315" spans="1:13" ht="47.25">
      <c r="A315" s="45" t="s">
        <v>343</v>
      </c>
      <c r="B315" s="42" t="s">
        <v>71</v>
      </c>
      <c r="C315" s="42" t="s">
        <v>124</v>
      </c>
      <c r="D315" s="42" t="s">
        <v>8</v>
      </c>
      <c r="E315" s="43">
        <v>1415.5</v>
      </c>
      <c r="F315" s="37">
        <v>-152.5</v>
      </c>
      <c r="G315" s="43">
        <f>F315+E315</f>
        <v>1263</v>
      </c>
      <c r="H315" s="43">
        <v>1185.5</v>
      </c>
      <c r="I315" s="43">
        <v>1185.5</v>
      </c>
      <c r="J315" s="81"/>
      <c r="K315" s="81"/>
      <c r="L315" s="81"/>
      <c r="M315" s="81"/>
    </row>
    <row r="316" spans="1:13" ht="15.75">
      <c r="A316" s="45" t="s">
        <v>9</v>
      </c>
      <c r="B316" s="42" t="s">
        <v>71</v>
      </c>
      <c r="C316" s="42" t="s">
        <v>124</v>
      </c>
      <c r="D316" s="42" t="s">
        <v>12</v>
      </c>
      <c r="E316" s="43">
        <v>18.5</v>
      </c>
      <c r="F316" s="43"/>
      <c r="G316" s="43">
        <f>F316+E316</f>
        <v>18.5</v>
      </c>
      <c r="H316" s="43">
        <v>18.5</v>
      </c>
      <c r="I316" s="43">
        <v>18.5</v>
      </c>
      <c r="J316" s="81"/>
      <c r="K316" s="81"/>
      <c r="L316" s="81"/>
      <c r="M316" s="81"/>
    </row>
    <row r="317" spans="1:13" ht="31.5">
      <c r="A317" s="45" t="s">
        <v>46</v>
      </c>
      <c r="B317" s="42" t="s">
        <v>71</v>
      </c>
      <c r="C317" s="42" t="s">
        <v>326</v>
      </c>
      <c r="D317" s="42"/>
      <c r="E317" s="43">
        <f>E318+E319+E320</f>
        <v>7954.400000000001</v>
      </c>
      <c r="F317" s="43">
        <f>F318+F319+F320</f>
        <v>0</v>
      </c>
      <c r="G317" s="43">
        <f>G318+G319+G320</f>
        <v>7954.400000000001</v>
      </c>
      <c r="H317" s="43">
        <f>H318+H319+H320</f>
        <v>7954.400000000001</v>
      </c>
      <c r="I317" s="43">
        <f>I318+I319+I320</f>
        <v>7954.400000000001</v>
      </c>
      <c r="J317" s="81"/>
      <c r="K317" s="81"/>
      <c r="L317" s="81"/>
      <c r="M317" s="81"/>
    </row>
    <row r="318" spans="1:13" ht="63">
      <c r="A318" s="45" t="s">
        <v>14</v>
      </c>
      <c r="B318" s="42" t="s">
        <v>71</v>
      </c>
      <c r="C318" s="42" t="s">
        <v>326</v>
      </c>
      <c r="D318" s="42" t="s">
        <v>15</v>
      </c>
      <c r="E318" s="37">
        <v>7165.3</v>
      </c>
      <c r="F318" s="37"/>
      <c r="G318" s="37">
        <f>F318+E318</f>
        <v>7165.3</v>
      </c>
      <c r="H318" s="37">
        <v>7165.3</v>
      </c>
      <c r="I318" s="37">
        <v>7165.3</v>
      </c>
      <c r="J318" s="81"/>
      <c r="K318" s="81"/>
      <c r="L318" s="81"/>
      <c r="M318" s="81"/>
    </row>
    <row r="319" spans="1:13" ht="47.25">
      <c r="A319" s="45" t="s">
        <v>343</v>
      </c>
      <c r="B319" s="42" t="s">
        <v>71</v>
      </c>
      <c r="C319" s="42" t="s">
        <v>326</v>
      </c>
      <c r="D319" s="42" t="s">
        <v>8</v>
      </c>
      <c r="E319" s="37">
        <v>786.6</v>
      </c>
      <c r="F319" s="37"/>
      <c r="G319" s="37">
        <f>F319+E319</f>
        <v>786.6</v>
      </c>
      <c r="H319" s="37">
        <v>786.6</v>
      </c>
      <c r="I319" s="37">
        <v>786.6</v>
      </c>
      <c r="J319" s="81"/>
      <c r="K319" s="81"/>
      <c r="L319" s="81"/>
      <c r="M319" s="81"/>
    </row>
    <row r="320" spans="1:13" ht="15.75">
      <c r="A320" s="45" t="s">
        <v>9</v>
      </c>
      <c r="B320" s="42" t="s">
        <v>71</v>
      </c>
      <c r="C320" s="42" t="s">
        <v>326</v>
      </c>
      <c r="D320" s="42" t="s">
        <v>12</v>
      </c>
      <c r="E320" s="37">
        <v>2.5</v>
      </c>
      <c r="F320" s="37"/>
      <c r="G320" s="37">
        <f>F320+E320</f>
        <v>2.5</v>
      </c>
      <c r="H320" s="37">
        <v>2.5</v>
      </c>
      <c r="I320" s="37">
        <v>2.5</v>
      </c>
      <c r="J320" s="81"/>
      <c r="K320" s="81"/>
      <c r="L320" s="81"/>
      <c r="M320" s="81"/>
    </row>
    <row r="321" spans="1:13" ht="15.75">
      <c r="A321" s="45" t="s">
        <v>183</v>
      </c>
      <c r="B321" s="42" t="s">
        <v>71</v>
      </c>
      <c r="C321" s="42" t="s">
        <v>382</v>
      </c>
      <c r="D321" s="42"/>
      <c r="E321" s="20">
        <f>E322</f>
        <v>5417</v>
      </c>
      <c r="F321" s="20">
        <f>F322</f>
        <v>0</v>
      </c>
      <c r="G321" s="20">
        <f>G322</f>
        <v>5417</v>
      </c>
      <c r="H321" s="20">
        <f>H322</f>
        <v>0</v>
      </c>
      <c r="I321" s="20">
        <f>I322</f>
        <v>0</v>
      </c>
      <c r="J321" s="81"/>
      <c r="K321" s="81"/>
      <c r="L321" s="81"/>
      <c r="M321" s="81"/>
    </row>
    <row r="322" spans="1:13" ht="31.5">
      <c r="A322" s="45" t="s">
        <v>10</v>
      </c>
      <c r="B322" s="42" t="s">
        <v>71</v>
      </c>
      <c r="C322" s="42" t="s">
        <v>382</v>
      </c>
      <c r="D322" s="42" t="s">
        <v>11</v>
      </c>
      <c r="E322" s="20">
        <v>5417</v>
      </c>
      <c r="F322" s="20"/>
      <c r="G322" s="20">
        <f>E322+F322</f>
        <v>5417</v>
      </c>
      <c r="H322" s="20">
        <v>0</v>
      </c>
      <c r="I322" s="20">
        <v>0</v>
      </c>
      <c r="J322" s="81"/>
      <c r="K322" s="81"/>
      <c r="L322" s="81"/>
      <c r="M322" s="81"/>
    </row>
    <row r="323" spans="1:13" ht="15.75">
      <c r="A323" s="67" t="s">
        <v>29</v>
      </c>
      <c r="B323" s="69" t="s">
        <v>72</v>
      </c>
      <c r="C323" s="69" t="s">
        <v>89</v>
      </c>
      <c r="D323" s="69"/>
      <c r="E323" s="70">
        <f aca="true" t="shared" si="8" ref="E323:I324">E324</f>
        <v>805.5</v>
      </c>
      <c r="F323" s="70">
        <f t="shared" si="8"/>
        <v>0</v>
      </c>
      <c r="G323" s="70">
        <f t="shared" si="8"/>
        <v>805.5</v>
      </c>
      <c r="H323" s="70">
        <f t="shared" si="8"/>
        <v>805.5</v>
      </c>
      <c r="I323" s="70">
        <f t="shared" si="8"/>
        <v>805.5</v>
      </c>
      <c r="J323" s="81"/>
      <c r="K323" s="81"/>
      <c r="L323" s="81"/>
      <c r="M323" s="81"/>
    </row>
    <row r="324" spans="1:13" ht="63">
      <c r="A324" s="45" t="s">
        <v>179</v>
      </c>
      <c r="B324" s="42" t="s">
        <v>71</v>
      </c>
      <c r="C324" s="42" t="s">
        <v>178</v>
      </c>
      <c r="D324" s="42"/>
      <c r="E324" s="43">
        <f t="shared" si="8"/>
        <v>805.5</v>
      </c>
      <c r="F324" s="43">
        <f t="shared" si="8"/>
        <v>0</v>
      </c>
      <c r="G324" s="43">
        <f t="shared" si="8"/>
        <v>805.5</v>
      </c>
      <c r="H324" s="43">
        <f t="shared" si="8"/>
        <v>805.5</v>
      </c>
      <c r="I324" s="43">
        <f t="shared" si="8"/>
        <v>805.5</v>
      </c>
      <c r="J324" s="81"/>
      <c r="K324" s="81"/>
      <c r="L324" s="81"/>
      <c r="M324" s="81"/>
    </row>
    <row r="325" spans="1:13" ht="31.5">
      <c r="A325" s="45" t="s">
        <v>10</v>
      </c>
      <c r="B325" s="42" t="s">
        <v>71</v>
      </c>
      <c r="C325" s="42" t="s">
        <v>178</v>
      </c>
      <c r="D325" s="42" t="s">
        <v>11</v>
      </c>
      <c r="E325" s="43">
        <v>805.5</v>
      </c>
      <c r="F325" s="43"/>
      <c r="G325" s="43">
        <f>F325+E325</f>
        <v>805.5</v>
      </c>
      <c r="H325" s="43">
        <v>805.5</v>
      </c>
      <c r="I325" s="43">
        <v>805.5</v>
      </c>
      <c r="J325" s="81"/>
      <c r="K325" s="81"/>
      <c r="L325" s="81"/>
      <c r="M325" s="81"/>
    </row>
    <row r="326" spans="1:13" ht="31.5">
      <c r="A326" s="130" t="s">
        <v>73</v>
      </c>
      <c r="B326" s="33" t="s">
        <v>74</v>
      </c>
      <c r="C326" s="72"/>
      <c r="D326" s="76"/>
      <c r="E326" s="31">
        <f>E327+E350+E364</f>
        <v>170337.39999999997</v>
      </c>
      <c r="F326" s="31">
        <f>F327+F350+F364</f>
        <v>840</v>
      </c>
      <c r="G326" s="31">
        <f>G327+G350+G364</f>
        <v>171177.39999999997</v>
      </c>
      <c r="H326" s="31">
        <f>H327+H350+H364</f>
        <v>24986.3</v>
      </c>
      <c r="I326" s="31">
        <f>I327+I350+I364</f>
        <v>25040.1</v>
      </c>
      <c r="J326" s="81"/>
      <c r="K326" s="81"/>
      <c r="L326" s="81"/>
      <c r="M326" s="81"/>
    </row>
    <row r="327" spans="1:13" ht="31.5">
      <c r="A327" s="127" t="s">
        <v>262</v>
      </c>
      <c r="B327" s="69" t="s">
        <v>74</v>
      </c>
      <c r="C327" s="68" t="s">
        <v>163</v>
      </c>
      <c r="D327" s="68" t="s">
        <v>0</v>
      </c>
      <c r="E327" s="74">
        <f>E328+E347</f>
        <v>143632.89999999997</v>
      </c>
      <c r="F327" s="74">
        <f>F328+F347</f>
        <v>0.8</v>
      </c>
      <c r="G327" s="74">
        <f>G328+G347</f>
        <v>143633.69999999995</v>
      </c>
      <c r="H327" s="74">
        <f>H328+H347</f>
        <v>40</v>
      </c>
      <c r="I327" s="74">
        <f>I328+I347</f>
        <v>48</v>
      </c>
      <c r="J327" s="81"/>
      <c r="K327" s="81"/>
      <c r="L327" s="81"/>
      <c r="M327" s="81"/>
    </row>
    <row r="328" spans="1:13" ht="63">
      <c r="A328" s="128" t="s">
        <v>356</v>
      </c>
      <c r="B328" s="75" t="s">
        <v>74</v>
      </c>
      <c r="C328" s="11" t="s">
        <v>165</v>
      </c>
      <c r="D328" s="11" t="s">
        <v>0</v>
      </c>
      <c r="E328" s="158">
        <f>E343+E345+E329+E341+E339+E331+E333+E335+E337</f>
        <v>143482.89999999997</v>
      </c>
      <c r="F328" s="158">
        <f>F343+F345+F329+F341+F339+F331+F333+F335+F337</f>
        <v>0.8</v>
      </c>
      <c r="G328" s="158">
        <f>G343+G345+G329+G341+G339+G331+G333+G335+G337</f>
        <v>143483.69999999995</v>
      </c>
      <c r="H328" s="158">
        <f>H343+H345+H329+H341+H339+H331+H333+H335+H337</f>
        <v>0</v>
      </c>
      <c r="I328" s="158">
        <f>I343+I345+I329+I341+I339+I331+I333+I335+I337</f>
        <v>0</v>
      </c>
      <c r="J328" s="81"/>
      <c r="K328" s="81"/>
      <c r="L328" s="81"/>
      <c r="M328" s="81"/>
    </row>
    <row r="329" spans="1:13" ht="31.5">
      <c r="A329" s="45" t="s">
        <v>251</v>
      </c>
      <c r="B329" s="27" t="s">
        <v>74</v>
      </c>
      <c r="C329" s="35" t="s">
        <v>333</v>
      </c>
      <c r="D329" s="35"/>
      <c r="E329" s="120">
        <f>E330</f>
        <v>170</v>
      </c>
      <c r="F329" s="120">
        <f>F330</f>
        <v>0</v>
      </c>
      <c r="G329" s="120">
        <f>G330</f>
        <v>170</v>
      </c>
      <c r="H329" s="120">
        <f>H330</f>
        <v>0</v>
      </c>
      <c r="I329" s="120">
        <f>I330</f>
        <v>0</v>
      </c>
      <c r="J329" s="81"/>
      <c r="K329" s="81"/>
      <c r="L329" s="81"/>
      <c r="M329" s="81"/>
    </row>
    <row r="330" spans="1:13" ht="47.25">
      <c r="A330" s="45" t="s">
        <v>343</v>
      </c>
      <c r="B330" s="27" t="s">
        <v>74</v>
      </c>
      <c r="C330" s="35" t="s">
        <v>333</v>
      </c>
      <c r="D330" s="35" t="s">
        <v>8</v>
      </c>
      <c r="E330" s="120">
        <v>170</v>
      </c>
      <c r="F330" s="120"/>
      <c r="G330" s="120">
        <f>F330+E330</f>
        <v>170</v>
      </c>
      <c r="H330" s="120">
        <v>0</v>
      </c>
      <c r="I330" s="120">
        <v>0</v>
      </c>
      <c r="J330" s="81"/>
      <c r="K330" s="81"/>
      <c r="L330" s="81"/>
      <c r="M330" s="81"/>
    </row>
    <row r="331" spans="1:13" ht="146.25" customHeight="1">
      <c r="A331" s="45" t="s">
        <v>417</v>
      </c>
      <c r="B331" s="27" t="s">
        <v>74</v>
      </c>
      <c r="C331" s="35" t="s">
        <v>414</v>
      </c>
      <c r="D331" s="35"/>
      <c r="E331" s="120">
        <f>E332</f>
        <v>2993</v>
      </c>
      <c r="F331" s="120">
        <f>F332</f>
        <v>0</v>
      </c>
      <c r="G331" s="120">
        <f>G332</f>
        <v>2993</v>
      </c>
      <c r="H331" s="120">
        <f>H332</f>
        <v>0</v>
      </c>
      <c r="I331" s="120">
        <f>I332</f>
        <v>0</v>
      </c>
      <c r="J331" s="81"/>
      <c r="K331" s="81"/>
      <c r="L331" s="81"/>
      <c r="M331" s="81"/>
    </row>
    <row r="332" spans="1:13" ht="15.75">
      <c r="A332" s="149" t="s">
        <v>9</v>
      </c>
      <c r="B332" s="27" t="s">
        <v>74</v>
      </c>
      <c r="C332" s="35" t="s">
        <v>414</v>
      </c>
      <c r="D332" s="35" t="s">
        <v>12</v>
      </c>
      <c r="E332" s="120">
        <v>2993</v>
      </c>
      <c r="F332" s="120">
        <v>0</v>
      </c>
      <c r="G332" s="120">
        <f>E332+F332</f>
        <v>2993</v>
      </c>
      <c r="H332" s="120">
        <v>0</v>
      </c>
      <c r="I332" s="120">
        <v>0</v>
      </c>
      <c r="J332" s="81"/>
      <c r="K332" s="81"/>
      <c r="L332" s="81"/>
      <c r="M332" s="81"/>
    </row>
    <row r="333" spans="1:13" ht="142.5" customHeight="1">
      <c r="A333" s="45" t="s">
        <v>418</v>
      </c>
      <c r="B333" s="27" t="s">
        <v>74</v>
      </c>
      <c r="C333" s="35" t="s">
        <v>415</v>
      </c>
      <c r="D333" s="35"/>
      <c r="E333" s="120">
        <f>E334</f>
        <v>168.8</v>
      </c>
      <c r="F333" s="120">
        <f>F334</f>
        <v>0</v>
      </c>
      <c r="G333" s="120">
        <f>G334</f>
        <v>168.8</v>
      </c>
      <c r="H333" s="120">
        <f>H334</f>
        <v>0</v>
      </c>
      <c r="I333" s="120">
        <f>I334</f>
        <v>0</v>
      </c>
      <c r="J333" s="81"/>
      <c r="K333" s="81"/>
      <c r="L333" s="81"/>
      <c r="M333" s="81"/>
    </row>
    <row r="334" spans="1:13" ht="15.75">
      <c r="A334" s="149" t="s">
        <v>9</v>
      </c>
      <c r="B334" s="27" t="s">
        <v>74</v>
      </c>
      <c r="C334" s="35" t="s">
        <v>415</v>
      </c>
      <c r="D334" s="35" t="s">
        <v>12</v>
      </c>
      <c r="E334" s="120">
        <v>168.8</v>
      </c>
      <c r="F334" s="120">
        <v>0</v>
      </c>
      <c r="G334" s="120">
        <f>E334+F334</f>
        <v>168.8</v>
      </c>
      <c r="H334" s="120">
        <v>0</v>
      </c>
      <c r="I334" s="120">
        <v>0</v>
      </c>
      <c r="J334" s="81"/>
      <c r="K334" s="81"/>
      <c r="L334" s="81"/>
      <c r="M334" s="81"/>
    </row>
    <row r="335" spans="1:13" ht="94.5">
      <c r="A335" s="153" t="s">
        <v>419</v>
      </c>
      <c r="B335" s="27" t="s">
        <v>74</v>
      </c>
      <c r="C335" s="35" t="s">
        <v>416</v>
      </c>
      <c r="D335" s="35"/>
      <c r="E335" s="120">
        <f>E336</f>
        <v>201.4</v>
      </c>
      <c r="F335" s="120">
        <f>F336</f>
        <v>0</v>
      </c>
      <c r="G335" s="120">
        <f>G336</f>
        <v>201.4</v>
      </c>
      <c r="H335" s="120">
        <f>H336</f>
        <v>0</v>
      </c>
      <c r="I335" s="120">
        <f>I336</f>
        <v>0</v>
      </c>
      <c r="J335" s="81"/>
      <c r="K335" s="81"/>
      <c r="L335" s="81"/>
      <c r="M335" s="81"/>
    </row>
    <row r="336" spans="1:13" ht="15.75">
      <c r="A336" s="149" t="s">
        <v>9</v>
      </c>
      <c r="B336" s="27" t="s">
        <v>74</v>
      </c>
      <c r="C336" s="35" t="s">
        <v>416</v>
      </c>
      <c r="D336" s="35" t="s">
        <v>12</v>
      </c>
      <c r="E336" s="120">
        <v>201.4</v>
      </c>
      <c r="F336" s="120">
        <v>0</v>
      </c>
      <c r="G336" s="120">
        <f>E336+F336</f>
        <v>201.4</v>
      </c>
      <c r="H336" s="120">
        <v>0</v>
      </c>
      <c r="I336" s="120">
        <v>0</v>
      </c>
      <c r="J336" s="81"/>
      <c r="K336" s="81"/>
      <c r="L336" s="81"/>
      <c r="M336" s="81"/>
    </row>
    <row r="337" spans="1:13" ht="31.5">
      <c r="A337" s="51" t="s">
        <v>439</v>
      </c>
      <c r="B337" s="27" t="s">
        <v>74</v>
      </c>
      <c r="C337" s="35" t="s">
        <v>438</v>
      </c>
      <c r="D337" s="35"/>
      <c r="E337" s="120">
        <f>E338</f>
        <v>0</v>
      </c>
      <c r="F337" s="120">
        <f>F338</f>
        <v>0.8</v>
      </c>
      <c r="G337" s="120">
        <f>G338</f>
        <v>0.8</v>
      </c>
      <c r="H337" s="120">
        <f>H338</f>
        <v>0</v>
      </c>
      <c r="I337" s="120">
        <f>I338</f>
        <v>0</v>
      </c>
      <c r="J337" s="81"/>
      <c r="K337" s="81"/>
      <c r="L337" s="81"/>
      <c r="M337" s="81"/>
    </row>
    <row r="338" spans="1:13" ht="47.25">
      <c r="A338" s="45" t="s">
        <v>343</v>
      </c>
      <c r="B338" s="27" t="s">
        <v>74</v>
      </c>
      <c r="C338" s="35" t="s">
        <v>438</v>
      </c>
      <c r="D338" s="35" t="s">
        <v>8</v>
      </c>
      <c r="E338" s="120">
        <v>0</v>
      </c>
      <c r="F338" s="120">
        <v>0.8</v>
      </c>
      <c r="G338" s="120">
        <f>E338+F338</f>
        <v>0.8</v>
      </c>
      <c r="H338" s="120">
        <v>0</v>
      </c>
      <c r="I338" s="120">
        <v>0</v>
      </c>
      <c r="J338" s="81"/>
      <c r="K338" s="81"/>
      <c r="L338" s="81"/>
      <c r="M338" s="81"/>
    </row>
    <row r="339" spans="1:13" ht="63">
      <c r="A339" s="148" t="s">
        <v>293</v>
      </c>
      <c r="B339" s="42" t="s">
        <v>74</v>
      </c>
      <c r="C339" s="35" t="s">
        <v>324</v>
      </c>
      <c r="D339" s="21"/>
      <c r="E339" s="120">
        <f>E340</f>
        <v>866.6</v>
      </c>
      <c r="F339" s="120">
        <f>F340</f>
        <v>0</v>
      </c>
      <c r="G339" s="120">
        <f>G340</f>
        <v>866.6</v>
      </c>
      <c r="H339" s="120">
        <f>H340</f>
        <v>0</v>
      </c>
      <c r="I339" s="120">
        <f>I340</f>
        <v>0</v>
      </c>
      <c r="J339" s="81"/>
      <c r="K339" s="81"/>
      <c r="L339" s="81"/>
      <c r="M339" s="81"/>
    </row>
    <row r="340" spans="1:13" ht="15.75">
      <c r="A340" s="149" t="s">
        <v>9</v>
      </c>
      <c r="B340" s="42" t="s">
        <v>74</v>
      </c>
      <c r="C340" s="35" t="s">
        <v>324</v>
      </c>
      <c r="D340" s="21" t="s">
        <v>12</v>
      </c>
      <c r="E340" s="120">
        <v>866.6</v>
      </c>
      <c r="F340" s="120"/>
      <c r="G340" s="120">
        <f>F340+E340</f>
        <v>866.6</v>
      </c>
      <c r="H340" s="120">
        <v>0</v>
      </c>
      <c r="I340" s="120">
        <v>0</v>
      </c>
      <c r="J340" s="81"/>
      <c r="K340" s="81"/>
      <c r="L340" s="81"/>
      <c r="M340" s="81"/>
    </row>
    <row r="341" spans="1:13" ht="31.5">
      <c r="A341" s="45" t="s">
        <v>251</v>
      </c>
      <c r="B341" s="27" t="s">
        <v>74</v>
      </c>
      <c r="C341" s="35" t="s">
        <v>339</v>
      </c>
      <c r="D341" s="21"/>
      <c r="E341" s="43">
        <f>E342</f>
        <v>132139.8</v>
      </c>
      <c r="F341" s="43">
        <f>F342</f>
        <v>0</v>
      </c>
      <c r="G341" s="43">
        <f>G342</f>
        <v>132139.8</v>
      </c>
      <c r="H341" s="43">
        <f>H342</f>
        <v>0</v>
      </c>
      <c r="I341" s="43">
        <f>I342</f>
        <v>0</v>
      </c>
      <c r="J341" s="81"/>
      <c r="K341" s="81"/>
      <c r="L341" s="81"/>
      <c r="M341" s="81"/>
    </row>
    <row r="342" spans="1:13" ht="15.75">
      <c r="A342" s="45" t="s">
        <v>9</v>
      </c>
      <c r="B342" s="27" t="s">
        <v>74</v>
      </c>
      <c r="C342" s="35" t="s">
        <v>339</v>
      </c>
      <c r="D342" s="35" t="s">
        <v>12</v>
      </c>
      <c r="E342" s="43">
        <v>132139.8</v>
      </c>
      <c r="F342" s="43">
        <v>0</v>
      </c>
      <c r="G342" s="43">
        <f>F342+E342</f>
        <v>132139.8</v>
      </c>
      <c r="H342" s="20">
        <v>0</v>
      </c>
      <c r="I342" s="20">
        <v>0</v>
      </c>
      <c r="J342" s="81"/>
      <c r="K342" s="81"/>
      <c r="L342" s="81"/>
      <c r="M342" s="81"/>
    </row>
    <row r="343" spans="1:13" ht="44.25" customHeight="1">
      <c r="A343" s="45" t="s">
        <v>251</v>
      </c>
      <c r="B343" s="27" t="s">
        <v>74</v>
      </c>
      <c r="C343" s="35" t="s">
        <v>254</v>
      </c>
      <c r="D343" s="35"/>
      <c r="E343" s="36">
        <f>E344</f>
        <v>5556.5</v>
      </c>
      <c r="F343" s="36">
        <f>F344</f>
        <v>0</v>
      </c>
      <c r="G343" s="36">
        <f>G344</f>
        <v>5556.5</v>
      </c>
      <c r="H343" s="36">
        <f>H344</f>
        <v>0</v>
      </c>
      <c r="I343" s="36">
        <f>I344</f>
        <v>0</v>
      </c>
      <c r="J343" s="81"/>
      <c r="K343" s="81"/>
      <c r="L343" s="81"/>
      <c r="M343" s="81"/>
    </row>
    <row r="344" spans="1:13" ht="15.75">
      <c r="A344" s="45" t="s">
        <v>9</v>
      </c>
      <c r="B344" s="27" t="s">
        <v>74</v>
      </c>
      <c r="C344" s="35" t="s">
        <v>254</v>
      </c>
      <c r="D344" s="35" t="s">
        <v>12</v>
      </c>
      <c r="E344" s="36">
        <v>5556.5</v>
      </c>
      <c r="F344" s="36">
        <v>0</v>
      </c>
      <c r="G344" s="36">
        <f>F344+E344</f>
        <v>5556.5</v>
      </c>
      <c r="H344" s="36">
        <v>0</v>
      </c>
      <c r="I344" s="36">
        <v>0</v>
      </c>
      <c r="J344" s="81"/>
      <c r="K344" s="81"/>
      <c r="L344" s="81"/>
      <c r="M344" s="81"/>
    </row>
    <row r="345" spans="1:13" ht="44.25" customHeight="1">
      <c r="A345" s="45" t="s">
        <v>251</v>
      </c>
      <c r="B345" s="27" t="s">
        <v>74</v>
      </c>
      <c r="C345" s="35" t="s">
        <v>255</v>
      </c>
      <c r="D345" s="35"/>
      <c r="E345" s="36">
        <f>E346</f>
        <v>1386.8</v>
      </c>
      <c r="F345" s="36">
        <f>F346</f>
        <v>0</v>
      </c>
      <c r="G345" s="36">
        <f>G346</f>
        <v>1386.8</v>
      </c>
      <c r="H345" s="36">
        <f>H346</f>
        <v>0</v>
      </c>
      <c r="I345" s="36">
        <f>I346</f>
        <v>0</v>
      </c>
      <c r="J345" s="81"/>
      <c r="K345" s="81"/>
      <c r="L345" s="81"/>
      <c r="M345" s="81"/>
    </row>
    <row r="346" spans="1:13" ht="15.75">
      <c r="A346" s="45" t="s">
        <v>9</v>
      </c>
      <c r="B346" s="27" t="s">
        <v>74</v>
      </c>
      <c r="C346" s="35" t="s">
        <v>255</v>
      </c>
      <c r="D346" s="35" t="s">
        <v>12</v>
      </c>
      <c r="E346" s="36">
        <v>1386.8</v>
      </c>
      <c r="F346" s="36"/>
      <c r="G346" s="36">
        <f>F346+E346</f>
        <v>1386.8</v>
      </c>
      <c r="H346" s="36">
        <v>0</v>
      </c>
      <c r="I346" s="36">
        <v>0</v>
      </c>
      <c r="J346" s="81"/>
      <c r="K346" s="81"/>
      <c r="L346" s="81"/>
      <c r="M346" s="81"/>
    </row>
    <row r="347" spans="1:13" ht="31.5">
      <c r="A347" s="10" t="s">
        <v>264</v>
      </c>
      <c r="B347" s="75" t="s">
        <v>74</v>
      </c>
      <c r="C347" s="11" t="s">
        <v>169</v>
      </c>
      <c r="D347" s="11" t="s">
        <v>0</v>
      </c>
      <c r="E347" s="12">
        <f aca="true" t="shared" si="9" ref="E347:I348">E348</f>
        <v>150</v>
      </c>
      <c r="F347" s="12">
        <f t="shared" si="9"/>
        <v>0</v>
      </c>
      <c r="G347" s="12">
        <f t="shared" si="9"/>
        <v>150</v>
      </c>
      <c r="H347" s="12">
        <f t="shared" si="9"/>
        <v>40</v>
      </c>
      <c r="I347" s="12">
        <f t="shared" si="9"/>
        <v>48</v>
      </c>
      <c r="J347" s="81"/>
      <c r="K347" s="81"/>
      <c r="L347" s="81"/>
      <c r="M347" s="81"/>
    </row>
    <row r="348" spans="1:13" ht="31.5">
      <c r="A348" s="40" t="s">
        <v>44</v>
      </c>
      <c r="B348" s="42" t="s">
        <v>74</v>
      </c>
      <c r="C348" s="15" t="s">
        <v>170</v>
      </c>
      <c r="D348" s="21"/>
      <c r="E348" s="36">
        <f t="shared" si="9"/>
        <v>150</v>
      </c>
      <c r="F348" s="36">
        <f t="shared" si="9"/>
        <v>0</v>
      </c>
      <c r="G348" s="36">
        <f t="shared" si="9"/>
        <v>150</v>
      </c>
      <c r="H348" s="36">
        <f t="shared" si="9"/>
        <v>40</v>
      </c>
      <c r="I348" s="36">
        <f t="shared" si="9"/>
        <v>48</v>
      </c>
      <c r="J348" s="81"/>
      <c r="K348" s="81"/>
      <c r="L348" s="81"/>
      <c r="M348" s="81"/>
    </row>
    <row r="349" spans="1:13" ht="47.25">
      <c r="A349" s="45" t="s">
        <v>343</v>
      </c>
      <c r="B349" s="42" t="s">
        <v>74</v>
      </c>
      <c r="C349" s="15" t="s">
        <v>170</v>
      </c>
      <c r="D349" s="42" t="s">
        <v>8</v>
      </c>
      <c r="E349" s="36">
        <v>150</v>
      </c>
      <c r="F349" s="36"/>
      <c r="G349" s="36">
        <f>F349+E349</f>
        <v>150</v>
      </c>
      <c r="H349" s="36">
        <v>40</v>
      </c>
      <c r="I349" s="36">
        <v>48</v>
      </c>
      <c r="J349" s="81"/>
      <c r="K349" s="81"/>
      <c r="L349" s="81"/>
      <c r="M349" s="81"/>
    </row>
    <row r="350" spans="1:13" ht="31.5">
      <c r="A350" s="127" t="s">
        <v>271</v>
      </c>
      <c r="B350" s="69" t="s">
        <v>74</v>
      </c>
      <c r="C350" s="68" t="s">
        <v>137</v>
      </c>
      <c r="D350" s="68" t="s">
        <v>0</v>
      </c>
      <c r="E350" s="74">
        <f>E351</f>
        <v>26694.499999999996</v>
      </c>
      <c r="F350" s="74">
        <f>F351</f>
        <v>839.2</v>
      </c>
      <c r="G350" s="74">
        <f>G351</f>
        <v>27533.699999999997</v>
      </c>
      <c r="H350" s="74">
        <f>H351</f>
        <v>24946.3</v>
      </c>
      <c r="I350" s="74">
        <f>I351</f>
        <v>24992.1</v>
      </c>
      <c r="J350" s="81"/>
      <c r="K350" s="81"/>
      <c r="L350" s="81"/>
      <c r="M350" s="81"/>
    </row>
    <row r="351" spans="1:13" ht="15.75">
      <c r="A351" s="128" t="s">
        <v>273</v>
      </c>
      <c r="B351" s="75" t="s">
        <v>74</v>
      </c>
      <c r="C351" s="11" t="s">
        <v>140</v>
      </c>
      <c r="D351" s="11" t="s">
        <v>0</v>
      </c>
      <c r="E351" s="12">
        <f>E352+E354+E356+E360</f>
        <v>26694.499999999996</v>
      </c>
      <c r="F351" s="12">
        <f>F352+F354+F356+F360</f>
        <v>839.2</v>
      </c>
      <c r="G351" s="12">
        <f>G352+G354+G356+G360</f>
        <v>27533.699999999997</v>
      </c>
      <c r="H351" s="12">
        <f>H352+H354+H356+H360</f>
        <v>24946.3</v>
      </c>
      <c r="I351" s="12">
        <f>I352+I354+I356+I360</f>
        <v>24992.1</v>
      </c>
      <c r="J351" s="81"/>
      <c r="K351" s="81"/>
      <c r="L351" s="81"/>
      <c r="M351" s="81"/>
    </row>
    <row r="352" spans="1:13" ht="47.25">
      <c r="A352" s="45" t="s">
        <v>52</v>
      </c>
      <c r="B352" s="42" t="s">
        <v>74</v>
      </c>
      <c r="C352" s="42" t="s">
        <v>141</v>
      </c>
      <c r="D352" s="21"/>
      <c r="E352" s="20">
        <f>E353</f>
        <v>1152.6</v>
      </c>
      <c r="F352" s="20">
        <f>F353</f>
        <v>0</v>
      </c>
      <c r="G352" s="20">
        <f>G353</f>
        <v>1152.6</v>
      </c>
      <c r="H352" s="20">
        <f>H353</f>
        <v>1200</v>
      </c>
      <c r="I352" s="20">
        <f>I353</f>
        <v>1200</v>
      </c>
      <c r="J352" s="81"/>
      <c r="K352" s="81"/>
      <c r="L352" s="81"/>
      <c r="M352" s="81"/>
    </row>
    <row r="353" spans="1:13" ht="47.25">
      <c r="A353" s="45" t="s">
        <v>343</v>
      </c>
      <c r="B353" s="42" t="s">
        <v>74</v>
      </c>
      <c r="C353" s="42" t="s">
        <v>141</v>
      </c>
      <c r="D353" s="42" t="s">
        <v>8</v>
      </c>
      <c r="E353" s="20">
        <v>1152.6</v>
      </c>
      <c r="F353" s="20"/>
      <c r="G353" s="20">
        <f>F353+E353</f>
        <v>1152.6</v>
      </c>
      <c r="H353" s="20">
        <v>1200</v>
      </c>
      <c r="I353" s="20">
        <v>1200</v>
      </c>
      <c r="J353" s="81"/>
      <c r="K353" s="81"/>
      <c r="L353" s="81"/>
      <c r="M353" s="81"/>
    </row>
    <row r="354" spans="1:13" ht="19.5" customHeight="1">
      <c r="A354" s="45" t="s">
        <v>17</v>
      </c>
      <c r="B354" s="42" t="s">
        <v>74</v>
      </c>
      <c r="C354" s="42" t="s">
        <v>142</v>
      </c>
      <c r="D354" s="21"/>
      <c r="E354" s="20">
        <f>E355</f>
        <v>150</v>
      </c>
      <c r="F354" s="20">
        <f>F355</f>
        <v>0</v>
      </c>
      <c r="G354" s="20">
        <f>G355</f>
        <v>150</v>
      </c>
      <c r="H354" s="20">
        <f>H355</f>
        <v>230</v>
      </c>
      <c r="I354" s="20">
        <f>I355</f>
        <v>200</v>
      </c>
      <c r="J354" s="81"/>
      <c r="K354" s="81"/>
      <c r="L354" s="81"/>
      <c r="M354" s="81"/>
    </row>
    <row r="355" spans="1:13" ht="47.25">
      <c r="A355" s="45" t="s">
        <v>343</v>
      </c>
      <c r="B355" s="42" t="s">
        <v>74</v>
      </c>
      <c r="C355" s="42" t="s">
        <v>142</v>
      </c>
      <c r="D355" s="42" t="s">
        <v>8</v>
      </c>
      <c r="E355" s="20">
        <v>150</v>
      </c>
      <c r="F355" s="20"/>
      <c r="G355" s="20">
        <f>F355+E355</f>
        <v>150</v>
      </c>
      <c r="H355" s="20">
        <v>230</v>
      </c>
      <c r="I355" s="20">
        <v>200</v>
      </c>
      <c r="J355" s="81"/>
      <c r="K355" s="81"/>
      <c r="L355" s="81"/>
      <c r="M355" s="81"/>
    </row>
    <row r="356" spans="1:13" ht="31.5">
      <c r="A356" s="45" t="s">
        <v>13</v>
      </c>
      <c r="B356" s="42" t="s">
        <v>74</v>
      </c>
      <c r="C356" s="42" t="s">
        <v>143</v>
      </c>
      <c r="D356" s="21"/>
      <c r="E356" s="20">
        <f>SUM(E357:E359)</f>
        <v>17941.6</v>
      </c>
      <c r="F356" s="20">
        <f>SUM(F357:F359)</f>
        <v>0</v>
      </c>
      <c r="G356" s="20">
        <f>SUM(G357:G359)</f>
        <v>17941.6</v>
      </c>
      <c r="H356" s="20">
        <f>SUM(H357:H359)</f>
        <v>17513.8</v>
      </c>
      <c r="I356" s="20">
        <f>SUM(I357:I359)</f>
        <v>17478.3</v>
      </c>
      <c r="J356" s="81"/>
      <c r="K356" s="81"/>
      <c r="L356" s="81"/>
      <c r="M356" s="81"/>
    </row>
    <row r="357" spans="1:13" ht="63">
      <c r="A357" s="45" t="s">
        <v>14</v>
      </c>
      <c r="B357" s="42" t="s">
        <v>74</v>
      </c>
      <c r="C357" s="42" t="s">
        <v>143</v>
      </c>
      <c r="D357" s="42" t="s">
        <v>15</v>
      </c>
      <c r="E357" s="20">
        <v>15757.5</v>
      </c>
      <c r="F357" s="20"/>
      <c r="G357" s="20">
        <f>F357+E357</f>
        <v>15757.5</v>
      </c>
      <c r="H357" s="20">
        <v>15655.5</v>
      </c>
      <c r="I357" s="20">
        <v>15655.5</v>
      </c>
      <c r="J357" s="81"/>
      <c r="K357" s="81"/>
      <c r="L357" s="81"/>
      <c r="M357" s="81"/>
    </row>
    <row r="358" spans="1:13" ht="47.25">
      <c r="A358" s="45" t="s">
        <v>343</v>
      </c>
      <c r="B358" s="42" t="s">
        <v>74</v>
      </c>
      <c r="C358" s="42" t="s">
        <v>143</v>
      </c>
      <c r="D358" s="42" t="s">
        <v>8</v>
      </c>
      <c r="E358" s="20">
        <v>2169.1</v>
      </c>
      <c r="F358" s="20"/>
      <c r="G358" s="20">
        <f>F358+E358</f>
        <v>2169.1</v>
      </c>
      <c r="H358" s="20">
        <v>1843.3</v>
      </c>
      <c r="I358" s="20">
        <v>1807.8</v>
      </c>
      <c r="J358" s="81"/>
      <c r="K358" s="81"/>
      <c r="L358" s="81"/>
      <c r="M358" s="81"/>
    </row>
    <row r="359" spans="1:13" ht="15.75">
      <c r="A359" s="45" t="s">
        <v>9</v>
      </c>
      <c r="B359" s="42" t="s">
        <v>74</v>
      </c>
      <c r="C359" s="42" t="s">
        <v>143</v>
      </c>
      <c r="D359" s="42" t="s">
        <v>12</v>
      </c>
      <c r="E359" s="20">
        <v>15</v>
      </c>
      <c r="F359" s="20"/>
      <c r="G359" s="20">
        <f>F359+E359</f>
        <v>15</v>
      </c>
      <c r="H359" s="20">
        <v>15</v>
      </c>
      <c r="I359" s="20">
        <v>15</v>
      </c>
      <c r="J359" s="81"/>
      <c r="K359" s="81"/>
      <c r="L359" s="81"/>
      <c r="M359" s="81"/>
    </row>
    <row r="360" spans="1:13" ht="31.5">
      <c r="A360" s="45" t="s">
        <v>45</v>
      </c>
      <c r="B360" s="42" t="s">
        <v>74</v>
      </c>
      <c r="C360" s="42" t="s">
        <v>144</v>
      </c>
      <c r="D360" s="21"/>
      <c r="E360" s="20">
        <f>E361+E362+E363</f>
        <v>7450.3</v>
      </c>
      <c r="F360" s="36">
        <f>F361+F362+F363</f>
        <v>839.2</v>
      </c>
      <c r="G360" s="20">
        <f>G361+G362+G363</f>
        <v>8289.5</v>
      </c>
      <c r="H360" s="20">
        <f>H362+H363+H361</f>
        <v>6002.5</v>
      </c>
      <c r="I360" s="20">
        <f>I362+I363+I361</f>
        <v>6113.8</v>
      </c>
      <c r="J360" s="81"/>
      <c r="K360" s="81"/>
      <c r="L360" s="81"/>
      <c r="M360" s="81"/>
    </row>
    <row r="361" spans="1:13" ht="63">
      <c r="A361" s="45" t="s">
        <v>14</v>
      </c>
      <c r="B361" s="42" t="s">
        <v>74</v>
      </c>
      <c r="C361" s="42" t="s">
        <v>144</v>
      </c>
      <c r="D361" s="21" t="s">
        <v>15</v>
      </c>
      <c r="E361" s="20">
        <v>289.7</v>
      </c>
      <c r="F361" s="36">
        <v>0</v>
      </c>
      <c r="G361" s="20">
        <f>F361+E361</f>
        <v>289.7</v>
      </c>
      <c r="H361" s="20">
        <v>2456</v>
      </c>
      <c r="I361" s="20">
        <v>2456</v>
      </c>
      <c r="J361" s="81"/>
      <c r="K361" s="81"/>
      <c r="L361" s="81"/>
      <c r="M361" s="81"/>
    </row>
    <row r="362" spans="1:13" ht="47.25">
      <c r="A362" s="45" t="s">
        <v>343</v>
      </c>
      <c r="B362" s="42" t="s">
        <v>74</v>
      </c>
      <c r="C362" s="42" t="s">
        <v>144</v>
      </c>
      <c r="D362" s="42" t="s">
        <v>8</v>
      </c>
      <c r="E362" s="20">
        <v>6725.6</v>
      </c>
      <c r="F362" s="36">
        <v>840</v>
      </c>
      <c r="G362" s="20">
        <f>F362+E362</f>
        <v>7565.6</v>
      </c>
      <c r="H362" s="20">
        <v>2846.5</v>
      </c>
      <c r="I362" s="20">
        <v>2957.8</v>
      </c>
      <c r="J362" s="81"/>
      <c r="K362" s="81"/>
      <c r="L362" s="81"/>
      <c r="M362" s="81"/>
    </row>
    <row r="363" spans="1:13" ht="15.75">
      <c r="A363" s="45" t="s">
        <v>9</v>
      </c>
      <c r="B363" s="42" t="s">
        <v>74</v>
      </c>
      <c r="C363" s="42" t="s">
        <v>144</v>
      </c>
      <c r="D363" s="42" t="s">
        <v>12</v>
      </c>
      <c r="E363" s="20">
        <v>435</v>
      </c>
      <c r="F363" s="36">
        <v>-0.8</v>
      </c>
      <c r="G363" s="20">
        <f>F363+E363</f>
        <v>434.2</v>
      </c>
      <c r="H363" s="20">
        <v>700</v>
      </c>
      <c r="I363" s="20">
        <v>700</v>
      </c>
      <c r="J363" s="81"/>
      <c r="K363" s="81"/>
      <c r="L363" s="81"/>
      <c r="M363" s="81"/>
    </row>
    <row r="364" spans="1:13" ht="15.75">
      <c r="A364" s="67" t="s">
        <v>29</v>
      </c>
      <c r="B364" s="69" t="s">
        <v>74</v>
      </c>
      <c r="C364" s="69" t="s">
        <v>89</v>
      </c>
      <c r="D364" s="69" t="s">
        <v>0</v>
      </c>
      <c r="E364" s="125">
        <f>E365</f>
        <v>10</v>
      </c>
      <c r="F364" s="125">
        <f aca="true" t="shared" si="10" ref="F364:I365">F365</f>
        <v>0</v>
      </c>
      <c r="G364" s="125">
        <f t="shared" si="10"/>
        <v>10</v>
      </c>
      <c r="H364" s="125">
        <f t="shared" si="10"/>
        <v>0</v>
      </c>
      <c r="I364" s="125">
        <f t="shared" si="10"/>
        <v>0</v>
      </c>
      <c r="J364" s="81"/>
      <c r="K364" s="81"/>
      <c r="L364" s="81"/>
      <c r="M364" s="81"/>
    </row>
    <row r="365" spans="1:13" ht="31.5">
      <c r="A365" s="45" t="s">
        <v>56</v>
      </c>
      <c r="B365" s="27" t="s">
        <v>74</v>
      </c>
      <c r="C365" s="42" t="s">
        <v>94</v>
      </c>
      <c r="D365" s="59"/>
      <c r="E365" s="143">
        <f>E366</f>
        <v>10</v>
      </c>
      <c r="F365" s="143">
        <f t="shared" si="10"/>
        <v>0</v>
      </c>
      <c r="G365" s="143">
        <f t="shared" si="10"/>
        <v>10</v>
      </c>
      <c r="H365" s="143">
        <f t="shared" si="10"/>
        <v>0</v>
      </c>
      <c r="I365" s="143">
        <f t="shared" si="10"/>
        <v>0</v>
      </c>
      <c r="J365" s="81"/>
      <c r="K365" s="81"/>
      <c r="L365" s="81"/>
      <c r="M365" s="81"/>
    </row>
    <row r="366" spans="1:13" ht="15.75">
      <c r="A366" s="45" t="s">
        <v>9</v>
      </c>
      <c r="B366" s="27" t="s">
        <v>74</v>
      </c>
      <c r="C366" s="42" t="s">
        <v>94</v>
      </c>
      <c r="D366" s="42" t="s">
        <v>12</v>
      </c>
      <c r="E366" s="143">
        <v>10</v>
      </c>
      <c r="F366" s="143">
        <v>0</v>
      </c>
      <c r="G366" s="143">
        <f>E366+F366</f>
        <v>10</v>
      </c>
      <c r="H366" s="143">
        <v>0</v>
      </c>
      <c r="I366" s="143">
        <v>0</v>
      </c>
      <c r="J366" s="81"/>
      <c r="K366" s="81"/>
      <c r="L366" s="81"/>
      <c r="M366" s="81"/>
    </row>
    <row r="367" spans="1:14" ht="15.75">
      <c r="A367" s="129" t="s">
        <v>75</v>
      </c>
      <c r="B367" s="33" t="s">
        <v>76</v>
      </c>
      <c r="C367" s="77"/>
      <c r="D367" s="77"/>
      <c r="E367" s="31">
        <f>E368+E441</f>
        <v>1279205.3000000003</v>
      </c>
      <c r="F367" s="31">
        <f>F368+F441</f>
        <v>18259.399999999998</v>
      </c>
      <c r="G367" s="31">
        <f>G368+G441</f>
        <v>1297464.7000000002</v>
      </c>
      <c r="H367" s="31">
        <f>H368+H441</f>
        <v>1275035.2</v>
      </c>
      <c r="I367" s="31">
        <f>I368+I441</f>
        <v>1274120.7</v>
      </c>
      <c r="J367" s="81"/>
      <c r="K367" s="81"/>
      <c r="L367" s="81"/>
      <c r="M367" s="81"/>
      <c r="N367" s="81"/>
    </row>
    <row r="368" spans="1:13" ht="15.75">
      <c r="A368" s="127" t="s">
        <v>265</v>
      </c>
      <c r="B368" s="69" t="s">
        <v>76</v>
      </c>
      <c r="C368" s="68" t="s">
        <v>99</v>
      </c>
      <c r="D368" s="68" t="s">
        <v>0</v>
      </c>
      <c r="E368" s="74">
        <f>E369+E386+E407+E422+E429</f>
        <v>1278019.0000000002</v>
      </c>
      <c r="F368" s="74">
        <f>F369+F386+F407+F422+F429</f>
        <v>18259.399999999998</v>
      </c>
      <c r="G368" s="74">
        <f>G369+G386+G407+G422+G429</f>
        <v>1296278.4000000001</v>
      </c>
      <c r="H368" s="74">
        <f>H369+H386+H407+H422+H429</f>
        <v>1273848.9</v>
      </c>
      <c r="I368" s="74">
        <f>I369+I386+I407+I422+I429</f>
        <v>1272934.4</v>
      </c>
      <c r="J368" s="81"/>
      <c r="K368" s="81"/>
      <c r="L368" s="81"/>
      <c r="M368" s="81"/>
    </row>
    <row r="369" spans="1:13" ht="31.5">
      <c r="A369" s="128" t="s">
        <v>266</v>
      </c>
      <c r="B369" s="78" t="s">
        <v>76</v>
      </c>
      <c r="C369" s="11" t="s">
        <v>100</v>
      </c>
      <c r="D369" s="11" t="s">
        <v>0</v>
      </c>
      <c r="E369" s="12">
        <f>E370+E382+E376+E384+E374+E372+E380+E378</f>
        <v>468479.89999999997</v>
      </c>
      <c r="F369" s="12">
        <f>F370+F382+F376+F384+F374+F372+F380+F378</f>
        <v>6214.000000000001</v>
      </c>
      <c r="G369" s="12">
        <f>G370+G382+G376+G384+G374+G372+G380+G378</f>
        <v>474693.89999999997</v>
      </c>
      <c r="H369" s="12">
        <f>H370+H382+H376+H384+H374+H372+H380+H378</f>
        <v>466310.1</v>
      </c>
      <c r="I369" s="12">
        <f>I370+I382+I376+I384+I374+I372+I380+I378</f>
        <v>466230.1</v>
      </c>
      <c r="J369" s="81"/>
      <c r="K369" s="81"/>
      <c r="L369" s="81"/>
      <c r="M369" s="81"/>
    </row>
    <row r="370" spans="1:13" ht="31.5">
      <c r="A370" s="45" t="s">
        <v>24</v>
      </c>
      <c r="B370" s="42" t="s">
        <v>76</v>
      </c>
      <c r="C370" s="42" t="s">
        <v>98</v>
      </c>
      <c r="D370" s="42"/>
      <c r="E370" s="43">
        <f>E371</f>
        <v>58493.399999999994</v>
      </c>
      <c r="F370" s="37">
        <f>F371</f>
        <v>-1657.0000000000002</v>
      </c>
      <c r="G370" s="43">
        <f>G371</f>
        <v>56836.399999999994</v>
      </c>
      <c r="H370" s="43">
        <f>H371</f>
        <v>59563.4</v>
      </c>
      <c r="I370" s="43">
        <f>I371</f>
        <v>59483.4</v>
      </c>
      <c r="J370" s="81"/>
      <c r="K370" s="81"/>
      <c r="L370" s="81"/>
      <c r="M370" s="81"/>
    </row>
    <row r="371" spans="1:13" ht="31.5">
      <c r="A371" s="45" t="s">
        <v>10</v>
      </c>
      <c r="B371" s="42" t="s">
        <v>76</v>
      </c>
      <c r="C371" s="42" t="s">
        <v>98</v>
      </c>
      <c r="D371" s="42" t="s">
        <v>11</v>
      </c>
      <c r="E371" s="37">
        <v>58493.399999999994</v>
      </c>
      <c r="F371" s="37">
        <f>-2535+80.6+797.3+0.1</f>
        <v>-1657.0000000000002</v>
      </c>
      <c r="G371" s="37">
        <f>F371+E371</f>
        <v>56836.399999999994</v>
      </c>
      <c r="H371" s="37">
        <v>59563.4</v>
      </c>
      <c r="I371" s="37">
        <v>59483.4</v>
      </c>
      <c r="J371" s="81"/>
      <c r="K371" s="81"/>
      <c r="L371" s="81"/>
      <c r="M371" s="81"/>
    </row>
    <row r="372" spans="1:13" ht="31.5">
      <c r="A372" s="45" t="s">
        <v>239</v>
      </c>
      <c r="B372" s="42" t="s">
        <v>76</v>
      </c>
      <c r="C372" s="42" t="s">
        <v>245</v>
      </c>
      <c r="D372" s="42"/>
      <c r="E372" s="37">
        <f>E373</f>
        <v>1249.2</v>
      </c>
      <c r="F372" s="37">
        <f>F373</f>
        <v>0</v>
      </c>
      <c r="G372" s="37">
        <f>G373</f>
        <v>1249.2</v>
      </c>
      <c r="H372" s="37">
        <f>H373</f>
        <v>1271.8</v>
      </c>
      <c r="I372" s="37">
        <f>I373</f>
        <v>1271.8</v>
      </c>
      <c r="J372" s="81"/>
      <c r="K372" s="81"/>
      <c r="L372" s="81"/>
      <c r="M372" s="81"/>
    </row>
    <row r="373" spans="1:13" ht="31.5">
      <c r="A373" s="45" t="s">
        <v>10</v>
      </c>
      <c r="B373" s="42" t="s">
        <v>76</v>
      </c>
      <c r="C373" s="42" t="s">
        <v>245</v>
      </c>
      <c r="D373" s="42" t="s">
        <v>11</v>
      </c>
      <c r="E373" s="37">
        <f>624.6+624.6</f>
        <v>1249.2</v>
      </c>
      <c r="F373" s="37"/>
      <c r="G373" s="37">
        <f>F373+E373</f>
        <v>1249.2</v>
      </c>
      <c r="H373" s="37">
        <f>635.9+635.9</f>
        <v>1271.8</v>
      </c>
      <c r="I373" s="37">
        <f>635.9+635.9</f>
        <v>1271.8</v>
      </c>
      <c r="J373" s="81"/>
      <c r="K373" s="81"/>
      <c r="L373" s="81"/>
      <c r="M373" s="81"/>
    </row>
    <row r="374" spans="1:13" ht="47.25">
      <c r="A374" s="45" t="s">
        <v>59</v>
      </c>
      <c r="B374" s="42" t="s">
        <v>76</v>
      </c>
      <c r="C374" s="42" t="s">
        <v>102</v>
      </c>
      <c r="D374" s="42"/>
      <c r="E374" s="43">
        <f>E375</f>
        <v>391705.8</v>
      </c>
      <c r="F374" s="43">
        <f>F375</f>
        <v>-3312.4</v>
      </c>
      <c r="G374" s="43">
        <f>G375</f>
        <v>388393.39999999997</v>
      </c>
      <c r="H374" s="43">
        <f>H375</f>
        <v>391705.8</v>
      </c>
      <c r="I374" s="43">
        <f>I375</f>
        <v>391705.8</v>
      </c>
      <c r="J374" s="81"/>
      <c r="K374" s="81"/>
      <c r="L374" s="81"/>
      <c r="M374" s="81"/>
    </row>
    <row r="375" spans="1:14" ht="31.5">
      <c r="A375" s="45" t="s">
        <v>10</v>
      </c>
      <c r="B375" s="42" t="s">
        <v>76</v>
      </c>
      <c r="C375" s="42" t="s">
        <v>102</v>
      </c>
      <c r="D375" s="42" t="s">
        <v>11</v>
      </c>
      <c r="E375" s="43">
        <v>391705.8</v>
      </c>
      <c r="F375" s="43">
        <v>-3312.4</v>
      </c>
      <c r="G375" s="43">
        <f>F375+E375</f>
        <v>388393.39999999997</v>
      </c>
      <c r="H375" s="43">
        <v>391705.8</v>
      </c>
      <c r="I375" s="43">
        <v>391705.8</v>
      </c>
      <c r="J375" s="81"/>
      <c r="K375" s="81"/>
      <c r="L375" s="81"/>
      <c r="M375" s="81"/>
      <c r="N375" s="81"/>
    </row>
    <row r="376" spans="1:14" ht="31.5">
      <c r="A376" s="45" t="s">
        <v>25</v>
      </c>
      <c r="B376" s="27" t="s">
        <v>76</v>
      </c>
      <c r="C376" s="42" t="s">
        <v>101</v>
      </c>
      <c r="D376" s="42"/>
      <c r="E376" s="43">
        <f>E377</f>
        <v>190.3</v>
      </c>
      <c r="F376" s="37">
        <f>F377</f>
        <v>275</v>
      </c>
      <c r="G376" s="43">
        <f>G377</f>
        <v>465.3</v>
      </c>
      <c r="H376" s="43">
        <f>H377</f>
        <v>0</v>
      </c>
      <c r="I376" s="43">
        <f>I377</f>
        <v>0</v>
      </c>
      <c r="J376" s="81">
        <f>G376+G378+G380</f>
        <v>15714.7</v>
      </c>
      <c r="K376" s="81"/>
      <c r="L376" s="81"/>
      <c r="M376" s="81"/>
      <c r="N376" s="81"/>
    </row>
    <row r="377" spans="1:13" ht="31.5">
      <c r="A377" s="45" t="s">
        <v>10</v>
      </c>
      <c r="B377" s="21" t="s">
        <v>76</v>
      </c>
      <c r="C377" s="42" t="s">
        <v>101</v>
      </c>
      <c r="D377" s="42" t="s">
        <v>11</v>
      </c>
      <c r="E377" s="43">
        <v>190.3</v>
      </c>
      <c r="F377" s="37">
        <f>3+136+136</f>
        <v>275</v>
      </c>
      <c r="G377" s="43">
        <f>F377+E377</f>
        <v>465.3</v>
      </c>
      <c r="H377" s="43">
        <v>0</v>
      </c>
      <c r="I377" s="43">
        <v>0</v>
      </c>
      <c r="J377" s="81"/>
      <c r="K377" s="81"/>
      <c r="L377" s="81"/>
      <c r="M377" s="81"/>
    </row>
    <row r="378" spans="1:13" ht="47.25">
      <c r="A378" s="45" t="s">
        <v>334</v>
      </c>
      <c r="B378" s="35" t="s">
        <v>76</v>
      </c>
      <c r="C378" s="42" t="s">
        <v>335</v>
      </c>
      <c r="D378" s="42"/>
      <c r="E378" s="43">
        <f>E379</f>
        <v>3914.3</v>
      </c>
      <c r="F378" s="43">
        <f>F379</f>
        <v>10908.400000000001</v>
      </c>
      <c r="G378" s="43">
        <f>G379</f>
        <v>14822.7</v>
      </c>
      <c r="H378" s="43">
        <f>H379</f>
        <v>0</v>
      </c>
      <c r="I378" s="43">
        <f>I379</f>
        <v>0</v>
      </c>
      <c r="J378" s="81"/>
      <c r="K378" s="81"/>
      <c r="L378" s="81"/>
      <c r="M378" s="81"/>
    </row>
    <row r="379" spans="1:13" ht="31.5">
      <c r="A379" s="45" t="s">
        <v>10</v>
      </c>
      <c r="B379" s="21" t="s">
        <v>76</v>
      </c>
      <c r="C379" s="42" t="s">
        <v>335</v>
      </c>
      <c r="D379" s="42" t="s">
        <v>11</v>
      </c>
      <c r="E379" s="43">
        <f>3522.9+391.4</f>
        <v>3914.3</v>
      </c>
      <c r="F379" s="43">
        <f>7193.1+3715.3</f>
        <v>10908.400000000001</v>
      </c>
      <c r="G379" s="43">
        <f>F379+E379</f>
        <v>14822.7</v>
      </c>
      <c r="H379" s="43">
        <v>0</v>
      </c>
      <c r="I379" s="43">
        <v>0</v>
      </c>
      <c r="J379" s="81"/>
      <c r="K379" s="81"/>
      <c r="L379" s="81"/>
      <c r="M379" s="81"/>
    </row>
    <row r="380" spans="1:13" ht="31.5">
      <c r="A380" s="45" t="s">
        <v>188</v>
      </c>
      <c r="B380" s="42" t="s">
        <v>76</v>
      </c>
      <c r="C380" s="42" t="s">
        <v>376</v>
      </c>
      <c r="D380" s="42"/>
      <c r="E380" s="43">
        <f>E381</f>
        <v>426.7</v>
      </c>
      <c r="F380" s="43">
        <f>F381</f>
        <v>0</v>
      </c>
      <c r="G380" s="43">
        <f>G381</f>
        <v>426.7</v>
      </c>
      <c r="H380" s="43">
        <f>H381</f>
        <v>0</v>
      </c>
      <c r="I380" s="43">
        <f>I381</f>
        <v>0</v>
      </c>
      <c r="J380" s="81"/>
      <c r="K380" s="81"/>
      <c r="L380" s="81"/>
      <c r="M380" s="81"/>
    </row>
    <row r="381" spans="1:13" ht="31.5">
      <c r="A381" s="45" t="s">
        <v>10</v>
      </c>
      <c r="B381" s="42" t="s">
        <v>76</v>
      </c>
      <c r="C381" s="42" t="s">
        <v>376</v>
      </c>
      <c r="D381" s="42" t="s">
        <v>11</v>
      </c>
      <c r="E381" s="43">
        <v>426.7</v>
      </c>
      <c r="F381" s="43"/>
      <c r="G381" s="43">
        <f>F381+E381</f>
        <v>426.7</v>
      </c>
      <c r="H381" s="43">
        <v>0</v>
      </c>
      <c r="I381" s="43">
        <v>0</v>
      </c>
      <c r="J381" s="81"/>
      <c r="K381" s="81"/>
      <c r="L381" s="81"/>
      <c r="M381" s="81"/>
    </row>
    <row r="382" spans="1:14" ht="78.75">
      <c r="A382" s="45" t="s">
        <v>58</v>
      </c>
      <c r="B382" s="42" t="s">
        <v>76</v>
      </c>
      <c r="C382" s="42" t="s">
        <v>315</v>
      </c>
      <c r="D382" s="42"/>
      <c r="E382" s="43">
        <f>E383</f>
        <v>10720.2</v>
      </c>
      <c r="F382" s="43">
        <f>F383</f>
        <v>0</v>
      </c>
      <c r="G382" s="43">
        <f>G383</f>
        <v>10720.2</v>
      </c>
      <c r="H382" s="43">
        <f>H383</f>
        <v>11915</v>
      </c>
      <c r="I382" s="43">
        <f>I383</f>
        <v>11915</v>
      </c>
      <c r="J382" s="81"/>
      <c r="K382" s="81"/>
      <c r="L382" s="81"/>
      <c r="M382" s="81"/>
      <c r="N382" s="81"/>
    </row>
    <row r="383" spans="1:13" ht="31.5">
      <c r="A383" s="45" t="s">
        <v>10</v>
      </c>
      <c r="B383" s="42" t="s">
        <v>76</v>
      </c>
      <c r="C383" s="42" t="s">
        <v>315</v>
      </c>
      <c r="D383" s="42" t="s">
        <v>11</v>
      </c>
      <c r="E383" s="43">
        <v>10720.2</v>
      </c>
      <c r="F383" s="43"/>
      <c r="G383" s="43">
        <f>F383+E383</f>
        <v>10720.2</v>
      </c>
      <c r="H383" s="43">
        <v>11915</v>
      </c>
      <c r="I383" s="43">
        <v>11915</v>
      </c>
      <c r="J383" s="81"/>
      <c r="K383" s="81"/>
      <c r="L383" s="81"/>
      <c r="M383" s="81"/>
    </row>
    <row r="384" spans="1:13" ht="94.5">
      <c r="A384" s="45" t="s">
        <v>181</v>
      </c>
      <c r="B384" s="42" t="s">
        <v>76</v>
      </c>
      <c r="C384" s="42" t="s">
        <v>316</v>
      </c>
      <c r="D384" s="42"/>
      <c r="E384" s="43">
        <f>E385</f>
        <v>1780</v>
      </c>
      <c r="F384" s="43">
        <f>F385</f>
        <v>0</v>
      </c>
      <c r="G384" s="43">
        <f>G385</f>
        <v>1780</v>
      </c>
      <c r="H384" s="43">
        <f>H385</f>
        <v>1854.1</v>
      </c>
      <c r="I384" s="43">
        <f>I385</f>
        <v>1854.1</v>
      </c>
      <c r="J384" s="81"/>
      <c r="K384" s="81"/>
      <c r="L384" s="81"/>
      <c r="M384" s="81"/>
    </row>
    <row r="385" spans="1:13" ht="15.75">
      <c r="A385" s="45" t="s">
        <v>26</v>
      </c>
      <c r="B385" s="42" t="s">
        <v>76</v>
      </c>
      <c r="C385" s="42" t="s">
        <v>316</v>
      </c>
      <c r="D385" s="42" t="s">
        <v>16</v>
      </c>
      <c r="E385" s="43">
        <v>1780</v>
      </c>
      <c r="F385" s="43"/>
      <c r="G385" s="43">
        <f>F385+E385</f>
        <v>1780</v>
      </c>
      <c r="H385" s="43">
        <v>1854.1</v>
      </c>
      <c r="I385" s="43">
        <v>1854.1</v>
      </c>
      <c r="J385" s="81"/>
      <c r="K385" s="81"/>
      <c r="L385" s="81"/>
      <c r="M385" s="81"/>
    </row>
    <row r="386" spans="1:13" ht="15.75">
      <c r="A386" s="128" t="s">
        <v>267</v>
      </c>
      <c r="B386" s="78" t="s">
        <v>76</v>
      </c>
      <c r="C386" s="11" t="s">
        <v>103</v>
      </c>
      <c r="D386" s="11" t="s">
        <v>0</v>
      </c>
      <c r="E386" s="12">
        <f>E387+E393+E399+E391+E397+E389+E395+E403+E401+E405</f>
        <v>690760.4</v>
      </c>
      <c r="F386" s="12">
        <f>F387+F393+F399+F391+F397+F389+F395+F403+F401+F405</f>
        <v>15209.899999999998</v>
      </c>
      <c r="G386" s="12">
        <f>G387+G393+G399+G391+G397+G389+G395+G403+G401+G405</f>
        <v>705970.3</v>
      </c>
      <c r="H386" s="12">
        <f>H387+H393+H399+H391+H397+H389+H395+H403+H401+H405</f>
        <v>689008.7</v>
      </c>
      <c r="I386" s="12">
        <f>I387+I393+I399+I391+I397+I389+I395+I403+I401+I405</f>
        <v>688143.2</v>
      </c>
      <c r="J386" s="81"/>
      <c r="K386" s="81"/>
      <c r="L386" s="81"/>
      <c r="M386" s="81"/>
    </row>
    <row r="387" spans="1:13" ht="31.5">
      <c r="A387" s="45" t="s">
        <v>24</v>
      </c>
      <c r="B387" s="42" t="s">
        <v>76</v>
      </c>
      <c r="C387" s="42" t="s">
        <v>104</v>
      </c>
      <c r="D387" s="42"/>
      <c r="E387" s="43">
        <f>E388</f>
        <v>103462.5</v>
      </c>
      <c r="F387" s="37">
        <f>F388</f>
        <v>2871.8</v>
      </c>
      <c r="G387" s="43">
        <f>G388</f>
        <v>106334.3</v>
      </c>
      <c r="H387" s="43">
        <f>H388</f>
        <v>104594.8</v>
      </c>
      <c r="I387" s="43">
        <f>I388</f>
        <v>104977</v>
      </c>
      <c r="J387" s="81"/>
      <c r="K387" s="81"/>
      <c r="L387" s="81"/>
      <c r="M387" s="81"/>
    </row>
    <row r="388" spans="1:13" ht="31.5">
      <c r="A388" s="45" t="s">
        <v>10</v>
      </c>
      <c r="B388" s="21" t="s">
        <v>76</v>
      </c>
      <c r="C388" s="42" t="s">
        <v>104</v>
      </c>
      <c r="D388" s="42" t="s">
        <v>11</v>
      </c>
      <c r="E388" s="37">
        <v>103462.5</v>
      </c>
      <c r="F388" s="37">
        <f>2525.9+345.9+0.1-0.1</f>
        <v>2871.8</v>
      </c>
      <c r="G388" s="37">
        <f>F388+E388</f>
        <v>106334.3</v>
      </c>
      <c r="H388" s="37">
        <v>104594.8</v>
      </c>
      <c r="I388" s="37">
        <v>104977</v>
      </c>
      <c r="J388" s="81"/>
      <c r="K388" s="81"/>
      <c r="L388" s="81"/>
      <c r="M388" s="81"/>
    </row>
    <row r="389" spans="1:13" ht="31.5">
      <c r="A389" s="45" t="s">
        <v>239</v>
      </c>
      <c r="B389" s="21" t="s">
        <v>76</v>
      </c>
      <c r="C389" s="42" t="s">
        <v>246</v>
      </c>
      <c r="D389" s="42"/>
      <c r="E389" s="37">
        <f>E390</f>
        <v>1308.6</v>
      </c>
      <c r="F389" s="37">
        <f>F390</f>
        <v>0</v>
      </c>
      <c r="G389" s="37">
        <f>G390</f>
        <v>1308.6</v>
      </c>
      <c r="H389" s="37">
        <f>H390</f>
        <v>1332.6</v>
      </c>
      <c r="I389" s="37">
        <f>I390</f>
        <v>1332.6</v>
      </c>
      <c r="J389" s="81"/>
      <c r="K389" s="81"/>
      <c r="L389" s="81"/>
      <c r="M389" s="81"/>
    </row>
    <row r="390" spans="1:13" ht="31.5">
      <c r="A390" s="45" t="s">
        <v>10</v>
      </c>
      <c r="B390" s="21" t="s">
        <v>76</v>
      </c>
      <c r="C390" s="42" t="s">
        <v>246</v>
      </c>
      <c r="D390" s="42" t="s">
        <v>11</v>
      </c>
      <c r="E390" s="37">
        <f>654.3+654.3</f>
        <v>1308.6</v>
      </c>
      <c r="F390" s="37"/>
      <c r="G390" s="37">
        <f>F390+E390</f>
        <v>1308.6</v>
      </c>
      <c r="H390" s="37">
        <f>666.3+666.3</f>
        <v>1332.6</v>
      </c>
      <c r="I390" s="37">
        <f>666.3+666.3</f>
        <v>1332.6</v>
      </c>
      <c r="J390" s="81"/>
      <c r="K390" s="81"/>
      <c r="L390" s="81"/>
      <c r="M390" s="81"/>
    </row>
    <row r="391" spans="1:13" ht="47.25">
      <c r="A391" s="45" t="s">
        <v>59</v>
      </c>
      <c r="B391" s="21" t="s">
        <v>76</v>
      </c>
      <c r="C391" s="42" t="s">
        <v>105</v>
      </c>
      <c r="D391" s="42"/>
      <c r="E391" s="43">
        <f>E392</f>
        <v>494164.1</v>
      </c>
      <c r="F391" s="43">
        <f>F392</f>
        <v>0</v>
      </c>
      <c r="G391" s="43">
        <f>G392</f>
        <v>494164.1</v>
      </c>
      <c r="H391" s="43">
        <f>H392</f>
        <v>494164.1</v>
      </c>
      <c r="I391" s="43">
        <f>I392</f>
        <v>494164.1</v>
      </c>
      <c r="J391" s="81"/>
      <c r="K391" s="81"/>
      <c r="L391" s="81"/>
      <c r="M391" s="81"/>
    </row>
    <row r="392" spans="1:13" ht="31.5">
      <c r="A392" s="45" t="s">
        <v>10</v>
      </c>
      <c r="B392" s="42" t="s">
        <v>76</v>
      </c>
      <c r="C392" s="42" t="s">
        <v>105</v>
      </c>
      <c r="D392" s="42" t="s">
        <v>11</v>
      </c>
      <c r="E392" s="43">
        <v>494164.1</v>
      </c>
      <c r="F392" s="43"/>
      <c r="G392" s="43">
        <f>F392+E392</f>
        <v>494164.1</v>
      </c>
      <c r="H392" s="43">
        <v>494164.1</v>
      </c>
      <c r="I392" s="43">
        <v>494164.1</v>
      </c>
      <c r="J392" s="81"/>
      <c r="K392" s="81"/>
      <c r="L392" s="81"/>
      <c r="M392" s="81"/>
    </row>
    <row r="393" spans="1:13" ht="31.5">
      <c r="A393" s="45" t="s">
        <v>27</v>
      </c>
      <c r="B393" s="42" t="s">
        <v>76</v>
      </c>
      <c r="C393" s="42" t="s">
        <v>111</v>
      </c>
      <c r="D393" s="42"/>
      <c r="E393" s="43">
        <f>E394</f>
        <v>6628.6</v>
      </c>
      <c r="F393" s="43">
        <f>F394</f>
        <v>208</v>
      </c>
      <c r="G393" s="43">
        <f>G394</f>
        <v>6836.6</v>
      </c>
      <c r="H393" s="43">
        <f>H394</f>
        <v>405.8</v>
      </c>
      <c r="I393" s="43">
        <f>I394</f>
        <v>81.8</v>
      </c>
      <c r="J393" s="81">
        <f>G393+G395+G397</f>
        <v>26668.999999999996</v>
      </c>
      <c r="K393" s="81"/>
      <c r="L393" s="81"/>
      <c r="M393" s="81"/>
    </row>
    <row r="394" spans="1:13" ht="31.5">
      <c r="A394" s="45" t="s">
        <v>10</v>
      </c>
      <c r="B394" s="42" t="s">
        <v>76</v>
      </c>
      <c r="C394" s="42" t="s">
        <v>111</v>
      </c>
      <c r="D394" s="42" t="s">
        <v>11</v>
      </c>
      <c r="E394" s="43">
        <v>6628.6</v>
      </c>
      <c r="F394" s="37">
        <f>11.3-7.3+204</f>
        <v>208</v>
      </c>
      <c r="G394" s="43">
        <f>F394+E394</f>
        <v>6836.6</v>
      </c>
      <c r="H394" s="43">
        <v>405.8</v>
      </c>
      <c r="I394" s="43">
        <v>81.8</v>
      </c>
      <c r="J394" s="81"/>
      <c r="K394" s="81"/>
      <c r="L394" s="81"/>
      <c r="M394" s="81"/>
    </row>
    <row r="395" spans="1:13" ht="47.25">
      <c r="A395" s="45" t="s">
        <v>334</v>
      </c>
      <c r="B395" s="27" t="s">
        <v>76</v>
      </c>
      <c r="C395" s="42" t="s">
        <v>336</v>
      </c>
      <c r="D395" s="42"/>
      <c r="E395" s="43">
        <f>E396</f>
        <v>6510</v>
      </c>
      <c r="F395" s="43">
        <f>F396</f>
        <v>12130.099999999999</v>
      </c>
      <c r="G395" s="43">
        <f>G396</f>
        <v>18640.1</v>
      </c>
      <c r="H395" s="43">
        <f>H396</f>
        <v>10105.2</v>
      </c>
      <c r="I395" s="43">
        <f>I396</f>
        <v>10105.2</v>
      </c>
      <c r="J395" s="81"/>
      <c r="K395" s="81"/>
      <c r="L395" s="81"/>
      <c r="M395" s="81"/>
    </row>
    <row r="396" spans="1:13" ht="31.5">
      <c r="A396" s="45" t="s">
        <v>10</v>
      </c>
      <c r="B396" s="21" t="s">
        <v>76</v>
      </c>
      <c r="C396" s="42" t="s">
        <v>336</v>
      </c>
      <c r="D396" s="42" t="s">
        <v>11</v>
      </c>
      <c r="E396" s="43">
        <f>5859+651</f>
        <v>6510</v>
      </c>
      <c r="F396" s="43">
        <f>7610.2+4519.9</f>
        <v>12130.099999999999</v>
      </c>
      <c r="G396" s="43">
        <f>F396+E396</f>
        <v>18640.1</v>
      </c>
      <c r="H396" s="43">
        <f>9094.7+1010.5</f>
        <v>10105.2</v>
      </c>
      <c r="I396" s="43">
        <f>9094.7+1010.5</f>
        <v>10105.2</v>
      </c>
      <c r="J396" s="81"/>
      <c r="K396" s="81"/>
      <c r="L396" s="81"/>
      <c r="M396" s="81"/>
    </row>
    <row r="397" spans="1:13" ht="31.5">
      <c r="A397" s="45" t="s">
        <v>188</v>
      </c>
      <c r="B397" s="42" t="s">
        <v>76</v>
      </c>
      <c r="C397" s="42" t="s">
        <v>377</v>
      </c>
      <c r="D397" s="42"/>
      <c r="E397" s="43">
        <f>E398</f>
        <v>1192.3</v>
      </c>
      <c r="F397" s="43">
        <f>F398</f>
        <v>0</v>
      </c>
      <c r="G397" s="43">
        <f>G398</f>
        <v>1192.3</v>
      </c>
      <c r="H397" s="43">
        <f>H398</f>
        <v>0</v>
      </c>
      <c r="I397" s="43">
        <f>I398</f>
        <v>0</v>
      </c>
      <c r="J397" s="81"/>
      <c r="K397" s="81"/>
      <c r="L397" s="81"/>
      <c r="M397" s="81"/>
    </row>
    <row r="398" spans="1:13" ht="31.5">
      <c r="A398" s="45" t="s">
        <v>10</v>
      </c>
      <c r="B398" s="42" t="s">
        <v>76</v>
      </c>
      <c r="C398" s="42" t="s">
        <v>377</v>
      </c>
      <c r="D398" s="42" t="s">
        <v>11</v>
      </c>
      <c r="E398" s="43">
        <v>1192.3</v>
      </c>
      <c r="F398" s="43">
        <v>0</v>
      </c>
      <c r="G398" s="43">
        <f>F398+E398</f>
        <v>1192.3</v>
      </c>
      <c r="H398" s="43">
        <v>0</v>
      </c>
      <c r="I398" s="43">
        <v>0</v>
      </c>
      <c r="J398" s="81"/>
      <c r="K398" s="81"/>
      <c r="L398" s="81"/>
      <c r="M398" s="81"/>
    </row>
    <row r="399" spans="1:13" ht="94.5">
      <c r="A399" s="45" t="s">
        <v>181</v>
      </c>
      <c r="B399" s="42" t="s">
        <v>76</v>
      </c>
      <c r="C399" s="42" t="s">
        <v>317</v>
      </c>
      <c r="D399" s="42"/>
      <c r="E399" s="43">
        <f>E400</f>
        <v>4126</v>
      </c>
      <c r="F399" s="43">
        <f>F400</f>
        <v>0</v>
      </c>
      <c r="G399" s="43">
        <f>G400</f>
        <v>4126</v>
      </c>
      <c r="H399" s="43">
        <f>H400</f>
        <v>4297.2</v>
      </c>
      <c r="I399" s="43">
        <f>I400</f>
        <v>4297.2</v>
      </c>
      <c r="J399" s="81"/>
      <c r="K399" s="81"/>
      <c r="L399" s="81"/>
      <c r="M399" s="81"/>
    </row>
    <row r="400" spans="1:13" ht="15.75">
      <c r="A400" s="45" t="s">
        <v>26</v>
      </c>
      <c r="B400" s="42" t="s">
        <v>76</v>
      </c>
      <c r="C400" s="42" t="s">
        <v>317</v>
      </c>
      <c r="D400" s="42" t="s">
        <v>16</v>
      </c>
      <c r="E400" s="43">
        <v>4126</v>
      </c>
      <c r="F400" s="43"/>
      <c r="G400" s="43">
        <f>F400+E400</f>
        <v>4126</v>
      </c>
      <c r="H400" s="43">
        <v>4297.2</v>
      </c>
      <c r="I400" s="43">
        <v>4297.2</v>
      </c>
      <c r="J400" s="81"/>
      <c r="K400" s="81"/>
      <c r="L400" s="81"/>
      <c r="M400" s="81"/>
    </row>
    <row r="401" spans="1:13" ht="94.5">
      <c r="A401" s="45" t="s">
        <v>374</v>
      </c>
      <c r="B401" s="42" t="s">
        <v>76</v>
      </c>
      <c r="C401" s="42" t="s">
        <v>375</v>
      </c>
      <c r="D401" s="42"/>
      <c r="E401" s="43">
        <f>E402</f>
        <v>43127.8</v>
      </c>
      <c r="F401" s="43">
        <f>F402</f>
        <v>0</v>
      </c>
      <c r="G401" s="43">
        <f>G402</f>
        <v>43127.8</v>
      </c>
      <c r="H401" s="43">
        <f>H402</f>
        <v>43127.8</v>
      </c>
      <c r="I401" s="43">
        <f>I402</f>
        <v>43127.8</v>
      </c>
      <c r="J401" s="81"/>
      <c r="K401" s="81"/>
      <c r="L401" s="81"/>
      <c r="M401" s="81"/>
    </row>
    <row r="402" spans="1:13" ht="31.5">
      <c r="A402" s="45" t="s">
        <v>10</v>
      </c>
      <c r="B402" s="42" t="s">
        <v>76</v>
      </c>
      <c r="C402" s="42" t="s">
        <v>375</v>
      </c>
      <c r="D402" s="42" t="s">
        <v>11</v>
      </c>
      <c r="E402" s="43">
        <v>43127.8</v>
      </c>
      <c r="F402" s="43"/>
      <c r="G402" s="43">
        <f>F402+E402</f>
        <v>43127.8</v>
      </c>
      <c r="H402" s="43">
        <v>43127.8</v>
      </c>
      <c r="I402" s="43">
        <v>43127.8</v>
      </c>
      <c r="J402" s="81"/>
      <c r="K402" s="81"/>
      <c r="L402" s="81"/>
      <c r="M402" s="81"/>
    </row>
    <row r="403" spans="1:13" ht="47.25">
      <c r="A403" s="45" t="s">
        <v>364</v>
      </c>
      <c r="B403" s="42" t="s">
        <v>76</v>
      </c>
      <c r="C403" s="42" t="s">
        <v>346</v>
      </c>
      <c r="D403" s="42"/>
      <c r="E403" s="43">
        <f>E404</f>
        <v>29676.2</v>
      </c>
      <c r="F403" s="43">
        <f>F404</f>
        <v>0</v>
      </c>
      <c r="G403" s="43">
        <f>G404</f>
        <v>29676.2</v>
      </c>
      <c r="H403" s="43">
        <f>H404</f>
        <v>30981.2</v>
      </c>
      <c r="I403" s="43">
        <f>I404</f>
        <v>30057.5</v>
      </c>
      <c r="J403" s="81"/>
      <c r="K403" s="137"/>
      <c r="L403" s="137"/>
      <c r="M403" s="81"/>
    </row>
    <row r="404" spans="1:13" ht="31.5">
      <c r="A404" s="45" t="s">
        <v>10</v>
      </c>
      <c r="B404" s="42" t="s">
        <v>76</v>
      </c>
      <c r="C404" s="42" t="s">
        <v>346</v>
      </c>
      <c r="D404" s="42" t="s">
        <v>11</v>
      </c>
      <c r="E404" s="119">
        <f>29379.4+296.8</f>
        <v>29676.2</v>
      </c>
      <c r="F404" s="119"/>
      <c r="G404" s="119">
        <f>F404+E404</f>
        <v>29676.2</v>
      </c>
      <c r="H404" s="43">
        <f>30671.4+309.8</f>
        <v>30981.2</v>
      </c>
      <c r="I404" s="43">
        <f>29756.9+300.6</f>
        <v>30057.5</v>
      </c>
      <c r="J404" s="81"/>
      <c r="K404" s="137"/>
      <c r="L404" s="137"/>
      <c r="M404" s="81"/>
    </row>
    <row r="405" spans="1:13" ht="31.5">
      <c r="A405" s="45" t="s">
        <v>188</v>
      </c>
      <c r="B405" s="42" t="s">
        <v>76</v>
      </c>
      <c r="C405" s="42" t="s">
        <v>420</v>
      </c>
      <c r="D405" s="42"/>
      <c r="E405" s="43">
        <f>E406</f>
        <v>564.3</v>
      </c>
      <c r="F405" s="43">
        <f>F406</f>
        <v>0</v>
      </c>
      <c r="G405" s="43">
        <f>G406</f>
        <v>564.3</v>
      </c>
      <c r="H405" s="43">
        <f>H406</f>
        <v>0</v>
      </c>
      <c r="I405" s="43">
        <f>I406</f>
        <v>0</v>
      </c>
      <c r="J405" s="81"/>
      <c r="K405" s="137"/>
      <c r="L405" s="137"/>
      <c r="M405" s="81"/>
    </row>
    <row r="406" spans="1:13" ht="31.5">
      <c r="A406" s="45" t="s">
        <v>10</v>
      </c>
      <c r="B406" s="42" t="s">
        <v>76</v>
      </c>
      <c r="C406" s="42" t="s">
        <v>420</v>
      </c>
      <c r="D406" s="42" t="s">
        <v>11</v>
      </c>
      <c r="E406" s="119">
        <v>564.3</v>
      </c>
      <c r="F406" s="119">
        <v>0</v>
      </c>
      <c r="G406" s="119">
        <f>F406+E406</f>
        <v>564.3</v>
      </c>
      <c r="H406" s="43">
        <v>0</v>
      </c>
      <c r="I406" s="43">
        <v>0</v>
      </c>
      <c r="J406" s="81"/>
      <c r="K406" s="137"/>
      <c r="L406" s="137"/>
      <c r="M406" s="81"/>
    </row>
    <row r="407" spans="1:13" ht="22.5" customHeight="1">
      <c r="A407" s="128" t="s">
        <v>268</v>
      </c>
      <c r="B407" s="78" t="s">
        <v>76</v>
      </c>
      <c r="C407" s="11" t="s">
        <v>106</v>
      </c>
      <c r="D407" s="11" t="s">
        <v>0</v>
      </c>
      <c r="E407" s="12">
        <f>E408+E416+E420+E410+E418+E412+E414</f>
        <v>44155.299999999996</v>
      </c>
      <c r="F407" s="12">
        <f>F408+F416+F420+F410+F418+F412+F414</f>
        <v>-3088.2</v>
      </c>
      <c r="G407" s="12">
        <f>G408+G416+G420+G410+G418+G412+G414</f>
        <v>41067.1</v>
      </c>
      <c r="H407" s="12">
        <f>H408+H416+H420+H410+H418+H412+H414</f>
        <v>44123.7</v>
      </c>
      <c r="I407" s="12">
        <f>I408+I416+I420+I410+I418+I412+I414</f>
        <v>44123.7</v>
      </c>
      <c r="J407" s="81"/>
      <c r="K407" s="81"/>
      <c r="L407" s="81"/>
      <c r="M407" s="81"/>
    </row>
    <row r="408" spans="1:13" ht="31.5">
      <c r="A408" s="45" t="s">
        <v>24</v>
      </c>
      <c r="B408" s="42" t="s">
        <v>76</v>
      </c>
      <c r="C408" s="42" t="s">
        <v>107</v>
      </c>
      <c r="D408" s="42"/>
      <c r="E408" s="43">
        <f>E409</f>
        <v>28097.2</v>
      </c>
      <c r="F408" s="43">
        <f>F409</f>
        <v>-3178.2</v>
      </c>
      <c r="G408" s="43">
        <f>G409</f>
        <v>24919</v>
      </c>
      <c r="H408" s="43">
        <f>H409</f>
        <v>28097.5</v>
      </c>
      <c r="I408" s="43">
        <f>I409</f>
        <v>28097.5</v>
      </c>
      <c r="J408" s="81"/>
      <c r="K408" s="81"/>
      <c r="L408" s="81"/>
      <c r="M408" s="81"/>
    </row>
    <row r="409" spans="1:13" ht="31.5">
      <c r="A409" s="45" t="s">
        <v>10</v>
      </c>
      <c r="B409" s="42" t="s">
        <v>76</v>
      </c>
      <c r="C409" s="42" t="s">
        <v>107</v>
      </c>
      <c r="D409" s="42" t="s">
        <v>11</v>
      </c>
      <c r="E409" s="37">
        <v>28097.2</v>
      </c>
      <c r="F409" s="37">
        <v>-3178.2</v>
      </c>
      <c r="G409" s="37">
        <f>F409+E409</f>
        <v>24919</v>
      </c>
      <c r="H409" s="37">
        <f>28097.2+0.3</f>
        <v>28097.5</v>
      </c>
      <c r="I409" s="37">
        <f>28097.2+0.3</f>
        <v>28097.5</v>
      </c>
      <c r="J409" s="81"/>
      <c r="K409" s="81"/>
      <c r="L409" s="81"/>
      <c r="M409" s="81"/>
    </row>
    <row r="410" spans="1:13" ht="31.5">
      <c r="A410" s="45" t="s">
        <v>239</v>
      </c>
      <c r="B410" s="42" t="s">
        <v>76</v>
      </c>
      <c r="C410" s="42" t="s">
        <v>247</v>
      </c>
      <c r="D410" s="42"/>
      <c r="E410" s="37">
        <f>E411</f>
        <v>277</v>
      </c>
      <c r="F410" s="37">
        <f>F411</f>
        <v>0</v>
      </c>
      <c r="G410" s="37">
        <f>G411</f>
        <v>277</v>
      </c>
      <c r="H410" s="37">
        <f>H411</f>
        <v>282</v>
      </c>
      <c r="I410" s="37">
        <f>I411</f>
        <v>282</v>
      </c>
      <c r="J410" s="81"/>
      <c r="K410" s="81"/>
      <c r="L410" s="81"/>
      <c r="M410" s="81"/>
    </row>
    <row r="411" spans="1:13" ht="31.5">
      <c r="A411" s="45" t="s">
        <v>10</v>
      </c>
      <c r="B411" s="42" t="s">
        <v>76</v>
      </c>
      <c r="C411" s="42" t="s">
        <v>247</v>
      </c>
      <c r="D411" s="42" t="s">
        <v>11</v>
      </c>
      <c r="E411" s="37">
        <f>138.5+138.5</f>
        <v>277</v>
      </c>
      <c r="F411" s="37"/>
      <c r="G411" s="37">
        <f>F411+E411</f>
        <v>277</v>
      </c>
      <c r="H411" s="37">
        <f>141+141</f>
        <v>282</v>
      </c>
      <c r="I411" s="37">
        <f>141+141</f>
        <v>282</v>
      </c>
      <c r="J411" s="81"/>
      <c r="K411" s="81"/>
      <c r="L411" s="81"/>
      <c r="M411" s="81"/>
    </row>
    <row r="412" spans="1:13" ht="31.5">
      <c r="A412" s="45" t="s">
        <v>349</v>
      </c>
      <c r="B412" s="42" t="s">
        <v>76</v>
      </c>
      <c r="C412" s="42" t="s">
        <v>348</v>
      </c>
      <c r="D412" s="42"/>
      <c r="E412" s="37">
        <f>E413</f>
        <v>41.6</v>
      </c>
      <c r="F412" s="37">
        <f>F413</f>
        <v>9.1</v>
      </c>
      <c r="G412" s="37">
        <f>G413</f>
        <v>50.7</v>
      </c>
      <c r="H412" s="37">
        <f>H413</f>
        <v>0</v>
      </c>
      <c r="I412" s="37">
        <f>I413</f>
        <v>0</v>
      </c>
      <c r="J412" s="81">
        <f>G412+G414</f>
        <v>131.60000000000002</v>
      </c>
      <c r="K412" s="81"/>
      <c r="L412" s="81"/>
      <c r="M412" s="81"/>
    </row>
    <row r="413" spans="1:13" ht="31.5">
      <c r="A413" s="45" t="s">
        <v>10</v>
      </c>
      <c r="B413" s="42" t="s">
        <v>76</v>
      </c>
      <c r="C413" s="42" t="s">
        <v>348</v>
      </c>
      <c r="D413" s="42" t="s">
        <v>11</v>
      </c>
      <c r="E413" s="37">
        <v>41.6</v>
      </c>
      <c r="F413" s="37">
        <v>9.1</v>
      </c>
      <c r="G413" s="37">
        <f>F413+E413</f>
        <v>50.7</v>
      </c>
      <c r="H413" s="37">
        <v>0</v>
      </c>
      <c r="I413" s="37">
        <v>0</v>
      </c>
      <c r="J413" s="81"/>
      <c r="K413" s="81"/>
      <c r="L413" s="81"/>
      <c r="M413" s="81"/>
    </row>
    <row r="414" spans="1:13" ht="47.25">
      <c r="A414" s="45" t="s">
        <v>334</v>
      </c>
      <c r="B414" s="42" t="s">
        <v>76</v>
      </c>
      <c r="C414" s="42" t="s">
        <v>444</v>
      </c>
      <c r="D414" s="42"/>
      <c r="E414" s="37">
        <f>E415</f>
        <v>0</v>
      </c>
      <c r="F414" s="37">
        <f>F415</f>
        <v>80.9</v>
      </c>
      <c r="G414" s="37">
        <f>G415</f>
        <v>80.9</v>
      </c>
      <c r="H414" s="37">
        <f>H415</f>
        <v>0</v>
      </c>
      <c r="I414" s="37">
        <f>I415</f>
        <v>0</v>
      </c>
      <c r="J414" s="81"/>
      <c r="K414" s="81"/>
      <c r="L414" s="81"/>
      <c r="M414" s="81"/>
    </row>
    <row r="415" spans="1:13" ht="31.5">
      <c r="A415" s="45" t="s">
        <v>10</v>
      </c>
      <c r="B415" s="42" t="s">
        <v>76</v>
      </c>
      <c r="C415" s="42" t="s">
        <v>444</v>
      </c>
      <c r="D415" s="42" t="s">
        <v>11</v>
      </c>
      <c r="E415" s="37">
        <v>0</v>
      </c>
      <c r="F415" s="37">
        <v>80.9</v>
      </c>
      <c r="G415" s="37">
        <f>F415+E415</f>
        <v>80.9</v>
      </c>
      <c r="H415" s="37">
        <v>0</v>
      </c>
      <c r="I415" s="37">
        <v>0</v>
      </c>
      <c r="J415" s="81"/>
      <c r="K415" s="81"/>
      <c r="L415" s="81"/>
      <c r="M415" s="81"/>
    </row>
    <row r="416" spans="1:13" ht="94.5">
      <c r="A416" s="45" t="s">
        <v>181</v>
      </c>
      <c r="B416" s="42" t="s">
        <v>76</v>
      </c>
      <c r="C416" s="42" t="s">
        <v>322</v>
      </c>
      <c r="D416" s="42"/>
      <c r="E416" s="43">
        <f>E417</f>
        <v>114</v>
      </c>
      <c r="F416" s="43">
        <f>F417</f>
        <v>0</v>
      </c>
      <c r="G416" s="43">
        <f>G417</f>
        <v>114</v>
      </c>
      <c r="H416" s="43">
        <f>H417</f>
        <v>118.7</v>
      </c>
      <c r="I416" s="43">
        <f>I417</f>
        <v>118.7</v>
      </c>
      <c r="J416" s="81"/>
      <c r="K416" s="81"/>
      <c r="L416" s="81"/>
      <c r="M416" s="81"/>
    </row>
    <row r="417" spans="1:13" ht="15.75">
      <c r="A417" s="45" t="s">
        <v>26</v>
      </c>
      <c r="B417" s="42" t="s">
        <v>76</v>
      </c>
      <c r="C417" s="42" t="s">
        <v>322</v>
      </c>
      <c r="D417" s="42" t="s">
        <v>16</v>
      </c>
      <c r="E417" s="43">
        <v>114</v>
      </c>
      <c r="F417" s="43"/>
      <c r="G417" s="43">
        <f>F417+E417</f>
        <v>114</v>
      </c>
      <c r="H417" s="43">
        <v>118.7</v>
      </c>
      <c r="I417" s="43">
        <v>118.7</v>
      </c>
      <c r="J417" s="81"/>
      <c r="K417" s="81"/>
      <c r="L417" s="81"/>
      <c r="M417" s="81"/>
    </row>
    <row r="418" spans="1:13" ht="47.25">
      <c r="A418" s="45" t="s">
        <v>248</v>
      </c>
      <c r="B418" s="42" t="s">
        <v>76</v>
      </c>
      <c r="C418" s="42" t="s">
        <v>323</v>
      </c>
      <c r="D418" s="42"/>
      <c r="E418" s="43">
        <f>E419</f>
        <v>9054</v>
      </c>
      <c r="F418" s="43">
        <f>F419</f>
        <v>0</v>
      </c>
      <c r="G418" s="43">
        <f>G419</f>
        <v>9054</v>
      </c>
      <c r="H418" s="43">
        <f>H419</f>
        <v>9054</v>
      </c>
      <c r="I418" s="43">
        <f>I419</f>
        <v>9054</v>
      </c>
      <c r="J418" s="81"/>
      <c r="K418" s="81"/>
      <c r="L418" s="81"/>
      <c r="M418" s="81"/>
    </row>
    <row r="419" spans="1:13" ht="31.5">
      <c r="A419" s="45" t="s">
        <v>10</v>
      </c>
      <c r="B419" s="42" t="s">
        <v>76</v>
      </c>
      <c r="C419" s="42" t="s">
        <v>323</v>
      </c>
      <c r="D419" s="42" t="s">
        <v>11</v>
      </c>
      <c r="E419" s="37">
        <f>8963.5+90.5</f>
        <v>9054</v>
      </c>
      <c r="F419" s="37"/>
      <c r="G419" s="37">
        <f>F419+E419</f>
        <v>9054</v>
      </c>
      <c r="H419" s="37">
        <f>8963.5+90.5</f>
        <v>9054</v>
      </c>
      <c r="I419" s="37">
        <f>8963.5+90.5</f>
        <v>9054</v>
      </c>
      <c r="J419" s="81"/>
      <c r="K419" s="81"/>
      <c r="L419" s="81"/>
      <c r="M419" s="81"/>
    </row>
    <row r="420" spans="1:13" ht="31.5">
      <c r="A420" s="45" t="s">
        <v>211</v>
      </c>
      <c r="B420" s="42" t="s">
        <v>76</v>
      </c>
      <c r="C420" s="42" t="s">
        <v>112</v>
      </c>
      <c r="D420" s="42"/>
      <c r="E420" s="43">
        <f>E421</f>
        <v>6571.5</v>
      </c>
      <c r="F420" s="43">
        <f>F421</f>
        <v>0</v>
      </c>
      <c r="G420" s="43">
        <f>G421</f>
        <v>6571.5</v>
      </c>
      <c r="H420" s="43">
        <f>H421</f>
        <v>6571.5</v>
      </c>
      <c r="I420" s="43">
        <f>I421</f>
        <v>6571.5</v>
      </c>
      <c r="J420" s="81"/>
      <c r="K420" s="81"/>
      <c r="L420" s="81"/>
      <c r="M420" s="81"/>
    </row>
    <row r="421" spans="1:13" ht="31.5">
      <c r="A421" s="45" t="s">
        <v>10</v>
      </c>
      <c r="B421" s="42" t="s">
        <v>76</v>
      </c>
      <c r="C421" s="42" t="s">
        <v>112</v>
      </c>
      <c r="D421" s="42" t="s">
        <v>11</v>
      </c>
      <c r="E421" s="43">
        <v>6571.5</v>
      </c>
      <c r="F421" s="43"/>
      <c r="G421" s="43">
        <f>F421+E421</f>
        <v>6571.5</v>
      </c>
      <c r="H421" s="43">
        <v>6571.5</v>
      </c>
      <c r="I421" s="43">
        <v>6571.5</v>
      </c>
      <c r="J421" s="81"/>
      <c r="K421" s="81"/>
      <c r="L421" s="81"/>
      <c r="M421" s="81"/>
    </row>
    <row r="422" spans="1:13" ht="31.5">
      <c r="A422" s="128" t="s">
        <v>269</v>
      </c>
      <c r="B422" s="78" t="s">
        <v>76</v>
      </c>
      <c r="C422" s="11" t="s">
        <v>115</v>
      </c>
      <c r="D422" s="11" t="s">
        <v>0</v>
      </c>
      <c r="E422" s="12">
        <f>E427+E423</f>
        <v>5325.6</v>
      </c>
      <c r="F422" s="12">
        <f>F427+F423</f>
        <v>0</v>
      </c>
      <c r="G422" s="12">
        <f>G427+G423</f>
        <v>5325.6</v>
      </c>
      <c r="H422" s="12">
        <f>H427+H423</f>
        <v>5325.6</v>
      </c>
      <c r="I422" s="12">
        <f>I427+I423</f>
        <v>5325.6</v>
      </c>
      <c r="J422" s="81"/>
      <c r="K422" s="81"/>
      <c r="L422" s="81"/>
      <c r="M422" s="81"/>
    </row>
    <row r="423" spans="1:13" s="108" customFormat="1" ht="31.5">
      <c r="A423" s="45" t="s">
        <v>175</v>
      </c>
      <c r="B423" s="42" t="s">
        <v>76</v>
      </c>
      <c r="C423" s="42" t="s">
        <v>242</v>
      </c>
      <c r="D423" s="42"/>
      <c r="E423" s="43">
        <f>E425+E426+E424</f>
        <v>1631.6000000000001</v>
      </c>
      <c r="F423" s="43">
        <f>F425+F426+F424</f>
        <v>0</v>
      </c>
      <c r="G423" s="43">
        <f>G425+G426+G424</f>
        <v>1631.6000000000001</v>
      </c>
      <c r="H423" s="43">
        <f>H425+H426+H424</f>
        <v>1631.6000000000001</v>
      </c>
      <c r="I423" s="43">
        <f>I425+I426+I424</f>
        <v>1631.6000000000001</v>
      </c>
      <c r="J423" s="81"/>
      <c r="K423" s="81"/>
      <c r="L423" s="81"/>
      <c r="M423" s="81"/>
    </row>
    <row r="424" spans="1:13" s="108" customFormat="1" ht="63">
      <c r="A424" s="45" t="s">
        <v>14</v>
      </c>
      <c r="B424" s="42" t="s">
        <v>76</v>
      </c>
      <c r="C424" s="42" t="s">
        <v>242</v>
      </c>
      <c r="D424" s="42" t="s">
        <v>15</v>
      </c>
      <c r="E424" s="43">
        <v>18.3</v>
      </c>
      <c r="F424" s="43">
        <v>69.2</v>
      </c>
      <c r="G424" s="43">
        <f>F424+E424</f>
        <v>87.5</v>
      </c>
      <c r="H424" s="43">
        <v>18.3</v>
      </c>
      <c r="I424" s="43">
        <v>18.3</v>
      </c>
      <c r="J424" s="81"/>
      <c r="K424" s="81"/>
      <c r="L424" s="81"/>
      <c r="M424" s="81"/>
    </row>
    <row r="425" spans="1:13" s="108" customFormat="1" ht="31.5">
      <c r="A425" s="45" t="s">
        <v>344</v>
      </c>
      <c r="B425" s="42" t="s">
        <v>76</v>
      </c>
      <c r="C425" s="42" t="s">
        <v>242</v>
      </c>
      <c r="D425" s="42" t="s">
        <v>8</v>
      </c>
      <c r="E425" s="43">
        <v>606.1</v>
      </c>
      <c r="F425" s="43">
        <v>-500.3</v>
      </c>
      <c r="G425" s="43">
        <f>F425+E425</f>
        <v>105.80000000000001</v>
      </c>
      <c r="H425" s="43">
        <v>606.1</v>
      </c>
      <c r="I425" s="43">
        <v>606.1</v>
      </c>
      <c r="J425" s="81"/>
      <c r="K425" s="81"/>
      <c r="L425" s="81"/>
      <c r="M425" s="81"/>
    </row>
    <row r="426" spans="1:13" s="108" customFormat="1" ht="31.5">
      <c r="A426" s="45" t="s">
        <v>10</v>
      </c>
      <c r="B426" s="42" t="s">
        <v>76</v>
      </c>
      <c r="C426" s="42" t="s">
        <v>242</v>
      </c>
      <c r="D426" s="42" t="s">
        <v>11</v>
      </c>
      <c r="E426" s="43">
        <v>1007.2</v>
      </c>
      <c r="F426" s="43">
        <v>431.1</v>
      </c>
      <c r="G426" s="43">
        <f>F426+E426</f>
        <v>1438.3000000000002</v>
      </c>
      <c r="H426" s="43">
        <v>1007.2</v>
      </c>
      <c r="I426" s="43">
        <v>1007.2</v>
      </c>
      <c r="J426" s="81"/>
      <c r="K426" s="81"/>
      <c r="L426" s="81"/>
      <c r="M426" s="81"/>
    </row>
    <row r="427" spans="1:13" ht="31.5">
      <c r="A427" s="45" t="s">
        <v>430</v>
      </c>
      <c r="B427" s="42" t="s">
        <v>76</v>
      </c>
      <c r="C427" s="42" t="s">
        <v>173</v>
      </c>
      <c r="D427" s="42"/>
      <c r="E427" s="43">
        <f>E428</f>
        <v>3694</v>
      </c>
      <c r="F427" s="43">
        <f>F428</f>
        <v>0</v>
      </c>
      <c r="G427" s="43">
        <f>G428</f>
        <v>3694</v>
      </c>
      <c r="H427" s="43">
        <f>H428</f>
        <v>3694</v>
      </c>
      <c r="I427" s="43">
        <f>I428</f>
        <v>3694</v>
      </c>
      <c r="J427" s="81"/>
      <c r="K427" s="81"/>
      <c r="L427" s="81"/>
      <c r="M427" s="81"/>
    </row>
    <row r="428" spans="1:13" ht="31.5">
      <c r="A428" s="45" t="s">
        <v>10</v>
      </c>
      <c r="B428" s="42" t="s">
        <v>76</v>
      </c>
      <c r="C428" s="42" t="s">
        <v>173</v>
      </c>
      <c r="D428" s="42" t="s">
        <v>11</v>
      </c>
      <c r="E428" s="43">
        <f>2216.4+1477.6</f>
        <v>3694</v>
      </c>
      <c r="F428" s="43"/>
      <c r="G428" s="43">
        <f>F428+E428</f>
        <v>3694</v>
      </c>
      <c r="H428" s="43">
        <f>2216.4+1477.6</f>
        <v>3694</v>
      </c>
      <c r="I428" s="43">
        <f>2216.4+1477.6</f>
        <v>3694</v>
      </c>
      <c r="J428" s="81"/>
      <c r="K428" s="81"/>
      <c r="L428" s="81"/>
      <c r="M428" s="81"/>
    </row>
    <row r="429" spans="1:13" ht="31.5">
      <c r="A429" s="10" t="s">
        <v>63</v>
      </c>
      <c r="B429" s="78" t="s">
        <v>76</v>
      </c>
      <c r="C429" s="11" t="s">
        <v>108</v>
      </c>
      <c r="D429" s="11" t="s">
        <v>0</v>
      </c>
      <c r="E429" s="12">
        <f>E430+E438+E434</f>
        <v>69297.8</v>
      </c>
      <c r="F429" s="12">
        <f>F430+F438+F434</f>
        <v>-76.30000000000001</v>
      </c>
      <c r="G429" s="12">
        <f>G430+G438+G434</f>
        <v>69221.5</v>
      </c>
      <c r="H429" s="12">
        <f>H430+H438+H434</f>
        <v>69080.8</v>
      </c>
      <c r="I429" s="12">
        <f>I430+I438+I434</f>
        <v>69111.8</v>
      </c>
      <c r="J429" s="81"/>
      <c r="K429" s="81"/>
      <c r="L429" s="81"/>
      <c r="M429" s="81"/>
    </row>
    <row r="430" spans="1:13" ht="31.5">
      <c r="A430" s="40" t="s">
        <v>13</v>
      </c>
      <c r="B430" s="42" t="s">
        <v>76</v>
      </c>
      <c r="C430" s="42" t="s">
        <v>109</v>
      </c>
      <c r="D430" s="42"/>
      <c r="E430" s="43">
        <f>E431+E432+E433</f>
        <v>32581.5</v>
      </c>
      <c r="F430" s="37">
        <f>F431+F432+F433</f>
        <v>-276.3</v>
      </c>
      <c r="G430" s="43">
        <f>G431+G432+G433</f>
        <v>32305.2</v>
      </c>
      <c r="H430" s="43">
        <f>H431+H432+H433</f>
        <v>32364.5</v>
      </c>
      <c r="I430" s="43">
        <f>I431+I432+I433</f>
        <v>32395.5</v>
      </c>
      <c r="J430" s="81"/>
      <c r="K430" s="81"/>
      <c r="L430" s="81"/>
      <c r="M430" s="81"/>
    </row>
    <row r="431" spans="1:13" ht="63">
      <c r="A431" s="40" t="s">
        <v>14</v>
      </c>
      <c r="B431" s="42" t="s">
        <v>76</v>
      </c>
      <c r="C431" s="42" t="s">
        <v>109</v>
      </c>
      <c r="D431" s="42" t="s">
        <v>15</v>
      </c>
      <c r="E431" s="43">
        <v>26195.7</v>
      </c>
      <c r="F431" s="37"/>
      <c r="G431" s="43">
        <f>F431+E431</f>
        <v>26195.7</v>
      </c>
      <c r="H431" s="43">
        <v>26195.7</v>
      </c>
      <c r="I431" s="43">
        <v>26195.7</v>
      </c>
      <c r="J431" s="81"/>
      <c r="K431" s="81"/>
      <c r="L431" s="81"/>
      <c r="M431" s="81"/>
    </row>
    <row r="432" spans="1:13" ht="47.25">
      <c r="A432" s="45" t="s">
        <v>343</v>
      </c>
      <c r="B432" s="42" t="s">
        <v>76</v>
      </c>
      <c r="C432" s="42" t="s">
        <v>109</v>
      </c>
      <c r="D432" s="42" t="s">
        <v>8</v>
      </c>
      <c r="E432" s="140">
        <v>5933.3</v>
      </c>
      <c r="F432" s="159">
        <f>-76.3-201.2</f>
        <v>-277.5</v>
      </c>
      <c r="G432" s="43">
        <f>F432+E432</f>
        <v>5655.8</v>
      </c>
      <c r="H432" s="43">
        <v>5766.3</v>
      </c>
      <c r="I432" s="43">
        <v>5797.3</v>
      </c>
      <c r="J432" s="81"/>
      <c r="K432" s="81"/>
      <c r="L432" s="81"/>
      <c r="M432" s="81"/>
    </row>
    <row r="433" spans="1:13" ht="15.75">
      <c r="A433" s="45" t="s">
        <v>9</v>
      </c>
      <c r="B433" s="42" t="s">
        <v>76</v>
      </c>
      <c r="C433" s="42" t="s">
        <v>109</v>
      </c>
      <c r="D433" s="42" t="s">
        <v>12</v>
      </c>
      <c r="E433" s="43">
        <v>452.5</v>
      </c>
      <c r="F433" s="43">
        <v>1.2</v>
      </c>
      <c r="G433" s="43">
        <f>F433+E433</f>
        <v>453.7</v>
      </c>
      <c r="H433" s="43">
        <v>402.5</v>
      </c>
      <c r="I433" s="43">
        <v>402.5</v>
      </c>
      <c r="J433" s="81"/>
      <c r="K433" s="81"/>
      <c r="L433" s="81"/>
      <c r="M433" s="81"/>
    </row>
    <row r="434" spans="1:13" ht="78.75">
      <c r="A434" s="45" t="s">
        <v>237</v>
      </c>
      <c r="B434" s="42" t="s">
        <v>76</v>
      </c>
      <c r="C434" s="42" t="s">
        <v>286</v>
      </c>
      <c r="D434" s="42"/>
      <c r="E434" s="43">
        <f>E435+E436+E437</f>
        <v>9037.400000000001</v>
      </c>
      <c r="F434" s="43">
        <f>F435+F436+F437</f>
        <v>0</v>
      </c>
      <c r="G434" s="43">
        <f>G435+G436+G437</f>
        <v>9037.400000000001</v>
      </c>
      <c r="H434" s="43">
        <f>H435+H436+H437</f>
        <v>9037.400000000001</v>
      </c>
      <c r="I434" s="43">
        <f>I435+I436+I437</f>
        <v>9037.400000000001</v>
      </c>
      <c r="J434" s="81"/>
      <c r="K434" s="81"/>
      <c r="L434" s="81"/>
      <c r="M434" s="81"/>
    </row>
    <row r="435" spans="1:13" ht="63">
      <c r="A435" s="40" t="s">
        <v>14</v>
      </c>
      <c r="B435" s="42" t="s">
        <v>76</v>
      </c>
      <c r="C435" s="42" t="s">
        <v>286</v>
      </c>
      <c r="D435" s="42" t="s">
        <v>15</v>
      </c>
      <c r="E435" s="43">
        <v>7516.6</v>
      </c>
      <c r="F435" s="43"/>
      <c r="G435" s="43">
        <f>F435+E435</f>
        <v>7516.6</v>
      </c>
      <c r="H435" s="43">
        <v>7516.6</v>
      </c>
      <c r="I435" s="43">
        <v>7516.6</v>
      </c>
      <c r="J435" s="81"/>
      <c r="K435" s="81"/>
      <c r="L435" s="81"/>
      <c r="M435" s="81"/>
    </row>
    <row r="436" spans="1:13" ht="47.25">
      <c r="A436" s="45" t="s">
        <v>343</v>
      </c>
      <c r="B436" s="42" t="s">
        <v>76</v>
      </c>
      <c r="C436" s="42" t="s">
        <v>286</v>
      </c>
      <c r="D436" s="42" t="s">
        <v>8</v>
      </c>
      <c r="E436" s="43">
        <v>1500.7</v>
      </c>
      <c r="F436" s="43"/>
      <c r="G436" s="43">
        <f>F436+E436</f>
        <v>1500.7</v>
      </c>
      <c r="H436" s="43">
        <v>1500.7</v>
      </c>
      <c r="I436" s="43">
        <v>1500.7</v>
      </c>
      <c r="J436" s="81"/>
      <c r="K436" s="81"/>
      <c r="L436" s="81"/>
      <c r="M436" s="81"/>
    </row>
    <row r="437" spans="1:13" ht="15.75">
      <c r="A437" s="40" t="s">
        <v>26</v>
      </c>
      <c r="B437" s="42" t="s">
        <v>76</v>
      </c>
      <c r="C437" s="42" t="s">
        <v>286</v>
      </c>
      <c r="D437" s="42" t="s">
        <v>16</v>
      </c>
      <c r="E437" s="43">
        <v>20.1</v>
      </c>
      <c r="F437" s="43"/>
      <c r="G437" s="43">
        <f>F437+E437</f>
        <v>20.1</v>
      </c>
      <c r="H437" s="43">
        <v>20.1</v>
      </c>
      <c r="I437" s="43">
        <v>20.1</v>
      </c>
      <c r="J437" s="81"/>
      <c r="K437" s="81"/>
      <c r="L437" s="81"/>
      <c r="M437" s="81"/>
    </row>
    <row r="438" spans="1:13" ht="31.5">
      <c r="A438" s="40" t="s">
        <v>50</v>
      </c>
      <c r="B438" s="42" t="s">
        <v>76</v>
      </c>
      <c r="C438" s="42" t="s">
        <v>116</v>
      </c>
      <c r="D438" s="42"/>
      <c r="E438" s="43">
        <f>E439+E440</f>
        <v>27678.9</v>
      </c>
      <c r="F438" s="43">
        <f>F439+F440</f>
        <v>200</v>
      </c>
      <c r="G438" s="43">
        <f>G439+G440</f>
        <v>27878.9</v>
      </c>
      <c r="H438" s="43">
        <f>H439+H440</f>
        <v>27678.9</v>
      </c>
      <c r="I438" s="43">
        <f>I439+I440</f>
        <v>27678.9</v>
      </c>
      <c r="J438" s="81"/>
      <c r="K438" s="81"/>
      <c r="L438" s="81"/>
      <c r="M438" s="81"/>
    </row>
    <row r="439" spans="1:13" ht="63">
      <c r="A439" s="40" t="s">
        <v>14</v>
      </c>
      <c r="B439" s="42" t="s">
        <v>76</v>
      </c>
      <c r="C439" s="42" t="s">
        <v>110</v>
      </c>
      <c r="D439" s="42" t="s">
        <v>15</v>
      </c>
      <c r="E439" s="43">
        <v>25779.5</v>
      </c>
      <c r="F439" s="43">
        <v>200</v>
      </c>
      <c r="G439" s="43">
        <f>F439+E439</f>
        <v>25979.5</v>
      </c>
      <c r="H439" s="43">
        <v>25779.5</v>
      </c>
      <c r="I439" s="43">
        <v>25779.5</v>
      </c>
      <c r="J439" s="81"/>
      <c r="K439" s="81"/>
      <c r="L439" s="81"/>
      <c r="M439" s="81"/>
    </row>
    <row r="440" spans="1:13" ht="47.25">
      <c r="A440" s="45" t="s">
        <v>343</v>
      </c>
      <c r="B440" s="42" t="s">
        <v>76</v>
      </c>
      <c r="C440" s="42" t="s">
        <v>110</v>
      </c>
      <c r="D440" s="42" t="s">
        <v>8</v>
      </c>
      <c r="E440" s="43">
        <v>1899.4</v>
      </c>
      <c r="F440" s="43"/>
      <c r="G440" s="43">
        <f>F440+E440</f>
        <v>1899.4</v>
      </c>
      <c r="H440" s="43">
        <v>1899.4</v>
      </c>
      <c r="I440" s="43">
        <v>1899.4</v>
      </c>
      <c r="J440" s="81"/>
      <c r="K440" s="81"/>
      <c r="L440" s="81"/>
      <c r="M440" s="81"/>
    </row>
    <row r="441" spans="1:13" ht="15.75">
      <c r="A441" s="73" t="s">
        <v>277</v>
      </c>
      <c r="B441" s="68" t="s">
        <v>76</v>
      </c>
      <c r="C441" s="68" t="s">
        <v>158</v>
      </c>
      <c r="D441" s="68" t="s">
        <v>0</v>
      </c>
      <c r="E441" s="79">
        <f aca="true" t="shared" si="11" ref="E441:H443">E442</f>
        <v>1186.3</v>
      </c>
      <c r="F441" s="79">
        <f t="shared" si="11"/>
        <v>0</v>
      </c>
      <c r="G441" s="79">
        <f t="shared" si="11"/>
        <v>1186.3</v>
      </c>
      <c r="H441" s="79">
        <f t="shared" si="11"/>
        <v>1186.3</v>
      </c>
      <c r="I441" s="79">
        <f>I442</f>
        <v>1186.3</v>
      </c>
      <c r="J441" s="81"/>
      <c r="K441" s="81"/>
      <c r="L441" s="81"/>
      <c r="M441" s="81"/>
    </row>
    <row r="442" spans="1:13" ht="47.25">
      <c r="A442" s="10" t="s">
        <v>279</v>
      </c>
      <c r="B442" s="78" t="s">
        <v>76</v>
      </c>
      <c r="C442" s="11" t="s">
        <v>119</v>
      </c>
      <c r="D442" s="11" t="s">
        <v>0</v>
      </c>
      <c r="E442" s="12">
        <f t="shared" si="11"/>
        <v>1186.3</v>
      </c>
      <c r="F442" s="12">
        <f t="shared" si="11"/>
        <v>0</v>
      </c>
      <c r="G442" s="12">
        <f t="shared" si="11"/>
        <v>1186.3</v>
      </c>
      <c r="H442" s="12">
        <f t="shared" si="11"/>
        <v>1186.3</v>
      </c>
      <c r="I442" s="12">
        <f>I443</f>
        <v>1186.3</v>
      </c>
      <c r="J442" s="81"/>
      <c r="K442" s="81"/>
      <c r="L442" s="81"/>
      <c r="M442" s="81"/>
    </row>
    <row r="443" spans="1:13" ht="78.75">
      <c r="A443" s="41" t="s">
        <v>77</v>
      </c>
      <c r="B443" s="27" t="s">
        <v>76</v>
      </c>
      <c r="C443" s="35" t="s">
        <v>160</v>
      </c>
      <c r="D443" s="35"/>
      <c r="E443" s="58">
        <f t="shared" si="11"/>
        <v>1186.3</v>
      </c>
      <c r="F443" s="58">
        <f t="shared" si="11"/>
        <v>0</v>
      </c>
      <c r="G443" s="58">
        <f t="shared" si="11"/>
        <v>1186.3</v>
      </c>
      <c r="H443" s="58">
        <f t="shared" si="11"/>
        <v>1186.3</v>
      </c>
      <c r="I443" s="58">
        <f>I444</f>
        <v>1186.3</v>
      </c>
      <c r="J443" s="81"/>
      <c r="K443" s="81"/>
      <c r="L443" s="81"/>
      <c r="M443" s="81"/>
    </row>
    <row r="444" spans="1:13" ht="15.75">
      <c r="A444" s="41" t="s">
        <v>26</v>
      </c>
      <c r="B444" s="27" t="s">
        <v>76</v>
      </c>
      <c r="C444" s="35" t="s">
        <v>160</v>
      </c>
      <c r="D444" s="35" t="s">
        <v>16</v>
      </c>
      <c r="E444" s="58">
        <v>1186.3</v>
      </c>
      <c r="F444" s="58"/>
      <c r="G444" s="58">
        <f>F444+E444</f>
        <v>1186.3</v>
      </c>
      <c r="H444" s="58">
        <v>1186.3</v>
      </c>
      <c r="I444" s="58">
        <v>1186.3</v>
      </c>
      <c r="J444" s="81"/>
      <c r="K444" s="81"/>
      <c r="L444" s="81"/>
      <c r="M444" s="81"/>
    </row>
    <row r="445" spans="1:13" ht="15.75">
      <c r="A445" s="32" t="s">
        <v>78</v>
      </c>
      <c r="B445" s="33" t="s">
        <v>79</v>
      </c>
      <c r="C445" s="72"/>
      <c r="D445" s="76"/>
      <c r="E445" s="31">
        <f>E446+E452</f>
        <v>81601.3</v>
      </c>
      <c r="F445" s="31">
        <f>F446+F452</f>
        <v>0</v>
      </c>
      <c r="G445" s="31">
        <f>G446+G452</f>
        <v>81601.3</v>
      </c>
      <c r="H445" s="31">
        <f>H446+H452</f>
        <v>74020</v>
      </c>
      <c r="I445" s="31">
        <f>I446+I452</f>
        <v>88113.59999999999</v>
      </c>
      <c r="J445" s="81"/>
      <c r="K445" s="81"/>
      <c r="L445" s="81"/>
      <c r="M445" s="81"/>
    </row>
    <row r="446" spans="1:13" ht="31.5">
      <c r="A446" s="73" t="s">
        <v>271</v>
      </c>
      <c r="B446" s="126" t="s">
        <v>79</v>
      </c>
      <c r="C446" s="68" t="s">
        <v>137</v>
      </c>
      <c r="D446" s="68" t="s">
        <v>0</v>
      </c>
      <c r="E446" s="74">
        <f aca="true" t="shared" si="12" ref="E446:I447">E447</f>
        <v>19712.3</v>
      </c>
      <c r="F446" s="74">
        <f t="shared" si="12"/>
        <v>0</v>
      </c>
      <c r="G446" s="74">
        <f t="shared" si="12"/>
        <v>19712.3</v>
      </c>
      <c r="H446" s="74">
        <f t="shared" si="12"/>
        <v>19034.3</v>
      </c>
      <c r="I446" s="74">
        <f t="shared" si="12"/>
        <v>19019.5</v>
      </c>
      <c r="J446" s="81"/>
      <c r="K446" s="81"/>
      <c r="L446" s="81"/>
      <c r="M446" s="81"/>
    </row>
    <row r="447" spans="1:13" ht="31.5">
      <c r="A447" s="10" t="s">
        <v>272</v>
      </c>
      <c r="B447" s="75" t="s">
        <v>79</v>
      </c>
      <c r="C447" s="11" t="s">
        <v>138</v>
      </c>
      <c r="D447" s="11" t="s">
        <v>0</v>
      </c>
      <c r="E447" s="12">
        <f t="shared" si="12"/>
        <v>19712.3</v>
      </c>
      <c r="F447" s="12">
        <f t="shared" si="12"/>
        <v>0</v>
      </c>
      <c r="G447" s="12">
        <f t="shared" si="12"/>
        <v>19712.3</v>
      </c>
      <c r="H447" s="12">
        <f t="shared" si="12"/>
        <v>19034.3</v>
      </c>
      <c r="I447" s="12">
        <f t="shared" si="12"/>
        <v>19019.5</v>
      </c>
      <c r="J447" s="81"/>
      <c r="K447" s="81"/>
      <c r="L447" s="81"/>
      <c r="M447" s="81"/>
    </row>
    <row r="448" spans="1:13" ht="31.5">
      <c r="A448" s="53" t="s">
        <v>13</v>
      </c>
      <c r="B448" s="42" t="s">
        <v>79</v>
      </c>
      <c r="C448" s="15" t="s">
        <v>139</v>
      </c>
      <c r="D448" s="21"/>
      <c r="E448" s="20">
        <f>SUM(E449:E451)</f>
        <v>19712.3</v>
      </c>
      <c r="F448" s="20">
        <f>SUM(F449:F451)</f>
        <v>0</v>
      </c>
      <c r="G448" s="20">
        <f>SUM(G449:G451)</f>
        <v>19712.3</v>
      </c>
      <c r="H448" s="20">
        <f>SUM(H449:H451)</f>
        <v>19034.3</v>
      </c>
      <c r="I448" s="20">
        <f>SUM(I449:I451)</f>
        <v>19019.5</v>
      </c>
      <c r="J448" s="81"/>
      <c r="K448" s="81"/>
      <c r="L448" s="81"/>
      <c r="M448" s="81"/>
    </row>
    <row r="449" spans="1:13" ht="63">
      <c r="A449" s="52" t="s">
        <v>14</v>
      </c>
      <c r="B449" s="42" t="s">
        <v>79</v>
      </c>
      <c r="C449" s="15" t="s">
        <v>139</v>
      </c>
      <c r="D449" s="42" t="s">
        <v>15</v>
      </c>
      <c r="E449" s="20">
        <v>17902.3</v>
      </c>
      <c r="F449" s="20"/>
      <c r="G449" s="20">
        <f>F449+E449</f>
        <v>17902.3</v>
      </c>
      <c r="H449" s="20">
        <v>17845.6</v>
      </c>
      <c r="I449" s="20">
        <v>17845.6</v>
      </c>
      <c r="J449" s="81"/>
      <c r="K449" s="81"/>
      <c r="L449" s="81"/>
      <c r="M449" s="81"/>
    </row>
    <row r="450" spans="1:13" ht="47.25">
      <c r="A450" s="45" t="s">
        <v>343</v>
      </c>
      <c r="B450" s="42" t="s">
        <v>79</v>
      </c>
      <c r="C450" s="15" t="s">
        <v>139</v>
      </c>
      <c r="D450" s="42" t="s">
        <v>8</v>
      </c>
      <c r="E450" s="20">
        <v>1787.7</v>
      </c>
      <c r="F450" s="20"/>
      <c r="G450" s="20">
        <f>F450+E450</f>
        <v>1787.7</v>
      </c>
      <c r="H450" s="20">
        <v>1166.8</v>
      </c>
      <c r="I450" s="20">
        <v>1152.4</v>
      </c>
      <c r="J450" s="81"/>
      <c r="K450" s="81"/>
      <c r="L450" s="81"/>
      <c r="M450" s="81"/>
    </row>
    <row r="451" spans="1:13" ht="15.75">
      <c r="A451" s="45" t="s">
        <v>9</v>
      </c>
      <c r="B451" s="42" t="s">
        <v>79</v>
      </c>
      <c r="C451" s="15" t="s">
        <v>139</v>
      </c>
      <c r="D451" s="42" t="s">
        <v>12</v>
      </c>
      <c r="E451" s="20">
        <v>22.3</v>
      </c>
      <c r="F451" s="20"/>
      <c r="G451" s="20">
        <f>F451+E451</f>
        <v>22.3</v>
      </c>
      <c r="H451" s="20">
        <v>21.9</v>
      </c>
      <c r="I451" s="20">
        <v>21.5</v>
      </c>
      <c r="J451" s="81"/>
      <c r="K451" s="81"/>
      <c r="L451" s="81"/>
      <c r="M451" s="81"/>
    </row>
    <row r="452" spans="1:13" ht="15.75">
      <c r="A452" s="67" t="s">
        <v>29</v>
      </c>
      <c r="B452" s="69" t="s">
        <v>79</v>
      </c>
      <c r="C452" s="69" t="s">
        <v>89</v>
      </c>
      <c r="D452" s="69" t="s">
        <v>0</v>
      </c>
      <c r="E452" s="70">
        <f>E458+E460+E462+E464+E453+E474+E466+E468+E470+E456+E472</f>
        <v>61889</v>
      </c>
      <c r="F452" s="70">
        <f>F458+F460+F462+F464+F453+F474+F466+F468+F470+F456+F472</f>
        <v>0</v>
      </c>
      <c r="G452" s="70">
        <f>G458+G460+G462+G464+G453+G474+G466+G468+G470+G456+G472</f>
        <v>61889</v>
      </c>
      <c r="H452" s="70">
        <f>H458+H460+H462+H464+H453+H474+H466+H468+H470+H456+H472</f>
        <v>54985.7</v>
      </c>
      <c r="I452" s="70">
        <f>I458+I460+I462+I464+I453+I474+I466+I468+I470+I456+I472</f>
        <v>69094.09999999999</v>
      </c>
      <c r="J452" s="81"/>
      <c r="K452" s="81"/>
      <c r="L452" s="81"/>
      <c r="M452" s="81"/>
    </row>
    <row r="453" spans="1:13" ht="31.5">
      <c r="A453" s="22" t="s">
        <v>56</v>
      </c>
      <c r="B453" s="27" t="s">
        <v>79</v>
      </c>
      <c r="C453" s="42" t="s">
        <v>94</v>
      </c>
      <c r="D453" s="59"/>
      <c r="E453" s="43">
        <f>E455+E454</f>
        <v>13241.4</v>
      </c>
      <c r="F453" s="43">
        <f>F455+F454</f>
        <v>0</v>
      </c>
      <c r="G453" s="43">
        <f>G455+G454</f>
        <v>13241.4</v>
      </c>
      <c r="H453" s="43">
        <f>H455+H454</f>
        <v>11000</v>
      </c>
      <c r="I453" s="43">
        <f>I455+I454</f>
        <v>8000</v>
      </c>
      <c r="J453" s="81"/>
      <c r="K453" s="81"/>
      <c r="L453" s="81"/>
      <c r="M453" s="81"/>
    </row>
    <row r="454" spans="1:13" ht="31.5">
      <c r="A454" s="45" t="s">
        <v>344</v>
      </c>
      <c r="B454" s="27" t="s">
        <v>79</v>
      </c>
      <c r="C454" s="42" t="s">
        <v>94</v>
      </c>
      <c r="D454" s="42" t="s">
        <v>8</v>
      </c>
      <c r="E454" s="43">
        <v>5595.9</v>
      </c>
      <c r="F454" s="43"/>
      <c r="G454" s="43">
        <f>F454+E454</f>
        <v>5595.9</v>
      </c>
      <c r="H454" s="43">
        <v>0</v>
      </c>
      <c r="I454" s="43">
        <v>0</v>
      </c>
      <c r="J454" s="81"/>
      <c r="K454" s="81"/>
      <c r="L454" s="81"/>
      <c r="M454" s="81"/>
    </row>
    <row r="455" spans="1:13" ht="15.75">
      <c r="A455" s="46" t="s">
        <v>9</v>
      </c>
      <c r="B455" s="42" t="s">
        <v>79</v>
      </c>
      <c r="C455" s="42" t="s">
        <v>94</v>
      </c>
      <c r="D455" s="42" t="s">
        <v>12</v>
      </c>
      <c r="E455" s="43">
        <v>7645.5</v>
      </c>
      <c r="F455" s="43"/>
      <c r="G455" s="43">
        <f>F455+E455</f>
        <v>7645.5</v>
      </c>
      <c r="H455" s="43">
        <v>11000</v>
      </c>
      <c r="I455" s="43">
        <v>8000</v>
      </c>
      <c r="J455" s="81"/>
      <c r="K455" s="81"/>
      <c r="L455" s="81"/>
      <c r="M455" s="81"/>
    </row>
    <row r="456" spans="1:13" ht="63">
      <c r="A456" s="22" t="s">
        <v>383</v>
      </c>
      <c r="B456" s="42" t="s">
        <v>79</v>
      </c>
      <c r="C456" s="42" t="s">
        <v>384</v>
      </c>
      <c r="D456" s="21"/>
      <c r="E456" s="43">
        <f>E457</f>
        <v>34.6</v>
      </c>
      <c r="F456" s="43">
        <f>F457</f>
        <v>0</v>
      </c>
      <c r="G456" s="43">
        <f>G457</f>
        <v>34.6</v>
      </c>
      <c r="H456" s="43">
        <f>H457</f>
        <v>0</v>
      </c>
      <c r="I456" s="43">
        <f>I457</f>
        <v>0</v>
      </c>
      <c r="J456" s="81"/>
      <c r="K456" s="81"/>
      <c r="L456" s="81"/>
      <c r="M456" s="81"/>
    </row>
    <row r="457" spans="1:13" ht="47.25">
      <c r="A457" s="45" t="s">
        <v>343</v>
      </c>
      <c r="B457" s="42" t="s">
        <v>79</v>
      </c>
      <c r="C457" s="42" t="s">
        <v>384</v>
      </c>
      <c r="D457" s="21" t="s">
        <v>8</v>
      </c>
      <c r="E457" s="43">
        <v>34.6</v>
      </c>
      <c r="F457" s="43"/>
      <c r="G457" s="43">
        <f>E457+F457</f>
        <v>34.6</v>
      </c>
      <c r="H457" s="43">
        <v>0</v>
      </c>
      <c r="I457" s="43">
        <v>0</v>
      </c>
      <c r="J457" s="81"/>
      <c r="K457" s="81"/>
      <c r="L457" s="81"/>
      <c r="M457" s="81"/>
    </row>
    <row r="458" spans="1:13" ht="31.5">
      <c r="A458" s="22" t="s">
        <v>42</v>
      </c>
      <c r="B458" s="42" t="s">
        <v>79</v>
      </c>
      <c r="C458" s="136" t="s">
        <v>91</v>
      </c>
      <c r="D458" s="48"/>
      <c r="E458" s="47">
        <f>E459</f>
        <v>1301.5</v>
      </c>
      <c r="F458" s="47">
        <f>F459</f>
        <v>0</v>
      </c>
      <c r="G458" s="47">
        <f>G459</f>
        <v>1301.5</v>
      </c>
      <c r="H458" s="47">
        <f>H459</f>
        <v>1276.3</v>
      </c>
      <c r="I458" s="47">
        <f>I459</f>
        <v>1254.8</v>
      </c>
      <c r="J458" s="81"/>
      <c r="K458" s="81"/>
      <c r="L458" s="81"/>
      <c r="M458" s="81"/>
    </row>
    <row r="459" spans="1:13" ht="15.75">
      <c r="A459" s="46" t="s">
        <v>40</v>
      </c>
      <c r="B459" s="42" t="s">
        <v>79</v>
      </c>
      <c r="C459" s="136" t="s">
        <v>91</v>
      </c>
      <c r="D459" s="42" t="s">
        <v>41</v>
      </c>
      <c r="E459" s="47">
        <v>1301.5</v>
      </c>
      <c r="F459" s="47"/>
      <c r="G459" s="47">
        <f>F459+E459</f>
        <v>1301.5</v>
      </c>
      <c r="H459" s="47">
        <v>1276.3</v>
      </c>
      <c r="I459" s="47">
        <v>1254.8</v>
      </c>
      <c r="J459" s="81"/>
      <c r="K459" s="81"/>
      <c r="L459" s="81"/>
      <c r="M459" s="81"/>
    </row>
    <row r="460" spans="1:13" ht="78.75">
      <c r="A460" s="51" t="s">
        <v>232</v>
      </c>
      <c r="B460" s="42" t="s">
        <v>79</v>
      </c>
      <c r="C460" s="136" t="s">
        <v>92</v>
      </c>
      <c r="D460" s="49"/>
      <c r="E460" s="47">
        <f>E461</f>
        <v>154.4</v>
      </c>
      <c r="F460" s="47">
        <f>F461</f>
        <v>0</v>
      </c>
      <c r="G460" s="47">
        <f>G461</f>
        <v>154.4</v>
      </c>
      <c r="H460" s="47">
        <f>H461</f>
        <v>154.4</v>
      </c>
      <c r="I460" s="47">
        <f>I461</f>
        <v>154.4</v>
      </c>
      <c r="J460" s="81"/>
      <c r="K460" s="81"/>
      <c r="L460" s="81"/>
      <c r="M460" s="81"/>
    </row>
    <row r="461" spans="1:13" ht="15.75">
      <c r="A461" s="46" t="s">
        <v>40</v>
      </c>
      <c r="B461" s="42" t="s">
        <v>79</v>
      </c>
      <c r="C461" s="136" t="s">
        <v>92</v>
      </c>
      <c r="D461" s="42" t="s">
        <v>41</v>
      </c>
      <c r="E461" s="47">
        <v>154.4</v>
      </c>
      <c r="F461" s="47"/>
      <c r="G461" s="47">
        <f>F461+E461</f>
        <v>154.4</v>
      </c>
      <c r="H461" s="47">
        <v>154.4</v>
      </c>
      <c r="I461" s="47">
        <v>154.4</v>
      </c>
      <c r="J461" s="81"/>
      <c r="K461" s="81"/>
      <c r="L461" s="81"/>
      <c r="M461" s="81"/>
    </row>
    <row r="462" spans="1:13" ht="105">
      <c r="A462" s="80" t="s">
        <v>207</v>
      </c>
      <c r="B462" s="42" t="s">
        <v>79</v>
      </c>
      <c r="C462" s="136" t="s">
        <v>93</v>
      </c>
      <c r="D462" s="49"/>
      <c r="E462" s="47">
        <f>E463</f>
        <v>7</v>
      </c>
      <c r="F462" s="47">
        <f>F463</f>
        <v>0</v>
      </c>
      <c r="G462" s="47">
        <f>G463</f>
        <v>7</v>
      </c>
      <c r="H462" s="47">
        <f>H463</f>
        <v>7</v>
      </c>
      <c r="I462" s="47">
        <f>I463</f>
        <v>7</v>
      </c>
      <c r="J462" s="81"/>
      <c r="K462" s="81"/>
      <c r="L462" s="81"/>
      <c r="M462" s="81"/>
    </row>
    <row r="463" spans="1:13" ht="47.25">
      <c r="A463" s="45" t="s">
        <v>343</v>
      </c>
      <c r="B463" s="42" t="s">
        <v>79</v>
      </c>
      <c r="C463" s="136" t="s">
        <v>93</v>
      </c>
      <c r="D463" s="42" t="s">
        <v>8</v>
      </c>
      <c r="E463" s="47">
        <f>3.5+3.5</f>
        <v>7</v>
      </c>
      <c r="F463" s="47"/>
      <c r="G463" s="47">
        <f>F463+E463</f>
        <v>7</v>
      </c>
      <c r="H463" s="47">
        <f>3.5+3.5</f>
        <v>7</v>
      </c>
      <c r="I463" s="47">
        <f>3.5+3.5</f>
        <v>7</v>
      </c>
      <c r="J463" s="81"/>
      <c r="K463" s="81"/>
      <c r="L463" s="81"/>
      <c r="M463" s="81"/>
    </row>
    <row r="464" spans="1:13" ht="31.5">
      <c r="A464" s="22" t="s">
        <v>80</v>
      </c>
      <c r="B464" s="42" t="s">
        <v>79</v>
      </c>
      <c r="C464" s="42" t="s">
        <v>90</v>
      </c>
      <c r="D464" s="42" t="s">
        <v>0</v>
      </c>
      <c r="E464" s="47">
        <f>E465</f>
        <v>3200</v>
      </c>
      <c r="F464" s="47">
        <f>F465</f>
        <v>0</v>
      </c>
      <c r="G464" s="47">
        <f>G465</f>
        <v>3200</v>
      </c>
      <c r="H464" s="47">
        <f>H465</f>
        <v>3000</v>
      </c>
      <c r="I464" s="47">
        <f>I465</f>
        <v>3000</v>
      </c>
      <c r="J464" s="81"/>
      <c r="K464" s="81"/>
      <c r="L464" s="81"/>
      <c r="M464" s="81"/>
    </row>
    <row r="465" spans="1:13" ht="15.75">
      <c r="A465" s="46" t="s">
        <v>40</v>
      </c>
      <c r="B465" s="42" t="s">
        <v>79</v>
      </c>
      <c r="C465" s="42" t="s">
        <v>90</v>
      </c>
      <c r="D465" s="42" t="s">
        <v>41</v>
      </c>
      <c r="E465" s="47">
        <v>3200</v>
      </c>
      <c r="F465" s="47"/>
      <c r="G465" s="47">
        <f>F465+E465</f>
        <v>3200</v>
      </c>
      <c r="H465" s="47">
        <v>3000</v>
      </c>
      <c r="I465" s="47">
        <v>3000</v>
      </c>
      <c r="J465" s="81"/>
      <c r="K465" s="81"/>
      <c r="L465" s="81"/>
      <c r="M465" s="81"/>
    </row>
    <row r="466" spans="1:13" ht="47.25">
      <c r="A466" s="46" t="s">
        <v>327</v>
      </c>
      <c r="B466" s="42" t="s">
        <v>79</v>
      </c>
      <c r="C466" s="42" t="s">
        <v>287</v>
      </c>
      <c r="D466" s="42"/>
      <c r="E466" s="47">
        <f>E467</f>
        <v>1297.7</v>
      </c>
      <c r="F466" s="47">
        <f>F467</f>
        <v>0</v>
      </c>
      <c r="G466" s="47">
        <f>G467</f>
        <v>1297.7</v>
      </c>
      <c r="H466" s="47">
        <f>H467</f>
        <v>1349.5</v>
      </c>
      <c r="I466" s="47">
        <f>I467</f>
        <v>1403.6</v>
      </c>
      <c r="J466" s="81"/>
      <c r="K466" s="81"/>
      <c r="L466" s="81"/>
      <c r="M466" s="81"/>
    </row>
    <row r="467" spans="1:13" ht="15.75">
      <c r="A467" s="46" t="s">
        <v>40</v>
      </c>
      <c r="B467" s="42" t="s">
        <v>79</v>
      </c>
      <c r="C467" s="42" t="s">
        <v>287</v>
      </c>
      <c r="D467" s="42" t="s">
        <v>41</v>
      </c>
      <c r="E467" s="47">
        <v>1297.7</v>
      </c>
      <c r="F467" s="47"/>
      <c r="G467" s="47">
        <f>F467+E467</f>
        <v>1297.7</v>
      </c>
      <c r="H467" s="47">
        <v>1349.5</v>
      </c>
      <c r="I467" s="47">
        <v>1403.6</v>
      </c>
      <c r="J467" s="81"/>
      <c r="K467" s="81"/>
      <c r="L467" s="81"/>
      <c r="M467" s="81"/>
    </row>
    <row r="468" spans="1:13" ht="55.5" customHeight="1">
      <c r="A468" s="46" t="s">
        <v>328</v>
      </c>
      <c r="B468" s="42" t="s">
        <v>79</v>
      </c>
      <c r="C468" s="42" t="s">
        <v>288</v>
      </c>
      <c r="D468" s="42"/>
      <c r="E468" s="47">
        <f>E469</f>
        <v>2639.1</v>
      </c>
      <c r="F468" s="47">
        <f>F469</f>
        <v>0</v>
      </c>
      <c r="G468" s="47">
        <f>G469</f>
        <v>2639.1</v>
      </c>
      <c r="H468" s="47">
        <f>H469</f>
        <v>2744.7</v>
      </c>
      <c r="I468" s="47">
        <f>I469</f>
        <v>2854.4</v>
      </c>
      <c r="J468" s="81"/>
      <c r="K468" s="81"/>
      <c r="L468" s="81"/>
      <c r="M468" s="81"/>
    </row>
    <row r="469" spans="1:13" ht="15.75">
      <c r="A469" s="46" t="s">
        <v>40</v>
      </c>
      <c r="B469" s="42" t="s">
        <v>79</v>
      </c>
      <c r="C469" s="42" t="s">
        <v>288</v>
      </c>
      <c r="D469" s="42" t="s">
        <v>41</v>
      </c>
      <c r="E469" s="47">
        <v>2639.1</v>
      </c>
      <c r="F469" s="47"/>
      <c r="G469" s="47">
        <f>F469+E469</f>
        <v>2639.1</v>
      </c>
      <c r="H469" s="47">
        <v>2744.7</v>
      </c>
      <c r="I469" s="47">
        <v>2854.4</v>
      </c>
      <c r="J469" s="81"/>
      <c r="K469" s="81"/>
      <c r="L469" s="81"/>
      <c r="M469" s="81"/>
    </row>
    <row r="470" spans="1:13" ht="47.25">
      <c r="A470" s="46" t="s">
        <v>338</v>
      </c>
      <c r="B470" s="42" t="s">
        <v>79</v>
      </c>
      <c r="C470" s="42" t="s">
        <v>337</v>
      </c>
      <c r="D470" s="42"/>
      <c r="E470" s="47">
        <f>E471</f>
        <v>17695</v>
      </c>
      <c r="F470" s="47">
        <f>F471</f>
        <v>0</v>
      </c>
      <c r="G470" s="47">
        <f>G471</f>
        <v>17695</v>
      </c>
      <c r="H470" s="47">
        <f>H471</f>
        <v>14538.2</v>
      </c>
      <c r="I470" s="47">
        <f>I471</f>
        <v>15491.4</v>
      </c>
      <c r="J470" s="81"/>
      <c r="K470" s="81"/>
      <c r="L470" s="81"/>
      <c r="M470" s="81"/>
    </row>
    <row r="471" spans="1:13" ht="15.75">
      <c r="A471" s="46" t="s">
        <v>40</v>
      </c>
      <c r="B471" s="42" t="s">
        <v>79</v>
      </c>
      <c r="C471" s="42" t="s">
        <v>337</v>
      </c>
      <c r="D471" s="42" t="s">
        <v>41</v>
      </c>
      <c r="E471" s="47">
        <v>17695</v>
      </c>
      <c r="F471" s="47"/>
      <c r="G471" s="47">
        <f>F471+E471</f>
        <v>17695</v>
      </c>
      <c r="H471" s="47">
        <v>14538.2</v>
      </c>
      <c r="I471" s="47">
        <v>15491.4</v>
      </c>
      <c r="J471" s="81"/>
      <c r="K471" s="81"/>
      <c r="L471" s="81"/>
      <c r="M471" s="81"/>
    </row>
    <row r="472" spans="1:13" ht="31.5">
      <c r="A472" s="96" t="s">
        <v>405</v>
      </c>
      <c r="B472" s="42">
        <v>992</v>
      </c>
      <c r="C472" s="150" t="s">
        <v>404</v>
      </c>
      <c r="D472" s="150"/>
      <c r="E472" s="47">
        <f>E473</f>
        <v>22318.3</v>
      </c>
      <c r="F472" s="47">
        <f>F473</f>
        <v>0</v>
      </c>
      <c r="G472" s="47">
        <f>G473</f>
        <v>22318.3</v>
      </c>
      <c r="H472" s="47">
        <f>H473</f>
        <v>0</v>
      </c>
      <c r="I472" s="47">
        <f>I473</f>
        <v>0</v>
      </c>
      <c r="J472" s="81"/>
      <c r="K472" s="81"/>
      <c r="L472" s="81"/>
      <c r="M472" s="81"/>
    </row>
    <row r="473" spans="1:13" ht="15.75">
      <c r="A473" s="151" t="s">
        <v>9</v>
      </c>
      <c r="B473" s="42">
        <v>992</v>
      </c>
      <c r="C473" s="150" t="s">
        <v>404</v>
      </c>
      <c r="D473" s="150">
        <v>800</v>
      </c>
      <c r="E473" s="47">
        <v>22318.3</v>
      </c>
      <c r="F473" s="47">
        <v>0</v>
      </c>
      <c r="G473" s="47">
        <f>E473+F473</f>
        <v>22318.3</v>
      </c>
      <c r="H473" s="47">
        <v>0</v>
      </c>
      <c r="I473" s="47">
        <v>0</v>
      </c>
      <c r="J473" s="81"/>
      <c r="K473" s="81"/>
      <c r="L473" s="81"/>
      <c r="M473" s="81"/>
    </row>
    <row r="474" spans="1:13" ht="15.75">
      <c r="A474" s="101" t="s">
        <v>223</v>
      </c>
      <c r="B474" s="42" t="s">
        <v>79</v>
      </c>
      <c r="C474" s="15" t="s">
        <v>224</v>
      </c>
      <c r="D474" s="102"/>
      <c r="E474" s="47">
        <v>0</v>
      </c>
      <c r="F474" s="47"/>
      <c r="G474" s="47">
        <f>E474+F474</f>
        <v>0</v>
      </c>
      <c r="H474" s="47">
        <v>20915.6</v>
      </c>
      <c r="I474" s="47">
        <v>36928.5</v>
      </c>
      <c r="J474" s="81"/>
      <c r="K474" s="81"/>
      <c r="L474" s="81"/>
      <c r="M474" s="81"/>
    </row>
    <row r="475" spans="5:9" ht="12.75">
      <c r="E475" s="81"/>
      <c r="F475" s="81" t="s">
        <v>429</v>
      </c>
      <c r="G475" s="81"/>
      <c r="H475" s="81"/>
      <c r="I475" s="81"/>
    </row>
    <row r="477" spans="5:7" ht="12.75">
      <c r="E477" s="81"/>
      <c r="F477" s="81"/>
      <c r="G477" s="81"/>
    </row>
    <row r="478" spans="4:9" ht="12.75">
      <c r="D478" s="19"/>
      <c r="E478" s="81"/>
      <c r="F478" s="81"/>
      <c r="G478" s="81"/>
      <c r="H478" s="81"/>
      <c r="I478" s="81"/>
    </row>
    <row r="479" spans="4:9" ht="20.25" customHeight="1">
      <c r="D479" s="19"/>
      <c r="E479" s="81"/>
      <c r="F479" s="81"/>
      <c r="G479" s="81"/>
      <c r="H479" s="81"/>
      <c r="I479" s="81"/>
    </row>
    <row r="480" spans="4:9" ht="20.25" customHeight="1">
      <c r="D480" s="19"/>
      <c r="E480" s="81"/>
      <c r="F480" s="81"/>
      <c r="G480" s="81"/>
      <c r="H480" s="81"/>
      <c r="I480" s="81"/>
    </row>
    <row r="481" spans="5:9" ht="19.5" customHeight="1">
      <c r="E481" s="81"/>
      <c r="F481" s="81"/>
      <c r="G481" s="81"/>
      <c r="H481" s="81"/>
      <c r="I481" s="81"/>
    </row>
    <row r="483" spans="5:9" ht="12.75">
      <c r="E483" s="81"/>
      <c r="F483" s="81"/>
      <c r="G483" s="81"/>
      <c r="H483" s="81"/>
      <c r="I483" s="81"/>
    </row>
    <row r="485" spans="5:9" ht="12.75">
      <c r="E485" s="81"/>
      <c r="F485" s="81"/>
      <c r="G485" s="81"/>
      <c r="H485" s="81"/>
      <c r="I485" s="81"/>
    </row>
    <row r="487" spans="5:9" ht="12.75">
      <c r="E487" s="81"/>
      <c r="F487" s="81"/>
      <c r="G487" s="81"/>
      <c r="H487" s="81"/>
      <c r="I487" s="81"/>
    </row>
  </sheetData>
  <sheetProtection/>
  <autoFilter ref="A15:N475"/>
  <mergeCells count="14">
    <mergeCell ref="F14:F15"/>
    <mergeCell ref="E9:I9"/>
    <mergeCell ref="H7:I7"/>
    <mergeCell ref="B8:I8"/>
    <mergeCell ref="A14:A15"/>
    <mergeCell ref="A12:I12"/>
    <mergeCell ref="B14:B15"/>
    <mergeCell ref="C14:C15"/>
    <mergeCell ref="D14:D15"/>
    <mergeCell ref="H2:I2"/>
    <mergeCell ref="B3:I3"/>
    <mergeCell ref="E4:I4"/>
    <mergeCell ref="G14:I14"/>
    <mergeCell ref="E14:E15"/>
  </mergeCells>
  <printOptions/>
  <pageMargins left="0.5905511811023623" right="0" top="0.15748031496062992" bottom="0.15748031496062992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Zinovkina</cp:lastModifiedBy>
  <cp:lastPrinted>2021-06-29T10:14:04Z</cp:lastPrinted>
  <dcterms:created xsi:type="dcterms:W3CDTF">2013-10-14T07:03:00Z</dcterms:created>
  <dcterms:modified xsi:type="dcterms:W3CDTF">2021-06-29T13:51:18Z</dcterms:modified>
  <cp:category/>
  <cp:version/>
  <cp:contentType/>
  <cp:contentStatus/>
</cp:coreProperties>
</file>