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0" yWindow="990" windowWidth="15315" windowHeight="12060" activeTab="0"/>
  </bookViews>
  <sheets>
    <sheet name="2021-2023 год Приложение 2" sheetId="1" r:id="rId1"/>
    <sheet name="2021-2023 год Приложение 3" sheetId="2" r:id="rId2"/>
  </sheets>
  <definedNames>
    <definedName name="_xlnm._FilterDatabase" localSheetId="0" hidden="1">'2021-2023 год Приложение 2'!$A$15:$P$415</definedName>
    <definedName name="_xlnm._FilterDatabase" localSheetId="1" hidden="1">'2021-2023 год Приложение 3'!$A$15:$N$446</definedName>
    <definedName name="Z_00A17BE8_878F_44C0_BEBD_D447448DEF61_.wvu.FilterData" localSheetId="0" hidden="1">'2021-2023 год Приложение 2'!$A$16:$H$412</definedName>
    <definedName name="Z_00A17BE8_878F_44C0_BEBD_D447448DEF61_.wvu.FilterData" localSheetId="1" hidden="1">'2021-2023 год Приложение 3'!$A$16:$N$436</definedName>
    <definedName name="Z_0367B446_25B3_4CB0_AE8F_F56EFA9F0138_.wvu.FilterData" localSheetId="1" hidden="1">'2021-2023 год Приложение 3'!$A$16:$N$436</definedName>
    <definedName name="Z_03B9FC11_D718_472C_9325_658176A1E393_.wvu.FilterData" localSheetId="1" hidden="1">'2021-2023 год Приложение 3'!$A$16:$D$436</definedName>
    <definedName name="Z_05436EAD_0453_445C_AAB7_9532A20E8C45_.wvu.FilterData" localSheetId="0" hidden="1">'2021-2023 год Приложение 2'!$A$15:$H$412</definedName>
    <definedName name="Z_05436EAD_0453_445C_AAB7_9532A20E8C45_.wvu.FilterData" localSheetId="1" hidden="1">'2021-2023 год Приложение 3'!$A$15:$K$436</definedName>
    <definedName name="Z_05D8F9CD_8123_4AE2_99C0_5A7FA7BF4315_.wvu.FilterData" localSheetId="0" hidden="1">'2021-2023 год Приложение 2'!$A$15:$P$415</definedName>
    <definedName name="Z_0611EAFC_9422_4811_9743_8B6BCB95CC92_.wvu.FilterData" localSheetId="1" hidden="1">'2021-2023 год Приложение 3'!$A$15:$N$446</definedName>
    <definedName name="Z_063D0829_F066_4FFA_8D5C_E3787B171893_.wvu.FilterData" localSheetId="0" hidden="1">'2021-2023 год Приложение 2'!$A$15:$H$412</definedName>
    <definedName name="Z_063D0829_F066_4FFA_8D5C_E3787B171893_.wvu.FilterData" localSheetId="1" hidden="1">'2021-2023 год Приложение 3'!$A$16:$D$436</definedName>
    <definedName name="Z_06D77FE4_C06B_41FC_A188_543D8830905B_.wvu.FilterData" localSheetId="1" hidden="1">'2021-2023 год Приложение 3'!$A$15:$N$445</definedName>
    <definedName name="Z_0716348E_E5A1_49BF_9EA9_22865FC05A43_.wvu.FilterData" localSheetId="1" hidden="1">'2021-2023 год Приложение 3'!$A$16:$D$436</definedName>
    <definedName name="Z_09314010_6A21_4750_99BD_9347C651DB63_.wvu.FilterData" localSheetId="1" hidden="1">'2021-2023 год Приложение 3'!$A$16:$D$436</definedName>
    <definedName name="Z_0A446F03_8A19_4108_8BDA_5882F4030D5A_.wvu.FilterData" localSheetId="0" hidden="1">'2021-2023 год Приложение 2'!$A$15:$P$415</definedName>
    <definedName name="Z_0B09F77D_C89D_4A80_BFA9_4E1A7303ACDC_.wvu.FilterData" localSheetId="0" hidden="1">'2021-2023 год Приложение 2'!$A$16:$H$415</definedName>
    <definedName name="Z_0B09F77D_C89D_4A80_BFA9_4E1A7303ACDC_.wvu.FilterData" localSheetId="1" hidden="1">'2021-2023 год Приложение 3'!$A$16:$N$445</definedName>
    <definedName name="Z_0CFE7E40_53CB_4F78_8BC0_30B076713ABD_.wvu.FilterData" localSheetId="0" hidden="1">'2021-2023 год Приложение 2'!$A$16:$H$412</definedName>
    <definedName name="Z_0DDB39B5_DF79_4E3E_A133_C1DF74513EC4_.wvu.FilterData" localSheetId="0" hidden="1">'2021-2023 год Приложение 2'!$A$15:$P$415</definedName>
    <definedName name="Z_0DDB39B5_DF79_4E3E_A133_C1DF74513EC4_.wvu.FilterData" localSheetId="1" hidden="1">'2021-2023 год Приложение 3'!$A$15:$N$445</definedName>
    <definedName name="Z_0E10038A_98B5_41B6_8A52_E077AEBE24CB_.wvu.FilterData" localSheetId="1" hidden="1">'2021-2023 год Приложение 3'!$A$16:$N$436</definedName>
    <definedName name="Z_0EADD6BE_EB23_4F9F_B827_EC6BFE182CB1_.wvu.FilterData" localSheetId="0" hidden="1">'2021-2023 год Приложение 2'!$A$16:$H$412</definedName>
    <definedName name="Z_0EE20BEB_A3DB_455C_9D94_36D1CD4F9637_.wvu.FilterData" localSheetId="0" hidden="1">'2021-2023 год Приложение 2'!$A$15:$P$415</definedName>
    <definedName name="Z_0EE3EDD7_0780_4555_BA38_4F54A9D92404_.wvu.FilterData" localSheetId="1" hidden="1">'2021-2023 год Приложение 3'!$A$16:$D$436</definedName>
    <definedName name="Z_0FCE94B1_9002_477B_B2E5_4184A7822AB9_.wvu.FilterData" localSheetId="1" hidden="1">'2021-2023 год Приложение 3'!$A$16:$D$436</definedName>
    <definedName name="Z_106C71B4_8745_4E3A_981C_439BE26187CB_.wvu.FilterData" localSheetId="1" hidden="1">'2021-2023 год Приложение 3'!$A$15:$N$446</definedName>
    <definedName name="Z_13268BAB_D594_46C0_B471_B32C252007A8_.wvu.FilterData" localSheetId="0" hidden="1">'2021-2023 год Приложение 2'!$A$16:$H$412</definedName>
    <definedName name="Z_13A5336D_CAB2_4461_BF67_1FCAB741CB2E_.wvu.FilterData" localSheetId="1" hidden="1">'2021-2023 год Приложение 3'!$A$16:$N$436</definedName>
    <definedName name="Z_13B1D33E_575E_47E1_B1E7_E0E9D6FF2CB6_.wvu.FilterData" localSheetId="0" hidden="1">'2021-2023 год Приложение 2'!$A$16:$H$412</definedName>
    <definedName name="Z_13B1D33E_575E_47E1_B1E7_E0E9D6FF2CB6_.wvu.FilterData" localSheetId="1" hidden="1">'2021-2023 год Приложение 3'!$A$16:$N$436</definedName>
    <definedName name="Z_15FA0134_A4CC_4D11_9858_645DC052B6AD_.wvu.FilterData" localSheetId="1" hidden="1">'2021-2023 год Приложение 3'!$A$16:$D$436</definedName>
    <definedName name="Z_1729F617_A0BC_4D84_A55B_85DEEA107106_.wvu.FilterData" localSheetId="0" hidden="1">'2021-2023 год Приложение 2'!$A$15:$P$415</definedName>
    <definedName name="Z_1729F617_A0BC_4D84_A55B_85DEEA107106_.wvu.FilterData" localSheetId="1" hidden="1">'2021-2023 год Приложение 3'!$A$15:$N$446</definedName>
    <definedName name="Z_1793FDB0_A567_4A38_9DE3_5A747B08302B_.wvu.FilterData" localSheetId="0" hidden="1">'2021-2023 год Приложение 2'!$A$16:$H$412</definedName>
    <definedName name="Z_1793FDB0_A567_4A38_9DE3_5A747B08302B_.wvu.FilterData" localSheetId="1" hidden="1">'2021-2023 год Приложение 3'!$A$16:$K$436</definedName>
    <definedName name="Z_194C4D50_8B1E_4DA0_A65A_45F4DB81B892_.wvu.FilterData" localSheetId="0" hidden="1">'2021-2023 год Приложение 2'!$A$15:$P$415</definedName>
    <definedName name="Z_194C4D50_8B1E_4DA0_A65A_45F4DB81B892_.wvu.FilterData" localSheetId="1" hidden="1">'2021-2023 год Приложение 3'!$A$15:$N$446</definedName>
    <definedName name="Z_1AA1C7E8_9431_413E_AEE6_AFCA81CFD471_.wvu.FilterData" localSheetId="1" hidden="1">'2021-2023 год Приложение 3'!$A$15:$K$436</definedName>
    <definedName name="Z_1AA718A6_3DAA_4262_B282_5B3E9BB12552_.wvu.FilterData" localSheetId="0" hidden="1">'2021-2023 год Приложение 2'!$A$15:$P$415</definedName>
    <definedName name="Z_1AA718A6_3DAA_4262_B282_5B3E9BB12552_.wvu.FilterData" localSheetId="1" hidden="1">'2021-2023 год Приложение 3'!$A$15:$N$445</definedName>
    <definedName name="Z_1C0C3F35_71F9_4D2D_A638_A75207DC70B3_.wvu.FilterData" localSheetId="1" hidden="1">'2021-2023 год Приложение 3'!$A$16:$N$436</definedName>
    <definedName name="Z_1C2CBEA6_B1D6_4CFC_89E4_B92BD2AE5C55_.wvu.FilterData" localSheetId="1" hidden="1">'2021-2023 год Приложение 3'!$A$16:$D$16</definedName>
    <definedName name="Z_1CBECDD3_B3FA_4906_B951_FE857F3A3E3A_.wvu.FilterData" localSheetId="0" hidden="1">'2021-2023 год Приложение 2'!$A$15:$P$415</definedName>
    <definedName name="Z_1CBECDD3_B3FA_4906_B951_FE857F3A3E3A_.wvu.FilterData" localSheetId="1" hidden="1">'2021-2023 год Приложение 3'!$A$15:$N$446</definedName>
    <definedName name="Z_1D63B7CC_0F8D_4744_A550_FF1CA2AA4F87_.wvu.FilterData" localSheetId="1" hidden="1">'2021-2023 год Приложение 3'!$A$15:$N$446</definedName>
    <definedName name="Z_1E00A9CD_B75D_4344_8689_CF1FDB6765FF_.wvu.FilterData" localSheetId="1" hidden="1">'2021-2023 год Приложение 3'!$A$15:$K$436</definedName>
    <definedName name="Z_1E052030_F48C_4DD4_B29D_0E8C002FAC48_.wvu.FilterData" localSheetId="1" hidden="1">'2021-2023 год Приложение 3'!$A$15:$N$445</definedName>
    <definedName name="Z_1E4CA0B1_24F5_4D27_8037_1E8CE5CEBB43_.wvu.FilterData" localSheetId="1" hidden="1">'2021-2023 год Приложение 3'!$A$15:$N$445</definedName>
    <definedName name="Z_1F649016_D7DE_4056_A3D4_98A4276D8D73_.wvu.FilterData" localSheetId="1" hidden="1">'2021-2023 год Приложение 3'!$A$15:$N$446</definedName>
    <definedName name="Z_1FF91E9A_9458_4445_B2CD_E76AC211A4BE_.wvu.FilterData" localSheetId="1" hidden="1">'2021-2023 год Приложение 3'!$A$15:$N$446</definedName>
    <definedName name="Z_20A13DD1_7173_4432_8F1D_5127F78A7FC1_.wvu.FilterData" localSheetId="0" hidden="1">'2021-2023 год Приложение 2'!$A$16:$H$412</definedName>
    <definedName name="Z_2342AC8A_9610_4C75_A5D5_C4E7FF18D4DE_.wvu.FilterData" localSheetId="1" hidden="1">'2021-2023 год Приложение 3'!$A$15:$N$445</definedName>
    <definedName name="Z_245CB67F_E520_4B94_8858_B81AB4723F58_.wvu.FilterData" localSheetId="0" hidden="1">'2021-2023 год Приложение 2'!$A$15:$P$415</definedName>
    <definedName name="Z_255C6B67_D096_41E9_BC2F_9E2EF7DC0ADD_.wvu.FilterData" localSheetId="1" hidden="1">'2021-2023 год Приложение 3'!$A$16:$D$436</definedName>
    <definedName name="Z_25DA3027_F1CD_4CF6_B3DA_FE997FF794DC_.wvu.FilterData" localSheetId="0" hidden="1">'2021-2023 год Приложение 2'!$A$15:$P$415</definedName>
    <definedName name="Z_25DA3027_F1CD_4CF6_B3DA_FE997FF794DC_.wvu.FilterData" localSheetId="1" hidden="1">'2021-2023 год Приложение 3'!$A$15:$N$445</definedName>
    <definedName name="Z_2628FDD6_6C81_4DF6_8476_B47EC5D322D1_.wvu.FilterData" localSheetId="0" hidden="1">'2021-2023 год Приложение 2'!$A$15:$P$415</definedName>
    <definedName name="Z_2628FDD6_6C81_4DF6_8476_B47EC5D322D1_.wvu.FilterData" localSheetId="1" hidden="1">'2021-2023 год Приложение 3'!$A$15:$N$446</definedName>
    <definedName name="Z_28EE3EBE_191C_4492_B285_F87B606971F7_.wvu.FilterData" localSheetId="1" hidden="1">'2021-2023 год Приложение 3'!$A$15:$K$436</definedName>
    <definedName name="Z_29DDCB30_9543_4473_ABD0_DED80FA1E8BB_.wvu.FilterData" localSheetId="0" hidden="1">'2021-2023 год Приложение 2'!$A$15:$P$415</definedName>
    <definedName name="Z_29DDCB30_9543_4473_ABD0_DED80FA1E8BB_.wvu.FilterData" localSheetId="1" hidden="1">'2021-2023 год Приложение 3'!$A$15:$N$446</definedName>
    <definedName name="Z_29F890E0_C9E7_42D5_82BF_281E463A6F97_.wvu.FilterData" localSheetId="0" hidden="1">'2021-2023 год Приложение 2'!$A$17:$H$354</definedName>
    <definedName name="Z_2B5903EA_C582_447F_AE1E_0069BE6A20DA_.wvu.FilterData" localSheetId="0" hidden="1">'2021-2023 год Приложение 2'!$A$15:$H$412</definedName>
    <definedName name="Z_2B5903EA_C582_447F_AE1E_0069BE6A20DA_.wvu.FilterData" localSheetId="1" hidden="1">'2021-2023 год Приложение 3'!$A$15:$K$436</definedName>
    <definedName name="Z_2C31D4B1_0698_43BF_AA90_7F4960F85D25_.wvu.FilterData" localSheetId="0" hidden="1">'2021-2023 год Приложение 2'!$A$16:$C$412</definedName>
    <definedName name="Z_2C31D4B1_0698_43BF_AA90_7F4960F85D25_.wvu.FilterData" localSheetId="1" hidden="1">'2021-2023 год Приложение 3'!$A$15:$K$15</definedName>
    <definedName name="Z_2C8748C9_2E71_4C69_94DE_87D1C2F1495D_.wvu.FilterData" localSheetId="0" hidden="1">'2021-2023 год Приложение 2'!$A$15:$H$412</definedName>
    <definedName name="Z_2C8748C9_2E71_4C69_94DE_87D1C2F1495D_.wvu.FilterData" localSheetId="1" hidden="1">'2021-2023 год Приложение 3'!$A$15:$K$436</definedName>
    <definedName name="Z_2D5C7954_DAA6_40B3_BCE4_2FB1B4EAA202_.wvu.FilterData" localSheetId="1" hidden="1">'2021-2023 год Приложение 3'!$A$15:$N$445</definedName>
    <definedName name="Z_2E8A7F9A_F1D1_411F_B656_1F019CD636A5_.wvu.FilterData" localSheetId="0" hidden="1">'2021-2023 год Приложение 2'!$A$16:$H$412</definedName>
    <definedName name="Z_2E8A7F9A_F1D1_411F_B656_1F019CD636A5_.wvu.FilterData" localSheetId="1" hidden="1">'2021-2023 год Приложение 3'!$A$16:$N$436</definedName>
    <definedName name="Z_2F069B6E_83FC_4202_8C2F_19D72B74E7B4_.wvu.FilterData" localSheetId="0" hidden="1">'2021-2023 год Приложение 2'!$A$15:$P$415</definedName>
    <definedName name="Z_2F069B6E_83FC_4202_8C2F_19D72B74E7B4_.wvu.FilterData" localSheetId="1" hidden="1">'2021-2023 год Приложение 3'!$A$15:$N$446</definedName>
    <definedName name="Z_2F2BAB57_3B85_4B60_A7AA_BFC253810F7B_.wvu.FilterData" localSheetId="0" hidden="1">'2021-2023 год Приложение 2'!$A$16:$H$412</definedName>
    <definedName name="Z_2F2BAB57_3B85_4B60_A7AA_BFC253810F7B_.wvu.FilterData" localSheetId="1" hidden="1">'2021-2023 год Приложение 3'!$A$16:$D$436</definedName>
    <definedName name="Z_2F4E7589_BB9E_4EE8_9FB7_7E262394E878_.wvu.FilterData" localSheetId="0" hidden="1">'2021-2023 год Приложение 2'!$A$15:$P$415</definedName>
    <definedName name="Z_2F4E7589_BB9E_4EE8_9FB7_7E262394E878_.wvu.FilterData" localSheetId="1" hidden="1">'2021-2023 год Приложение 3'!$A$15:$N$446</definedName>
    <definedName name="Z_2F4E7589_BB9E_4EE8_9FB7_7E262394E878_.wvu.PrintArea" localSheetId="1" hidden="1">'2021-2023 год Приложение 3'!$A$1:$I$445</definedName>
    <definedName name="Z_2F4E7589_BB9E_4EE8_9FB7_7E262394E878_.wvu.PrintTitles" localSheetId="1" hidden="1">'2021-2023 год Приложение 3'!$14:$15</definedName>
    <definedName name="Z_2FD6E6CE_7595_422E_A05A_30DB27EAFE8F_.wvu.FilterData" localSheetId="1" hidden="1">'2021-2023 год Приложение 3'!$A$16:$N$436</definedName>
    <definedName name="Z_3011A347_4FEE_45EE_A3D2_6E9495927AC2_.wvu.FilterData" localSheetId="0" hidden="1">'2021-2023 год Приложение 2'!$A$16:$H$412</definedName>
    <definedName name="Z_3043DB26_2AE8_4FBC_AF0B_98EE0530BCF3_.wvu.FilterData" localSheetId="1" hidden="1">'2021-2023 год Приложение 3'!$A$15:$N$445</definedName>
    <definedName name="Z_31304256_DFD3_482B_B984_BC9517A67CAB_.wvu.FilterData" localSheetId="0" hidden="1">'2021-2023 год Приложение 2'!$A$17:$H$354</definedName>
    <definedName name="Z_317D5EE5_53B9_4795_B2D9_DD8E521FD275_.wvu.FilterData" localSheetId="1" hidden="1">'2021-2023 год Приложение 3'!$A$15:$N$446</definedName>
    <definedName name="Z_32513D7C_6D2E_4806_BFCE_CD9FEFA27E0A_.wvu.FilterData" localSheetId="1" hidden="1">'2021-2023 год Приложение 3'!$A$16:$D$436</definedName>
    <definedName name="Z_325269F9_9B7F_4B55_9F32_1A4C2C92C2FD_.wvu.FilterData" localSheetId="1" hidden="1">'2021-2023 год Приложение 3'!$A$15:$N$445</definedName>
    <definedName name="Z_326281D8_1458_43AD_995C_40833A4FF9F7_.wvu.FilterData" localSheetId="1" hidden="1">'2021-2023 год Приложение 3'!$A$16:$K$436</definedName>
    <definedName name="Z_326A7E77_A9A7_4FEA_9D3B_9E37C76DF9C0_.wvu.FilterData" localSheetId="0" hidden="1">'2021-2023 год Приложение 2'!$A$16:$H$415</definedName>
    <definedName name="Z_326A7E77_A9A7_4FEA_9D3B_9E37C76DF9C0_.wvu.FilterData" localSheetId="1" hidden="1">'2021-2023 год Приложение 3'!$A$16:$N$445</definedName>
    <definedName name="Z_331A4417_6C49_4562_9796_C359FA2BE96D_.wvu.FilterData" localSheetId="1" hidden="1">'2021-2023 год Приложение 3'!$A$16:$N$436</definedName>
    <definedName name="Z_33A39570_20DE_4F2F_A078_9F3318EDC7C4_.wvu.FilterData" localSheetId="0" hidden="1">'2021-2023 год Приложение 2'!$A$15:$P$415</definedName>
    <definedName name="Z_33A39570_20DE_4F2F_A078_9F3318EDC7C4_.wvu.FilterData" localSheetId="1" hidden="1">'2021-2023 год Приложение 3'!$A$15:$N$445</definedName>
    <definedName name="Z_3496C1F0_BCFA_4A0C_A603_54E999DDD507_.wvu.FilterData" localSheetId="1" hidden="1">'2021-2023 год Приложение 3'!$A$16:$N$436</definedName>
    <definedName name="Z_35042B4D_185D_4923_B7C3_7D72B1327020_.wvu.FilterData" localSheetId="0" hidden="1">'2021-2023 год Приложение 2'!$A$15:$H$412</definedName>
    <definedName name="Z_36D0FE8F_F221_4C7E_9A36_23BAF26A4B3C_.wvu.FilterData" localSheetId="0" hidden="1">'2021-2023 год Приложение 2'!$A$15:$P$415</definedName>
    <definedName name="Z_36D0FE8F_F221_4C7E_9A36_23BAF26A4B3C_.wvu.FilterData" localSheetId="1" hidden="1">'2021-2023 год Приложение 3'!$A$15:$N$446</definedName>
    <definedName name="Z_372AE423_B16C_4226_B887_6F875638DB23_.wvu.FilterData" localSheetId="0" hidden="1">'2021-2023 год Приложение 2'!$A$16:$H$412</definedName>
    <definedName name="Z_372AE423_B16C_4226_B887_6F875638DB23_.wvu.FilterData" localSheetId="1" hidden="1">'2021-2023 год Приложение 3'!$A$16:$D$436</definedName>
    <definedName name="Z_37C22F8C_5317_4036_9B6D_4959DC678D32_.wvu.FilterData" localSheetId="0" hidden="1">'2021-2023 год Приложение 2'!$A$16:$H$412</definedName>
    <definedName name="Z_37C22F8C_5317_4036_9B6D_4959DC678D32_.wvu.FilterData" localSheetId="1" hidden="1">'2021-2023 год Приложение 3'!$A$16:$D$436</definedName>
    <definedName name="Z_383CEABE_F949_4B72_892F_0ABF911F7452_.wvu.FilterData" localSheetId="1" hidden="1">'2021-2023 год Приложение 3'!$A$15:$N$445</definedName>
    <definedName name="Z_386D50F9_CEE7_46CD_A395_43D9880373C4_.wvu.FilterData" localSheetId="0" hidden="1">'2021-2023 год Приложение 2'!$A$16:$C$412</definedName>
    <definedName name="Z_386D50F9_CEE7_46CD_A395_43D9880373C4_.wvu.FilterData" localSheetId="1" hidden="1">'2021-2023 год Приложение 3'!$A$16:$D$436</definedName>
    <definedName name="Z_38C63987_0AE9_4A83_8CF7_BCCCF760641A_.wvu.FilterData" localSheetId="1" hidden="1">'2021-2023 год Приложение 3'!$A$16:$K$436</definedName>
    <definedName name="Z_3A07858B_A892_4A8A_8DA8_CFA3C5ED5937_.wvu.FilterData" localSheetId="1" hidden="1">'2021-2023 год Приложение 3'!$A$15:$N$446</definedName>
    <definedName name="Z_3A202BC1_A5BF_4B0A_AE04_4ADD78D9DA7D_.wvu.FilterData" localSheetId="1" hidden="1">'2021-2023 год Приложение 3'!$A$16:$N$436</definedName>
    <definedName name="Z_3BFEC0D3_C490_4C7D_A22F_B0F3300725DC_.wvu.FilterData" localSheetId="1" hidden="1">'2021-2023 год Приложение 3'!$A$15:$N$446</definedName>
    <definedName name="Z_3C3D319D_9875_4423_A472_EA1CBCFD3D32_.wvu.FilterData" localSheetId="1" hidden="1">'2021-2023 год Приложение 3'!$A$16:$N$436</definedName>
    <definedName name="Z_3D36D4CD_D317_4D11_9EF4_279AF0BA4D22_.wvu.FilterData" localSheetId="1" hidden="1">'2021-2023 год Приложение 3'!$A$16:$N$436</definedName>
    <definedName name="Z_3DD74414_5CAB_495E_9125_A70EBFC442AF_.wvu.FilterData" localSheetId="1" hidden="1">'2021-2023 год Приложение 3'!$A$17:$K$436</definedName>
    <definedName name="Z_3DDD7641_CD23_4658_A2CE_B4FEB02A0159_.wvu.FilterData" localSheetId="1" hidden="1">'2021-2023 год Приложение 3'!$A$16:$N$436</definedName>
    <definedName name="Z_3E6C3B2B_9BE5_4A89_A297_56EDE963DDC1_.wvu.FilterData" localSheetId="1" hidden="1">'2021-2023 год Приложение 3'!$A$16:$K$436</definedName>
    <definedName name="Z_3F313A6C_4796_49DF_9C11_D110C8E222E8_.wvu.FilterData" localSheetId="1" hidden="1">'2021-2023 год Приложение 3'!$A$16:$D$16</definedName>
    <definedName name="Z_3F53FC12_C96E_4629_94B2_DDD250704DFC_.wvu.FilterData" localSheetId="0" hidden="1">'2021-2023 год Приложение 2'!$A$16:$H$412</definedName>
    <definedName name="Z_3F53FC12_C96E_4629_94B2_DDD250704DFC_.wvu.FilterData" localSheetId="1" hidden="1">'2021-2023 год Приложение 3'!$A$16:$N$436</definedName>
    <definedName name="Z_402CE151_A379_47CF_ADFC_8382F954F58E_.wvu.FilterData" localSheetId="1" hidden="1">'2021-2023 год Приложение 3'!$A$15:$N$445</definedName>
    <definedName name="Z_40328EBE_1B9A_4C01_AA33_3C094B2C7826_.wvu.FilterData" localSheetId="0" hidden="1">'2021-2023 год Приложение 2'!$A$16:$C$412</definedName>
    <definedName name="Z_415F6CA5_0084_4D5E_ABEE_E7F32C1661B3_.wvu.FilterData" localSheetId="0" hidden="1">'2021-2023 год Приложение 2'!$A$15:$P$415</definedName>
    <definedName name="Z_415F6CA5_0084_4D5E_ABEE_E7F32C1661B3_.wvu.FilterData" localSheetId="1" hidden="1">'2021-2023 год Приложение 3'!$A$15:$N$446</definedName>
    <definedName name="Z_4211EEE3_80E0_4661_AF12_187209E361F0_.wvu.FilterData" localSheetId="0" hidden="1">'2021-2023 год Приложение 2'!$A$16:$C$412</definedName>
    <definedName name="Z_4211EEE3_80E0_4661_AF12_187209E361F0_.wvu.FilterData" localSheetId="1" hidden="1">'2021-2023 год Приложение 3'!$A$15:$K$436</definedName>
    <definedName name="Z_424E4B19_E6F2_4A8C_83A5_CFD54B48D6E9_.wvu.FilterData" localSheetId="1" hidden="1">'2021-2023 год Приложение 3'!$A$16:$N$436</definedName>
    <definedName name="Z_427AE314_3976_4058_892A_5851309CCB98_.wvu.FilterData" localSheetId="0" hidden="1">'2021-2023 год Приложение 2'!$A$15:$H$412</definedName>
    <definedName name="Z_427AE314_3976_4058_892A_5851309CCB98_.wvu.FilterData" localSheetId="1" hidden="1">'2021-2023 год Приложение 3'!$A$15:$K$436</definedName>
    <definedName name="Z_43823885_114F_435D_A47D_D3CA76F33AAB_.wvu.FilterData" localSheetId="0" hidden="1">'2021-2023 год Приложение 2'!$A$17:$C$324</definedName>
    <definedName name="Z_44D4B39A_6AEB_45CE_8EB9_267FE36AD709_.wvu.FilterData" localSheetId="1" hidden="1">'2021-2023 год Приложение 3'!$A$15:$N$445</definedName>
    <definedName name="Z_45315D4A_631B_48F8_87E8_D7FB34A56EE6_.wvu.FilterData" localSheetId="1" hidden="1">'2021-2023 год Приложение 3'!$A$15:$N$446</definedName>
    <definedName name="Z_467F0D3D_0B71_4362_9E4C_6C954DC8A15D_.wvu.FilterData" localSheetId="1" hidden="1">'2021-2023 год Приложение 3'!$A$17:$K$436</definedName>
    <definedName name="Z_48336C08_94FE_4074_AC8A_EA8B237AD038_.wvu.FilterData" localSheetId="0" hidden="1">'2021-2023 год Приложение 2'!$A$16:$H$412</definedName>
    <definedName name="Z_48336C08_94FE_4074_AC8A_EA8B237AD038_.wvu.FilterData" localSheetId="1" hidden="1">'2021-2023 год Приложение 3'!$A$16:$D$436</definedName>
    <definedName name="Z_48520079_7DAF_4F6C_A0C8_C53C7CAF0243_.wvu.FilterData" localSheetId="1" hidden="1">'2021-2023 год Приложение 3'!$A$15:$N$446</definedName>
    <definedName name="Z_49EE256F_16A9_4E3D_AC02_1CCCF545AD42_.wvu.FilterData" localSheetId="1" hidden="1">'2021-2023 год Приложение 3'!$A$15:$N$446</definedName>
    <definedName name="Z_4B4FD35A_9469_4FE1_882E_85989A878F33_.wvu.FilterData" localSheetId="1" hidden="1">'2021-2023 год Приложение 3'!$A$16:$D$16</definedName>
    <definedName name="Z_4B6C104C_E823_4230_B8E7_837634FD5851_.wvu.FilterData" localSheetId="0" hidden="1">'2021-2023 год Приложение 2'!$A$16:$H$412</definedName>
    <definedName name="Z_4B6C104C_E823_4230_B8E7_837634FD5851_.wvu.FilterData" localSheetId="1" hidden="1">'2021-2023 год Приложение 3'!$A$16:$K$436</definedName>
    <definedName name="Z_4BA108C4_7B33_4A4E_B388_A3DA552B5D0C_.wvu.FilterData" localSheetId="1" hidden="1">'2021-2023 год Приложение 3'!$A$15:$N$445</definedName>
    <definedName name="Z_4BBF98EE_38DE_4D29_B336_5B0A7BECBD2F_.wvu.FilterData" localSheetId="0" hidden="1">'2021-2023 год Приложение 2'!$A$15:$P$415</definedName>
    <definedName name="Z_4BBF98EE_38DE_4D29_B336_5B0A7BECBD2F_.wvu.FilterData" localSheetId="1" hidden="1">'2021-2023 год Приложение 3'!$A$15:$N$446</definedName>
    <definedName name="Z_4BF88301_5D07_4335_9373_DE01F04BD47F_.wvu.FilterData" localSheetId="1" hidden="1">'2021-2023 год Приложение 3'!$A$16:$N$436</definedName>
    <definedName name="Z_4CC13233_2272_48EC_B93B_D629C6380523_.wvu.FilterData" localSheetId="0" hidden="1">'2021-2023 год Приложение 2'!$A$15:$H$412</definedName>
    <definedName name="Z_4CC13233_2272_48EC_B93B_D629C6380523_.wvu.FilterData" localSheetId="1" hidden="1">'2021-2023 год Приложение 3'!$A$15:$K$436</definedName>
    <definedName name="Z_4D082717_2030_4E18_BF0C_1FDC8BC05C2F_.wvu.FilterData" localSheetId="0" hidden="1">'2021-2023 год Приложение 2'!$A$15:$P$415</definedName>
    <definedName name="Z_4D082717_2030_4E18_BF0C_1FDC8BC05C2F_.wvu.FilterData" localSheetId="1" hidden="1">'2021-2023 год Приложение 3'!$A$15:$N$446</definedName>
    <definedName name="Z_4D3648C3_6F57_4DAB_9EA5_7A2AB6A90FF8_.wvu.FilterData" localSheetId="1" hidden="1">'2021-2023 год Приложение 3'!$A$16:$K$436</definedName>
    <definedName name="Z_4D55DC1B_A7FD_49B3_B1F4_FC222955B568_.wvu.FilterData" localSheetId="1" hidden="1">'2021-2023 год Приложение 3'!$A$15:$N$445</definedName>
    <definedName name="Z_4DD4AE89_7647_448D_8A0D_26557585F373_.wvu.FilterData" localSheetId="0" hidden="1">'2021-2023 год Приложение 2'!$A$16:$H$412</definedName>
    <definedName name="Z_4DD4AE89_7647_448D_8A0D_26557585F373_.wvu.FilterData" localSheetId="1" hidden="1">'2021-2023 год Приложение 3'!$A$16:$N$436</definedName>
    <definedName name="Z_4E1C3345_197A_4EB5_ACB4_F9888915535C_.wvu.FilterData" localSheetId="0" hidden="1">'2021-2023 год Приложение 2'!$A$16:$H$412</definedName>
    <definedName name="Z_4EC1B69C_83C5_489D_8D1C_884BE3E4CFF1_.wvu.FilterData" localSheetId="0" hidden="1">'2021-2023 год Приложение 2'!$A$15:$P$415</definedName>
    <definedName name="Z_4FA7945D_2741_40B9_BAC9_894F99C7D497_.wvu.FilterData" localSheetId="0" hidden="1">'2021-2023 год Приложение 2'!$A$15:$P$415</definedName>
    <definedName name="Z_4FA7945D_2741_40B9_BAC9_894F99C7D497_.wvu.FilterData" localSheetId="1" hidden="1">'2021-2023 год Приложение 3'!$A$15:$N$446</definedName>
    <definedName name="Z_4FF68274_B21B_40AC_B65B_9A73A1EEBFDC_.wvu.FilterData" localSheetId="1" hidden="1">'2021-2023 год Приложение 3'!$A$15:$N$446</definedName>
    <definedName name="Z_50EC7A1E_0082_4E23_B8FF_7D5B6E9DF2C8_.wvu.FilterData" localSheetId="0" hidden="1">'2021-2023 год Приложение 2'!$A$15:$P$415</definedName>
    <definedName name="Z_51B46B97_55CA_4B76_BFE3_11ABFF98CFC6_.wvu.FilterData" localSheetId="1" hidden="1">'2021-2023 год Приложение 3'!$A$16:$D$434</definedName>
    <definedName name="Z_52A3D980_C956_4013_B795_3D8200BEA587_.wvu.FilterData" localSheetId="1" hidden="1">'2021-2023 год Приложение 3'!$A$16:$D$436</definedName>
    <definedName name="Z_539E4347_8C7F_44D4_9505_98849C03138E_.wvu.FilterData" localSheetId="0" hidden="1">'2021-2023 год Приложение 2'!$A$15:$H$354</definedName>
    <definedName name="Z_54DA9FAF_3460_4A9A_9DF6_7EF37DBCF7F1_.wvu.FilterData" localSheetId="0" hidden="1">'2021-2023 год Приложение 2'!$A$16:$C$412</definedName>
    <definedName name="Z_54DA9FAF_3460_4A9A_9DF6_7EF37DBCF7F1_.wvu.FilterData" localSheetId="1" hidden="1">'2021-2023 год Приложение 3'!$A$16:$D$436</definedName>
    <definedName name="Z_54FDBBC3_8B4A_4E98_958F_D0CC01A20386_.wvu.FilterData" localSheetId="1" hidden="1">'2021-2023 год Приложение 3'!$A$16:$D$436</definedName>
    <definedName name="Z_55ADA995_3354_4F19_B2FA_4CB4ECB5834D_.wvu.FilterData" localSheetId="0" hidden="1">'2021-2023 год Приложение 2'!$A$17:$C$324</definedName>
    <definedName name="Z_55E1A562_0EF0_422A_9EF8_173A182C0CF4_.wvu.FilterData" localSheetId="0" hidden="1">'2021-2023 год Приложение 2'!$A$16:$H$412</definedName>
    <definedName name="Z_55F6510E_4006_4742_8903_63EB7AF11BE0_.wvu.FilterData" localSheetId="1" hidden="1">'2021-2023 год Приложение 3'!$A$15:$N$446</definedName>
    <definedName name="Z_569D1BE0_637C_440E_82B8_4681627B74A4_.wvu.FilterData" localSheetId="1" hidden="1">'2021-2023 год Приложение 3'!$A$15:$N$445</definedName>
    <definedName name="Z_56C32958_9677_4F2B_B05C_46DC39A9C1A7_.wvu.FilterData" localSheetId="1" hidden="1">'2021-2023 год Приложение 3'!$A$15:$N$445</definedName>
    <definedName name="Z_56D81942_1FFC_4A87_98C9_603FCDE13260_.wvu.FilterData" localSheetId="1" hidden="1">'2021-2023 год Приложение 3'!$A$15:$N$445</definedName>
    <definedName name="Z_5752EBC4_0B49_4536_8B00_E9C01ED1A121_.wvu.FilterData" localSheetId="0" hidden="1">'2021-2023 год Приложение 2'!$A$16:$H$412</definedName>
    <definedName name="Z_5752EBC4_0B49_4536_8B00_E9C01ED1A121_.wvu.FilterData" localSheetId="1" hidden="1">'2021-2023 год Приложение 3'!$A$16:$J$436</definedName>
    <definedName name="Z_57D33201_0C02_4D39_ABF7_7EFB93DF3924_.wvu.FilterData" localSheetId="1" hidden="1">'2021-2023 год Приложение 3'!$A$15:$N$446</definedName>
    <definedName name="Z_580FC08B_EB79_47A0_B1BB_FFE3BDE0FBD9_.wvu.Cols" localSheetId="0" hidden="1">'2021-2023 год Приложение 2'!$D:$D</definedName>
    <definedName name="Z_580FC08B_EB79_47A0_B1BB_FFE3BDE0FBD9_.wvu.Cols" localSheetId="1" hidden="1">'2021-2023 год Приложение 3'!$E:$E</definedName>
    <definedName name="Z_580FC08B_EB79_47A0_B1BB_FFE3BDE0FBD9_.wvu.FilterData" localSheetId="0" hidden="1">'2021-2023 год Приложение 2'!$A$15:$P$415</definedName>
    <definedName name="Z_580FC08B_EB79_47A0_B1BB_FFE3BDE0FBD9_.wvu.FilterData" localSheetId="1" hidden="1">'2021-2023 год Приложение 3'!$A$15:$N$446</definedName>
    <definedName name="Z_580FC08B_EB79_47A0_B1BB_FFE3BDE0FBD9_.wvu.PrintArea" localSheetId="0" hidden="1">'2021-2023 год Приложение 2'!$A$6:$H$415</definedName>
    <definedName name="Z_580FC08B_EB79_47A0_B1BB_FFE3BDE0FBD9_.wvu.PrintArea" localSheetId="1" hidden="1">'2021-2023 год Приложение 3'!$A$6:$I$445</definedName>
    <definedName name="Z_580FC08B_EB79_47A0_B1BB_FFE3BDE0FBD9_.wvu.PrintTitles" localSheetId="1" hidden="1">'2021-2023 год Приложение 3'!$14:$15</definedName>
    <definedName name="Z_580FC08B_EB79_47A0_B1BB_FFE3BDE0FBD9_.wvu.Rows" localSheetId="1" hidden="1">'2021-2023 год Приложение 3'!#REF!,'2021-2023 год Приложение 3'!#REF!,'2021-2023 год Приложение 3'!#REF!,'2021-2023 год Приложение 3'!#REF!,'2021-2023 год Приложение 3'!#REF!,'2021-2023 год Приложение 3'!#REF!,'2021-2023 год Приложение 3'!#REF!</definedName>
    <definedName name="Z_59C2AACE_D634_4A8E_AB6E_28C6423B75B3_.wvu.FilterData" localSheetId="0" hidden="1">'2021-2023 год Приложение 2'!$A$15:$H$354</definedName>
    <definedName name="Z_5C025C79_5D14_4BAA_BFBE_9AADEECC4192_.wvu.FilterData" localSheetId="0" hidden="1">'2021-2023 год Приложение 2'!$A$15:$H$412</definedName>
    <definedName name="Z_5C025C79_5D14_4BAA_BFBE_9AADEECC4192_.wvu.FilterData" localSheetId="1" hidden="1">'2021-2023 год Приложение 3'!$A$15:$K$436</definedName>
    <definedName name="Z_5CDEDDD8_D30C_4AFC_800F_E6E8BABF8855_.wvu.FilterData" localSheetId="0" hidden="1">'2021-2023 год Приложение 2'!$A$15:$P$415</definedName>
    <definedName name="Z_5D281A4A_D9B3_4FFB_A671_226289380EFA_.wvu.FilterData" localSheetId="0" hidden="1">'2021-2023 год Приложение 2'!$A$15:$P$415</definedName>
    <definedName name="Z_5D281A4A_D9B3_4FFB_A671_226289380EFA_.wvu.FilterData" localSheetId="1" hidden="1">'2021-2023 год Приложение 3'!$A$15:$N$445</definedName>
    <definedName name="Z_5D8C17BC_AA9D_4951_B935_41BCC0994151_.wvu.FilterData" localSheetId="1" hidden="1">'2021-2023 год Приложение 3'!$A$15:$K$436</definedName>
    <definedName name="Z_5E41CC12_96D3_46DA_8B27_1E27974E447A_.wvu.FilterData" localSheetId="1" hidden="1">'2021-2023 год Приложение 3'!$A$16:$D$436</definedName>
    <definedName name="Z_5F0D6FEB_26C2_4430_9500_1033D7421244_.wvu.FilterData" localSheetId="0" hidden="1">'2021-2023 год Приложение 2'!$A$15:$P$415</definedName>
    <definedName name="Z_5F0D6FEB_26C2_4430_9500_1033D7421244_.wvu.FilterData" localSheetId="1" hidden="1">'2021-2023 год Приложение 3'!$A$15:$N$446</definedName>
    <definedName name="Z_600DD210_17BC_46DE_B02E_8F488F8FE244_.wvu.FilterData" localSheetId="1" hidden="1">'2021-2023 год Приложение 3'!$A$15:$K$436</definedName>
    <definedName name="Z_61806E68_5051_48E6_8D45_0FCD3D1558B3_.wvu.FilterData" localSheetId="0" hidden="1">'2021-2023 год Приложение 2'!$A$15:$P$415</definedName>
    <definedName name="Z_61806E68_5051_48E6_8D45_0FCD3D1558B3_.wvu.FilterData" localSheetId="1" hidden="1">'2021-2023 год Приложение 3'!$A$15:$N$446</definedName>
    <definedName name="Z_61806E68_5051_48E6_8D45_0FCD3D1558B3_.wvu.PrintArea" localSheetId="1" hidden="1">'2021-2023 год Приложение 3'!$A$1:$I$445</definedName>
    <definedName name="Z_61806E68_5051_48E6_8D45_0FCD3D1558B3_.wvu.PrintTitles" localSheetId="1" hidden="1">'2021-2023 год Приложение 3'!$14:$15</definedName>
    <definedName name="Z_62109D3C_1EA5_45EC_90F5_25678FBF3B68_.wvu.FilterData" localSheetId="1" hidden="1">'2021-2023 год Приложение 3'!$A$15:$N$446</definedName>
    <definedName name="Z_62E25274_6F1E_4A5A_B5A4_BBE3A2D11971_.wvu.FilterData" localSheetId="1" hidden="1">'2021-2023 год Приложение 3'!$A$15:$N$446</definedName>
    <definedName name="Z_64842CF8_C097_4857_8552_56BA78A522D2_.wvu.FilterData" localSheetId="0" hidden="1">'2021-2023 год Приложение 2'!$A$15:$P$415</definedName>
    <definedName name="Z_64842CF8_C097_4857_8552_56BA78A522D2_.wvu.FilterData" localSheetId="1" hidden="1">'2021-2023 год Приложение 3'!$A$15:$N$445</definedName>
    <definedName name="Z_65075A4D_E3FA_49BB_8009_D0572786FC9F_.wvu.FilterData" localSheetId="0" hidden="1">'2021-2023 год Приложение 2'!$A$16:$H$412</definedName>
    <definedName name="Z_65075A4D_E3FA_49BB_8009_D0572786FC9F_.wvu.FilterData" localSheetId="1" hidden="1">'2021-2023 год Приложение 3'!$A$16:$D$436</definedName>
    <definedName name="Z_652EEE1E_8D26_4708_8098_351B1CA3B36B_.wvu.FilterData" localSheetId="1" hidden="1">'2021-2023 год Приложение 3'!$A$15:$N$446</definedName>
    <definedName name="Z_659F45E2_B4C1_4E2B_97A0_1DD61AFB318D_.wvu.FilterData" localSheetId="1" hidden="1">'2021-2023 год Приложение 3'!$A$15:$N$446</definedName>
    <definedName name="Z_6A9F626D_B5C9_445D_9F91_12D541237654_.wvu.FilterData" localSheetId="1" hidden="1">'2021-2023 год Приложение 3'!$A$15:$N$445</definedName>
    <definedName name="Z_6D077CB9_8D59_462F_924F_03374197C26E_.wvu.FilterData" localSheetId="1" hidden="1">'2021-2023 год Приложение 3'!$A$16:$D$436</definedName>
    <definedName name="Z_6DFC8E4B_4846_4ACB_803A_C01DDFF5FD08_.wvu.FilterData" localSheetId="1" hidden="1">'2021-2023 год Приложение 3'!$A$17:$K$436</definedName>
    <definedName name="Z_6FA2F3FF_FC92_4230_AD85_214210FA1FCD_.wvu.FilterData" localSheetId="0" hidden="1">'2021-2023 год Приложение 2'!$A$16:$H$412</definedName>
    <definedName name="Z_6FDD2DD6_A80A_404B_8AE4_CD3FE455A3F7_.wvu.FilterData" localSheetId="0" hidden="1">'2021-2023 год Приложение 2'!$A$15:$P$415</definedName>
    <definedName name="Z_6FDD2DD6_A80A_404B_8AE4_CD3FE455A3F7_.wvu.FilterData" localSheetId="1" hidden="1">'2021-2023 год Приложение 3'!$A$15:$N$445</definedName>
    <definedName name="Z_705D0166_D47B_44E0_B753_48B27BAD2F83_.wvu.FilterData" localSheetId="0" hidden="1">'2021-2023 год Приложение 2'!$A$15:$P$415</definedName>
    <definedName name="Z_705D0166_D47B_44E0_B753_48B27BAD2F83_.wvu.FilterData" localSheetId="1" hidden="1">'2021-2023 год Приложение 3'!$A$15:$N$445</definedName>
    <definedName name="Z_70A97D09_6105_4B02_B7B6_DBBACE81FC1A_.wvu.FilterData" localSheetId="0" hidden="1">'2021-2023 год Приложение 2'!$A$16:$H$412</definedName>
    <definedName name="Z_70A97D09_6105_4B02_B7B6_DBBACE81FC1A_.wvu.FilterData" localSheetId="1" hidden="1">'2021-2023 год Приложение 3'!$A$16:$D$436</definedName>
    <definedName name="Z_712AD0B0_6BA1_4BC2_9CE3_9601459A3B21_.wvu.FilterData" localSheetId="1" hidden="1">'2021-2023 год Приложение 3'!$A$15:$N$446</definedName>
    <definedName name="Z_71E905DE_E4C2_41D6_AE4D_523FA0B80977_.wvu.FilterData" localSheetId="0" hidden="1">'2021-2023 год Приложение 2'!$A$17:$C$324</definedName>
    <definedName name="Z_72B4C89C_49DE_4A17_8DDA_74F10DAAFBE1_.wvu.FilterData" localSheetId="1" hidden="1">'2021-2023 год Приложение 3'!$A$15:$N$445</definedName>
    <definedName name="Z_7519636C_4C82_44FE_9E1D_A6DB3F302868_.wvu.FilterData" localSheetId="1" hidden="1">'2021-2023 год Приложение 3'!$A$15:$N$446</definedName>
    <definedName name="Z_768B9204_F1EC_47F0_A690_BF94608AD544_.wvu.FilterData" localSheetId="0" hidden="1">'2021-2023 год Приложение 2'!$A$16:$C$412</definedName>
    <definedName name="Z_777E1047_05A4_453A_BA66_615495BC0516_.wvu.FilterData" localSheetId="0" hidden="1">'2021-2023 год Приложение 2'!$A$16:$H$412</definedName>
    <definedName name="Z_777E1047_05A4_453A_BA66_615495BC0516_.wvu.FilterData" localSheetId="1" hidden="1">'2021-2023 год Приложение 3'!$A$17:$K$436</definedName>
    <definedName name="Z_7813E585_2814_4167_ABED_699744C04C2C_.wvu.FilterData" localSheetId="1" hidden="1">'2021-2023 год Приложение 3'!$A$16:$D$16</definedName>
    <definedName name="Z_78912F0C_9D89_4BEB_B86D_8AD95C5BBC1E_.wvu.Cols" localSheetId="0" hidden="1">'2021-2023 год Приложение 2'!$D:$E</definedName>
    <definedName name="Z_78912F0C_9D89_4BEB_B86D_8AD95C5BBC1E_.wvu.Cols" localSheetId="1" hidden="1">'2021-2023 год Приложение 3'!$E:$F</definedName>
    <definedName name="Z_78912F0C_9D89_4BEB_B86D_8AD95C5BBC1E_.wvu.FilterData" localSheetId="0" hidden="1">'2021-2023 год Приложение 2'!$A$15:$P$415</definedName>
    <definedName name="Z_78912F0C_9D89_4BEB_B86D_8AD95C5BBC1E_.wvu.FilterData" localSheetId="1" hidden="1">'2021-2023 год Приложение 3'!$A$15:$N$446</definedName>
    <definedName name="Z_78912F0C_9D89_4BEB_B86D_8AD95C5BBC1E_.wvu.PrintArea" localSheetId="0" hidden="1">'2021-2023 год Приложение 2'!$A$1:$H$415</definedName>
    <definedName name="Z_78912F0C_9D89_4BEB_B86D_8AD95C5BBC1E_.wvu.PrintArea" localSheetId="1" hidden="1">'2021-2023 год Приложение 3'!$A$1:$I$445</definedName>
    <definedName name="Z_78912F0C_9D89_4BEB_B86D_8AD95C5BBC1E_.wvu.PrintTitles" localSheetId="1" hidden="1">'2021-2023 год Приложение 3'!$14:$15</definedName>
    <definedName name="Z_78912F0C_9D89_4BEB_B86D_8AD95C5BBC1E_.wvu.Rows" localSheetId="0" hidden="1">'2021-2023 год Приложение 2'!$190:$191,'2021-2023 год Приложение 2'!$194:$195,'2021-2023 год Приложение 2'!$233:$233</definedName>
    <definedName name="Z_78912F0C_9D89_4BEB_B86D_8AD95C5BBC1E_.wvu.Rows" localSheetId="1" hidden="1">'2021-2023 год Приложение 3'!$122:$122,'2021-2023 год Приложение 3'!$140:$141,'2021-2023 год Приложение 3'!$271:$272,'2021-2023 год Приложение 3'!$275:$276</definedName>
    <definedName name="Z_7940A028_A7AF_4FFC_B2DF_4B504F31FD94_.wvu.FilterData" localSheetId="1" hidden="1">'2021-2023 год Приложение 3'!$A$15:$N$446</definedName>
    <definedName name="Z_7AB26BB4_FF0E_4F66_A799_3AE0D9F6CC82_.wvu.FilterData" localSheetId="0" hidden="1">'2021-2023 год Приложение 2'!$A$15:$P$415</definedName>
    <definedName name="Z_7AB26BB4_FF0E_4F66_A799_3AE0D9F6CC82_.wvu.FilterData" localSheetId="1" hidden="1">'2021-2023 год Приложение 3'!$A$15:$N$446</definedName>
    <definedName name="Z_7AB26BB4_FF0E_4F66_A799_3AE0D9F6CC82_.wvu.PrintArea" localSheetId="0" hidden="1">'2021-2023 год Приложение 2'!$A$6:$H$415</definedName>
    <definedName name="Z_7AB26BB4_FF0E_4F66_A799_3AE0D9F6CC82_.wvu.PrintArea" localSheetId="1" hidden="1">'2021-2023 год Приложение 3'!$A$6:$I$445</definedName>
    <definedName name="Z_7AB26BB4_FF0E_4F66_A799_3AE0D9F6CC82_.wvu.PrintTitles" localSheetId="1" hidden="1">'2021-2023 год Приложение 3'!$14:$15</definedName>
    <definedName name="Z_7C93DCFF_4E42_42AA_8523_B27B38D7FE9A_.wvu.FilterData" localSheetId="0" hidden="1">'2021-2023 год Приложение 2'!$A$15:$P$415</definedName>
    <definedName name="Z_7C93DCFF_4E42_42AA_8523_B27B38D7FE9A_.wvu.FilterData" localSheetId="1" hidden="1">'2021-2023 год Приложение 3'!$A$15:$N$446</definedName>
    <definedName name="Z_7D22304E_D1C8_401C_BE7F_FAD7CB5ABD0F_.wvu.FilterData" localSheetId="1" hidden="1">'2021-2023 год Приложение 3'!$A$16:$N$445</definedName>
    <definedName name="Z_7D2A376A_8FBD_4BB2_8C7D_94AE0A678472_.wvu.FilterData" localSheetId="0" hidden="1">'2021-2023 год Приложение 2'!$A$16:$H$412</definedName>
    <definedName name="Z_7D2A376A_8FBD_4BB2_8C7D_94AE0A678472_.wvu.FilterData" localSheetId="1" hidden="1">'2021-2023 год Приложение 3'!$A$16:$N$436</definedName>
    <definedName name="Z_7D3926A4_57E5_40FD_95A9_3F0FFE087D34_.wvu.FilterData" localSheetId="1" hidden="1">'2021-2023 год Приложение 3'!$A$16:$D$436</definedName>
    <definedName name="Z_7DA340B0_A677_40FD_82BA_34EB9FBA5556_.wvu.FilterData" localSheetId="1" hidden="1">'2021-2023 год Приложение 3'!$A$16:$N$436</definedName>
    <definedName name="Z_7DF7B80B_696A_4C0C_BA73_6C7E22E0BFA3_.wvu.FilterData" localSheetId="1" hidden="1">'2021-2023 год Приложение 3'!$A$15:$N$446</definedName>
    <definedName name="Z_7E65DD66_7169_4031_9761_EDA018484472_.wvu.FilterData" localSheetId="1" hidden="1">'2021-2023 год Приложение 3'!$A$15:$N$446</definedName>
    <definedName name="Z_7EC381AA_9FDC_4F10_A325_E70C422012CC_.wvu.FilterData" localSheetId="1" hidden="1">'2021-2023 год Приложение 3'!$A$15:$N$446</definedName>
    <definedName name="Z_7ED1B12E_18E8_4D0C_999C_3C696EA0954D_.wvu.FilterData" localSheetId="0" hidden="1">'2021-2023 год Приложение 2'!$A$16:$H$412</definedName>
    <definedName name="Z_7ED1B12E_18E8_4D0C_999C_3C696EA0954D_.wvu.FilterData" localSheetId="1" hidden="1">'2021-2023 год Приложение 3'!$A$16:$N$436</definedName>
    <definedName name="Z_7F2A2685_A0E5_4EC9_8A9A_FBEC6AEEC584_.wvu.FilterData" localSheetId="1" hidden="1">'2021-2023 год Приложение 3'!$A$15:$N$445</definedName>
    <definedName name="Z_7F60680A_F797_4F75_B289_136C39785CB1_.wvu.FilterData" localSheetId="0" hidden="1">'2021-2023 год Приложение 2'!$A$16:$C$412</definedName>
    <definedName name="Z_7F60680A_F797_4F75_B289_136C39785CB1_.wvu.FilterData" localSheetId="1" hidden="1">'2021-2023 год Приложение 3'!$A$15:$K$15</definedName>
    <definedName name="Z_803FF1DA_FE3A_4C89_ACF9_5F7B432D37D2_.wvu.FilterData" localSheetId="1" hidden="1">'2021-2023 год Приложение 3'!$A$16:$N$445</definedName>
    <definedName name="Z_8099F9D8_3DEF_4716_96B1_2D7622FBA908_.wvu.FilterData" localSheetId="0" hidden="1">'2021-2023 год Приложение 2'!$A$16:$H$412</definedName>
    <definedName name="Z_840257E4_FFC7_48B0_9B38_53E946E6B820_.wvu.FilterData" localSheetId="1" hidden="1">'2021-2023 год Приложение 3'!$A$15:$N$445</definedName>
    <definedName name="Z_846BC90F_537E_49E8_A607_A0E4864A881D_.wvu.FilterData" localSheetId="1" hidden="1">'2021-2023 год Приложение 3'!$A$16:$D$436</definedName>
    <definedName name="Z_84810A54_967A_4759_8061_B741BCC05467_.wvu.FilterData" localSheetId="0" hidden="1">'2021-2023 год Приложение 2'!$A$16:$C$412</definedName>
    <definedName name="Z_84810A54_967A_4759_8061_B741BCC05467_.wvu.FilterData" localSheetId="1" hidden="1">'2021-2023 год Приложение 3'!$A$16:$D$436</definedName>
    <definedName name="Z_85227F59_2ABD_4457_B872_C32BBA9DAD0F_.wvu.FilterData" localSheetId="1" hidden="1">'2021-2023 год Приложение 3'!$A$16:$D$436</definedName>
    <definedName name="Z_897A8A7F_52ED_4037_B135_D2E3BC3DCF4C_.wvu.FilterData" localSheetId="1" hidden="1">'2021-2023 год Приложение 3'!$A$15:$N$446</definedName>
    <definedName name="Z_8A0DEA83_7805_4952_B850_C5AA181F7D7A_.wvu.FilterData" localSheetId="1" hidden="1">'2021-2023 год Приложение 3'!$A$16:$D$436</definedName>
    <definedName name="Z_8A6693F6_3B9B_4545_AD65_EC8C2DCC3E76_.wvu.FilterData" localSheetId="1" hidden="1">'2021-2023 год Приложение 3'!$A$15:$N$445</definedName>
    <definedName name="Z_8B0D6C27_C56C_4672_BE16_AA2BB86B1797_.wvu.FilterData" localSheetId="0" hidden="1">'2021-2023 год Приложение 2'!$A$15:$P$415</definedName>
    <definedName name="Z_8B0D6C27_C56C_4672_BE16_AA2BB86B1797_.wvu.FilterData" localSheetId="1" hidden="1">'2021-2023 год Приложение 3'!$A$15:$N$445</definedName>
    <definedName name="Z_8DBF6FA0_BAFB_468E_9F48_85E053492D79_.wvu.FilterData" localSheetId="1" hidden="1">'2021-2023 год Приложение 3'!$A$15:$N$446</definedName>
    <definedName name="Z_8DD3B0BE_69CB_4F10_B908_E489A5133639_.wvu.FilterData" localSheetId="1" hidden="1">'2021-2023 год Приложение 3'!$A$15:$N$446</definedName>
    <definedName name="Z_9012E54F_CF81_4A4D_A92D_0699CFA05E47_.wvu.FilterData" localSheetId="1" hidden="1">'2021-2023 год Приложение 3'!$A$15:$N$446</definedName>
    <definedName name="Z_90C4E073_73E1_4CF8_8D6C_D3F123ECDF26_.wvu.FilterData" localSheetId="0" hidden="1">'2021-2023 год Приложение 2'!$A$16:$H$412</definedName>
    <definedName name="Z_90C4E073_73E1_4CF8_8D6C_D3F123ECDF26_.wvu.FilterData" localSheetId="1" hidden="1">'2021-2023 год Приложение 3'!$A$16:$K$436</definedName>
    <definedName name="Z_90E5380E_CDF8_4D38_9E20_1FA14AE59581_.wvu.FilterData" localSheetId="0" hidden="1">'2021-2023 год Приложение 2'!$A$16:$H$412</definedName>
    <definedName name="Z_90E5380E_CDF8_4D38_9E20_1FA14AE59581_.wvu.FilterData" localSheetId="1" hidden="1">'2021-2023 год Приложение 3'!$A$17:$K$436</definedName>
    <definedName name="Z_917D339C_6FD9_4579_A679_AC80361B9D57_.wvu.FilterData" localSheetId="0" hidden="1">'2021-2023 год Приложение 2'!$A$16:$C$412</definedName>
    <definedName name="Z_917D339C_6FD9_4579_A679_AC80361B9D57_.wvu.FilterData" localSheetId="1" hidden="1">'2021-2023 год Приложение 3'!$A$15:$K$15</definedName>
    <definedName name="Z_91950569_3719_458D_B0AB_7E6F43EB965E_.wvu.FilterData" localSheetId="0" hidden="1">'2021-2023 год Приложение 2'!$A$16:$C$412</definedName>
    <definedName name="Z_91950569_3719_458D_B0AB_7E6F43EB965E_.wvu.FilterData" localSheetId="1" hidden="1">'2021-2023 год Приложение 3'!$A$16:$D$436</definedName>
    <definedName name="Z_91A2586C_D2E9_46B3_A562_A1873848785C_.wvu.FilterData" localSheetId="1" hidden="1">'2021-2023 год Приложение 3'!$A$15:$N$445</definedName>
    <definedName name="Z_920303D0_9410_40AF_BD6F_D7C67120C042_.wvu.FilterData" localSheetId="0" hidden="1">'2021-2023 год Приложение 2'!$A$15:$P$415</definedName>
    <definedName name="Z_920303D0_9410_40AF_BD6F_D7C67120C042_.wvu.FilterData" localSheetId="1" hidden="1">'2021-2023 год Приложение 3'!$A$15:$N$446</definedName>
    <definedName name="Z_92053A4E_9CDE_49B6_84E2_A66F9B55B321_.wvu.FilterData" localSheetId="1" hidden="1">'2021-2023 год Приложение 3'!$A$16:$D$436</definedName>
    <definedName name="Z_930DC81B_F54A_425A_9FB7_F214A7424670_.wvu.FilterData" localSheetId="0" hidden="1">'2021-2023 год Приложение 2'!$A$16:$H$412</definedName>
    <definedName name="Z_930DC81B_F54A_425A_9FB7_F214A7424670_.wvu.FilterData" localSheetId="1" hidden="1">'2021-2023 год Приложение 3'!$A$16:$N$436</definedName>
    <definedName name="Z_9541036F_F24B_4BFA_BA55_4F7E3FB4DC04_.wvu.FilterData" localSheetId="0" hidden="1">'2021-2023 год Приложение 2'!$A$16:$H$412</definedName>
    <definedName name="Z_9541036F_F24B_4BFA_BA55_4F7E3FB4DC04_.wvu.FilterData" localSheetId="1" hidden="1">'2021-2023 год Приложение 3'!$A$15:$K$436</definedName>
    <definedName name="Z_9550964E_D481_4054_9F8C_4344C60CDD4A_.wvu.FilterData" localSheetId="0" hidden="1">'2021-2023 год Приложение 2'!$A$15:$H$354</definedName>
    <definedName name="Z_95B72C2D_CC9A_400B_A011_7820247D03F7_.wvu.FilterData" localSheetId="1" hidden="1">'2021-2023 год Приложение 3'!$A$16:$K$436</definedName>
    <definedName name="Z_95F78D10_2659_4A49_94A4_C59BF4D5E56F_.wvu.FilterData" localSheetId="0" hidden="1">'2021-2023 год Приложение 2'!$A$15:$P$415</definedName>
    <definedName name="Z_95F78D10_2659_4A49_94A4_C59BF4D5E56F_.wvu.FilterData" localSheetId="1" hidden="1">'2021-2023 год Приложение 3'!$A$15:$N$445</definedName>
    <definedName name="Z_9776ED21_FCCA_4C70_8D58_B20AFA9E14C0_.wvu.FilterData" localSheetId="0" hidden="1">'2021-2023 год Приложение 2'!$A$15:$P$415</definedName>
    <definedName name="Z_9776ED21_FCCA_4C70_8D58_B20AFA9E14C0_.wvu.FilterData" localSheetId="1" hidden="1">'2021-2023 год Приложение 3'!$A$15:$N$446</definedName>
    <definedName name="Z_98E9C9B7_1E4D_4C7A_85E5_63F3A1B86AE8_.wvu.FilterData" localSheetId="0" hidden="1">'2021-2023 год Приложение 2'!$A$15:$P$415</definedName>
    <definedName name="Z_98E9C9B7_1E4D_4C7A_85E5_63F3A1B86AE8_.wvu.FilterData" localSheetId="1" hidden="1">'2021-2023 год Приложение 3'!$A$15:$N$445</definedName>
    <definedName name="Z_9914A7EE_0EAB_42A1_82E0_3CEAC7F53865_.wvu.FilterData" localSheetId="1" hidden="1">'2021-2023 год Приложение 3'!$A$15:$N$445</definedName>
    <definedName name="Z_99FC1EBF_330F_4547_9164_04873F60525E_.wvu.FilterData" localSheetId="0" hidden="1">'2021-2023 год Приложение 2'!$A$15:$P$415</definedName>
    <definedName name="Z_99FC1EBF_330F_4547_9164_04873F60525E_.wvu.FilterData" localSheetId="1" hidden="1">'2021-2023 год Приложение 3'!$A$15:$N$446</definedName>
    <definedName name="Z_9AB446FD_945D_4029_AB03_06573FC1DEBE_.wvu.FilterData" localSheetId="0" hidden="1">'2021-2023 год Приложение 2'!$A$16:$H$412</definedName>
    <definedName name="Z_9AB446FD_945D_4029_AB03_06573FC1DEBE_.wvu.FilterData" localSheetId="1" hidden="1">'2021-2023 год Приложение 3'!$A$16:$N$436</definedName>
    <definedName name="Z_9B8BCBB1_0EDA_4E90_BBC4_165B2DE61ED6_.wvu.FilterData" localSheetId="0" hidden="1">'2021-2023 год Приложение 2'!$A$17:$H$354</definedName>
    <definedName name="Z_9BBC64C1_B8B2_47D2_A55F_A2F18B1F25B3_.wvu.FilterData" localSheetId="0" hidden="1">'2021-2023 год Приложение 2'!$A$16:$C$412</definedName>
    <definedName name="Z_9BBC64C1_B8B2_47D2_A55F_A2F18B1F25B3_.wvu.FilterData" localSheetId="1" hidden="1">'2021-2023 год Приложение 3'!$A$15:$K$436</definedName>
    <definedName name="Z_9DA27F9D_67A1_4DD1_8B09_A27C85D1E3A8_.wvu.FilterData" localSheetId="0" hidden="1">'2021-2023 год Приложение 2'!$A$16:$H$412</definedName>
    <definedName name="Z_9E25EEB0_68DE_4D84_AA9E_E153DF655F3F_.wvu.FilterData" localSheetId="1" hidden="1">'2021-2023 год Приложение 3'!$A$16:$D$436</definedName>
    <definedName name="Z_9EA355AC_ACF5_42D1_8703_ACB42E575811_.wvu.FilterData" localSheetId="0" hidden="1">'2021-2023 год Приложение 2'!$A$15:$H$412</definedName>
    <definedName name="Z_9EA355AC_ACF5_42D1_8703_ACB42E575811_.wvu.FilterData" localSheetId="1" hidden="1">'2021-2023 год Приложение 3'!$A$15:$K$436</definedName>
    <definedName name="Z_9EE5CA45_63F7_469B_B5F6_ADDF05EA3BC4_.wvu.FilterData" localSheetId="1" hidden="1">'2021-2023 год Приложение 3'!$A$16:$K$436</definedName>
    <definedName name="Z_9F1D7F01_07CC_4860_B0F3_FACC91FB0B8B_.wvu.FilterData" localSheetId="0" hidden="1">'2021-2023 год Приложение 2'!$A$17:$C$324</definedName>
    <definedName name="Z_9FED5B58_6DFB_4AED_9587_48FFDBC76219_.wvu.FilterData" localSheetId="1" hidden="1">'2021-2023 год Приложение 3'!$A$16:$D$436</definedName>
    <definedName name="Z_A19698F4_0C5B_4B92_B970_672ECC4A1352_.wvu.FilterData" localSheetId="0" hidden="1">'2021-2023 год Приложение 2'!$A$16:$H$412</definedName>
    <definedName name="Z_A19698F4_0C5B_4B92_B970_672ECC4A1352_.wvu.FilterData" localSheetId="1" hidden="1">'2021-2023 год Приложение 3'!$A$16:$D$436</definedName>
    <definedName name="Z_A23DBEB3_CF4F_4D6E_8207_D1E6A46A53CD_.wvu.FilterData" localSheetId="0" hidden="1">'2021-2023 год Приложение 2'!$A$16:$H$412</definedName>
    <definedName name="Z_A23DBEB3_CF4F_4D6E_8207_D1E6A46A53CD_.wvu.FilterData" localSheetId="1" hidden="1">'2021-2023 год Приложение 3'!$A$16:$D$436</definedName>
    <definedName name="Z_A2B31C78_84DB_47B8_A0ED_D9E400FC5E11_.wvu.FilterData" localSheetId="0" hidden="1">'2021-2023 год Приложение 2'!$A$16:$H$412</definedName>
    <definedName name="Z_A2B31C78_84DB_47B8_A0ED_D9E400FC5E11_.wvu.FilterData" localSheetId="1" hidden="1">'2021-2023 год Приложение 3'!$A$16:$K$436</definedName>
    <definedName name="Z_A2C96576_7AB3_44D9_A229_7E94A8E04F2E_.wvu.FilterData" localSheetId="1" hidden="1">'2021-2023 год Приложение 3'!$A$16:$N$436</definedName>
    <definedName name="Z_A3FFE833_C277_454E_9166_7F07320E9FFD_.wvu.FilterData" localSheetId="1" hidden="1">'2021-2023 год Приложение 3'!$A$15:$N$445</definedName>
    <definedName name="Z_A650396F_79B4_4B7C_9702_43CBED7DB898_.wvu.FilterData" localSheetId="1" hidden="1">'2021-2023 год Приложение 3'!$A$16:$K$436</definedName>
    <definedName name="Z_A684CA47_13FA_440D_A6B3_84C0D9EBAF01_.wvu.FilterData" localSheetId="1" hidden="1">'2021-2023 год Приложение 3'!$A$15:$N$446</definedName>
    <definedName name="Z_A6B0215C_7D9B_4E35_886E_C5C001ABD352_.wvu.FilterData" localSheetId="1" hidden="1">'2021-2023 год Приложение 3'!$A$15:$N$446</definedName>
    <definedName name="Z_A6EDA6AB_892A_41FC_80E6_005AF0ECC3B0_.wvu.FilterData" localSheetId="0" hidden="1">'2021-2023 год Приложение 2'!$A$16:$H$412</definedName>
    <definedName name="Z_A6EDA6AB_892A_41FC_80E6_005AF0ECC3B0_.wvu.FilterData" localSheetId="1" hidden="1">'2021-2023 год Приложение 3'!$A$17:$K$436</definedName>
    <definedName name="Z_A7289A43_FAB0_4BBF_BE44_1FE7F38D66E2_.wvu.FilterData" localSheetId="0" hidden="1">'2021-2023 год Приложение 2'!$A$17:$C$324</definedName>
    <definedName name="Z_A78453D7_4783_4203_A315_20143C6D7080_.wvu.FilterData" localSheetId="0" hidden="1">'2021-2023 год Приложение 2'!$A$16:$H$412</definedName>
    <definedName name="Z_A7AB68EB_0C36_44AC_AFA4_D4EEDD6F2587_.wvu.FilterData" localSheetId="1" hidden="1">'2021-2023 год Приложение 3'!$A$16:$D$436</definedName>
    <definedName name="Z_A888FCD9_FD9D_4F1F_937A_691E7B973A8D_.wvu.FilterData" localSheetId="1" hidden="1">'2021-2023 год Приложение 3'!$A$15:$N$446</definedName>
    <definedName name="Z_A926D13F_0B0D_4E83_9405_D363E37D0348_.wvu.FilterData" localSheetId="0" hidden="1">'2021-2023 год Приложение 2'!$A$17:$C$324</definedName>
    <definedName name="Z_A9E291C5_5EEB_4FD7_BCBD_6208C6D7B0F8_.wvu.FilterData" localSheetId="0" hidden="1">'2021-2023 год Приложение 2'!$A$16:$H$412</definedName>
    <definedName name="Z_A9E291C5_5EEB_4FD7_BCBD_6208C6D7B0F8_.wvu.FilterData" localSheetId="1" hidden="1">'2021-2023 год Приложение 3'!$A$16:$D$436</definedName>
    <definedName name="Z_AA16F632_03F0_4A4A_8637_308586BF1014_.wvu.FilterData" localSheetId="0" hidden="1">'2021-2023 год Приложение 2'!$A$16:$H$412</definedName>
    <definedName name="Z_AA16F632_03F0_4A4A_8637_308586BF1014_.wvu.FilterData" localSheetId="1" hidden="1">'2021-2023 год Приложение 3'!$A$16:$N$436</definedName>
    <definedName name="Z_AA6057EE_23A0_4CF2_AC5C_D8F8A8ADD056_.wvu.FilterData" localSheetId="1" hidden="1">'2021-2023 год Приложение 3'!$A$16:$N$436</definedName>
    <definedName name="Z_AAC793E5_144D_410A_8279_F7946D2AF41A_.wvu.FilterData" localSheetId="0" hidden="1">'2021-2023 год Приложение 2'!$A$17:$C$324</definedName>
    <definedName name="Z_AC409584_A196_49FC_BDC2_CC1BE8FBC165_.wvu.FilterData" localSheetId="0" hidden="1">'2021-2023 год Приложение 2'!$A$15:$P$415</definedName>
    <definedName name="Z_AC409584_A196_49FC_BDC2_CC1BE8FBC165_.wvu.FilterData" localSheetId="1" hidden="1">'2021-2023 год Приложение 3'!$A$15:$N$445</definedName>
    <definedName name="Z_AC48D3A8_B7CA_451A_A38E_67C9ECA74CDF_.wvu.FilterData" localSheetId="0" hidden="1">'2021-2023 год Приложение 2'!$A$15:$P$415</definedName>
    <definedName name="Z_AC48D3A8_B7CA_451A_A38E_67C9ECA74CDF_.wvu.FilterData" localSheetId="1" hidden="1">'2021-2023 год Приложение 3'!$A$15:$N$446</definedName>
    <definedName name="Z_AC9AFD28_10D8_4670_A912_DDB893A211D1_.wvu.FilterData" localSheetId="0" hidden="1">'2021-2023 год Приложение 2'!$A$16:$H$412</definedName>
    <definedName name="Z_AC9AFD28_10D8_4670_A912_DDB893A211D1_.wvu.FilterData" localSheetId="1" hidden="1">'2021-2023 год Приложение 3'!$A$16:$K$436</definedName>
    <definedName name="Z_AD18A909_CD41_4EC8_B99E_795BA9B35BDD_.wvu.FilterData" localSheetId="1" hidden="1">'2021-2023 год Приложение 3'!$A$15:$N$446</definedName>
    <definedName name="Z_AE730581_F9A0_4649_A160_E986DBCDA19C_.wvu.FilterData" localSheetId="0" hidden="1">'2021-2023 год Приложение 2'!$A$15:$H$412</definedName>
    <definedName name="Z_AE730581_F9A0_4649_A160_E986DBCDA19C_.wvu.FilterData" localSheetId="1" hidden="1">'2021-2023 год Приложение 3'!$A$15:$K$436</definedName>
    <definedName name="Z_AEAAA827_A478_40B0_A7FF_D15F11FB2E21_.wvu.FilterData" localSheetId="1" hidden="1">'2021-2023 год Приложение 3'!$A$15:$N$446</definedName>
    <definedName name="Z_AF73B45C_3F4E_4B87_A9E2_DBD75C02FF68_.wvu.FilterData" localSheetId="0" hidden="1">'2021-2023 год Приложение 2'!$A$16:$C$412</definedName>
    <definedName name="Z_AF73B45C_3F4E_4B87_A9E2_DBD75C02FF68_.wvu.FilterData" localSheetId="1" hidden="1">'2021-2023 год Приложение 3'!$A$16:$D$436</definedName>
    <definedName name="Z_B08CC75C_6520_459E_99DC_BAAC09133FAE_.wvu.FilterData" localSheetId="0" hidden="1">'2021-2023 год Приложение 2'!$A$15:$P$415</definedName>
    <definedName name="Z_B08CC75C_6520_459E_99DC_BAAC09133FAE_.wvu.FilterData" localSheetId="1" hidden="1">'2021-2023 год Приложение 3'!$A$15:$N$446</definedName>
    <definedName name="Z_B0C8B420_7FC9_4415_952A_23BA0049B056_.wvu.FilterData" localSheetId="0" hidden="1">'2021-2023 год Приложение 2'!$A$16:$H$412</definedName>
    <definedName name="Z_B125367F_1C96_4D35_827A_DEFEE1EF481C_.wvu.FilterData" localSheetId="1" hidden="1">'2021-2023 год Приложение 3'!$A$16:$D$436</definedName>
    <definedName name="Z_B2BE6FF1_1A6A_41C1_B750_4A039DB9402A_.wvu.FilterData" localSheetId="1" hidden="1">'2021-2023 год Приложение 3'!$A$15:$N$445</definedName>
    <definedName name="Z_B4720A5E_D111_4DAF_9BEC_44A0CF0E4C3E_.wvu.FilterData" localSheetId="1" hidden="1">'2021-2023 год Приложение 3'!$A$15:$N$445</definedName>
    <definedName name="Z_B55F0053_78CA_4F7F_BE68_6C331A853EC7_.wvu.FilterData" localSheetId="1" hidden="1">'2021-2023 год Приложение 3'!$A$17:$K$436</definedName>
    <definedName name="Z_B5E7EAA6_F6B2_4C43_A1B2_7FE8D3EE81A8_.wvu.FilterData" localSheetId="0" hidden="1">'2021-2023 год Приложение 2'!$A$16:$H$412</definedName>
    <definedName name="Z_B5E7EAA6_F6B2_4C43_A1B2_7FE8D3EE81A8_.wvu.FilterData" localSheetId="1" hidden="1">'2021-2023 год Приложение 3'!$A$16:$D$436</definedName>
    <definedName name="Z_B6562E8F_88DB_497F_BA23_0DE6FC564B31_.wvu.FilterData" localSheetId="1" hidden="1">'2021-2023 год Приложение 3'!$A$16:$N$436</definedName>
    <definedName name="Z_B79814D9_4A76_444F_9DA0_87988C6053D6_.wvu.FilterData" localSheetId="0" hidden="1">'2021-2023 год Приложение 2'!$A$16:$H$412</definedName>
    <definedName name="Z_B7C6B096_F822_4AE0_9104_276895CD530C_.wvu.FilterData" localSheetId="1" hidden="1">'2021-2023 год Приложение 3'!$A$15:$K$15</definedName>
    <definedName name="Z_B7E8C950_FC48_4F46_94EB_50E3D7BDDB48_.wvu.FilterData" localSheetId="1" hidden="1">'2021-2023 год Приложение 3'!$A$16:$D$436</definedName>
    <definedName name="Z_B8EDFF0D_BD56_41DB_976F_5ECF9742594D_.wvu.FilterData" localSheetId="1" hidden="1">'2021-2023 год Приложение 3'!$A$15:$N$446</definedName>
    <definedName name="Z_B9062BA9_20A5_4989_AABF_19FE6A65537B_.wvu.FilterData" localSheetId="0" hidden="1">'2021-2023 год Приложение 2'!$A$16:$H$412</definedName>
    <definedName name="Z_B9062BA9_20A5_4989_AABF_19FE6A65537B_.wvu.FilterData" localSheetId="1" hidden="1">'2021-2023 год Приложение 3'!$A$16:$K$436</definedName>
    <definedName name="Z_BA317F1F_BE01_441F_A8B2_85F003BF75B2_.wvu.FilterData" localSheetId="1" hidden="1">'2021-2023 год Приложение 3'!$A$15:$K$436</definedName>
    <definedName name="Z_BAD29CC1_017D_4FFA_A3BF_7A1E31D01FD0_.wvu.FilterData" localSheetId="1" hidden="1">'2021-2023 год Приложение 3'!$A$15:$N$446</definedName>
    <definedName name="Z_BBFF5A56_64CF_4223_9245_057727E8F581_.wvu.FilterData" localSheetId="0" hidden="1">'2021-2023 год Приложение 2'!$A$16:$H$412</definedName>
    <definedName name="Z_BBFF5A56_64CF_4223_9245_057727E8F581_.wvu.FilterData" localSheetId="1" hidden="1">'2021-2023 год Приложение 3'!$A$16:$D$436</definedName>
    <definedName name="Z_BCB9EA5D_CB3A_40AA_BF75_F228AA2D84CC_.wvu.FilterData" localSheetId="0" hidden="1">'2021-2023 год Приложение 2'!$A$16:$H$412</definedName>
    <definedName name="Z_BCB9EA5D_CB3A_40AA_BF75_F228AA2D84CC_.wvu.FilterData" localSheetId="1" hidden="1">'2021-2023 год Приложение 3'!$A$16:$D$436</definedName>
    <definedName name="Z_BCEB75BA_FE87_41C8_80D7_AFB8A63EA641_.wvu.FilterData" localSheetId="1" hidden="1">'2021-2023 год Приложение 3'!$A$16:$N$436</definedName>
    <definedName name="Z_BD54A361_8DC5_477E_AEB8_9AAE45BFB9EE_.wvu.FilterData" localSheetId="1" hidden="1">'2021-2023 год Приложение 3'!$A$16:$D$436</definedName>
    <definedName name="Z_C0C47C63_1E7E_4B25_A29F_CD7550CA823B_.wvu.FilterData" localSheetId="0" hidden="1">'2021-2023 год Приложение 2'!$A$15:$H$354</definedName>
    <definedName name="Z_C0D29360_FD13_4973_8E33_952A22BF16EB_.wvu.FilterData" localSheetId="1" hidden="1">'2021-2023 год Приложение 3'!$A$16:$D$16</definedName>
    <definedName name="Z_C1DDAE5D_89BA_4C96_A938_93F9E8D51819_.wvu.FilterData" localSheetId="1" hidden="1">'2021-2023 год Приложение 3'!$A$16:$D$16</definedName>
    <definedName name="Z_C2DC1AAD_1A3D_4B7B_8D2B_551AC59D6585_.wvu.FilterData" localSheetId="1" hidden="1">'2021-2023 год Приложение 3'!$A$16:$D$436</definedName>
    <definedName name="Z_C407E330_1B3A_4158_9E62_5ED9582C72C0_.wvu.FilterData" localSheetId="1" hidden="1">'2021-2023 год Приложение 3'!$A$17:$K$436</definedName>
    <definedName name="Z_C451BE02_D07A_4202_8119_07874C1FBE8D_.wvu.FilterData" localSheetId="0" hidden="1">'2021-2023 год Приложение 2'!$A$15:$P$415</definedName>
    <definedName name="Z_C451BE02_D07A_4202_8119_07874C1FBE8D_.wvu.FilterData" localSheetId="1" hidden="1">'2021-2023 год Приложение 3'!$A$15:$N$446</definedName>
    <definedName name="Z_C594D5C5_096D_4C18_BDCB_87F0485F5449_.wvu.FilterData" localSheetId="0" hidden="1">'2021-2023 год Приложение 2'!$A$16:$H$412</definedName>
    <definedName name="Z_C594D5C5_096D_4C18_BDCB_87F0485F5449_.wvu.FilterData" localSheetId="1" hidden="1">'2021-2023 год Приложение 3'!$A$17:$K$436</definedName>
    <definedName name="Z_C63DF42A_916D_43B0_A9E5_99FBCC943E02_.wvu.FilterData" localSheetId="0" hidden="1">'2021-2023 год Приложение 2'!$A$17:$H$354</definedName>
    <definedName name="Z_C6C561F1_23DA_4564_A66A_06C65CDB6B42_.wvu.FilterData" localSheetId="1" hidden="1">'2021-2023 год Приложение 3'!$A$16:$N$436</definedName>
    <definedName name="Z_C9208FB7_BF46_4777_ADFF_D59A4811FEA6_.wvu.FilterData" localSheetId="1" hidden="1">'2021-2023 год Приложение 3'!$A$15:$N$445</definedName>
    <definedName name="Z_CA26A0F4_943F_4D04_8E22_7943168C3B0E_.wvu.FilterData" localSheetId="0" hidden="1">'2021-2023 год Приложение 2'!$A$16:$H$412</definedName>
    <definedName name="Z_CA26A0F4_943F_4D04_8E22_7943168C3B0E_.wvu.FilterData" localSheetId="1" hidden="1">'2021-2023 год Приложение 3'!$A$16:$N$436</definedName>
    <definedName name="Z_CAD9B980_130C_4C75_8D5E_91DE2723F8D9_.wvu.FilterData" localSheetId="1" hidden="1">'2021-2023 год Приложение 3'!$A$15:$N$445</definedName>
    <definedName name="Z_CAEC251A_F30C_4C3C_B95E_0CDCABBBBBA6_.wvu.FilterData" localSheetId="0" hidden="1">'2021-2023 год Приложение 2'!$A$15:$H$412</definedName>
    <definedName name="Z_CAEC251A_F30C_4C3C_B95E_0CDCABBBBBA6_.wvu.FilterData" localSheetId="1" hidden="1">'2021-2023 год Приложение 3'!$A$15:$K$436</definedName>
    <definedName name="Z_CB37C154_FBD2_4DEC_B34C_F8AEB86FD5EB_.wvu.FilterData" localSheetId="0" hidden="1">'2021-2023 год Приложение 2'!$A$16:$H$412</definedName>
    <definedName name="Z_CD2CCFCC_88E6_48CB_A6F4_90932EB4E776_.wvu.FilterData" localSheetId="0" hidden="1">'2021-2023 год Приложение 2'!$A$15:$P$415</definedName>
    <definedName name="Z_CD629787_DE9E_41E9_98D2_872390B88852_.wvu.FilterData" localSheetId="1" hidden="1">'2021-2023 год Приложение 3'!$A$16:$D$436</definedName>
    <definedName name="Z_CE6755E8_8FFD_448B_B838_FFE6BD017EDF_.wvu.FilterData" localSheetId="1" hidden="1">'2021-2023 год Приложение 3'!$A$16:$D$436</definedName>
    <definedName name="Z_CED2E9B6_1773_495E_A3FD_92F54F21EE7D_.wvu.FilterData" localSheetId="1" hidden="1">'2021-2023 год Приложение 3'!$A$15:$K$436</definedName>
    <definedName name="Z_CF7852E9_12A8_41A3_B1FA_248F70E5DC37_.wvu.FilterData" localSheetId="0" hidden="1">'2021-2023 год Приложение 2'!$A$15:$H$412</definedName>
    <definedName name="Z_CF7852E9_12A8_41A3_B1FA_248F70E5DC37_.wvu.FilterData" localSheetId="1" hidden="1">'2021-2023 год Приложение 3'!$A$15:$K$436</definedName>
    <definedName name="Z_CFA27E48_EF86_47F4_863F_538AA3EEF788_.wvu.FilterData" localSheetId="0" hidden="1">'2021-2023 год Приложение 2'!$A$15:$P$415</definedName>
    <definedName name="Z_CFA27E48_EF86_47F4_863F_538AA3EEF788_.wvu.FilterData" localSheetId="1" hidden="1">'2021-2023 год Приложение 3'!$A$15:$N$445</definedName>
    <definedName name="Z_D1B917BC_3220_432E_A965_9E7239D6A385_.wvu.FilterData" localSheetId="0" hidden="1">'2021-2023 год Приложение 2'!$A$16:$H$354</definedName>
    <definedName name="Z_D332CE7B_8FED_469E_B7FC_36551D17288B_.wvu.FilterData" localSheetId="0" hidden="1">'2021-2023 год Приложение 2'!$A$15:$P$415</definedName>
    <definedName name="Z_D332CE7B_8FED_469E_B7FC_36551D17288B_.wvu.FilterData" localSheetId="1" hidden="1">'2021-2023 год Приложение 3'!$A$15:$N$445</definedName>
    <definedName name="Z_D36811DF_E7C5_4351_8FBD_37E421418B35_.wvu.FilterData" localSheetId="0" hidden="1">'2021-2023 год Приложение 2'!$A$15:$P$415</definedName>
    <definedName name="Z_D36811DF_E7C5_4351_8FBD_37E421418B35_.wvu.FilterData" localSheetId="1" hidden="1">'2021-2023 год Приложение 3'!$A$15:$N$446</definedName>
    <definedName name="Z_D421EC68_493A_426D_B030_A96CEFC9CDF1_.wvu.FilterData" localSheetId="0" hidden="1">'2021-2023 год Приложение 2'!$A$15:$P$415</definedName>
    <definedName name="Z_D421EC68_493A_426D_B030_A96CEFC9CDF1_.wvu.FilterData" localSheetId="1" hidden="1">'2021-2023 год Приложение 3'!$A$15:$N$445</definedName>
    <definedName name="Z_D5EF0624_71F9_4E2C_8E53_8D3ED1028A48_.wvu.FilterData" localSheetId="1" hidden="1">'2021-2023 год Приложение 3'!$A$15:$N$445</definedName>
    <definedName name="Z_D5FAAF7D_BF05_489E_8B20_1F97BA8D8DEB_.wvu.FilterData" localSheetId="0" hidden="1">'2021-2023 год Приложение 2'!$A$15:$P$415</definedName>
    <definedName name="Z_D5FAAF7D_BF05_489E_8B20_1F97BA8D8DEB_.wvu.FilterData" localSheetId="1" hidden="1">'2021-2023 год Приложение 3'!$A$15:$N$446</definedName>
    <definedName name="Z_D5FAF748_0D0C_4359_BAF7_A8AC21E2030F_.wvu.FilterData" localSheetId="0" hidden="1">'2021-2023 год Приложение 2'!$A$16:$H$412</definedName>
    <definedName name="Z_D6B20A4C_3000_441D_8208_F24778DE96F0_.wvu.FilterData" localSheetId="1" hidden="1">'2021-2023 год Приложение 3'!$A$16:$N$436</definedName>
    <definedName name="Z_D7D5F00E_6389_4DE2_B414_F39C8294F181_.wvu.FilterData" localSheetId="0" hidden="1">'2021-2023 год Приложение 2'!$A$16:$H$415</definedName>
    <definedName name="Z_D7D5F00E_6389_4DE2_B414_F39C8294F181_.wvu.FilterData" localSheetId="1" hidden="1">'2021-2023 год Приложение 3'!$A$16:$N$445</definedName>
    <definedName name="Z_D7D5F00E_6389_4DE2_B414_F39C8294F181_.wvu.PrintArea" localSheetId="0" hidden="1">'2021-2023 год Приложение 2'!$A$11:$H$415</definedName>
    <definedName name="Z_D7D5F00E_6389_4DE2_B414_F39C8294F181_.wvu.PrintArea" localSheetId="1" hidden="1">'2021-2023 год Приложение 3'!$A$11:$I$445</definedName>
    <definedName name="Z_D7D5F00E_6389_4DE2_B414_F39C8294F181_.wvu.Rows" localSheetId="1" hidden="1">'2021-2023 год Приложение 3'!#REF!,'2021-2023 год Приложение 3'!#REF!</definedName>
    <definedName name="Z_D896FC5A_220E_437B_9865_C5F08B72A8E9_.wvu.FilterData" localSheetId="1" hidden="1">'2021-2023 год Приложение 3'!$A$15:$N$445</definedName>
    <definedName name="Z_D8D7D652_CAEA_4C62_AEDC_18C4B72CDEFE_.wvu.FilterData" localSheetId="0" hidden="1">'2021-2023 год Приложение 2'!$A$15:$P$415</definedName>
    <definedName name="Z_D8D7D652_CAEA_4C62_AEDC_18C4B72CDEFE_.wvu.FilterData" localSheetId="1" hidden="1">'2021-2023 год Приложение 3'!$A$15:$N$446</definedName>
    <definedName name="Z_DA0D119F_FE1B_486D_AB08_72CEBEF8134D_.wvu.FilterData" localSheetId="0" hidden="1">'2021-2023 год Приложение 2'!$A$16:$H$415</definedName>
    <definedName name="Z_DA0D119F_FE1B_486D_AB08_72CEBEF8134D_.wvu.FilterData" localSheetId="1" hidden="1">'2021-2023 год Приложение 3'!$A$16:$N$445</definedName>
    <definedName name="Z_DA10F9D2_08DA_4FB8_967C_06A319AB7BED_.wvu.FilterData" localSheetId="1" hidden="1">'2021-2023 год Приложение 3'!$A$16:$D$436</definedName>
    <definedName name="Z_DA9CA7EB_CE82_4121_9528_DE61DCF62070_.wvu.FilterData" localSheetId="1" hidden="1">'2021-2023 год Приложение 3'!$A$16:$N$445</definedName>
    <definedName name="Z_DC2B6D6A_5855_4ADC_BC8B_920453EADA59_.wvu.FilterData" localSheetId="0" hidden="1">'2021-2023 год Приложение 2'!$A$16:$H$412</definedName>
    <definedName name="Z_DC2B6D6A_5855_4ADC_BC8B_920453EADA59_.wvu.FilterData" localSheetId="1" hidden="1">'2021-2023 год Приложение 3'!$A$16:$N$436</definedName>
    <definedName name="Z_DC642106_6C11_487B_A10A_67D65C44C59E_.wvu.FilterData" localSheetId="1" hidden="1">'2021-2023 год Приложение 3'!$A$16:$D$436</definedName>
    <definedName name="Z_DCE62A10_2F86_48BA_BE4C_45E8B67FE096_.wvu.FilterData" localSheetId="0" hidden="1">'2021-2023 год Приложение 2'!$A$15:$P$415</definedName>
    <definedName name="Z_DCE62A10_2F86_48BA_BE4C_45E8B67FE096_.wvu.FilterData" localSheetId="1" hidden="1">'2021-2023 год Приложение 3'!$A$15:$N$446</definedName>
    <definedName name="Z_DCF96CC6_5C5B_45A8_86D6_BEC596ACACBF_.wvu.FilterData" localSheetId="0" hidden="1">'2021-2023 год Приложение 2'!$A$15:$P$415</definedName>
    <definedName name="Z_DCF96CC6_5C5B_45A8_86D6_BEC596ACACBF_.wvu.FilterData" localSheetId="1" hidden="1">'2021-2023 год Приложение 3'!$A$15:$N$446</definedName>
    <definedName name="Z_DD0B6CDA_0CA4_4F8A_901A_ADCD63EDDDE7_.wvu.FilterData" localSheetId="1" hidden="1">'2021-2023 год Приложение 3'!$A$15:$N$445</definedName>
    <definedName name="Z_DD3E849F_1E69_44B8_A26B_C4303C0995B8_.wvu.FilterData" localSheetId="1" hidden="1">'2021-2023 год Приложение 3'!$A$15:$N$445</definedName>
    <definedName name="Z_DDD8C4AB_CB3C_48E6_9763_42557181A0AF_.wvu.FilterData" localSheetId="0" hidden="1">'2021-2023 год Приложение 2'!$A$15:$P$415</definedName>
    <definedName name="Z_DDD8C4AB_CB3C_48E6_9763_42557181A0AF_.wvu.FilterData" localSheetId="1" hidden="1">'2021-2023 год Приложение 3'!$A$15:$N$445</definedName>
    <definedName name="Z_DEE0439B_F189_4C4A_8D12_38A34AC49EBA_.wvu.FilterData" localSheetId="0" hidden="1">'2021-2023 год Приложение 2'!$A$16:$H$412</definedName>
    <definedName name="Z_DEE0439B_F189_4C4A_8D12_38A34AC49EBA_.wvu.FilterData" localSheetId="1" hidden="1">'2021-2023 год Приложение 3'!$A$16:$N$436</definedName>
    <definedName name="Z_DF131833_6B4D_4544_961B_059267821E4F_.wvu.FilterData" localSheetId="0" hidden="1">'2021-2023 год Приложение 2'!$A$15:$P$415</definedName>
    <definedName name="Z_E12E1E2F_DB5D_4E26_AA0F_64A30D7CB250_.wvu.FilterData" localSheetId="1" hidden="1">'2021-2023 год Приложение 3'!$A$16:$N$436</definedName>
    <definedName name="Z_E240582D_2C49_4E51_9BAF_4EB73E148DD3_.wvu.FilterData" localSheetId="0" hidden="1">'2021-2023 год Приложение 2'!$A$15:$P$415</definedName>
    <definedName name="Z_E240582D_2C49_4E51_9BAF_4EB73E148DD3_.wvu.FilterData" localSheetId="1" hidden="1">'2021-2023 год Приложение 3'!$A$15:$N$445</definedName>
    <definedName name="Z_E3C6713E_8023_4AA9_8A29_3AE879C33232_.wvu.FilterData" localSheetId="1" hidden="1">'2021-2023 год Приложение 3'!$A$16:$D$436</definedName>
    <definedName name="Z_E5281637_3B26_479E_BF0F_EBD3A6ED1870_.wvu.FilterData" localSheetId="0" hidden="1">'2021-2023 год Приложение 2'!$A$15:$H$412</definedName>
    <definedName name="Z_E5281637_3B26_479E_BF0F_EBD3A6ED1870_.wvu.FilterData" localSheetId="1" hidden="1">'2021-2023 год Приложение 3'!$A$15:$K$436</definedName>
    <definedName name="Z_E990C79A_B7E6_4BEB_A0C0_67D434423C16_.wvu.FilterData" localSheetId="1" hidden="1">'2021-2023 год Приложение 3'!$A$15:$N$445</definedName>
    <definedName name="Z_E99CA35F_295B_49B3_8AA9_D1FBDEF4F038_.wvu.FilterData" localSheetId="0" hidden="1">'2021-2023 год Приложение 2'!$A$16:$C$412</definedName>
    <definedName name="Z_E99CA35F_295B_49B3_8AA9_D1FBDEF4F038_.wvu.FilterData" localSheetId="1" hidden="1">'2021-2023 год Приложение 3'!$A$16:$D$436</definedName>
    <definedName name="Z_EA7E325E_E9C4_43C2_8F94_8A4CD3295385_.wvu.FilterData" localSheetId="0" hidden="1">'2021-2023 год Приложение 2'!$A$15:$H$412</definedName>
    <definedName name="Z_EA7E325E_E9C4_43C2_8F94_8A4CD3295385_.wvu.FilterData" localSheetId="1" hidden="1">'2021-2023 год Приложение 3'!$A$15:$K$436</definedName>
    <definedName name="Z_EA7E325E_E9C4_43C2_8F94_8A4CD3295385_.wvu.PrintArea" localSheetId="0" hidden="1">'2021-2023 год Приложение 2'!$A$12:$C$412</definedName>
    <definedName name="Z_EA7E325E_E9C4_43C2_8F94_8A4CD3295385_.wvu.PrintArea" localSheetId="1" hidden="1">'2021-2023 год Приложение 3'!$A$11:$D$436</definedName>
    <definedName name="Z_EA7E325E_E9C4_43C2_8F94_8A4CD3295385_.wvu.Rows" localSheetId="1" hidden="1">'2021-2023 год Приложение 3'!#REF!,'2021-2023 год Приложение 3'!#REF!</definedName>
    <definedName name="Z_EA8E9EA7_8D3C_4793_82D3_53C8283F6613_.wvu.FilterData" localSheetId="0" hidden="1">'2021-2023 год Приложение 2'!$A$16:$C$412</definedName>
    <definedName name="Z_EA8E9EA7_8D3C_4793_82D3_53C8283F6613_.wvu.FilterData" localSheetId="1" hidden="1">'2021-2023 год Приложение 3'!$A$16:$D$436</definedName>
    <definedName name="Z_EB1F9754_81A4_4300_9136_C4584DE5BB80_.wvu.FilterData" localSheetId="0" hidden="1">'2021-2023 год Приложение 2'!$A$16:$H$412</definedName>
    <definedName name="Z_EB1F9754_81A4_4300_9136_C4584DE5BB80_.wvu.FilterData" localSheetId="1" hidden="1">'2021-2023 год Приложение 3'!$A$17:$K$436</definedName>
    <definedName name="Z_EB8BBF6B_ABBD_4A01_B4CD_F80BF70D79AB_.wvu.FilterData" localSheetId="1" hidden="1">'2021-2023 год Приложение 3'!$A$16:$D$436</definedName>
    <definedName name="Z_EB902B7F_40F5_460F_ABE7_94D27697DCD2_.wvu.FilterData" localSheetId="1" hidden="1">'2021-2023 год Приложение 3'!$A$15:$N$446</definedName>
    <definedName name="Z_EC1C063C_6B0A_462C_AA57_E835F386C4D8_.wvu.FilterData" localSheetId="1" hidden="1">'2021-2023 год Приложение 3'!$A$16:$K$436</definedName>
    <definedName name="Z_EC62E557_0DAE_4118_92A6_3EE6AFDCD76F_.wvu.FilterData" localSheetId="1" hidden="1">'2021-2023 год Приложение 3'!$A$16:$N$436</definedName>
    <definedName name="Z_EC9FAB42_CFD7_4909_BE7F_FD2C891BCFAA_.wvu.FilterData" localSheetId="1" hidden="1">'2021-2023 год Приложение 3'!$A$15:$N$446</definedName>
    <definedName name="Z_ED709ED8_F15E_4260_BE28_6A43BDA5B3A7_.wvu.FilterData" localSheetId="1" hidden="1">'2021-2023 год Приложение 3'!$A$15:$N$446</definedName>
    <definedName name="Z_ED7D03B9_EBA8_422D_9F4A_BBCCD5E098E3_.wvu.FilterData" localSheetId="0" hidden="1">'2021-2023 год Приложение 2'!$A$16:$H$412</definedName>
    <definedName name="Z_EE33F828_B63A_481B_8687_E404D78A8D56_.wvu.FilterData" localSheetId="0" hidden="1">'2021-2023 год Приложение 2'!$A$16:$H$412</definedName>
    <definedName name="Z_EE33F828_B63A_481B_8687_E404D78A8D56_.wvu.FilterData" localSheetId="1" hidden="1">'2021-2023 год Приложение 3'!$A$16:$N$436</definedName>
    <definedName name="Z_EE53859B_FE05_4C3A_A7A2_3194FEB77133_.wvu.FilterData" localSheetId="0" hidden="1">'2021-2023 год Приложение 2'!$A$15:$P$415</definedName>
    <definedName name="Z_EE53859B_FE05_4C3A_A7A2_3194FEB77133_.wvu.FilterData" localSheetId="1" hidden="1">'2021-2023 год Приложение 3'!$A$15:$N$446</definedName>
    <definedName name="Z_EE6CA251_6B69_472A_B296_79ECBA0484F6_.wvu.FilterData" localSheetId="1" hidden="1">'2021-2023 год Приложение 3'!$A$15:$N$446</definedName>
    <definedName name="Z_EEC30518_9714_4AA4_827B_01087315CFA0_.wvu.FilterData" localSheetId="1" hidden="1">'2021-2023 год Приложение 3'!$A$15:$N$445</definedName>
    <definedName name="Z_EF28A7F6_07C1_44F5_95B6_7AF15BBCE0BC_.wvu.FilterData" localSheetId="0" hidden="1">'2021-2023 год Приложение 2'!$A$15:$P$415</definedName>
    <definedName name="Z_EF28A7F6_07C1_44F5_95B6_7AF15BBCE0BC_.wvu.FilterData" localSheetId="1" hidden="1">'2021-2023 год Приложение 3'!$A$15:$N$446</definedName>
    <definedName name="Z_EFF178E8_C8AC_47EC_827A_692B15ACBD0B_.wvu.FilterData" localSheetId="1" hidden="1">'2021-2023 год Приложение 3'!$A$16:$N$436</definedName>
    <definedName name="Z_F09B2707_B73D_4942_B4CA_A55AC32797B2_.wvu.FilterData" localSheetId="0" hidden="1">'2021-2023 год Приложение 2'!$A$16:$H$412</definedName>
    <definedName name="Z_F09B2707_B73D_4942_B4CA_A55AC32797B2_.wvu.FilterData" localSheetId="1" hidden="1">'2021-2023 год Приложение 3'!$A$16:$N$436</definedName>
    <definedName name="Z_F0AEB904_EDFD_4DA8_8E45_5B132DA87D24_.wvu.FilterData" localSheetId="1" hidden="1">'2021-2023 год Приложение 3'!$A$16:$D$436</definedName>
    <definedName name="Z_F0B3920B_55BC_4BFF_940F_D704D6961405_.wvu.FilterData" localSheetId="1" hidden="1">'2021-2023 год Приложение 3'!$A$15:$N$446</definedName>
    <definedName name="Z_F1372657_B6AE_480B_8DA3_6532FF661EAB_.wvu.FilterData" localSheetId="1" hidden="1">'2021-2023 год Приложение 3'!$A$15:$N$445</definedName>
    <definedName name="Z_F1E5C7C7_BAE3_458A_84FB_35E70B388DF5_.wvu.FilterData" localSheetId="0" hidden="1">'2021-2023 год Приложение 2'!$A$17:$C$324</definedName>
    <definedName name="Z_F2D73FE4_6090_4823_9E0A_6635C4F688A6_.wvu.FilterData" localSheetId="0" hidden="1">'2021-2023 год Приложение 2'!$A$15:$P$415</definedName>
    <definedName name="Z_F2D73FE4_6090_4823_9E0A_6635C4F688A6_.wvu.FilterData" localSheetId="1" hidden="1">'2021-2023 год Приложение 3'!$A$15:$N$445</definedName>
    <definedName name="Z_F33373D5_C5C4_4F71_813A_379961506D46_.wvu.FilterData" localSheetId="0" hidden="1">'2021-2023 год Приложение 2'!$A$16:$H$412</definedName>
    <definedName name="Z_F3347612_A29B_4BB4_8F79_0B6F36DACEBB_.wvu.FilterData" localSheetId="0" hidden="1">'2021-2023 год Приложение 2'!$A$16:$H$412</definedName>
    <definedName name="Z_F3347612_A29B_4BB4_8F79_0B6F36DACEBB_.wvu.FilterData" localSheetId="1" hidden="1">'2021-2023 год Приложение 3'!$A$15:$K$436</definedName>
    <definedName name="Z_F3917087_C60D_4FB0_BADF_E449A9F0B1A5_.wvu.FilterData" localSheetId="1" hidden="1">'2021-2023 год Приложение 3'!$A$15:$N$446</definedName>
    <definedName name="Z_F3A2613F_3886_4231_B2F0_9C473830612B_.wvu.FilterData" localSheetId="0" hidden="1">'2021-2023 год Приложение 2'!$A$15:$P$415</definedName>
    <definedName name="Z_F3A2613F_3886_4231_B2F0_9C473830612B_.wvu.FilterData" localSheetId="1" hidden="1">'2021-2023 год Приложение 3'!$A$15:$N$446</definedName>
    <definedName name="Z_F3FBA5D4_522A_4E95_B407_653351A6F444_.wvu.FilterData" localSheetId="0" hidden="1">'2021-2023 год Приложение 2'!$A$16:$H$412</definedName>
    <definedName name="Z_F3FBA5D4_522A_4E95_B407_653351A6F444_.wvu.FilterData" localSheetId="1" hidden="1">'2021-2023 год Приложение 3'!$A$16:$N$436</definedName>
    <definedName name="Z_F5243B7A_D732_476C_80EE_A8F8DF8ABC14_.wvu.FilterData" localSheetId="0" hidden="1">'2021-2023 год Приложение 2'!$A$16:$H$415</definedName>
    <definedName name="Z_F5243B7A_D732_476C_80EE_A8F8DF8ABC14_.wvu.FilterData" localSheetId="1" hidden="1">'2021-2023 год Приложение 3'!$A$16:$N$445</definedName>
    <definedName name="Z_F6122843_35FD_4DE2_8960_1676DA0EFE93_.wvu.FilterData" localSheetId="0" hidden="1">'2021-2023 год Приложение 2'!$A$17:$C$324</definedName>
    <definedName name="Z_F6D4FB5D_DF97_4271_B441_1A2F47EC9015_.wvu.FilterData" localSheetId="1" hidden="1">'2021-2023 год Приложение 3'!$A$15:$N$446</definedName>
    <definedName name="Z_F77A56A8_A75D_4749_83E7_A46F30372FC7_.wvu.FilterData" localSheetId="0" hidden="1">'2021-2023 год Приложение 2'!$A$17:$C$324</definedName>
    <definedName name="Z_F83E4966_D4D0_48CB_AC08_347FD211344F_.wvu.FilterData" localSheetId="0" hidden="1">'2021-2023 год Приложение 2'!$A$16:$H$412</definedName>
    <definedName name="Z_F890EF21_D7E1_4A9B_9CE1_7F9B34521531_.wvu.FilterData" localSheetId="0" hidden="1">'2021-2023 год Приложение 2'!$A$16:$H$412</definedName>
    <definedName name="Z_F890EF21_D7E1_4A9B_9CE1_7F9B34521531_.wvu.FilterData" localSheetId="1" hidden="1">'2021-2023 год Приложение 3'!$A$16:$N$436</definedName>
    <definedName name="Z_F92366B3_1E4C_4F07_BE03_7D9A3E83484E_.wvu.FilterData" localSheetId="0" hidden="1">'2021-2023 год Приложение 2'!$A$15:$P$415</definedName>
    <definedName name="Z_F92366B3_1E4C_4F07_BE03_7D9A3E83484E_.wvu.FilterData" localSheetId="1" hidden="1">'2021-2023 год Приложение 3'!$A$15:$N$445</definedName>
    <definedName name="Z_F9510B3D_5733_4A2F_AD41_8D719DE08040_.wvu.FilterData" localSheetId="0" hidden="1">'2021-2023 год Приложение 2'!$A$16:$H$412</definedName>
    <definedName name="Z_F9510B3D_5733_4A2F_AD41_8D719DE08040_.wvu.FilterData" localSheetId="1" hidden="1">'2021-2023 год Приложение 3'!$A$16:$D$436</definedName>
    <definedName name="Z_F9510B3D_5733_4A2F_AD41_8D719DE08040_.wvu.PrintArea" localSheetId="0" hidden="1">'2021-2023 год Приложение 2'!$A$12:$C$412</definedName>
    <definedName name="Z_F9510B3D_5733_4A2F_AD41_8D719DE08040_.wvu.PrintArea" localSheetId="1" hidden="1">'2021-2023 год Приложение 3'!$A$11:$D$436</definedName>
    <definedName name="Z_FAC801BB_0465_4542_B993_A049D91D595D_.wvu.FilterData" localSheetId="0" hidden="1">'2021-2023 год Приложение 2'!$A$15:$P$415</definedName>
    <definedName name="Z_FAC801BB_0465_4542_B993_A049D91D595D_.wvu.FilterData" localSheetId="1" hidden="1">'2021-2023 год Приложение 3'!$A$15:$N$445</definedName>
    <definedName name="Z_FAEB8D12_6F02_4D2A_85DF_FFFD885E80DE_.wvu.FilterData" localSheetId="0" hidden="1">'2021-2023 год Приложение 2'!$A$16:$H$412</definedName>
    <definedName name="Z_FAEB8D12_6F02_4D2A_85DF_FFFD885E80DE_.wvu.FilterData" localSheetId="1" hidden="1">'2021-2023 год Приложение 3'!$A$16:$D$436</definedName>
    <definedName name="Z_FCCBE0E7_FEEA_4B4A_9B43_3BC14B324A55_.wvu.FilterData" localSheetId="1" hidden="1">'2021-2023 год Приложение 3'!$A$16:$N$436</definedName>
    <definedName name="Z_FDEE7B05_15CA_4134_A2FC_6810A57397E6_.wvu.FilterData" localSheetId="1" hidden="1">'2021-2023 год Приложение 3'!$A$15:$N$446</definedName>
    <definedName name="Z_FE634F4D_24B4_4614_98A9_D9890817B45C_.wvu.FilterData" localSheetId="0" hidden="1">'2021-2023 год Приложение 2'!$A$15:$P$415</definedName>
    <definedName name="Z_FE634F4D_24B4_4614_98A9_D9890817B45C_.wvu.FilterData" localSheetId="1" hidden="1">'2021-2023 год Приложение 3'!$A$15:$N$446</definedName>
    <definedName name="Z_FFA87C71_667A_4282_B3E9_0239568B872F_.wvu.FilterData" localSheetId="0" hidden="1">'2021-2023 год Приложение 2'!$A$16:$H$412</definedName>
    <definedName name="Z_FFA87C71_667A_4282_B3E9_0239568B872F_.wvu.FilterData" localSheetId="1" hidden="1">'2021-2023 год Приложение 3'!$A$16:$K$436</definedName>
    <definedName name="_xlnm.Print_Titles" localSheetId="1">'2021-2023 год Приложение 3'!$14:$15</definedName>
    <definedName name="_xlnm.Print_Area" localSheetId="0">'2021-2023 год Приложение 2'!$A$1:$H$415</definedName>
    <definedName name="_xlnm.Print_Area" localSheetId="1">'2021-2023 год Приложение 3'!$A$1:$I$445</definedName>
  </definedNames>
  <calcPr fullCalcOnLoad="1"/>
</workbook>
</file>

<file path=xl/sharedStrings.xml><?xml version="1.0" encoding="utf-8"?>
<sst xmlns="http://schemas.openxmlformats.org/spreadsheetml/2006/main" count="2611" uniqueCount="420">
  <si>
    <t/>
  </si>
  <si>
    <t>ЦСР</t>
  </si>
  <si>
    <t>ВР</t>
  </si>
  <si>
    <t>Наименование</t>
  </si>
  <si>
    <t>1</t>
  </si>
  <si>
    <t>2</t>
  </si>
  <si>
    <t>3</t>
  </si>
  <si>
    <t>Всего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</si>
  <si>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</si>
  <si>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</si>
  <si>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</si>
  <si>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</si>
  <si>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</si>
  <si>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</si>
  <si>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</si>
  <si>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</si>
  <si>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</si>
  <si>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</si>
  <si>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</si>
  <si>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</si>
  <si>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</si>
  <si>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</si>
  <si>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</si>
  <si>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</si>
  <si>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</si>
  <si>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</si>
  <si>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</si>
  <si>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</si>
  <si>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</si>
  <si>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</si>
  <si>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</si>
  <si>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</si>
  <si>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</si>
  <si>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</si>
  <si>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</si>
  <si>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</si>
  <si>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</si>
  <si>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</si>
  <si>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</si>
  <si>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</si>
  <si>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</si>
  <si>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</si>
  <si>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</si>
  <si>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</si>
  <si>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</si>
  <si>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</si>
  <si>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</si>
  <si>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</si>
  <si>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</si>
  <si>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</si>
  <si>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</si>
  <si>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</si>
  <si>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</si>
  <si>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Подпрограмма "Дорожное хозяйство и транспорт "</t>
  </si>
  <si>
    <t>Обеспечение мероприятий, направленных на энергосбережение жилищно-коммунальных услуг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</si>
  <si>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</si>
  <si>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</si>
  <si>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</si>
  <si>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</si>
  <si>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</si>
  <si>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</si>
  <si>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</si>
  <si>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</si>
  <si>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"Обеспечение создания условий для реализации муниципальной программы"</t>
  </si>
  <si>
    <t>Подпрограмма "Электронный муниципалитет"</t>
  </si>
  <si>
    <t>Проект "Финансовая поддержка одарённых детей Печоры"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</si>
  <si>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</si>
  <si>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</si>
  <si>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</si>
  <si>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</si>
  <si>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</si>
  <si>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</si>
  <si>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</si>
  <si>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</si>
  <si>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</si>
  <si>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</si>
  <si>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</si>
  <si>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</si>
  <si>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</si>
  <si>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</si>
  <si>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</si>
  <si>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</si>
  <si>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</si>
  <si>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</si>
  <si>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</si>
  <si>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</si>
  <si>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</si>
  <si>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</si>
  <si>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</si>
  <si>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99 0 00 00000</t>
  </si>
  <si>
    <t>99 0 00 91020</t>
  </si>
  <si>
    <t>99 0 00 73110</t>
  </si>
  <si>
    <t>99 0 00 73150</t>
  </si>
  <si>
    <t>99 0 00 73160</t>
  </si>
  <si>
    <t>99 0 00 02110</t>
  </si>
  <si>
    <t>99 0 00 02040</t>
  </si>
  <si>
    <t>99 0 00 02020</t>
  </si>
  <si>
    <t>99 0 00 02030</t>
  </si>
  <si>
    <t>04 1 11 00000</t>
  </si>
  <si>
    <t>04 0 00 00000</t>
  </si>
  <si>
    <t>04 1 00 00000</t>
  </si>
  <si>
    <t>04 1 13 00000</t>
  </si>
  <si>
    <t>04 1 12 73010</t>
  </si>
  <si>
    <t>04 2 00 00000</t>
  </si>
  <si>
    <t>04 2 11 00000</t>
  </si>
  <si>
    <t>04 2 12 73010</t>
  </si>
  <si>
    <t>04 3 00 00000</t>
  </si>
  <si>
    <t>04 3 11 00000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</si>
  <si>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</si>
  <si>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</si>
  <si>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</si>
  <si>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</si>
  <si>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</si>
  <si>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</si>
  <si>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</si>
  <si>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</si>
  <si>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</si>
  <si>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</si>
  <si>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</si>
  <si>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</si>
  <si>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</si>
  <si>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</si>
  <si>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</si>
  <si>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</si>
  <si>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</si>
  <si>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06 0 00 00000</t>
  </si>
  <si>
    <t>06 0 21 00000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</si>
  <si>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</si>
  <si>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</si>
  <si>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</si>
  <si>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</si>
  <si>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</si>
  <si>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</si>
  <si>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</si>
  <si>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</si>
  <si>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</si>
  <si>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</si>
  <si>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</si>
  <si>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</si>
  <si>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</si>
  <si>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</si>
  <si>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</si>
  <si>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</si>
  <si>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</si>
  <si>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</si>
  <si>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</si>
  <si>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</si>
  <si>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</si>
  <si>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</si>
  <si>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</si>
  <si>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</si>
  <si>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</si>
  <si>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</si>
  <si>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</si>
  <si>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07 3 74 73040</t>
  </si>
  <si>
    <t>07 3 76 73070</t>
  </si>
  <si>
    <t>07 3 77 73080</t>
  </si>
  <si>
    <t>07 3 78 73120</t>
  </si>
  <si>
    <t>09 0 00 00000</t>
  </si>
  <si>
    <t>09 1 00 00000</t>
  </si>
  <si>
    <t>09 2 11 00000</t>
  </si>
  <si>
    <t>09 3 00 00000</t>
  </si>
  <si>
    <t>09 3 11 00000</t>
  </si>
  <si>
    <t>03 0 00 00000</t>
  </si>
  <si>
    <t>03 1 00 00000</t>
  </si>
  <si>
    <t>03 2 00 00000</t>
  </si>
  <si>
    <t>03 3 00 00000</t>
  </si>
  <si>
    <t>03 3 12 00000</t>
  </si>
  <si>
    <t>03 3 13 00000</t>
  </si>
  <si>
    <t>03 5 00 00000</t>
  </si>
  <si>
    <t>03 5 12 00000</t>
  </si>
  <si>
    <t>Кадровое обеспечение, повышение квалификации</t>
  </si>
  <si>
    <t>05 0 25 00000</t>
  </si>
  <si>
    <t>04 4 11 S2040</t>
  </si>
  <si>
    <t>07 3 73 73150</t>
  </si>
  <si>
    <t>Мероприятия по проведению оздоровительной кампании детей и трудоустройству подростков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</si>
  <si>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</si>
  <si>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</si>
  <si>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99 0 00 63160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</si>
  <si>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</si>
  <si>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Руководитель контрольно-счетной комиссии муниципального района "Печора"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</si>
  <si>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</si>
  <si>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</si>
  <si>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</si>
  <si>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</si>
  <si>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</si>
  <si>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</si>
  <si>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09 2 31 73030</t>
  </si>
  <si>
    <t>Реализация народных проектов в сфере образования, прошедших отбор в рамках проекта «Народный бюджет»</t>
  </si>
  <si>
    <t>Реконструкция, капитальный ремонт и ремонт автомобильных дорог  общего пользования местного значения</t>
  </si>
  <si>
    <t>Мероприятия в области пассажирского транспорта</t>
  </si>
  <si>
    <t>03 3 14 00000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</si>
  <si>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</si>
  <si>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</si>
  <si>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</si>
  <si>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</si>
  <si>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</si>
  <si>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</si>
  <si>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</si>
  <si>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</si>
  <si>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03 6 00 00000</t>
  </si>
  <si>
    <t>01 2 21 00000</t>
  </si>
  <si>
    <t>01 3 12 00000</t>
  </si>
  <si>
    <t>Содействие развитию инвестиционного потенциала муниципального района</t>
  </si>
  <si>
    <t>Приложение 3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</si>
  <si>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</si>
  <si>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</si>
  <si>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</si>
  <si>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Обслуживание государственного (муниципального) долга</t>
  </si>
  <si>
    <t>700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</si>
  <si>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</si>
  <si>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персонифицированного финансирования дополнительного образования детей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</si>
  <si>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</si>
  <si>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</si>
  <si>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</si>
  <si>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</si>
  <si>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07 1 15 00000</t>
  </si>
  <si>
    <t>Обслуживание муниципального долга</t>
  </si>
  <si>
    <t>01 3 21 00000</t>
  </si>
  <si>
    <t>Финансовая поддержка субъектов малого и среднего предпринимательства</t>
  </si>
  <si>
    <t xml:space="preserve">к  решению Совета </t>
  </si>
  <si>
    <t>2021 год</t>
  </si>
  <si>
    <t>Сумма (тыс. рублей)</t>
  </si>
  <si>
    <t>Условно утверждаемые (утвержденные) расходы</t>
  </si>
  <si>
    <t>99 0 00 99990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</si>
  <si>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</si>
  <si>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 xml:space="preserve"> муниципального района "Печора" 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</si>
  <si>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</si>
  <si>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</si>
  <si>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</si>
  <si>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</si>
  <si>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Укрепление материально-технической базы муниципальных учреждений сферы культуры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</si>
  <si>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</si>
  <si>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09 2 32 51760</t>
  </si>
  <si>
    <t>07 3 81 00000</t>
  </si>
  <si>
    <t>Реализация народных проектов в сфере культуры, прошедших отбор в рамках проекта "Народный бюджет"</t>
  </si>
  <si>
    <t>Обеспечение деятельности (оказания услуг) муниципальных учреждений (организаций)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</si>
  <si>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</si>
  <si>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05 0 11 S2850</t>
  </si>
  <si>
    <t>Оплата муниципальными учреждениями расходов по коммунальным услугам</t>
  </si>
  <si>
    <t>05 0 21 S2850</t>
  </si>
  <si>
    <t>05 0 22 S2850</t>
  </si>
  <si>
    <t>04 4 11 00000</t>
  </si>
  <si>
    <t>05 0 11 S2690</t>
  </si>
  <si>
    <t>05 0 21 S2690</t>
  </si>
  <si>
    <t>04 1 11 S2850</t>
  </si>
  <si>
    <t>04 2 11 S2850</t>
  </si>
  <si>
    <t>04 3 11 S2850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</si>
  <si>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</si>
  <si>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05 0 22 S2700</t>
  </si>
  <si>
    <t>06 0 21 S2700</t>
  </si>
  <si>
    <t>Обеспечение мероприятий по расселению непригодного для проживания жилищного фонда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</si>
  <si>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</si>
  <si>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56 S2840</t>
  </si>
  <si>
    <t>03 2 F3 67484</t>
  </si>
  <si>
    <t>03 2 F3 6748S</t>
  </si>
  <si>
    <t>2022 год</t>
  </si>
  <si>
    <t>Муниципальная  программа "Развитие экономики"</t>
  </si>
  <si>
    <t>Подпрограмма "Инвестиционный климат на территории муниципального района "Печора"</t>
  </si>
  <si>
    <t>Подпрограмма "Малое и среднее предпринимательство"</t>
  </si>
  <si>
    <t>Муниципальная  программа "Развитие агропромышленного  комплекса"</t>
  </si>
  <si>
    <t>Подпрограмма "Развитие сельского хозяйства"</t>
  </si>
  <si>
    <t>Муниципальная  программа "Жилье, жилищно-коммунальное хозяйство и территориальное развитие"</t>
  </si>
  <si>
    <t>Подпрограмма "Улучшение состояния жилищно-коммунального комплекса"</t>
  </si>
  <si>
    <t>Подпрограмма "Энергосбережение и повышение энергетической эффективности"</t>
  </si>
  <si>
    <t>Муниципальная  программа "Развитие образования"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</si>
  <si>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</si>
  <si>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</si>
  <si>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"Дети и молодежь"</t>
  </si>
  <si>
    <t>Подпрограмма "Оздоровление, отдых детей и трудоустройство подростков"</t>
  </si>
  <si>
    <t>Муниципальная  программа "Развитие физической культуры и спорта"</t>
  </si>
  <si>
    <t>Муниципальная  программа "Развитие системы муниципального управления"</t>
  </si>
  <si>
    <t>Подпрограмма "Управление муниципальными финансами и муниципальным долгом"</t>
  </si>
  <si>
    <t>Подпрограмма "Управление муниципальным имуществом"</t>
  </si>
  <si>
    <t>Подпрограмма "Муниципальное управление"</t>
  </si>
  <si>
    <t>Муниципальная  программа "Безопасность жизнедеятельности населения"</t>
  </si>
  <si>
    <t>Подпрограмма "Профилактика терроризма и экстремизма"</t>
  </si>
  <si>
    <t>Муниципальная  программа "Социальное развитие"</t>
  </si>
  <si>
    <t>Подпрограмма "Содействие занятости населения"</t>
  </si>
  <si>
    <t>Подпрограмма "Социальная поддержка отдельных категорий граждан, развитие и укрепление института семьи"</t>
  </si>
  <si>
    <t>Подпрограмма "Поддержка некоммерческих общественных организаций"</t>
  </si>
  <si>
    <t xml:space="preserve">Подпрограмма "Дорожное хозяйство и транспорт" </t>
  </si>
  <si>
    <t>Подпрограмма "Улучшение состояния территорий муниципального района «Печора»</t>
  </si>
  <si>
    <t>Подпрограмма  "Управление муниципальными финансами и муниципальным долгом"</t>
  </si>
  <si>
    <t>Подпрограмма "Укрепление правопорядка, защита населения и территории муниципального района "Печора"  от чрезвычайных ситуаций"</t>
  </si>
  <si>
    <t>Муниципальная программа "Развитие культуры и туризма"</t>
  </si>
  <si>
    <t>04 5 11 73050</t>
  </si>
  <si>
    <t>99 0 00 91040</t>
  </si>
  <si>
    <t>99 0 00 91050</t>
  </si>
  <si>
    <t>09 1 11 00000</t>
  </si>
  <si>
    <r>
      <t xml:space="preserve">02 1 </t>
    </r>
    <r>
      <rPr>
        <sz val="12"/>
        <rFont val="Times New Roman"/>
        <family val="1"/>
      </rPr>
      <t>11 00000</t>
    </r>
  </si>
  <si>
    <t>99 0 00 54690</t>
  </si>
  <si>
    <t>06 0 21 S2850</t>
  </si>
  <si>
    <t>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</si>
  <si>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r>
      <t>08 2 22</t>
    </r>
    <r>
      <rPr>
        <sz val="12"/>
        <rFont val="Times New Roman"/>
        <family val="1"/>
      </rPr>
      <t xml:space="preserve"> 00000</t>
    </r>
  </si>
  <si>
    <t>08 2 22 00000</t>
  </si>
  <si>
    <t>03 1 11 00000</t>
  </si>
  <si>
    <t>Адаптация объектов жилого фонда и жилой среды к потребностям инвалидов и других маломобильных групп населения.</t>
  </si>
  <si>
    <t>03 1 12 00000</t>
  </si>
  <si>
    <t>03 1 13 00000</t>
  </si>
  <si>
    <t>03 1 21 73060</t>
  </si>
  <si>
    <t>03 2 22 S2410</t>
  </si>
  <si>
    <t>Проведение кадастровых работ в отношении земельных участков находящихся в муниципальной собственности</t>
  </si>
  <si>
    <t>03 2 23 00000</t>
  </si>
  <si>
    <t>03 2 21 00000</t>
  </si>
  <si>
    <t>03 3 11 00000</t>
  </si>
  <si>
    <t>03 3 11 S2210</t>
  </si>
  <si>
    <t>03 3 12 S2220</t>
  </si>
  <si>
    <t>03 3 15 S2270</t>
  </si>
  <si>
    <t>03 5 11 00000</t>
  </si>
  <si>
    <t>03 6 11 73120</t>
  </si>
  <si>
    <t>Укрепление материально-технической базы</t>
  </si>
  <si>
    <t>06 0 11 00000</t>
  </si>
  <si>
    <t>06 0 22 00000</t>
  </si>
  <si>
    <t>Оказание муниципальных услуг (выполнение работ) музеями и библиотеками</t>
  </si>
  <si>
    <t>04 1 14 73020</t>
  </si>
  <si>
    <t>04 1 16 73190</t>
  </si>
  <si>
    <t>04 2 16 73190</t>
  </si>
  <si>
    <t>Осуществление государственных полномочий Республики Коми, предусмотренных 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</si>
  <si>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07 3 75 73140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</si>
  <si>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</si>
  <si>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04 3 13 00000</t>
  </si>
  <si>
    <t>04 3 14 73190</t>
  </si>
  <si>
    <t>04 3 15 S2700</t>
  </si>
  <si>
    <t>05 0 13 S2460</t>
  </si>
  <si>
    <t>03 2 31 S2880</t>
  </si>
  <si>
    <t>Кадастровый учет земель, земельных участков для индивидуального жилищного строительства</t>
  </si>
  <si>
    <t>05 0 42 00000</t>
  </si>
  <si>
    <t>Субсидии поселениям из бюджета муниципального образования муниципального района «Печора» на оплату энергетических ресурсов уличного освещения</t>
  </si>
  <si>
    <t>Субсидии поселениям из бюджета муниципального образования муниципального района «Печора» на содержание улично-дорожной сети в границах поселений</t>
  </si>
  <si>
    <t>09 2 31 R0820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</si>
  <si>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</si>
  <si>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06 0 P5 S2090</t>
  </si>
  <si>
    <t>05 0 13 S2150</t>
  </si>
  <si>
    <t>Создание безопасных условий в организациях в сфере физической культуры и спорта</t>
  </si>
  <si>
    <t>03 2 11 00000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</si>
  <si>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</si>
  <si>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1 13 S2010</t>
  </si>
  <si>
    <t>04 2 13 S2010</t>
  </si>
  <si>
    <t>99 0 00 91060</t>
  </si>
  <si>
    <t>Иные межбюджетные трансферты, предоставляемые на реализацию мероприятий по решению вопросов местного значения поселений</t>
  </si>
  <si>
    <t>03 2 F3 67483</t>
  </si>
  <si>
    <t>05 0 13 S2470</t>
  </si>
  <si>
    <t>06 0 72 S2100</t>
  </si>
  <si>
    <t>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</si>
  <si>
    <t>03 3 15 00000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</si>
  <si>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</si>
  <si>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</si>
  <si>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
</t>
  </si>
  <si>
    <t>04 2 18 L3040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</si>
  <si>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</si>
  <si>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04 3 12 00000</t>
  </si>
  <si>
    <t>Укрепление и модернизация материально-технической базы в организациях дополнительного образования</t>
  </si>
  <si>
    <t>03 2 12 S2870</t>
  </si>
  <si>
    <t xml:space="preserve">Обеспечение мероприятий по сносу аварийного жилищного фонда
</t>
  </si>
  <si>
    <t>08 2 41 00000</t>
  </si>
  <si>
    <t>Обеспечение эксплуатационной надежности гидротехнических сооружений</t>
  </si>
  <si>
    <t xml:space="preserve">Сумма (тыс. рублей) </t>
  </si>
  <si>
    <t>2023 год</t>
  </si>
  <si>
    <t>Подпрограмма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</si>
  <si>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«Комплексное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</si>
  <si>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Обеспечение защиты конфиденциальной информации в информационных системах</t>
  </si>
  <si>
    <t>Проведение мероприятий, направленных на профилактику преступлений экстремистского и террористического характера</t>
  </si>
  <si>
    <t>Содействие в проведении профилактических, пропагандистских акций, конкурсов, мероприятий направленных на укрепление дисциплины участников дорожного движения, формирования у них стереотипов законопослушного поведения на дороге</t>
  </si>
  <si>
    <t>Оснащение образовательных организаций оборудованием, позволяющим в игровой форме формировать навыки безопасного поведения улично-дорожной сети (в том числе обустройство мини-улиц и авто-городков)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</si>
  <si>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2021 год и плановый период 2022 и 2023 годов</t>
  </si>
  <si>
    <t xml:space="preserve">Ведомственная структура расходов бюджета муниципального образования муниципального района "Печора" на 2021 год и плановый период 2022 и  2023 годов </t>
  </si>
  <si>
    <t>Организация бесплатного горячего питания обучающихся, получающих начальное общее образование в  муниципальных образовательных организациях</t>
  </si>
  <si>
    <t>06 0 12 00000</t>
  </si>
  <si>
    <t>Реализация народных проектов в сфере физической культуры и спорта, прошедших отбор в рамках проекта "Народный бюджет"</t>
  </si>
  <si>
    <t xml:space="preserve">Оказание муниципальных услуг (выполнение работ) музеями и библиотеками </t>
  </si>
  <si>
    <t>Строительство внутрипоселковых газопроводов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</si>
  <si>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</si>
  <si>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03 1 31 S2750</t>
  </si>
  <si>
    <t>Приложение 4</t>
  </si>
  <si>
    <t xml:space="preserve">Проведение Всероссийской переписи  населения 2020 года
</t>
  </si>
  <si>
    <t>01 3 I5 S2800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</si>
  <si>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</si>
  <si>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04 2 17 53030</t>
  </si>
  <si>
    <t>05 0 13 L5190</t>
  </si>
  <si>
    <t>04 1 13 S2Я00</t>
  </si>
  <si>
    <t>04 2 13 S2Я00</t>
  </si>
  <si>
    <t>от 22 декабря 2020 года № 7-4/38</t>
  </si>
  <si>
    <t>от 22  декабря 2020 года № 7-4/38</t>
  </si>
  <si>
    <t>изменения</t>
  </si>
  <si>
    <t>Сумма
(тыс. рублей) 2021</t>
  </si>
  <si>
    <t>05 0 A1 55191</t>
  </si>
  <si>
    <t>Осуществление переданных  органами местного самоуправления части отдельных полномочий по решению вопросов местного значения  по исполнению бюджета поселения, осуществлению контроля за его исполнением</t>
  </si>
  <si>
    <t>99 0 00 03010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</si>
  <si>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</si>
  <si>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</si>
  <si>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</si>
  <si>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99 0 00 03050</t>
  </si>
  <si>
    <t>Осуществление переданных органами местного самоуправления полномочий по решению вопросов местного значения по организации в границах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</si>
  <si>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99 0 00 03080</t>
  </si>
  <si>
    <t>06 0 12 S2100</t>
  </si>
  <si>
    <t>06 0 72 S2330</t>
  </si>
  <si>
    <t>Создание безопасных условий в организациях в сфере физической культуры и спорта в Республике Коми</t>
  </si>
  <si>
    <t>05 0 13 S2600</t>
  </si>
  <si>
    <t xml:space="preserve">Реализация народных проектов в сфере культуры, прошедших отбор в рамках проекта "Народный бюджет", в области этнокультурного развития народов проживающих на территории Республики Коми  </t>
  </si>
  <si>
    <t>05 0 13 S2500</t>
  </si>
  <si>
    <t>05 0 13 L4670</t>
  </si>
  <si>
    <t>07 3 12 00000</t>
  </si>
  <si>
    <t>Организация мероприятий по профессиональной подготовке кадров в системе муниципального управления</t>
  </si>
  <si>
    <t>Подпрограмма "Устойчивое развитие сельских территорий"</t>
  </si>
  <si>
    <t>02 2 00 00000</t>
  </si>
  <si>
    <t>Строительство (реконструкция) объектов инженерной инфраструктуры в сельской местности</t>
  </si>
  <si>
    <t>02 2 11 00000</t>
  </si>
  <si>
    <t>99 0 00 99950</t>
  </si>
  <si>
    <t>Резерв средств на 2021 год, в том числе для увеличения расходов на оплату труда</t>
  </si>
  <si>
    <t>05 0 12 00000</t>
  </si>
  <si>
    <t>Укрепление материально-технической базы муниципальных учреждений</t>
  </si>
  <si>
    <t>Приложение 2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</si>
  <si>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</si>
  <si>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05 0 24 00000</t>
  </si>
  <si>
    <t>05 0 13 00000</t>
  </si>
  <si>
    <t>Осуществление процесса оздоровления и отдыха детей</t>
  </si>
  <si>
    <t>99 0 00 27500</t>
  </si>
  <si>
    <t>Ликвидация несанкционированной свалки</t>
  </si>
  <si>
    <t>от 16 февраля 2021 года №  7-6/50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</si>
</sst>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  <numFmt numFmtId="194" formatCode="#,##0.00\ &quot;₽&quot;"/>
    <numFmt numFmtId="195" formatCode="#,##0.00\ _₽"/>
    <numFmt numFmtId="196" formatCode="#,##0.0\ _₽"/>
  </numFmts>
  <fonts count="55">
    <font>
      <sz val="10"/>
      <name val="Arial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52" fillId="0" borderId="10" xfId="0" applyNumberFormat="1" applyFont="1" applyBorder="1" applyAlignment="1">
      <alignment horizontal="center" vertical="center" wrapText="1"/>
    </xf>
    <xf numFmtId="49" fontId="9" fillId="7" borderId="10" xfId="0" applyNumberFormat="1" applyFont="1" applyFill="1" applyBorder="1" applyAlignment="1">
      <alignment horizontal="justify" vertical="center" wrapText="1"/>
    </xf>
    <xf numFmtId="49" fontId="9" fillId="7" borderId="10" xfId="0" applyNumberFormat="1" applyFont="1" applyFill="1" applyBorder="1" applyAlignment="1">
      <alignment horizontal="center" vertical="center" wrapText="1"/>
    </xf>
    <xf numFmtId="181" fontId="9" fillId="7" borderId="10" xfId="0" applyNumberFormat="1" applyFont="1" applyFill="1" applyBorder="1" applyAlignment="1">
      <alignment horizontal="right" vertical="center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1" fontId="11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81" fontId="6" fillId="3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81" fontId="11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0" fontId="54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justify"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wrapText="1"/>
    </xf>
    <xf numFmtId="0" fontId="11" fillId="33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49" fontId="5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6" borderId="10" xfId="0" applyNumberFormat="1" applyFont="1" applyFill="1" applyBorder="1" applyAlignment="1">
      <alignment horizontal="left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181" fontId="6" fillId="6" borderId="10" xfId="0" applyNumberFormat="1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justify" vertical="center" wrapText="1"/>
    </xf>
    <xf numFmtId="181" fontId="2" fillId="6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1" fontId="2" fillId="6" borderId="10" xfId="0" applyNumberFormat="1" applyFont="1" applyFill="1" applyBorder="1" applyAlignment="1">
      <alignment horizontal="right" vertical="center" wrapText="1"/>
    </xf>
    <xf numFmtId="0" fontId="54" fillId="33" borderId="10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49" fontId="11" fillId="33" borderId="10" xfId="0" applyNumberFormat="1" applyFont="1" applyFill="1" applyBorder="1" applyAlignment="1">
      <alignment horizontal="justify" vertical="top" wrapText="1"/>
    </xf>
    <xf numFmtId="181" fontId="3" fillId="0" borderId="10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justify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181" fontId="3" fillId="7" borderId="10" xfId="0" applyNumberFormat="1" applyFont="1" applyFill="1" applyBorder="1" applyAlignment="1">
      <alignment horizontal="right" vertical="center"/>
    </xf>
    <xf numFmtId="188" fontId="11" fillId="33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1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1" fontId="0" fillId="0" borderId="0" xfId="0" applyNumberFormat="1" applyFont="1" applyFill="1" applyAlignment="1">
      <alignment/>
    </xf>
    <xf numFmtId="181" fontId="3" fillId="33" borderId="10" xfId="0" applyNumberFormat="1" applyFont="1" applyFill="1" applyBorder="1" applyAlignment="1">
      <alignment horizontal="right" vertical="center"/>
    </xf>
    <xf numFmtId="4" fontId="9" fillId="7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81" fontId="3" fillId="35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/>
    </xf>
    <xf numFmtId="49" fontId="3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81" fontId="11" fillId="33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186" fontId="11" fillId="33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181" fontId="2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left" vertical="center" wrapText="1"/>
    </xf>
    <xf numFmtId="49" fontId="9" fillId="7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horizontal="center" vertical="center"/>
    </xf>
    <xf numFmtId="186" fontId="11" fillId="0" borderId="10" xfId="0" applyNumberFormat="1" applyFont="1" applyFill="1" applyBorder="1" applyAlignment="1">
      <alignment horizontal="center" vertical="center" wrapText="1"/>
    </xf>
    <xf numFmtId="181" fontId="11" fillId="35" borderId="0" xfId="0" applyNumberFormat="1" applyFont="1" applyFill="1" applyBorder="1" applyAlignment="1">
      <alignment horizontal="right" vertical="center"/>
    </xf>
    <xf numFmtId="181" fontId="0" fillId="35" borderId="0" xfId="0" applyNumberFormat="1" applyFont="1" applyFill="1" applyAlignment="1">
      <alignment/>
    </xf>
    <xf numFmtId="181" fontId="0" fillId="35" borderId="0" xfId="0" applyNumberFormat="1" applyFill="1" applyAlignment="1">
      <alignment/>
    </xf>
    <xf numFmtId="0" fontId="11" fillId="33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189" fontId="11" fillId="33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vertical="center"/>
    </xf>
    <xf numFmtId="188" fontId="3" fillId="33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81" fontId="0" fillId="0" borderId="0" xfId="0" applyNumberFormat="1" applyAlignment="1">
      <alignment/>
    </xf>
    <xf numFmtId="0" fontId="11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5" borderId="10" xfId="0" applyNumberFormat="1" applyFont="1" applyFill="1" applyBorder="1" applyAlignment="1">
      <alignment horizontal="justify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5"/>
  <sheetViews>
    <sheetView tabSelected="1" view="pageBreakPreview" zoomScaleNormal="90" zoomScaleSheetLayoutView="100" workbookViewId="0" topLeftCell="A403">
      <selection activeCell="A233" sqref="A233:IV233"/>
    </sheetView>
  </sheetViews>
  <sheetFormatPr defaultColWidth="9.140625" defaultRowHeight="9.75" customHeight="1"/>
  <cols>
    <col min="1" max="1" width="75.57421875" style="19" customWidth="1"/>
    <col min="2" max="2" width="16.140625" style="19" customWidth="1"/>
    <col min="3" max="3" width="5.7109375" style="19" customWidth="1"/>
    <col min="4" max="4" width="14.00390625" style="19" hidden="1" customWidth="1"/>
    <col min="5" max="5" width="12.140625" style="19" hidden="1" customWidth="1"/>
    <col min="6" max="6" width="14.00390625" style="19" customWidth="1"/>
    <col min="7" max="7" width="14.7109375" style="19" customWidth="1"/>
    <col min="8" max="8" width="13.57421875" style="19" customWidth="1"/>
    <col min="9" max="9" width="15.28125" style="19" customWidth="1"/>
    <col min="10" max="10" width="12.57421875" style="19" customWidth="1"/>
    <col min="11" max="11" width="10.7109375" style="19" customWidth="1"/>
    <col min="12" max="12" width="13.28125" style="19" customWidth="1"/>
    <col min="13" max="16384" width="9.140625" style="19" customWidth="1"/>
  </cols>
  <sheetData>
    <row r="1" spans="7:8" ht="15.75">
      <c r="G1" s="161" t="s">
        <v>412</v>
      </c>
      <c r="H1" s="161"/>
    </row>
    <row r="2" spans="4:8" ht="12.75">
      <c r="D2" s="160" t="s">
        <v>220</v>
      </c>
      <c r="E2" s="160"/>
      <c r="F2" s="160"/>
      <c r="G2" s="160"/>
      <c r="H2" s="160"/>
    </row>
    <row r="3" spans="4:8" ht="12.75">
      <c r="D3" s="160" t="s">
        <v>226</v>
      </c>
      <c r="E3" s="160"/>
      <c r="F3" s="160"/>
      <c r="G3" s="160"/>
      <c r="H3" s="160"/>
    </row>
    <row r="4" spans="4:8" ht="12.75">
      <c r="D4" s="160" t="s">
        <v>419</v>
      </c>
      <c r="E4" s="160"/>
      <c r="F4" s="160"/>
      <c r="G4" s="160"/>
      <c r="H4" s="160"/>
    </row>
    <row r="5" ht="12.75"/>
    <row r="6" spans="7:13" ht="15.75">
      <c r="G6" s="161" t="s">
        <v>204</v>
      </c>
      <c r="H6" s="161"/>
      <c r="I6" s="119"/>
      <c r="J6" s="119"/>
      <c r="K6" s="119"/>
      <c r="L6" s="119"/>
      <c r="M6" s="119"/>
    </row>
    <row r="7" spans="4:13" ht="12.75">
      <c r="D7" s="160" t="s">
        <v>220</v>
      </c>
      <c r="E7" s="160"/>
      <c r="F7" s="160"/>
      <c r="G7" s="160"/>
      <c r="H7" s="160"/>
      <c r="I7" s="133"/>
      <c r="J7" s="133"/>
      <c r="K7" s="160"/>
      <c r="L7" s="160"/>
      <c r="M7" s="160"/>
    </row>
    <row r="8" spans="4:13" ht="12.75">
      <c r="D8" s="160" t="s">
        <v>226</v>
      </c>
      <c r="E8" s="160"/>
      <c r="F8" s="160"/>
      <c r="G8" s="160"/>
      <c r="H8" s="160"/>
      <c r="I8" s="133"/>
      <c r="J8" s="133"/>
      <c r="K8" s="160"/>
      <c r="L8" s="160"/>
      <c r="M8" s="160"/>
    </row>
    <row r="9" spans="4:13" ht="12.75">
      <c r="D9" s="160" t="s">
        <v>382</v>
      </c>
      <c r="E9" s="160"/>
      <c r="F9" s="160"/>
      <c r="G9" s="160"/>
      <c r="H9" s="160"/>
      <c r="I9" s="133"/>
      <c r="J9" s="133"/>
      <c r="K9" s="160"/>
      <c r="L9" s="160"/>
      <c r="M9" s="160"/>
    </row>
    <row r="10" spans="7:13" ht="12.75" customHeight="1">
      <c r="G10" s="117"/>
      <c r="H10" s="117"/>
      <c r="I10" s="118"/>
      <c r="J10" s="118"/>
      <c r="K10" s="118"/>
      <c r="L10" s="118"/>
      <c r="M10" s="118"/>
    </row>
    <row r="11" ht="12.75"/>
    <row r="12" spans="1:8" ht="57.75" customHeight="1">
      <c r="A12" s="159" t="s">
        <v>365</v>
      </c>
      <c r="B12" s="159"/>
      <c r="C12" s="159"/>
      <c r="D12" s="159"/>
      <c r="E12" s="159"/>
      <c r="F12" s="159"/>
      <c r="G12" s="159"/>
      <c r="H12" s="159"/>
    </row>
    <row r="13" spans="1:7" ht="12.75">
      <c r="A13" s="1" t="s">
        <v>0</v>
      </c>
      <c r="B13" s="1" t="s">
        <v>0</v>
      </c>
      <c r="C13" s="1" t="s">
        <v>0</v>
      </c>
      <c r="D13" s="1"/>
      <c r="E13" s="1"/>
      <c r="F13" s="1"/>
      <c r="G13" s="1"/>
    </row>
    <row r="14" spans="1:8" ht="18" customHeight="1">
      <c r="A14" s="155" t="s">
        <v>3</v>
      </c>
      <c r="B14" s="157" t="s">
        <v>1</v>
      </c>
      <c r="C14" s="157" t="s">
        <v>2</v>
      </c>
      <c r="D14" s="164" t="s">
        <v>385</v>
      </c>
      <c r="E14" s="164" t="s">
        <v>384</v>
      </c>
      <c r="F14" s="162" t="s">
        <v>222</v>
      </c>
      <c r="G14" s="163"/>
      <c r="H14" s="163"/>
    </row>
    <row r="15" spans="1:8" ht="29.25" customHeight="1">
      <c r="A15" s="156"/>
      <c r="B15" s="158"/>
      <c r="C15" s="158"/>
      <c r="D15" s="165"/>
      <c r="E15" s="165"/>
      <c r="F15" s="100" t="s">
        <v>221</v>
      </c>
      <c r="G15" s="100" t="s">
        <v>256</v>
      </c>
      <c r="H15" s="100" t="s">
        <v>358</v>
      </c>
    </row>
    <row r="16" spans="1:8" s="2" customFormat="1" ht="15" customHeight="1">
      <c r="A16" s="25" t="s">
        <v>4</v>
      </c>
      <c r="B16" s="25" t="s">
        <v>5</v>
      </c>
      <c r="C16" s="25" t="s">
        <v>6</v>
      </c>
      <c r="D16" s="25">
        <v>4</v>
      </c>
      <c r="E16" s="25">
        <v>5</v>
      </c>
      <c r="F16" s="25">
        <v>6</v>
      </c>
      <c r="G16" s="25">
        <v>7</v>
      </c>
      <c r="H16" s="25">
        <v>8</v>
      </c>
    </row>
    <row r="17" spans="1:12" ht="18.75">
      <c r="A17" s="28" t="s">
        <v>7</v>
      </c>
      <c r="B17" s="5" t="s">
        <v>0</v>
      </c>
      <c r="C17" s="5" t="s">
        <v>0</v>
      </c>
      <c r="D17" s="6">
        <f>D18+D31+D38+D98+D177+D228+D257+D328+D348+D368</f>
        <v>2116293.3000000007</v>
      </c>
      <c r="E17" s="6">
        <f>E18+E31+E38+E98+E177+E228+E257+E328+E348+E368</f>
        <v>57534.2</v>
      </c>
      <c r="F17" s="6">
        <f>F18+F31+F38+F98+F177+F228+F257+F328+F348+F368</f>
        <v>2173827.5</v>
      </c>
      <c r="G17" s="6">
        <f>G18+G31+G38+G98+G177+G228+G257+G328+G348+G368</f>
        <v>1831617.3000000003</v>
      </c>
      <c r="H17" s="6">
        <f>H18+H31+H38+H98+H177+H228+H257+H328+H348+H368</f>
        <v>1840366.7000000002</v>
      </c>
      <c r="I17" s="26"/>
      <c r="J17" s="26"/>
      <c r="K17" s="26"/>
      <c r="L17" s="26"/>
    </row>
    <row r="18" spans="1:10" ht="15.75">
      <c r="A18" s="29" t="s">
        <v>257</v>
      </c>
      <c r="B18" s="30" t="s">
        <v>87</v>
      </c>
      <c r="C18" s="30" t="s">
        <v>0</v>
      </c>
      <c r="D18" s="31">
        <f>D22+D19</f>
        <v>1748.7</v>
      </c>
      <c r="E18" s="31">
        <f>E22+E19</f>
        <v>800</v>
      </c>
      <c r="F18" s="31">
        <f>F22+F19</f>
        <v>2548.7</v>
      </c>
      <c r="G18" s="31">
        <f>G22+G19</f>
        <v>1089.3</v>
      </c>
      <c r="H18" s="31">
        <f>H22+H19</f>
        <v>1089.3</v>
      </c>
      <c r="I18" s="26"/>
      <c r="J18" s="26"/>
    </row>
    <row r="19" spans="1:10" ht="31.5">
      <c r="A19" s="13" t="s">
        <v>258</v>
      </c>
      <c r="B19" s="11" t="s">
        <v>192</v>
      </c>
      <c r="C19" s="11" t="s">
        <v>0</v>
      </c>
      <c r="D19" s="12">
        <f aca="true" t="shared" si="0" ref="D19:H20">D20</f>
        <v>687</v>
      </c>
      <c r="E19" s="12">
        <f t="shared" si="0"/>
        <v>0</v>
      </c>
      <c r="F19" s="12">
        <f t="shared" si="0"/>
        <v>687</v>
      </c>
      <c r="G19" s="12">
        <f t="shared" si="0"/>
        <v>100</v>
      </c>
      <c r="H19" s="12">
        <f t="shared" si="0"/>
        <v>100</v>
      </c>
      <c r="I19" s="26"/>
      <c r="J19" s="26"/>
    </row>
    <row r="20" spans="1:10" ht="31.5">
      <c r="A20" s="45" t="s">
        <v>203</v>
      </c>
      <c r="B20" s="15" t="s">
        <v>201</v>
      </c>
      <c r="C20" s="42"/>
      <c r="D20" s="20">
        <f t="shared" si="0"/>
        <v>687</v>
      </c>
      <c r="E20" s="20">
        <f t="shared" si="0"/>
        <v>0</v>
      </c>
      <c r="F20" s="20">
        <f t="shared" si="0"/>
        <v>687</v>
      </c>
      <c r="G20" s="20">
        <f t="shared" si="0"/>
        <v>100</v>
      </c>
      <c r="H20" s="20">
        <f t="shared" si="0"/>
        <v>100</v>
      </c>
      <c r="I20" s="26"/>
      <c r="J20" s="26"/>
    </row>
    <row r="21" spans="1:10" ht="34.5" customHeight="1">
      <c r="A21" s="147" t="s">
        <v>346</v>
      </c>
      <c r="B21" s="15" t="s">
        <v>201</v>
      </c>
      <c r="C21" s="42" t="s">
        <v>8</v>
      </c>
      <c r="D21" s="20">
        <f>'2021-2023 год Приложение 3'!E32</f>
        <v>687</v>
      </c>
      <c r="E21" s="20">
        <f>'2021-2023 год Приложение 3'!F32</f>
        <v>0</v>
      </c>
      <c r="F21" s="20">
        <f>'2021-2023 год Приложение 3'!G32</f>
        <v>687</v>
      </c>
      <c r="G21" s="20">
        <f>'2021-2023 год Приложение 3'!H32</f>
        <v>100</v>
      </c>
      <c r="H21" s="20">
        <f>'2021-2023 год Приложение 3'!I32</f>
        <v>100</v>
      </c>
      <c r="I21" s="26"/>
      <c r="J21" s="26"/>
    </row>
    <row r="22" spans="1:10" ht="15.75">
      <c r="A22" s="13" t="s">
        <v>259</v>
      </c>
      <c r="B22" s="78" t="s">
        <v>88</v>
      </c>
      <c r="C22" s="11" t="s">
        <v>0</v>
      </c>
      <c r="D22" s="12">
        <f>D25+D23+D27+D29</f>
        <v>1061.7</v>
      </c>
      <c r="E22" s="12">
        <f>E25+E23+E27+E29</f>
        <v>800</v>
      </c>
      <c r="F22" s="12">
        <f>F25+F23+F27+F29</f>
        <v>1861.6999999999998</v>
      </c>
      <c r="G22" s="12">
        <f>G25+G23+G27+G29</f>
        <v>989.3</v>
      </c>
      <c r="H22" s="12">
        <f>H25+H23+H27+H29</f>
        <v>989.3</v>
      </c>
      <c r="I22" s="26"/>
      <c r="J22" s="26"/>
    </row>
    <row r="23" spans="1:10" ht="15.75">
      <c r="A23" s="45" t="s">
        <v>194</v>
      </c>
      <c r="B23" s="15" t="s">
        <v>193</v>
      </c>
      <c r="C23" s="42"/>
      <c r="D23" s="20">
        <f>D24</f>
        <v>0</v>
      </c>
      <c r="E23" s="20">
        <f>E24</f>
        <v>0</v>
      </c>
      <c r="F23" s="20">
        <f>F24</f>
        <v>0</v>
      </c>
      <c r="G23" s="20">
        <f>G24</f>
        <v>120</v>
      </c>
      <c r="H23" s="20">
        <f>H24</f>
        <v>120</v>
      </c>
      <c r="I23" s="26"/>
      <c r="J23" s="26"/>
    </row>
    <row r="24" spans="1:10" ht="34.5" customHeight="1">
      <c r="A24" s="147" t="s">
        <v>346</v>
      </c>
      <c r="B24" s="15" t="s">
        <v>193</v>
      </c>
      <c r="C24" s="42" t="s">
        <v>8</v>
      </c>
      <c r="D24" s="20">
        <f>'2021-2023 год Приложение 3'!E35</f>
        <v>0</v>
      </c>
      <c r="E24" s="20">
        <f>'2021-2023 год Приложение 3'!F35</f>
        <v>0</v>
      </c>
      <c r="F24" s="20">
        <f>'2021-2023 год Приложение 3'!G35</f>
        <v>0</v>
      </c>
      <c r="G24" s="20">
        <f>'2021-2023 год Приложение 3'!H35</f>
        <v>120</v>
      </c>
      <c r="H24" s="20">
        <f>'2021-2023 год Приложение 3'!I35</f>
        <v>120</v>
      </c>
      <c r="I24" s="26"/>
      <c r="J24" s="26"/>
    </row>
    <row r="25" spans="1:10" ht="15.75">
      <c r="A25" s="45" t="s">
        <v>195</v>
      </c>
      <c r="B25" s="15" t="s">
        <v>202</v>
      </c>
      <c r="C25" s="42"/>
      <c r="D25" s="20">
        <f>D26</f>
        <v>139.3</v>
      </c>
      <c r="E25" s="20">
        <f>E26</f>
        <v>0</v>
      </c>
      <c r="F25" s="20">
        <f>F26</f>
        <v>139.3</v>
      </c>
      <c r="G25" s="20">
        <f>G26</f>
        <v>139.3</v>
      </c>
      <c r="H25" s="20">
        <f>H26</f>
        <v>139.3</v>
      </c>
      <c r="I25" s="26"/>
      <c r="J25" s="26"/>
    </row>
    <row r="26" spans="1:10" ht="36" customHeight="1">
      <c r="A26" s="147" t="s">
        <v>346</v>
      </c>
      <c r="B26" s="15" t="s">
        <v>202</v>
      </c>
      <c r="C26" s="42" t="s">
        <v>8</v>
      </c>
      <c r="D26" s="20">
        <f>'2021-2023 год Приложение 3'!E37</f>
        <v>139.3</v>
      </c>
      <c r="E26" s="20">
        <f>'2021-2023 год Приложение 3'!F37</f>
        <v>0</v>
      </c>
      <c r="F26" s="20">
        <f>'2021-2023 год Приложение 3'!G37</f>
        <v>139.3</v>
      </c>
      <c r="G26" s="20">
        <f>'2021-2023 год Приложение 3'!H37</f>
        <v>139.3</v>
      </c>
      <c r="H26" s="20">
        <f>'2021-2023 год Приложение 3'!I37</f>
        <v>139.3</v>
      </c>
      <c r="I26" s="26"/>
      <c r="J26" s="26"/>
    </row>
    <row r="27" spans="1:10" ht="31.5">
      <c r="A27" s="45" t="s">
        <v>219</v>
      </c>
      <c r="B27" s="15" t="s">
        <v>218</v>
      </c>
      <c r="C27" s="42"/>
      <c r="D27" s="20">
        <f>D28</f>
        <v>730</v>
      </c>
      <c r="E27" s="20">
        <f>E28</f>
        <v>0</v>
      </c>
      <c r="F27" s="20">
        <f>F28</f>
        <v>730</v>
      </c>
      <c r="G27" s="20">
        <f>G28</f>
        <v>730</v>
      </c>
      <c r="H27" s="20">
        <f>H28</f>
        <v>730</v>
      </c>
      <c r="I27" s="26"/>
      <c r="J27" s="26"/>
    </row>
    <row r="28" spans="1:10" ht="15.75">
      <c r="A28" s="45" t="s">
        <v>9</v>
      </c>
      <c r="B28" s="15" t="s">
        <v>218</v>
      </c>
      <c r="C28" s="42" t="s">
        <v>12</v>
      </c>
      <c r="D28" s="20">
        <f>'2021-2023 год Приложение 3'!E39</f>
        <v>730</v>
      </c>
      <c r="E28" s="20">
        <f>'2021-2023 год Приложение 3'!F39</f>
        <v>0</v>
      </c>
      <c r="F28" s="20">
        <f>'2021-2023 год Приложение 3'!G39</f>
        <v>730</v>
      </c>
      <c r="G28" s="20">
        <f>'2021-2023 год Приложение 3'!H39</f>
        <v>730</v>
      </c>
      <c r="H28" s="20">
        <f>'2021-2023 год Приложение 3'!I39</f>
        <v>730</v>
      </c>
      <c r="I28" s="26"/>
      <c r="J28" s="26"/>
    </row>
    <row r="29" spans="1:10" ht="63">
      <c r="A29" s="45" t="s">
        <v>344</v>
      </c>
      <c r="B29" s="15" t="s">
        <v>376</v>
      </c>
      <c r="C29" s="42"/>
      <c r="D29" s="20">
        <f>D30</f>
        <v>192.4</v>
      </c>
      <c r="E29" s="20">
        <f>E30</f>
        <v>800</v>
      </c>
      <c r="F29" s="20">
        <f>F30</f>
        <v>992.4</v>
      </c>
      <c r="G29" s="20">
        <f>G30</f>
        <v>0</v>
      </c>
      <c r="H29" s="20">
        <f>H30</f>
        <v>0</v>
      </c>
      <c r="I29" s="26"/>
      <c r="J29" s="26"/>
    </row>
    <row r="30" spans="1:10" ht="15.75">
      <c r="A30" s="45" t="s">
        <v>9</v>
      </c>
      <c r="B30" s="15" t="s">
        <v>376</v>
      </c>
      <c r="C30" s="42" t="s">
        <v>12</v>
      </c>
      <c r="D30" s="20">
        <f>'2021-2023 год Приложение 3'!E41</f>
        <v>192.4</v>
      </c>
      <c r="E30" s="20">
        <f>'2021-2023 год Приложение 3'!F41</f>
        <v>800</v>
      </c>
      <c r="F30" s="20">
        <f>'2021-2023 год Приложение 3'!G41</f>
        <v>992.4</v>
      </c>
      <c r="G30" s="20">
        <f>'2021-2023 год Приложение 3'!H41</f>
        <v>0</v>
      </c>
      <c r="H30" s="20">
        <f>'2021-2023 год Приложение 3'!I41</f>
        <v>0</v>
      </c>
      <c r="I30" s="26"/>
      <c r="J30" s="26"/>
    </row>
    <row r="31" spans="1:10" ht="31.5">
      <c r="A31" s="29" t="s">
        <v>260</v>
      </c>
      <c r="B31" s="30" t="s">
        <v>135</v>
      </c>
      <c r="C31" s="30" t="s">
        <v>0</v>
      </c>
      <c r="D31" s="31">
        <f>D32+D35</f>
        <v>120</v>
      </c>
      <c r="E31" s="31">
        <f>E32+E35</f>
        <v>315.2</v>
      </c>
      <c r="F31" s="31">
        <f>F32+F35</f>
        <v>435.2</v>
      </c>
      <c r="G31" s="31">
        <f>G32+G35</f>
        <v>120</v>
      </c>
      <c r="H31" s="31">
        <f>H32+H35</f>
        <v>120</v>
      </c>
      <c r="I31" s="26"/>
      <c r="J31" s="26"/>
    </row>
    <row r="32" spans="1:10" ht="15.75">
      <c r="A32" s="10" t="s">
        <v>261</v>
      </c>
      <c r="B32" s="11" t="s">
        <v>136</v>
      </c>
      <c r="C32" s="11" t="s">
        <v>0</v>
      </c>
      <c r="D32" s="12">
        <f aca="true" t="shared" si="1" ref="D32:H33">D33</f>
        <v>120</v>
      </c>
      <c r="E32" s="12">
        <f t="shared" si="1"/>
        <v>0</v>
      </c>
      <c r="F32" s="12">
        <f t="shared" si="1"/>
        <v>120</v>
      </c>
      <c r="G32" s="12">
        <f t="shared" si="1"/>
        <v>120</v>
      </c>
      <c r="H32" s="12">
        <f t="shared" si="1"/>
        <v>120</v>
      </c>
      <c r="I32" s="26"/>
      <c r="J32" s="26"/>
    </row>
    <row r="33" spans="1:10" ht="15.75">
      <c r="A33" s="14" t="s">
        <v>22</v>
      </c>
      <c r="B33" s="7" t="s">
        <v>290</v>
      </c>
      <c r="C33" s="7"/>
      <c r="D33" s="20">
        <f t="shared" si="1"/>
        <v>120</v>
      </c>
      <c r="E33" s="20">
        <f t="shared" si="1"/>
        <v>0</v>
      </c>
      <c r="F33" s="20">
        <f t="shared" si="1"/>
        <v>120</v>
      </c>
      <c r="G33" s="20">
        <f t="shared" si="1"/>
        <v>120</v>
      </c>
      <c r="H33" s="20">
        <f t="shared" si="1"/>
        <v>120</v>
      </c>
      <c r="I33" s="26"/>
      <c r="J33" s="26"/>
    </row>
    <row r="34" spans="1:10" ht="47.25">
      <c r="A34" s="45" t="s">
        <v>346</v>
      </c>
      <c r="B34" s="7" t="s">
        <v>290</v>
      </c>
      <c r="C34" s="42" t="s">
        <v>8</v>
      </c>
      <c r="D34" s="20">
        <f>'2021-2023 год Приложение 3'!E45</f>
        <v>120</v>
      </c>
      <c r="E34" s="20">
        <f>'2021-2023 год Приложение 3'!F45</f>
        <v>0</v>
      </c>
      <c r="F34" s="20">
        <f>'2021-2023 год Приложение 3'!G45</f>
        <v>120</v>
      </c>
      <c r="G34" s="20">
        <f>'2021-2023 год Приложение 3'!H45</f>
        <v>120</v>
      </c>
      <c r="H34" s="20">
        <f>'2021-2023 год Приложение 3'!I45</f>
        <v>120</v>
      </c>
      <c r="I34" s="26"/>
      <c r="J34" s="26"/>
    </row>
    <row r="35" spans="1:10" ht="15.75">
      <c r="A35" s="10" t="s">
        <v>404</v>
      </c>
      <c r="B35" s="11" t="s">
        <v>405</v>
      </c>
      <c r="C35" s="11"/>
      <c r="D35" s="12">
        <f aca="true" t="shared" si="2" ref="D35:H36">D36</f>
        <v>0</v>
      </c>
      <c r="E35" s="12">
        <f t="shared" si="2"/>
        <v>315.2</v>
      </c>
      <c r="F35" s="12">
        <f t="shared" si="2"/>
        <v>315.2</v>
      </c>
      <c r="G35" s="12">
        <f t="shared" si="2"/>
        <v>0</v>
      </c>
      <c r="H35" s="12">
        <f t="shared" si="2"/>
        <v>0</v>
      </c>
      <c r="I35" s="26"/>
      <c r="J35" s="26"/>
    </row>
    <row r="36" spans="1:10" ht="31.5">
      <c r="A36" s="14" t="s">
        <v>406</v>
      </c>
      <c r="B36" s="7" t="s">
        <v>407</v>
      </c>
      <c r="C36" s="7"/>
      <c r="D36" s="20">
        <f t="shared" si="2"/>
        <v>0</v>
      </c>
      <c r="E36" s="20">
        <f t="shared" si="2"/>
        <v>315.2</v>
      </c>
      <c r="F36" s="20">
        <f t="shared" si="2"/>
        <v>315.2</v>
      </c>
      <c r="G36" s="20">
        <f t="shared" si="2"/>
        <v>0</v>
      </c>
      <c r="H36" s="20">
        <f t="shared" si="2"/>
        <v>0</v>
      </c>
      <c r="I36" s="26"/>
      <c r="J36" s="26"/>
    </row>
    <row r="37" spans="1:10" ht="47.25">
      <c r="A37" s="45" t="s">
        <v>346</v>
      </c>
      <c r="B37" s="7" t="s">
        <v>407</v>
      </c>
      <c r="C37" s="42" t="s">
        <v>8</v>
      </c>
      <c r="D37" s="20">
        <f>'2021-2023 год Приложение 3'!E48</f>
        <v>0</v>
      </c>
      <c r="E37" s="20">
        <f>'2021-2023 год Приложение 3'!F48</f>
        <v>315.2</v>
      </c>
      <c r="F37" s="20">
        <f>E37+D37</f>
        <v>315.2</v>
      </c>
      <c r="G37" s="20">
        <f>'2021-2023 год Приложение 3'!H48</f>
        <v>0</v>
      </c>
      <c r="H37" s="20">
        <f>'2021-2023 год Приложение 3'!I48</f>
        <v>0</v>
      </c>
      <c r="I37" s="26"/>
      <c r="J37" s="26"/>
    </row>
    <row r="38" spans="1:11" ht="31.5">
      <c r="A38" s="29" t="s">
        <v>262</v>
      </c>
      <c r="B38" s="30" t="s">
        <v>163</v>
      </c>
      <c r="C38" s="30" t="s">
        <v>0</v>
      </c>
      <c r="D38" s="31">
        <f>D39+D50+D90+D73+D95</f>
        <v>362405.5</v>
      </c>
      <c r="E38" s="31">
        <f>E39+E50+E90+E73+E95</f>
        <v>4000.1</v>
      </c>
      <c r="F38" s="31">
        <f>F39+F50+F90+F73+F95</f>
        <v>366405.60000000003</v>
      </c>
      <c r="G38" s="31">
        <f>G39+G50+G90+G73+G95</f>
        <v>89821.5</v>
      </c>
      <c r="H38" s="31">
        <f>H39+H50+H90+H73+H95</f>
        <v>82103.4</v>
      </c>
      <c r="I38" s="26"/>
      <c r="J38" s="26"/>
      <c r="K38" s="26"/>
    </row>
    <row r="39" spans="1:11" ht="31.5">
      <c r="A39" s="10" t="s">
        <v>263</v>
      </c>
      <c r="B39" s="11" t="s">
        <v>164</v>
      </c>
      <c r="C39" s="11" t="s">
        <v>0</v>
      </c>
      <c r="D39" s="12">
        <f>D40+D44+D46+D42+D48</f>
        <v>68286</v>
      </c>
      <c r="E39" s="12">
        <f>E40+E44+E46+E42+E48</f>
        <v>4768.5</v>
      </c>
      <c r="F39" s="12">
        <f>F40+F44+F46+F42+F48</f>
        <v>73054.5</v>
      </c>
      <c r="G39" s="12">
        <f>G40+G44+G46+G42+G48</f>
        <v>21365.699999999997</v>
      </c>
      <c r="H39" s="12">
        <f>H40+H44+H46+H42+H48</f>
        <v>14059.6</v>
      </c>
      <c r="I39" s="26"/>
      <c r="J39" s="26"/>
      <c r="K39" s="26"/>
    </row>
    <row r="40" spans="1:10" ht="31.5">
      <c r="A40" s="14" t="s">
        <v>213</v>
      </c>
      <c r="B40" s="42" t="s">
        <v>296</v>
      </c>
      <c r="C40" s="7"/>
      <c r="D40" s="8">
        <f>D41</f>
        <v>9190.9</v>
      </c>
      <c r="E40" s="8">
        <f>E41</f>
        <v>-380.5</v>
      </c>
      <c r="F40" s="8">
        <f>F41</f>
        <v>8810.4</v>
      </c>
      <c r="G40" s="8">
        <f>G41</f>
        <v>8987.1</v>
      </c>
      <c r="H40" s="8">
        <f>H41</f>
        <v>3000</v>
      </c>
      <c r="I40" s="26"/>
      <c r="J40" s="26"/>
    </row>
    <row r="41" spans="1:10" ht="47.25">
      <c r="A41" s="45" t="s">
        <v>346</v>
      </c>
      <c r="B41" s="42" t="s">
        <v>296</v>
      </c>
      <c r="C41" s="42" t="s">
        <v>8</v>
      </c>
      <c r="D41" s="20">
        <f>'2021-2023 год Приложение 3'!E52</f>
        <v>9190.9</v>
      </c>
      <c r="E41" s="20">
        <f>'2021-2023 год Приложение 3'!F52</f>
        <v>-380.5</v>
      </c>
      <c r="F41" s="20">
        <f>'2021-2023 год Приложение 3'!G52</f>
        <v>8810.4</v>
      </c>
      <c r="G41" s="20">
        <f>'2021-2023 год Приложение 3'!H52</f>
        <v>8987.1</v>
      </c>
      <c r="H41" s="20">
        <f>'2021-2023 год Приложение 3'!I52</f>
        <v>3000</v>
      </c>
      <c r="I41" s="26"/>
      <c r="J41" s="26"/>
    </row>
    <row r="42" spans="1:10" ht="40.5" customHeight="1">
      <c r="A42" s="14" t="s">
        <v>297</v>
      </c>
      <c r="B42" s="42" t="s">
        <v>298</v>
      </c>
      <c r="C42" s="42"/>
      <c r="D42" s="20">
        <f>D43</f>
        <v>114.9</v>
      </c>
      <c r="E42" s="20">
        <f>E43</f>
        <v>0</v>
      </c>
      <c r="F42" s="20">
        <f>F43</f>
        <v>114.9</v>
      </c>
      <c r="G42" s="20">
        <f>G43</f>
        <v>0</v>
      </c>
      <c r="H42" s="20">
        <f>H43</f>
        <v>0</v>
      </c>
      <c r="I42" s="26"/>
      <c r="J42" s="26"/>
    </row>
    <row r="43" spans="1:10" ht="47.25">
      <c r="A43" s="45" t="s">
        <v>346</v>
      </c>
      <c r="B43" s="42" t="s">
        <v>298</v>
      </c>
      <c r="C43" s="42" t="s">
        <v>8</v>
      </c>
      <c r="D43" s="20">
        <f>'2021-2023 год Приложение 3'!E54</f>
        <v>114.9</v>
      </c>
      <c r="E43" s="20">
        <f>'2021-2023 год Приложение 3'!F54</f>
        <v>0</v>
      </c>
      <c r="F43" s="20">
        <f>'2021-2023 год Приложение 3'!G54</f>
        <v>114.9</v>
      </c>
      <c r="G43" s="20">
        <f>'2021-2023 год Приложение 3'!H54</f>
        <v>0</v>
      </c>
      <c r="H43" s="20">
        <f>'2021-2023 год Приложение 3'!I54</f>
        <v>0</v>
      </c>
      <c r="I43" s="26"/>
      <c r="J43" s="26"/>
    </row>
    <row r="44" spans="1:10" ht="31.5">
      <c r="A44" s="18" t="s">
        <v>43</v>
      </c>
      <c r="B44" s="42" t="s">
        <v>299</v>
      </c>
      <c r="C44" s="9"/>
      <c r="D44" s="8">
        <f>D45</f>
        <v>30152.6</v>
      </c>
      <c r="E44" s="8">
        <f>E45</f>
        <v>5149</v>
      </c>
      <c r="F44" s="8">
        <f>F45</f>
        <v>35301.6</v>
      </c>
      <c r="G44" s="8">
        <f>G45</f>
        <v>8979</v>
      </c>
      <c r="H44" s="8">
        <f>H45</f>
        <v>7660</v>
      </c>
      <c r="I44" s="26"/>
      <c r="J44" s="26"/>
    </row>
    <row r="45" spans="1:10" ht="47.25">
      <c r="A45" s="45" t="s">
        <v>346</v>
      </c>
      <c r="B45" s="42" t="s">
        <v>299</v>
      </c>
      <c r="C45" s="42" t="s">
        <v>8</v>
      </c>
      <c r="D45" s="20">
        <f>'2021-2023 год Приложение 3'!E56</f>
        <v>30152.6</v>
      </c>
      <c r="E45" s="20">
        <f>'2021-2023 год Приложение 3'!F56</f>
        <v>5149</v>
      </c>
      <c r="F45" s="20">
        <f>'2021-2023 год Приложение 3'!G56</f>
        <v>35301.6</v>
      </c>
      <c r="G45" s="20">
        <f>'2021-2023 год Приложение 3'!H56</f>
        <v>8979</v>
      </c>
      <c r="H45" s="20">
        <f>'2021-2023 год Приложение 3'!I56</f>
        <v>7660</v>
      </c>
      <c r="I45" s="26"/>
      <c r="J45" s="26"/>
    </row>
    <row r="46" spans="1:11" ht="47.25">
      <c r="A46" s="40" t="s">
        <v>61</v>
      </c>
      <c r="B46" s="27" t="s">
        <v>300</v>
      </c>
      <c r="C46" s="56"/>
      <c r="D46" s="20">
        <f>'2021-2023 год Приложение 3'!E57</f>
        <v>3399.6</v>
      </c>
      <c r="E46" s="20">
        <f>'2021-2023 год Приложение 3'!F57</f>
        <v>0</v>
      </c>
      <c r="F46" s="20">
        <f>'2021-2023 год Приложение 3'!G57</f>
        <v>3399.6</v>
      </c>
      <c r="G46" s="20">
        <f>'2021-2023 год Приложение 3'!H57</f>
        <v>3399.6</v>
      </c>
      <c r="H46" s="20">
        <f>'2021-2023 год Приложение 3'!I57</f>
        <v>3399.6</v>
      </c>
      <c r="I46" s="26"/>
      <c r="J46" s="26"/>
      <c r="K46" s="26"/>
    </row>
    <row r="47" spans="1:10" ht="15.75">
      <c r="A47" s="45" t="s">
        <v>9</v>
      </c>
      <c r="B47" s="27" t="s">
        <v>300</v>
      </c>
      <c r="C47" s="42" t="s">
        <v>12</v>
      </c>
      <c r="D47" s="20">
        <f>'2021-2023 год Приложение 3'!E58</f>
        <v>3399.6</v>
      </c>
      <c r="E47" s="20">
        <f>'2021-2023 год Приложение 3'!F58</f>
        <v>0</v>
      </c>
      <c r="F47" s="20">
        <f>'2021-2023 год Приложение 3'!G58</f>
        <v>3399.6</v>
      </c>
      <c r="G47" s="20">
        <f>'2021-2023 год Приложение 3'!H58</f>
        <v>3399.6</v>
      </c>
      <c r="H47" s="20">
        <f>'2021-2023 год Приложение 3'!I58</f>
        <v>3399.6</v>
      </c>
      <c r="I47" s="26"/>
      <c r="J47" s="26"/>
    </row>
    <row r="48" spans="1:10" ht="15.75">
      <c r="A48" s="45" t="s">
        <v>371</v>
      </c>
      <c r="B48" s="27" t="s">
        <v>373</v>
      </c>
      <c r="C48" s="42"/>
      <c r="D48" s="20">
        <f>D49</f>
        <v>25428</v>
      </c>
      <c r="E48" s="20">
        <f>E49</f>
        <v>0</v>
      </c>
      <c r="F48" s="20">
        <f>F49</f>
        <v>25428</v>
      </c>
      <c r="G48" s="20">
        <f>G49</f>
        <v>0</v>
      </c>
      <c r="H48" s="20">
        <f>H49</f>
        <v>0</v>
      </c>
      <c r="I48" s="26"/>
      <c r="J48" s="26"/>
    </row>
    <row r="49" spans="1:10" ht="31.5">
      <c r="A49" s="96" t="s">
        <v>28</v>
      </c>
      <c r="B49" s="27" t="s">
        <v>373</v>
      </c>
      <c r="C49" s="42" t="s">
        <v>23</v>
      </c>
      <c r="D49" s="20">
        <f>'2021-2023 год Приложение 3'!E60</f>
        <v>25428</v>
      </c>
      <c r="E49" s="20">
        <f>'2021-2023 год Приложение 3'!F60</f>
        <v>0</v>
      </c>
      <c r="F49" s="20">
        <f>'2021-2023 год Приложение 3'!G60</f>
        <v>25428</v>
      </c>
      <c r="G49" s="20">
        <f>'2021-2023 год Приложение 3'!H60</f>
        <v>0</v>
      </c>
      <c r="H49" s="20">
        <f>'2021-2023 год Приложение 3'!I60</f>
        <v>0</v>
      </c>
      <c r="I49" s="26"/>
      <c r="J49" s="26"/>
    </row>
    <row r="50" spans="1:10" ht="63">
      <c r="A50" s="10" t="s">
        <v>359</v>
      </c>
      <c r="B50" s="11" t="s">
        <v>165</v>
      </c>
      <c r="C50" s="11" t="s">
        <v>0</v>
      </c>
      <c r="D50" s="12">
        <f>D57+D67+D70+D55+D59+D51+D64+D53+D61</f>
        <v>251999.3</v>
      </c>
      <c r="E50" s="12">
        <f>E57+E67+E70+E55+E59+E51+E64+E53+E61</f>
        <v>-768.4</v>
      </c>
      <c r="F50" s="12">
        <f>F57+F67+F70+F55+F59+F51+F64+F53+F61</f>
        <v>251230.9</v>
      </c>
      <c r="G50" s="12">
        <f>G57+G67+G70+G55+G59+G51+G64+G53+G61</f>
        <v>27562.1</v>
      </c>
      <c r="H50" s="12">
        <f>H57+H67+H70+H55+H59+H51+H64+H53+H61</f>
        <v>27142.1</v>
      </c>
      <c r="I50" s="26"/>
      <c r="J50" s="26"/>
    </row>
    <row r="51" spans="1:10" ht="31.5">
      <c r="A51" s="96" t="s">
        <v>251</v>
      </c>
      <c r="B51" s="35" t="s">
        <v>335</v>
      </c>
      <c r="C51" s="35"/>
      <c r="D51" s="36">
        <f>D52</f>
        <v>170</v>
      </c>
      <c r="E51" s="36">
        <f>E52</f>
        <v>0</v>
      </c>
      <c r="F51" s="36">
        <f>F52</f>
        <v>170</v>
      </c>
      <c r="G51" s="36">
        <f>G52</f>
        <v>0</v>
      </c>
      <c r="H51" s="36">
        <f>H52</f>
        <v>0</v>
      </c>
      <c r="I51" s="26"/>
      <c r="J51" s="26"/>
    </row>
    <row r="52" spans="1:10" ht="47.25">
      <c r="A52" s="45" t="s">
        <v>346</v>
      </c>
      <c r="B52" s="35" t="s">
        <v>335</v>
      </c>
      <c r="C52" s="35" t="s">
        <v>8</v>
      </c>
      <c r="D52" s="36">
        <f>'2021-2023 год Приложение 3'!E316</f>
        <v>170</v>
      </c>
      <c r="E52" s="36">
        <f>'2021-2023 год Приложение 3'!F316</f>
        <v>0</v>
      </c>
      <c r="F52" s="36">
        <f>'2021-2023 год Приложение 3'!G316</f>
        <v>170</v>
      </c>
      <c r="G52" s="36">
        <f>'2021-2023 год Приложение 3'!H316</f>
        <v>0</v>
      </c>
      <c r="H52" s="36">
        <f>'2021-2023 год Приложение 3'!I316</f>
        <v>0</v>
      </c>
      <c r="I52" s="26"/>
      <c r="J52" s="26"/>
    </row>
    <row r="53" spans="1:10" ht="31.5">
      <c r="A53" s="22" t="s">
        <v>354</v>
      </c>
      <c r="B53" s="27" t="s">
        <v>353</v>
      </c>
      <c r="C53" s="42"/>
      <c r="D53" s="20">
        <f>D54</f>
        <v>900</v>
      </c>
      <c r="E53" s="20">
        <f>E54</f>
        <v>-768.4</v>
      </c>
      <c r="F53" s="20">
        <f>F54</f>
        <v>131.60000000000002</v>
      </c>
      <c r="G53" s="20">
        <f>G54</f>
        <v>420</v>
      </c>
      <c r="H53" s="20">
        <f>H54</f>
        <v>0</v>
      </c>
      <c r="I53" s="26"/>
      <c r="J53" s="26"/>
    </row>
    <row r="54" spans="1:10" ht="47.25">
      <c r="A54" s="45" t="s">
        <v>346</v>
      </c>
      <c r="B54" s="27" t="s">
        <v>353</v>
      </c>
      <c r="C54" s="42" t="s">
        <v>8</v>
      </c>
      <c r="D54" s="20">
        <f>'2021-2023 год Приложение 3'!E63</f>
        <v>900</v>
      </c>
      <c r="E54" s="20">
        <f>'2021-2023 год Приложение 3'!F63</f>
        <v>-768.4</v>
      </c>
      <c r="F54" s="20">
        <f>'2021-2023 год Приложение 3'!G63</f>
        <v>131.60000000000002</v>
      </c>
      <c r="G54" s="20">
        <f>'2021-2023 год Приложение 3'!H63</f>
        <v>420</v>
      </c>
      <c r="H54" s="20">
        <f>'2021-2023 год Приложение 3'!I63</f>
        <v>0</v>
      </c>
      <c r="I54" s="26"/>
      <c r="J54" s="26"/>
    </row>
    <row r="55" spans="1:10" ht="42" customHeight="1">
      <c r="A55" s="22" t="s">
        <v>326</v>
      </c>
      <c r="B55" s="27" t="s">
        <v>304</v>
      </c>
      <c r="C55" s="42"/>
      <c r="D55" s="20">
        <f>D56</f>
        <v>100</v>
      </c>
      <c r="E55" s="20">
        <f>E56</f>
        <v>0</v>
      </c>
      <c r="F55" s="20">
        <f>F56</f>
        <v>100</v>
      </c>
      <c r="G55" s="20">
        <f>G56</f>
        <v>100</v>
      </c>
      <c r="H55" s="20">
        <f>H56</f>
        <v>100</v>
      </c>
      <c r="I55" s="26"/>
      <c r="J55" s="26"/>
    </row>
    <row r="56" spans="1:10" ht="47.25">
      <c r="A56" s="45" t="s">
        <v>346</v>
      </c>
      <c r="B56" s="27" t="s">
        <v>304</v>
      </c>
      <c r="C56" s="42" t="s">
        <v>8</v>
      </c>
      <c r="D56" s="20">
        <f>'2021-2023 год Приложение 3'!E65</f>
        <v>100</v>
      </c>
      <c r="E56" s="20">
        <f>'2021-2023 год Приложение 3'!F65</f>
        <v>0</v>
      </c>
      <c r="F56" s="20">
        <f>'2021-2023 год Приложение 3'!G65</f>
        <v>100</v>
      </c>
      <c r="G56" s="20">
        <f>'2021-2023 год Приложение 3'!H65</f>
        <v>100</v>
      </c>
      <c r="H56" s="20">
        <f>'2021-2023 год Приложение 3'!I65</f>
        <v>100</v>
      </c>
      <c r="I56" s="26"/>
      <c r="J56" s="26"/>
    </row>
    <row r="57" spans="1:10" ht="31.5">
      <c r="A57" s="22" t="s">
        <v>228</v>
      </c>
      <c r="B57" s="27" t="s">
        <v>301</v>
      </c>
      <c r="C57" s="42"/>
      <c r="D57" s="20">
        <f>D58</f>
        <v>1529.6</v>
      </c>
      <c r="E57" s="20">
        <f>E58</f>
        <v>0</v>
      </c>
      <c r="F57" s="20">
        <f>F58</f>
        <v>1529.6</v>
      </c>
      <c r="G57" s="20">
        <f>G58</f>
        <v>0</v>
      </c>
      <c r="H57" s="20">
        <f>H58</f>
        <v>0</v>
      </c>
      <c r="I57" s="26"/>
      <c r="J57" s="26"/>
    </row>
    <row r="58" spans="1:10" ht="47.25">
      <c r="A58" s="45" t="s">
        <v>346</v>
      </c>
      <c r="B58" s="27" t="s">
        <v>301</v>
      </c>
      <c r="C58" s="42" t="s">
        <v>8</v>
      </c>
      <c r="D58" s="20">
        <f>'2021-2023 год Приложение 3'!E67</f>
        <v>1529.6</v>
      </c>
      <c r="E58" s="20">
        <f>'2021-2023 год Приложение 3'!F67</f>
        <v>0</v>
      </c>
      <c r="F58" s="20">
        <f>'2021-2023 год Приложение 3'!G67</f>
        <v>1529.6</v>
      </c>
      <c r="G58" s="20">
        <f>'2021-2023 год Приложение 3'!H67</f>
        <v>0</v>
      </c>
      <c r="H58" s="20">
        <f>'2021-2023 год Приложение 3'!I67</f>
        <v>0</v>
      </c>
      <c r="I58" s="26"/>
      <c r="J58" s="26"/>
    </row>
    <row r="59" spans="1:10" ht="31.5">
      <c r="A59" s="22" t="s">
        <v>302</v>
      </c>
      <c r="B59" s="27" t="s">
        <v>303</v>
      </c>
      <c r="C59" s="42"/>
      <c r="D59" s="20">
        <f>D60</f>
        <v>200</v>
      </c>
      <c r="E59" s="20">
        <f>E60</f>
        <v>0</v>
      </c>
      <c r="F59" s="20">
        <f>F60</f>
        <v>200</v>
      </c>
      <c r="G59" s="20">
        <f>G60</f>
        <v>200</v>
      </c>
      <c r="H59" s="20">
        <f>H60</f>
        <v>200</v>
      </c>
      <c r="I59" s="26"/>
      <c r="J59" s="26"/>
    </row>
    <row r="60" spans="1:10" ht="47.25">
      <c r="A60" s="45" t="s">
        <v>346</v>
      </c>
      <c r="B60" s="27" t="s">
        <v>303</v>
      </c>
      <c r="C60" s="42" t="s">
        <v>8</v>
      </c>
      <c r="D60" s="20">
        <f>'2021-2023 год Приложение 3'!E69</f>
        <v>200</v>
      </c>
      <c r="E60" s="20">
        <f>'2021-2023 год Приложение 3'!F69</f>
        <v>0</v>
      </c>
      <c r="F60" s="20">
        <f>'2021-2023 год Приложение 3'!G69</f>
        <v>200</v>
      </c>
      <c r="G60" s="20">
        <f>'2021-2023 год Приложение 3'!H69</f>
        <v>200</v>
      </c>
      <c r="H60" s="20">
        <f>'2021-2023 год Приложение 3'!I69</f>
        <v>200</v>
      </c>
      <c r="I60" s="26"/>
      <c r="J60" s="26"/>
    </row>
    <row r="61" spans="1:10" ht="63">
      <c r="A61" s="51" t="s">
        <v>293</v>
      </c>
      <c r="B61" s="35" t="s">
        <v>325</v>
      </c>
      <c r="C61" s="21"/>
      <c r="D61" s="20">
        <f>D62+D63</f>
        <v>26842.1</v>
      </c>
      <c r="E61" s="20">
        <f>E62+E63</f>
        <v>0</v>
      </c>
      <c r="F61" s="20">
        <f>F62+F63</f>
        <v>26842.1</v>
      </c>
      <c r="G61" s="20">
        <f>G62+G63</f>
        <v>26842.1</v>
      </c>
      <c r="H61" s="20">
        <f>H62+H63</f>
        <v>26842.1</v>
      </c>
      <c r="I61" s="26"/>
      <c r="J61" s="26"/>
    </row>
    <row r="62" spans="1:10" ht="31.5">
      <c r="A62" s="96" t="s">
        <v>28</v>
      </c>
      <c r="B62" s="35" t="s">
        <v>325</v>
      </c>
      <c r="C62" s="21" t="s">
        <v>23</v>
      </c>
      <c r="D62" s="20">
        <f>'2021-2023 год Приложение 3'!E71</f>
        <v>26842.1</v>
      </c>
      <c r="E62" s="20">
        <f>'2021-2023 год Приложение 3'!F71</f>
        <v>-866.6</v>
      </c>
      <c r="F62" s="20">
        <f>'2021-2023 год Приложение 3'!G71</f>
        <v>25975.5</v>
      </c>
      <c r="G62" s="20">
        <f>'2021-2023 год Приложение 3'!H71</f>
        <v>26842.1</v>
      </c>
      <c r="H62" s="20">
        <f>'2021-2023 год Приложение 3'!I71</f>
        <v>26842.1</v>
      </c>
      <c r="I62" s="26"/>
      <c r="J62" s="26"/>
    </row>
    <row r="63" spans="1:10" ht="15.75">
      <c r="A63" s="96" t="s">
        <v>9</v>
      </c>
      <c r="B63" s="35" t="s">
        <v>325</v>
      </c>
      <c r="C63" s="21" t="s">
        <v>12</v>
      </c>
      <c r="D63" s="20">
        <v>0</v>
      </c>
      <c r="E63" s="20">
        <f>'2021-2023 год Приложение 3'!F318</f>
        <v>866.6</v>
      </c>
      <c r="F63" s="20">
        <f>D63+E63</f>
        <v>866.6</v>
      </c>
      <c r="G63" s="20">
        <f>'2021-2023 год Приложение 3'!H318</f>
        <v>0</v>
      </c>
      <c r="H63" s="20">
        <f>'2021-2023 год Приложение 3'!I318</f>
        <v>0</v>
      </c>
      <c r="I63" s="26"/>
      <c r="J63" s="26"/>
    </row>
    <row r="64" spans="1:10" ht="31.5">
      <c r="A64" s="96" t="s">
        <v>251</v>
      </c>
      <c r="B64" s="35" t="s">
        <v>341</v>
      </c>
      <c r="C64" s="21"/>
      <c r="D64" s="20">
        <f>D66+D65</f>
        <v>211144.69999999998</v>
      </c>
      <c r="E64" s="20">
        <f>E66+E65</f>
        <v>0</v>
      </c>
      <c r="F64" s="20">
        <f>F66+F65</f>
        <v>211144.69999999998</v>
      </c>
      <c r="G64" s="20">
        <f>G66+G65</f>
        <v>0</v>
      </c>
      <c r="H64" s="20">
        <f>H66+H65</f>
        <v>0</v>
      </c>
      <c r="I64" s="26"/>
      <c r="J64" s="26"/>
    </row>
    <row r="65" spans="1:10" ht="31.5">
      <c r="A65" s="96" t="s">
        <v>28</v>
      </c>
      <c r="B65" s="35" t="s">
        <v>341</v>
      </c>
      <c r="C65" s="35" t="s">
        <v>23</v>
      </c>
      <c r="D65" s="20">
        <f>'2021-2023 год Приложение 3'!E73</f>
        <v>79403.4</v>
      </c>
      <c r="E65" s="20">
        <f>'2021-2023 год Приложение 3'!F73</f>
        <v>0</v>
      </c>
      <c r="F65" s="20">
        <f>'2021-2023 год Приложение 3'!G73</f>
        <v>79403.4</v>
      </c>
      <c r="G65" s="20">
        <f>'2021-2023 год Приложение 3'!H73</f>
        <v>0</v>
      </c>
      <c r="H65" s="20">
        <f>'2021-2023 год Приложение 3'!I73</f>
        <v>0</v>
      </c>
      <c r="I65" s="26"/>
      <c r="J65" s="26"/>
    </row>
    <row r="66" spans="1:10" ht="15.75">
      <c r="A66" s="96" t="s">
        <v>9</v>
      </c>
      <c r="B66" s="35" t="s">
        <v>341</v>
      </c>
      <c r="C66" s="35" t="s">
        <v>12</v>
      </c>
      <c r="D66" s="20">
        <f>'2021-2023 год Приложение 3'!E320</f>
        <v>131741.3</v>
      </c>
      <c r="E66" s="20">
        <f>'2021-2023 год Приложение 3'!F320</f>
        <v>0</v>
      </c>
      <c r="F66" s="20">
        <f>'2021-2023 год Приложение 3'!G320</f>
        <v>131741.3</v>
      </c>
      <c r="G66" s="20">
        <f>'2021-2023 год Приложение 3'!H320</f>
        <v>0</v>
      </c>
      <c r="H66" s="20">
        <f>'2021-2023 год Приложение 3'!I320</f>
        <v>0</v>
      </c>
      <c r="I66" s="26"/>
      <c r="J66" s="26"/>
    </row>
    <row r="67" spans="1:10" ht="31.5">
      <c r="A67" s="96" t="s">
        <v>251</v>
      </c>
      <c r="B67" s="35" t="s">
        <v>254</v>
      </c>
      <c r="C67" s="35"/>
      <c r="D67" s="20">
        <f>D68+D69</f>
        <v>8890.3</v>
      </c>
      <c r="E67" s="20">
        <f>E68+E69</f>
        <v>0</v>
      </c>
      <c r="F67" s="20">
        <f>F68+F69</f>
        <v>8890.3</v>
      </c>
      <c r="G67" s="20">
        <f>G68+G69</f>
        <v>0</v>
      </c>
      <c r="H67" s="20">
        <f>H68+H69</f>
        <v>0</v>
      </c>
      <c r="I67" s="26"/>
      <c r="J67" s="26"/>
    </row>
    <row r="68" spans="1:10" ht="31.5">
      <c r="A68" s="96" t="s">
        <v>28</v>
      </c>
      <c r="B68" s="35" t="s">
        <v>254</v>
      </c>
      <c r="C68" s="35" t="s">
        <v>23</v>
      </c>
      <c r="D68" s="20">
        <f>'2021-2023 год Приложение 3'!E75</f>
        <v>3343.3</v>
      </c>
      <c r="E68" s="20">
        <f>'2021-2023 год Приложение 3'!F75</f>
        <v>0</v>
      </c>
      <c r="F68" s="20">
        <f>'2021-2023 год Приложение 3'!G75</f>
        <v>3343.3</v>
      </c>
      <c r="G68" s="20">
        <f>'2021-2023 год Приложение 3'!H75</f>
        <v>0</v>
      </c>
      <c r="H68" s="20">
        <f>'2021-2023 год Приложение 3'!I75</f>
        <v>0</v>
      </c>
      <c r="I68" s="26"/>
      <c r="J68" s="26"/>
    </row>
    <row r="69" spans="1:10" ht="15.75">
      <c r="A69" s="96" t="s">
        <v>9</v>
      </c>
      <c r="B69" s="35" t="s">
        <v>254</v>
      </c>
      <c r="C69" s="35" t="s">
        <v>12</v>
      </c>
      <c r="D69" s="20">
        <f>'2021-2023 год Приложение 3'!E322</f>
        <v>5547</v>
      </c>
      <c r="E69" s="20">
        <f>'2021-2023 год Приложение 3'!F322</f>
        <v>0</v>
      </c>
      <c r="F69" s="20">
        <f>'2021-2023 год Приложение 3'!G322</f>
        <v>5547</v>
      </c>
      <c r="G69" s="20">
        <f>'2021-2023 год Приложение 3'!H322</f>
        <v>0</v>
      </c>
      <c r="H69" s="20">
        <f>'2021-2023 год Приложение 3'!I322</f>
        <v>0</v>
      </c>
      <c r="I69" s="26"/>
      <c r="J69" s="26"/>
    </row>
    <row r="70" spans="1:10" ht="29.25" customHeight="1">
      <c r="A70" s="96" t="s">
        <v>251</v>
      </c>
      <c r="B70" s="35" t="s">
        <v>255</v>
      </c>
      <c r="C70" s="35"/>
      <c r="D70" s="20">
        <f>D71+D72</f>
        <v>2222.6</v>
      </c>
      <c r="E70" s="20">
        <f>E71+E72</f>
        <v>0</v>
      </c>
      <c r="F70" s="20">
        <f>F71+F72</f>
        <v>2222.6</v>
      </c>
      <c r="G70" s="20">
        <f>G71+G72</f>
        <v>0</v>
      </c>
      <c r="H70" s="20">
        <f>H71+H72</f>
        <v>0</v>
      </c>
      <c r="I70" s="26"/>
      <c r="J70" s="26"/>
    </row>
    <row r="71" spans="1:10" ht="31.5">
      <c r="A71" s="96" t="s">
        <v>28</v>
      </c>
      <c r="B71" s="35" t="s">
        <v>255</v>
      </c>
      <c r="C71" s="35" t="s">
        <v>23</v>
      </c>
      <c r="D71" s="20">
        <f>'2021-2023 год Приложение 3'!E77</f>
        <v>835.8</v>
      </c>
      <c r="E71" s="20">
        <f>'2021-2023 год Приложение 3'!F77</f>
        <v>0</v>
      </c>
      <c r="F71" s="20">
        <f>'2021-2023 год Приложение 3'!G77</f>
        <v>835.8</v>
      </c>
      <c r="G71" s="20">
        <f>'2021-2023 год Приложение 3'!H77</f>
        <v>0</v>
      </c>
      <c r="H71" s="20">
        <f>'2021-2023 год Приложение 3'!I324+'2021-2023 год Приложение 3'!I77</f>
        <v>0</v>
      </c>
      <c r="I71" s="26"/>
      <c r="J71" s="26"/>
    </row>
    <row r="72" spans="1:10" ht="15.75">
      <c r="A72" s="96" t="s">
        <v>9</v>
      </c>
      <c r="B72" s="35" t="s">
        <v>255</v>
      </c>
      <c r="C72" s="35" t="s">
        <v>12</v>
      </c>
      <c r="D72" s="20">
        <f>'2021-2023 год Приложение 3'!E324</f>
        <v>1386.8</v>
      </c>
      <c r="E72" s="20">
        <f>'2021-2023 год Приложение 3'!F324</f>
        <v>0</v>
      </c>
      <c r="F72" s="20">
        <f>'2021-2023 год Приложение 3'!G324</f>
        <v>1386.8</v>
      </c>
      <c r="G72" s="20">
        <f>'2021-2023 год Приложение 3'!H324</f>
        <v>0</v>
      </c>
      <c r="H72" s="20">
        <f>'2021-2023 год Приложение 3'!I324</f>
        <v>0</v>
      </c>
      <c r="I72" s="26"/>
      <c r="J72" s="26"/>
    </row>
    <row r="73" spans="1:11" ht="15.75">
      <c r="A73" s="10" t="s">
        <v>53</v>
      </c>
      <c r="B73" s="11" t="s">
        <v>166</v>
      </c>
      <c r="C73" s="11" t="s">
        <v>0</v>
      </c>
      <c r="D73" s="12">
        <f>D74+D76+D80+D88+D78+D82+D84+D86</f>
        <v>38941.4</v>
      </c>
      <c r="E73" s="12">
        <f>E74+E76+E80+E88+E78+E82+E84+E86</f>
        <v>0</v>
      </c>
      <c r="F73" s="12">
        <f>F74+F76+F80+F88+F78+F82+F84+F86</f>
        <v>38941.4</v>
      </c>
      <c r="G73" s="12">
        <f>G74+G76+G80+G88+G78+G82+G84+G86</f>
        <v>37824.899999999994</v>
      </c>
      <c r="H73" s="12">
        <f>H74+H76+H80+H88+H78+H82+H84+H86</f>
        <v>37824.899999999994</v>
      </c>
      <c r="I73" s="26"/>
      <c r="J73" s="26"/>
      <c r="K73" s="26"/>
    </row>
    <row r="74" spans="1:12" ht="31.5">
      <c r="A74" s="14" t="s">
        <v>35</v>
      </c>
      <c r="B74" s="15" t="s">
        <v>305</v>
      </c>
      <c r="C74" s="57"/>
      <c r="D74" s="43">
        <f>D75</f>
        <v>5122.5</v>
      </c>
      <c r="E74" s="43">
        <f>E75</f>
        <v>0</v>
      </c>
      <c r="F74" s="43">
        <f>F75</f>
        <v>5122.5</v>
      </c>
      <c r="G74" s="43">
        <f>G75</f>
        <v>5390.1</v>
      </c>
      <c r="H74" s="43">
        <f>H75</f>
        <v>5390.1</v>
      </c>
      <c r="I74" s="26"/>
      <c r="J74" s="26"/>
      <c r="K74" s="26"/>
      <c r="L74" s="26"/>
    </row>
    <row r="75" spans="1:10" ht="47.25">
      <c r="A75" s="45" t="s">
        <v>346</v>
      </c>
      <c r="B75" s="15" t="s">
        <v>305</v>
      </c>
      <c r="C75" s="42" t="s">
        <v>8</v>
      </c>
      <c r="D75" s="20">
        <f>'2021-2023 год Приложение 3'!E80</f>
        <v>5122.5</v>
      </c>
      <c r="E75" s="20">
        <f>'2021-2023 год Приложение 3'!F80</f>
        <v>0</v>
      </c>
      <c r="F75" s="20">
        <f>'2021-2023 год Приложение 3'!G80</f>
        <v>5122.5</v>
      </c>
      <c r="G75" s="20">
        <f>'2021-2023 год Приложение 3'!H80</f>
        <v>5390.1</v>
      </c>
      <c r="H75" s="20">
        <f>'2021-2023 год Приложение 3'!I80</f>
        <v>5390.1</v>
      </c>
      <c r="I75" s="26"/>
      <c r="J75" s="26"/>
    </row>
    <row r="76" spans="1:10" ht="31.5">
      <c r="A76" s="14" t="s">
        <v>35</v>
      </c>
      <c r="B76" s="15" t="s">
        <v>306</v>
      </c>
      <c r="C76" s="15"/>
      <c r="D76" s="43">
        <f>D77</f>
        <v>1233.7</v>
      </c>
      <c r="E76" s="43">
        <f>E77</f>
        <v>0</v>
      </c>
      <c r="F76" s="43">
        <f>F77</f>
        <v>1233.7</v>
      </c>
      <c r="G76" s="43">
        <f>G77</f>
        <v>1233.7</v>
      </c>
      <c r="H76" s="43">
        <f>H77</f>
        <v>1233.7</v>
      </c>
      <c r="I76" s="26"/>
      <c r="J76" s="26"/>
    </row>
    <row r="77" spans="1:10" ht="47.25">
      <c r="A77" s="45" t="s">
        <v>346</v>
      </c>
      <c r="B77" s="15" t="s">
        <v>306</v>
      </c>
      <c r="C77" s="42" t="s">
        <v>8</v>
      </c>
      <c r="D77" s="20">
        <f>'2021-2023 год Приложение 3'!E82</f>
        <v>1233.7</v>
      </c>
      <c r="E77" s="20">
        <f>'2021-2023 год Приложение 3'!F82</f>
        <v>0</v>
      </c>
      <c r="F77" s="20">
        <f>'2021-2023 год Приложение 3'!G82</f>
        <v>1233.7</v>
      </c>
      <c r="G77" s="20">
        <f>'2021-2023 год Приложение 3'!H82</f>
        <v>1233.7</v>
      </c>
      <c r="H77" s="20">
        <f>'2021-2023 год Приложение 3'!I82</f>
        <v>1233.7</v>
      </c>
      <c r="I77" s="26"/>
      <c r="J77" s="26"/>
    </row>
    <row r="78" spans="1:11" ht="31.5">
      <c r="A78" s="22" t="s">
        <v>36</v>
      </c>
      <c r="B78" s="21" t="s">
        <v>167</v>
      </c>
      <c r="C78" s="21"/>
      <c r="D78" s="20">
        <f>D79</f>
        <v>8725.2</v>
      </c>
      <c r="E78" s="20">
        <f>E79</f>
        <v>0</v>
      </c>
      <c r="F78" s="20">
        <f>F79</f>
        <v>8725.2</v>
      </c>
      <c r="G78" s="20">
        <f>G79</f>
        <v>9423.3</v>
      </c>
      <c r="H78" s="20">
        <f>H79</f>
        <v>9423.3</v>
      </c>
      <c r="I78" s="26"/>
      <c r="J78" s="26"/>
      <c r="K78" s="26"/>
    </row>
    <row r="79" spans="1:10" ht="47.25">
      <c r="A79" s="45" t="s">
        <v>346</v>
      </c>
      <c r="B79" s="21" t="s">
        <v>167</v>
      </c>
      <c r="C79" s="21" t="s">
        <v>8</v>
      </c>
      <c r="D79" s="20">
        <f>'2021-2023 год Приложение 3'!E84</f>
        <v>8725.2</v>
      </c>
      <c r="E79" s="20">
        <f>'2021-2023 год Приложение 3'!F84</f>
        <v>0</v>
      </c>
      <c r="F79" s="20">
        <f>'2021-2023 год Приложение 3'!G84</f>
        <v>8725.2</v>
      </c>
      <c r="G79" s="20">
        <f>'2021-2023 год Приложение 3'!H84</f>
        <v>9423.3</v>
      </c>
      <c r="H79" s="20">
        <f>'2021-2023 год Приложение 3'!I84</f>
        <v>9423.3</v>
      </c>
      <c r="I79" s="26"/>
      <c r="J79" s="26"/>
    </row>
    <row r="80" spans="1:10" ht="31.5">
      <c r="A80" s="40" t="s">
        <v>36</v>
      </c>
      <c r="B80" s="15" t="s">
        <v>307</v>
      </c>
      <c r="C80" s="42"/>
      <c r="D80" s="43">
        <f>D81</f>
        <v>12413</v>
      </c>
      <c r="E80" s="43">
        <f>E81</f>
        <v>0</v>
      </c>
      <c r="F80" s="43">
        <f>F81</f>
        <v>12413</v>
      </c>
      <c r="G80" s="43">
        <f>G81</f>
        <v>12413</v>
      </c>
      <c r="H80" s="43">
        <f>H81</f>
        <v>12413</v>
      </c>
      <c r="I80" s="26"/>
      <c r="J80" s="26"/>
    </row>
    <row r="81" spans="1:10" ht="47.25">
      <c r="A81" s="45" t="s">
        <v>346</v>
      </c>
      <c r="B81" s="15" t="s">
        <v>307</v>
      </c>
      <c r="C81" s="42" t="s">
        <v>8</v>
      </c>
      <c r="D81" s="20">
        <f>'2021-2023 год Приложение 3'!E86</f>
        <v>12413</v>
      </c>
      <c r="E81" s="20">
        <f>'2021-2023 год Приложение 3'!F86</f>
        <v>0</v>
      </c>
      <c r="F81" s="20">
        <f>'2021-2023 год Приложение 3'!G86</f>
        <v>12413</v>
      </c>
      <c r="G81" s="20">
        <f>'2021-2023 год Приложение 3'!H86</f>
        <v>12413</v>
      </c>
      <c r="H81" s="20">
        <f>'2021-2023 год Приложение 3'!I86</f>
        <v>12413</v>
      </c>
      <c r="I81" s="26"/>
      <c r="J81" s="26"/>
    </row>
    <row r="82" spans="1:10" ht="31.5">
      <c r="A82" s="45" t="s">
        <v>189</v>
      </c>
      <c r="B82" s="15" t="s">
        <v>168</v>
      </c>
      <c r="C82" s="42"/>
      <c r="D82" s="20">
        <f>'2021-2023 год Приложение 3'!E87</f>
        <v>8201.7</v>
      </c>
      <c r="E82" s="20">
        <f>'2021-2023 год Приложение 3'!F87</f>
        <v>0</v>
      </c>
      <c r="F82" s="20">
        <f>'2021-2023 год Приложение 3'!G87</f>
        <v>8201.7</v>
      </c>
      <c r="G82" s="20">
        <f>'2021-2023 год Приложение 3'!H87</f>
        <v>6000</v>
      </c>
      <c r="H82" s="20">
        <f>'2021-2023 год Приложение 3'!I87</f>
        <v>6000</v>
      </c>
      <c r="I82" s="26"/>
      <c r="J82" s="26"/>
    </row>
    <row r="83" spans="1:10" ht="47.25">
      <c r="A83" s="45" t="s">
        <v>346</v>
      </c>
      <c r="B83" s="15" t="s">
        <v>168</v>
      </c>
      <c r="C83" s="42" t="s">
        <v>8</v>
      </c>
      <c r="D83" s="20">
        <f>'2021-2023 год Приложение 3'!E88</f>
        <v>8201.7</v>
      </c>
      <c r="E83" s="20">
        <f>'2021-2023 год Приложение 3'!F88</f>
        <v>0</v>
      </c>
      <c r="F83" s="20">
        <f>'2021-2023 год Приложение 3'!G88</f>
        <v>8201.7</v>
      </c>
      <c r="G83" s="20">
        <f>'2021-2023 год Приложение 3'!H88</f>
        <v>6000</v>
      </c>
      <c r="H83" s="20">
        <f>'2021-2023 год Приложение 3'!I88</f>
        <v>6000</v>
      </c>
      <c r="I83" s="26"/>
      <c r="J83" s="26"/>
    </row>
    <row r="84" spans="1:10" ht="15.75">
      <c r="A84" s="45" t="s">
        <v>190</v>
      </c>
      <c r="B84" s="15" t="s">
        <v>191</v>
      </c>
      <c r="C84" s="42"/>
      <c r="D84" s="43">
        <f>D85</f>
        <v>593</v>
      </c>
      <c r="E84" s="43">
        <f>E85</f>
        <v>0</v>
      </c>
      <c r="F84" s="43">
        <f>F85</f>
        <v>593</v>
      </c>
      <c r="G84" s="43">
        <f>G85</f>
        <v>712.5</v>
      </c>
      <c r="H84" s="43">
        <f>H85</f>
        <v>712.5</v>
      </c>
      <c r="I84" s="26"/>
      <c r="J84" s="26"/>
    </row>
    <row r="85" spans="1:10" ht="47.25">
      <c r="A85" s="45" t="s">
        <v>346</v>
      </c>
      <c r="B85" s="15" t="s">
        <v>191</v>
      </c>
      <c r="C85" s="42" t="s">
        <v>8</v>
      </c>
      <c r="D85" s="43">
        <f>'2021-2023 год Приложение 3'!E90</f>
        <v>593</v>
      </c>
      <c r="E85" s="43">
        <f>'2021-2023 год Приложение 3'!F90</f>
        <v>0</v>
      </c>
      <c r="F85" s="43">
        <f>'2021-2023 год Приложение 3'!G90</f>
        <v>593</v>
      </c>
      <c r="G85" s="43">
        <f>'2021-2023 год Приложение 3'!H90</f>
        <v>712.5</v>
      </c>
      <c r="H85" s="43">
        <f>'2021-2023 год Приложение 3'!I90</f>
        <v>712.5</v>
      </c>
      <c r="I85" s="26"/>
      <c r="J85" s="26"/>
    </row>
    <row r="86" spans="1:10" ht="47.25">
      <c r="A86" s="40" t="s">
        <v>37</v>
      </c>
      <c r="B86" s="35" t="s">
        <v>345</v>
      </c>
      <c r="C86" s="42"/>
      <c r="D86" s="43">
        <f>D87</f>
        <v>300</v>
      </c>
      <c r="E86" s="43">
        <f>E87</f>
        <v>0</v>
      </c>
      <c r="F86" s="43">
        <f>F87</f>
        <v>300</v>
      </c>
      <c r="G86" s="43">
        <f>G87</f>
        <v>300</v>
      </c>
      <c r="H86" s="43">
        <f>H87</f>
        <v>300</v>
      </c>
      <c r="I86" s="26"/>
      <c r="J86" s="26"/>
    </row>
    <row r="87" spans="1:10" ht="15.75">
      <c r="A87" s="45" t="s">
        <v>9</v>
      </c>
      <c r="B87" s="35" t="s">
        <v>345</v>
      </c>
      <c r="C87" s="42" t="s">
        <v>12</v>
      </c>
      <c r="D87" s="43">
        <f>'2021-2023 год Приложение 3'!E92</f>
        <v>300</v>
      </c>
      <c r="E87" s="43">
        <f>'2021-2023 год Приложение 3'!F92</f>
        <v>0</v>
      </c>
      <c r="F87" s="43">
        <f>'2021-2023 год Приложение 3'!G92</f>
        <v>300</v>
      </c>
      <c r="G87" s="43">
        <f>'2021-2023 год Приложение 3'!H92</f>
        <v>300</v>
      </c>
      <c r="H87" s="43">
        <f>'2021-2023 год Приложение 3'!I92</f>
        <v>300</v>
      </c>
      <c r="I87" s="26"/>
      <c r="J87" s="26"/>
    </row>
    <row r="88" spans="1:10" ht="47.25">
      <c r="A88" s="40" t="s">
        <v>37</v>
      </c>
      <c r="B88" s="35" t="s">
        <v>308</v>
      </c>
      <c r="C88" s="42"/>
      <c r="D88" s="43">
        <f>D89</f>
        <v>2352.3</v>
      </c>
      <c r="E88" s="43">
        <f>E89</f>
        <v>0</v>
      </c>
      <c r="F88" s="43">
        <f>F89</f>
        <v>2352.3</v>
      </c>
      <c r="G88" s="43">
        <f>G89</f>
        <v>2352.3</v>
      </c>
      <c r="H88" s="43">
        <f>H89</f>
        <v>2352.3</v>
      </c>
      <c r="I88" s="26"/>
      <c r="J88" s="26"/>
    </row>
    <row r="89" spans="1:10" ht="15.75">
      <c r="A89" s="45" t="s">
        <v>9</v>
      </c>
      <c r="B89" s="35" t="s">
        <v>308</v>
      </c>
      <c r="C89" s="42" t="s">
        <v>12</v>
      </c>
      <c r="D89" s="20">
        <f>'2021-2023 год Приложение 3'!E94</f>
        <v>2352.3</v>
      </c>
      <c r="E89" s="20">
        <f>'2021-2023 год Приложение 3'!F94</f>
        <v>0</v>
      </c>
      <c r="F89" s="20">
        <f>'2021-2023 год Приложение 3'!G94</f>
        <v>2352.3</v>
      </c>
      <c r="G89" s="20">
        <f>'2021-2023 год Приложение 3'!H94</f>
        <v>2352.3</v>
      </c>
      <c r="H89" s="20">
        <f>'2021-2023 год Приложение 3'!I94</f>
        <v>2352.3</v>
      </c>
      <c r="I89" s="26"/>
      <c r="J89" s="26"/>
    </row>
    <row r="90" spans="1:10" ht="31.5">
      <c r="A90" s="10" t="s">
        <v>264</v>
      </c>
      <c r="B90" s="11" t="s">
        <v>169</v>
      </c>
      <c r="C90" s="11" t="s">
        <v>0</v>
      </c>
      <c r="D90" s="12">
        <f>D93+D91</f>
        <v>348.2</v>
      </c>
      <c r="E90" s="12">
        <f>E93+E91</f>
        <v>0</v>
      </c>
      <c r="F90" s="12">
        <f>F93+F91</f>
        <v>348.2</v>
      </c>
      <c r="G90" s="12">
        <f>G93+G91</f>
        <v>238.2</v>
      </c>
      <c r="H90" s="12">
        <f>H93+H91</f>
        <v>246.2</v>
      </c>
      <c r="I90" s="26"/>
      <c r="J90" s="26"/>
    </row>
    <row r="91" spans="1:10" ht="31.5">
      <c r="A91" s="22" t="s">
        <v>54</v>
      </c>
      <c r="B91" s="27" t="s">
        <v>309</v>
      </c>
      <c r="C91" s="42"/>
      <c r="D91" s="43">
        <f>D92</f>
        <v>50</v>
      </c>
      <c r="E91" s="43">
        <f>E92</f>
        <v>0</v>
      </c>
      <c r="F91" s="43">
        <f>F92</f>
        <v>50</v>
      </c>
      <c r="G91" s="43">
        <f>G92</f>
        <v>50</v>
      </c>
      <c r="H91" s="43">
        <f>H92</f>
        <v>50</v>
      </c>
      <c r="I91" s="26"/>
      <c r="J91" s="26"/>
    </row>
    <row r="92" spans="1:10" ht="15.75">
      <c r="A92" s="40" t="s">
        <v>26</v>
      </c>
      <c r="B92" s="27" t="s">
        <v>309</v>
      </c>
      <c r="C92" s="21" t="s">
        <v>16</v>
      </c>
      <c r="D92" s="43">
        <f>'2021-2023 год Приложение 3'!E97</f>
        <v>50</v>
      </c>
      <c r="E92" s="43">
        <f>'2021-2023 год Приложение 3'!F97</f>
        <v>0</v>
      </c>
      <c r="F92" s="43">
        <f>'2021-2023 год Приложение 3'!G97</f>
        <v>50</v>
      </c>
      <c r="G92" s="43">
        <f>'2021-2023 год Приложение 3'!H97</f>
        <v>50</v>
      </c>
      <c r="H92" s="43">
        <f>'2021-2023 год Приложение 3'!I97</f>
        <v>50</v>
      </c>
      <c r="I92" s="26"/>
      <c r="J92" s="26"/>
    </row>
    <row r="93" spans="1:10" ht="31.5">
      <c r="A93" s="40" t="s">
        <v>44</v>
      </c>
      <c r="B93" s="27" t="s">
        <v>170</v>
      </c>
      <c r="C93" s="21"/>
      <c r="D93" s="20">
        <f>D94</f>
        <v>298.2</v>
      </c>
      <c r="E93" s="20">
        <f>E94</f>
        <v>0</v>
      </c>
      <c r="F93" s="20">
        <f>F94</f>
        <v>298.2</v>
      </c>
      <c r="G93" s="20">
        <f>G94</f>
        <v>188.2</v>
      </c>
      <c r="H93" s="20">
        <f>H94</f>
        <v>196.2</v>
      </c>
      <c r="I93" s="26"/>
      <c r="J93" s="26"/>
    </row>
    <row r="94" spans="1:10" ht="47.25">
      <c r="A94" s="45" t="s">
        <v>346</v>
      </c>
      <c r="B94" s="27" t="s">
        <v>170</v>
      </c>
      <c r="C94" s="42" t="s">
        <v>8</v>
      </c>
      <c r="D94" s="20">
        <f>'2021-2023 год Приложение 3'!E99+'2021-2023 год Приложение 3'!E327</f>
        <v>298.2</v>
      </c>
      <c r="E94" s="20">
        <f>'2021-2023 год Приложение 3'!F99+'2021-2023 год Приложение 3'!F327</f>
        <v>0</v>
      </c>
      <c r="F94" s="20">
        <f>'2021-2023 год Приложение 3'!G99+'2021-2023 год Приложение 3'!G327</f>
        <v>298.2</v>
      </c>
      <c r="G94" s="20">
        <f>'2021-2023 год Приложение 3'!H99+'2021-2023 год Приложение 3'!H327</f>
        <v>188.2</v>
      </c>
      <c r="H94" s="20">
        <f>'2021-2023 год Приложение 3'!I99+'2021-2023 год Приложение 3'!I327</f>
        <v>196.2</v>
      </c>
      <c r="I94" s="26"/>
      <c r="J94" s="26"/>
    </row>
    <row r="95" spans="1:10" ht="31.5">
      <c r="A95" s="10" t="s">
        <v>282</v>
      </c>
      <c r="B95" s="11" t="s">
        <v>200</v>
      </c>
      <c r="C95" s="11" t="s">
        <v>0</v>
      </c>
      <c r="D95" s="12">
        <f>D96</f>
        <v>2830.6</v>
      </c>
      <c r="E95" s="12">
        <f>E96</f>
        <v>0</v>
      </c>
      <c r="F95" s="12">
        <f>F96</f>
        <v>2830.6</v>
      </c>
      <c r="G95" s="12">
        <f>G96</f>
        <v>2830.6</v>
      </c>
      <c r="H95" s="12">
        <f>H96</f>
        <v>2830.6</v>
      </c>
      <c r="I95" s="26"/>
      <c r="J95" s="26"/>
    </row>
    <row r="96" spans="1:10" ht="78.75">
      <c r="A96" s="23" t="s">
        <v>348</v>
      </c>
      <c r="B96" s="35" t="s">
        <v>310</v>
      </c>
      <c r="C96" s="21"/>
      <c r="D96" s="92">
        <f>'2021-2023 год Приложение 3'!E101</f>
        <v>2830.6</v>
      </c>
      <c r="E96" s="92">
        <f>'2021-2023 год Приложение 3'!F101</f>
        <v>0</v>
      </c>
      <c r="F96" s="92">
        <f>'2021-2023 год Приложение 3'!G101</f>
        <v>2830.6</v>
      </c>
      <c r="G96" s="92">
        <f>'2021-2023 год Приложение 3'!H101</f>
        <v>2830.6</v>
      </c>
      <c r="H96" s="92">
        <f>'2021-2023 год Приложение 3'!I101</f>
        <v>2830.6</v>
      </c>
      <c r="I96" s="26"/>
      <c r="J96" s="26"/>
    </row>
    <row r="97" spans="1:10" ht="47.25">
      <c r="A97" s="45" t="s">
        <v>346</v>
      </c>
      <c r="B97" s="35" t="s">
        <v>310</v>
      </c>
      <c r="C97" s="21" t="s">
        <v>8</v>
      </c>
      <c r="D97" s="92">
        <f>'2021-2023 год Приложение 3'!E102</f>
        <v>2830.6</v>
      </c>
      <c r="E97" s="92">
        <f>'2021-2023 год Приложение 3'!F102</f>
        <v>0</v>
      </c>
      <c r="F97" s="92">
        <f>'2021-2023 год Приложение 3'!G102</f>
        <v>2830.6</v>
      </c>
      <c r="G97" s="92">
        <f>'2021-2023 год Приложение 3'!H102</f>
        <v>2830.6</v>
      </c>
      <c r="H97" s="92">
        <f>'2021-2023 год Приложение 3'!I102</f>
        <v>2830.6</v>
      </c>
      <c r="I97" s="26"/>
      <c r="J97" s="26"/>
    </row>
    <row r="98" spans="1:10" ht="15.75">
      <c r="A98" s="29" t="s">
        <v>265</v>
      </c>
      <c r="B98" s="30" t="s">
        <v>99</v>
      </c>
      <c r="C98" s="30" t="s">
        <v>0</v>
      </c>
      <c r="D98" s="31">
        <f>D99+D116+D136+D158+D165</f>
        <v>1279730.2000000002</v>
      </c>
      <c r="E98" s="31">
        <f>E99+E116+E136+E158+E165</f>
        <v>2019.3999999999996</v>
      </c>
      <c r="F98" s="31">
        <f>F99+F116+F136+F158+F165</f>
        <v>1281749.6</v>
      </c>
      <c r="G98" s="31">
        <f>G99+G116+G136+G158+G165</f>
        <v>1274813.9</v>
      </c>
      <c r="H98" s="31">
        <f>H99+H116+H136+H158+H165</f>
        <v>1273899.4</v>
      </c>
      <c r="I98" s="26"/>
      <c r="J98" s="26"/>
    </row>
    <row r="99" spans="1:11" ht="15.75">
      <c r="A99" s="10" t="s">
        <v>266</v>
      </c>
      <c r="B99" s="11" t="s">
        <v>100</v>
      </c>
      <c r="C99" s="11" t="s">
        <v>0</v>
      </c>
      <c r="D99" s="12">
        <f>D100+D112+D106+D114+D104+D102+D110+D108</f>
        <v>468226.89999999997</v>
      </c>
      <c r="E99" s="12">
        <f>E100+E112+E106+E114+E104+E102+E110+E108</f>
        <v>402.4</v>
      </c>
      <c r="F99" s="12">
        <f>F100+F112+F106+F114+F104+F102+F110+F108</f>
        <v>468629.3</v>
      </c>
      <c r="G99" s="12">
        <f>G100+G112+G106+G114+G104+G102+G110+G108</f>
        <v>466310.1</v>
      </c>
      <c r="H99" s="12">
        <f>H100+H112+H106+H114+H104+H102+H110+H108</f>
        <v>466230.1</v>
      </c>
      <c r="I99" s="26"/>
      <c r="J99" s="26"/>
      <c r="K99" s="26"/>
    </row>
    <row r="100" spans="1:11" ht="15.75">
      <c r="A100" s="40" t="s">
        <v>24</v>
      </c>
      <c r="B100" s="42" t="s">
        <v>98</v>
      </c>
      <c r="C100" s="42"/>
      <c r="D100" s="43">
        <f>D101</f>
        <v>58657.2</v>
      </c>
      <c r="E100" s="43">
        <f>E101</f>
        <v>0</v>
      </c>
      <c r="F100" s="43">
        <f>F101</f>
        <v>58657.2</v>
      </c>
      <c r="G100" s="43">
        <f>G101</f>
        <v>59563.4</v>
      </c>
      <c r="H100" s="43">
        <f>H101</f>
        <v>59483.4</v>
      </c>
      <c r="I100" s="26"/>
      <c r="J100" s="26"/>
      <c r="K100" s="26"/>
    </row>
    <row r="101" spans="1:12" ht="31.5">
      <c r="A101" s="40" t="s">
        <v>10</v>
      </c>
      <c r="B101" s="42" t="s">
        <v>98</v>
      </c>
      <c r="C101" s="42" t="s">
        <v>11</v>
      </c>
      <c r="D101" s="43">
        <f>'2021-2023 год Приложение 3'!E346</f>
        <v>58657.2</v>
      </c>
      <c r="E101" s="43">
        <f>'2021-2023 год Приложение 3'!F346</f>
        <v>0</v>
      </c>
      <c r="F101" s="43">
        <f>'2021-2023 год Приложение 3'!G346</f>
        <v>58657.2</v>
      </c>
      <c r="G101" s="43">
        <f>'2021-2023 год Приложение 3'!H346</f>
        <v>59563.4</v>
      </c>
      <c r="H101" s="43">
        <f>'2021-2023 год Приложение 3'!I346</f>
        <v>59483.4</v>
      </c>
      <c r="I101" s="26"/>
      <c r="J101" s="26"/>
      <c r="K101" s="26"/>
      <c r="L101" s="26"/>
    </row>
    <row r="102" spans="1:12" ht="31.5">
      <c r="A102" s="40" t="s">
        <v>239</v>
      </c>
      <c r="B102" s="42" t="s">
        <v>245</v>
      </c>
      <c r="C102" s="42"/>
      <c r="D102" s="43">
        <f>D103</f>
        <v>1249.2</v>
      </c>
      <c r="E102" s="43">
        <f>E103</f>
        <v>0</v>
      </c>
      <c r="F102" s="43">
        <f>F103</f>
        <v>1249.2</v>
      </c>
      <c r="G102" s="43">
        <f>G103</f>
        <v>1271.8</v>
      </c>
      <c r="H102" s="43">
        <f>H103</f>
        <v>1271.8</v>
      </c>
      <c r="I102" s="26"/>
      <c r="J102" s="26"/>
      <c r="K102" s="26"/>
      <c r="L102" s="26"/>
    </row>
    <row r="103" spans="1:10" ht="31.5">
      <c r="A103" s="40" t="s">
        <v>10</v>
      </c>
      <c r="B103" s="42" t="s">
        <v>245</v>
      </c>
      <c r="C103" s="42" t="s">
        <v>11</v>
      </c>
      <c r="D103" s="43">
        <f>'2021-2023 год Приложение 3'!E348</f>
        <v>1249.2</v>
      </c>
      <c r="E103" s="43">
        <f>'2021-2023 год Приложение 3'!F348</f>
        <v>0</v>
      </c>
      <c r="F103" s="43">
        <f>'2021-2023 год Приложение 3'!G348</f>
        <v>1249.2</v>
      </c>
      <c r="G103" s="43">
        <f>'2021-2023 год Приложение 3'!H348</f>
        <v>1271.8</v>
      </c>
      <c r="H103" s="43">
        <f>'2021-2023 год Приложение 3'!I348</f>
        <v>1271.8</v>
      </c>
      <c r="I103" s="26"/>
      <c r="J103" s="26"/>
    </row>
    <row r="104" spans="1:16" ht="47.25">
      <c r="A104" s="40" t="s">
        <v>59</v>
      </c>
      <c r="B104" s="42" t="s">
        <v>102</v>
      </c>
      <c r="C104" s="42"/>
      <c r="D104" s="43">
        <f>D105</f>
        <v>391705.8</v>
      </c>
      <c r="E104" s="43">
        <f>E105</f>
        <v>0</v>
      </c>
      <c r="F104" s="43">
        <f>F105</f>
        <v>391705.8</v>
      </c>
      <c r="G104" s="43">
        <f>G105</f>
        <v>391705.8</v>
      </c>
      <c r="H104" s="43">
        <f>H105</f>
        <v>391705.8</v>
      </c>
      <c r="I104" s="26"/>
      <c r="J104" s="26"/>
      <c r="K104" s="26"/>
      <c r="L104" s="26"/>
      <c r="N104" s="26"/>
      <c r="O104" s="26"/>
      <c r="P104" s="26"/>
    </row>
    <row r="105" spans="1:11" ht="31.5">
      <c r="A105" s="40" t="s">
        <v>10</v>
      </c>
      <c r="B105" s="42" t="s">
        <v>102</v>
      </c>
      <c r="C105" s="42" t="s">
        <v>11</v>
      </c>
      <c r="D105" s="43">
        <f>'2021-2023 год Приложение 3'!E350</f>
        <v>391705.8</v>
      </c>
      <c r="E105" s="43">
        <f>'2021-2023 год Приложение 3'!F350</f>
        <v>0</v>
      </c>
      <c r="F105" s="43">
        <f>'2021-2023 год Приложение 3'!G350</f>
        <v>391705.8</v>
      </c>
      <c r="G105" s="43">
        <f>'2021-2023 год Приложение 3'!H350</f>
        <v>391705.8</v>
      </c>
      <c r="H105" s="43">
        <f>'2021-2023 год Приложение 3'!I350</f>
        <v>391705.8</v>
      </c>
      <c r="I105" s="26"/>
      <c r="J105" s="26"/>
      <c r="K105" s="26"/>
    </row>
    <row r="106" spans="1:11" ht="31.5">
      <c r="A106" s="40" t="s">
        <v>25</v>
      </c>
      <c r="B106" s="42" t="s">
        <v>101</v>
      </c>
      <c r="C106" s="42"/>
      <c r="D106" s="43">
        <f>D107</f>
        <v>155.4</v>
      </c>
      <c r="E106" s="43">
        <f>E107</f>
        <v>20.5</v>
      </c>
      <c r="F106" s="43">
        <f>F107</f>
        <v>175.9</v>
      </c>
      <c r="G106" s="43">
        <f>G107</f>
        <v>0</v>
      </c>
      <c r="H106" s="43">
        <f>H107</f>
        <v>0</v>
      </c>
      <c r="I106" s="26"/>
      <c r="J106" s="26"/>
      <c r="K106" s="26"/>
    </row>
    <row r="107" spans="1:10" ht="31.5">
      <c r="A107" s="40" t="s">
        <v>10</v>
      </c>
      <c r="B107" s="42" t="s">
        <v>101</v>
      </c>
      <c r="C107" s="42" t="s">
        <v>11</v>
      </c>
      <c r="D107" s="43">
        <f>'2021-2023 год Приложение 3'!E352</f>
        <v>155.4</v>
      </c>
      <c r="E107" s="43">
        <f>'2021-2023 год Приложение 3'!F352</f>
        <v>20.5</v>
      </c>
      <c r="F107" s="43">
        <f>'2021-2023 год Приложение 3'!G352</f>
        <v>175.9</v>
      </c>
      <c r="G107" s="43">
        <f>'2021-2023 год Приложение 3'!H352</f>
        <v>0</v>
      </c>
      <c r="H107" s="43">
        <f>'2021-2023 год Приложение 3'!I352</f>
        <v>0</v>
      </c>
      <c r="I107" s="26"/>
      <c r="J107" s="26"/>
    </row>
    <row r="108" spans="1:11" ht="31.5">
      <c r="A108" s="40" t="s">
        <v>336</v>
      </c>
      <c r="B108" s="42" t="s">
        <v>337</v>
      </c>
      <c r="C108" s="42"/>
      <c r="D108" s="43">
        <f>D109</f>
        <v>3914.3</v>
      </c>
      <c r="E108" s="43">
        <f>E109</f>
        <v>0</v>
      </c>
      <c r="F108" s="43">
        <f>F109</f>
        <v>3914.3</v>
      </c>
      <c r="G108" s="43">
        <f>G109</f>
        <v>0</v>
      </c>
      <c r="H108" s="43">
        <f>H109</f>
        <v>0</v>
      </c>
      <c r="I108" s="26"/>
      <c r="J108" s="26"/>
      <c r="K108" s="26"/>
    </row>
    <row r="109" spans="1:10" ht="31.5">
      <c r="A109" s="40" t="s">
        <v>10</v>
      </c>
      <c r="B109" s="42" t="s">
        <v>337</v>
      </c>
      <c r="C109" s="42" t="s">
        <v>11</v>
      </c>
      <c r="D109" s="43">
        <f>'2021-2023 год Приложение 3'!E354</f>
        <v>3914.3</v>
      </c>
      <c r="E109" s="43">
        <f>'2021-2023 год Приложение 3'!F354</f>
        <v>0</v>
      </c>
      <c r="F109" s="43">
        <f>'2021-2023 год Приложение 3'!G354</f>
        <v>3914.3</v>
      </c>
      <c r="G109" s="43">
        <f>'2021-2023 год Приложение 3'!H354</f>
        <v>0</v>
      </c>
      <c r="H109" s="43">
        <f>'2021-2023 год Приложение 3'!I354</f>
        <v>0</v>
      </c>
      <c r="I109" s="26"/>
      <c r="J109" s="26"/>
    </row>
    <row r="110" spans="1:10" ht="31.5">
      <c r="A110" s="40" t="s">
        <v>188</v>
      </c>
      <c r="B110" s="42" t="s">
        <v>380</v>
      </c>
      <c r="C110" s="42"/>
      <c r="D110" s="43">
        <f>D111</f>
        <v>44.8</v>
      </c>
      <c r="E110" s="43">
        <f>E111</f>
        <v>381.9</v>
      </c>
      <c r="F110" s="43">
        <f>F111</f>
        <v>426.7</v>
      </c>
      <c r="G110" s="43">
        <f>G111</f>
        <v>0</v>
      </c>
      <c r="H110" s="43">
        <f>H111</f>
        <v>0</v>
      </c>
      <c r="I110" s="26"/>
      <c r="J110" s="26"/>
    </row>
    <row r="111" spans="1:10" ht="31.5">
      <c r="A111" s="40" t="s">
        <v>10</v>
      </c>
      <c r="B111" s="42" t="s">
        <v>380</v>
      </c>
      <c r="C111" s="42" t="s">
        <v>11</v>
      </c>
      <c r="D111" s="43">
        <f>'2021-2023 год Приложение 3'!E356</f>
        <v>44.8</v>
      </c>
      <c r="E111" s="43">
        <f>'2021-2023 год Приложение 3'!F356</f>
        <v>381.9</v>
      </c>
      <c r="F111" s="43">
        <f>'2021-2023 год Приложение 3'!G356</f>
        <v>426.7</v>
      </c>
      <c r="G111" s="43">
        <f>'2021-2023 год Приложение 3'!H356</f>
        <v>0</v>
      </c>
      <c r="H111" s="43">
        <f>'2021-2023 год Приложение 3'!I356</f>
        <v>0</v>
      </c>
      <c r="I111" s="26"/>
      <c r="J111" s="26"/>
    </row>
    <row r="112" spans="1:10" ht="63">
      <c r="A112" s="40" t="s">
        <v>58</v>
      </c>
      <c r="B112" s="42" t="s">
        <v>315</v>
      </c>
      <c r="C112" s="42"/>
      <c r="D112" s="43">
        <f>D113</f>
        <v>10720.2</v>
      </c>
      <c r="E112" s="43">
        <f>E113</f>
        <v>0</v>
      </c>
      <c r="F112" s="43">
        <f>F113</f>
        <v>10720.2</v>
      </c>
      <c r="G112" s="43">
        <f>G113</f>
        <v>11915</v>
      </c>
      <c r="H112" s="43">
        <f>H113</f>
        <v>11915</v>
      </c>
      <c r="I112" s="26"/>
      <c r="J112" s="26"/>
    </row>
    <row r="113" spans="1:10" ht="31.5">
      <c r="A113" s="40" t="s">
        <v>10</v>
      </c>
      <c r="B113" s="42" t="s">
        <v>315</v>
      </c>
      <c r="C113" s="42" t="s">
        <v>11</v>
      </c>
      <c r="D113" s="43">
        <f>'2021-2023 год Приложение 3'!E358</f>
        <v>10720.2</v>
      </c>
      <c r="E113" s="43">
        <f>'2021-2023 год Приложение 3'!F358</f>
        <v>0</v>
      </c>
      <c r="F113" s="43">
        <f>'2021-2023 год Приложение 3'!G358</f>
        <v>10720.2</v>
      </c>
      <c r="G113" s="43">
        <f>'2021-2023 год Приложение 3'!H358</f>
        <v>11915</v>
      </c>
      <c r="H113" s="43">
        <f>'2021-2023 год Приложение 3'!I358</f>
        <v>11915</v>
      </c>
      <c r="I113" s="26"/>
      <c r="J113" s="26"/>
    </row>
    <row r="114" spans="1:11" ht="94.5">
      <c r="A114" s="54" t="s">
        <v>181</v>
      </c>
      <c r="B114" s="42" t="s">
        <v>316</v>
      </c>
      <c r="C114" s="42"/>
      <c r="D114" s="43">
        <f>D115</f>
        <v>1780</v>
      </c>
      <c r="E114" s="43">
        <f>E115</f>
        <v>0</v>
      </c>
      <c r="F114" s="43">
        <f>F115</f>
        <v>1780</v>
      </c>
      <c r="G114" s="43">
        <f>G115</f>
        <v>1854.1</v>
      </c>
      <c r="H114" s="43">
        <f>H115</f>
        <v>1854.1</v>
      </c>
      <c r="I114" s="26"/>
      <c r="J114" s="26"/>
      <c r="K114" s="26"/>
    </row>
    <row r="115" spans="1:10" ht="15.75">
      <c r="A115" s="40" t="s">
        <v>26</v>
      </c>
      <c r="B115" s="42" t="s">
        <v>316</v>
      </c>
      <c r="C115" s="42" t="s">
        <v>16</v>
      </c>
      <c r="D115" s="43">
        <f>'2021-2023 год Приложение 3'!E360</f>
        <v>1780</v>
      </c>
      <c r="E115" s="43">
        <f>'2021-2023 год Приложение 3'!F360</f>
        <v>0</v>
      </c>
      <c r="F115" s="43">
        <f>'2021-2023 год Приложение 3'!G360</f>
        <v>1780</v>
      </c>
      <c r="G115" s="43">
        <f>'2021-2023 год Приложение 3'!H360</f>
        <v>1854.1</v>
      </c>
      <c r="H115" s="43">
        <f>'2021-2023 год Приложение 3'!I360</f>
        <v>1854.1</v>
      </c>
      <c r="I115" s="26"/>
      <c r="J115" s="26"/>
    </row>
    <row r="116" spans="1:11" ht="15.75">
      <c r="A116" s="10" t="s">
        <v>267</v>
      </c>
      <c r="B116" s="11" t="s">
        <v>103</v>
      </c>
      <c r="C116" s="11" t="s">
        <v>0</v>
      </c>
      <c r="D116" s="12">
        <f>D117+D123+D130+D121+D128+D119+D126+D134+D132</f>
        <v>691781.6</v>
      </c>
      <c r="E116" s="12">
        <f>E117+E123+E130+E121+E128+E119+E126+E134+E132</f>
        <v>1616.9999999999998</v>
      </c>
      <c r="F116" s="12">
        <f>F117+F123+F130+F121+F128+F119+F126+F134+F132</f>
        <v>693398.6</v>
      </c>
      <c r="G116" s="12">
        <f>G117+G123+G130+G121+G128+G119+G126+G134+G132</f>
        <v>689008.7</v>
      </c>
      <c r="H116" s="12">
        <f>H117+H123+H130+H121+H128+H119+H126+H134+H132</f>
        <v>688143.2</v>
      </c>
      <c r="I116" s="26"/>
      <c r="J116" s="26"/>
      <c r="K116" s="103"/>
    </row>
    <row r="117" spans="1:10" ht="15.75">
      <c r="A117" s="40" t="s">
        <v>24</v>
      </c>
      <c r="B117" s="42" t="s">
        <v>104</v>
      </c>
      <c r="C117" s="42"/>
      <c r="D117" s="43">
        <f>D118</f>
        <v>103552.2</v>
      </c>
      <c r="E117" s="43">
        <f>E118</f>
        <v>-100</v>
      </c>
      <c r="F117" s="43">
        <f>F118</f>
        <v>103452.2</v>
      </c>
      <c r="G117" s="43">
        <f>G118</f>
        <v>104594.8</v>
      </c>
      <c r="H117" s="43">
        <f>H118</f>
        <v>104977</v>
      </c>
      <c r="I117" s="26"/>
      <c r="J117" s="26"/>
    </row>
    <row r="118" spans="1:11" ht="31.5">
      <c r="A118" s="40" t="s">
        <v>10</v>
      </c>
      <c r="B118" s="42" t="s">
        <v>104</v>
      </c>
      <c r="C118" s="42" t="s">
        <v>11</v>
      </c>
      <c r="D118" s="43">
        <f>'2021-2023 год Приложение 3'!E363</f>
        <v>103552.2</v>
      </c>
      <c r="E118" s="43">
        <f>'2021-2023 год Приложение 3'!F363</f>
        <v>-100</v>
      </c>
      <c r="F118" s="43">
        <f>'2021-2023 год Приложение 3'!G363</f>
        <v>103452.2</v>
      </c>
      <c r="G118" s="43">
        <f>'2021-2023 год Приложение 3'!H363</f>
        <v>104594.8</v>
      </c>
      <c r="H118" s="43">
        <f>'2021-2023 год Приложение 3'!I363</f>
        <v>104977</v>
      </c>
      <c r="I118" s="26"/>
      <c r="J118" s="26"/>
      <c r="K118" s="26"/>
    </row>
    <row r="119" spans="1:10" ht="31.5">
      <c r="A119" s="40" t="s">
        <v>239</v>
      </c>
      <c r="B119" s="42" t="s">
        <v>246</v>
      </c>
      <c r="C119" s="42"/>
      <c r="D119" s="43">
        <f>D120</f>
        <v>1308.6</v>
      </c>
      <c r="E119" s="43">
        <f>E120</f>
        <v>0</v>
      </c>
      <c r="F119" s="43">
        <f>F120</f>
        <v>1308.6</v>
      </c>
      <c r="G119" s="43">
        <f>G120</f>
        <v>1332.6</v>
      </c>
      <c r="H119" s="43">
        <f>H120</f>
        <v>1332.6</v>
      </c>
      <c r="I119" s="26"/>
      <c r="J119" s="26"/>
    </row>
    <row r="120" spans="1:10" ht="31.5">
      <c r="A120" s="40" t="s">
        <v>10</v>
      </c>
      <c r="B120" s="42" t="s">
        <v>246</v>
      </c>
      <c r="C120" s="42" t="s">
        <v>11</v>
      </c>
      <c r="D120" s="43">
        <f>'2021-2023 год Приложение 3'!E365</f>
        <v>1308.6</v>
      </c>
      <c r="E120" s="43">
        <f>'2021-2023 год Приложение 3'!F365</f>
        <v>0</v>
      </c>
      <c r="F120" s="43">
        <f>'2021-2023 год Приложение 3'!G365</f>
        <v>1308.6</v>
      </c>
      <c r="G120" s="43">
        <f>'2021-2023 год Приложение 3'!H365</f>
        <v>1332.6</v>
      </c>
      <c r="H120" s="43">
        <f>'2021-2023 год Приложение 3'!I365</f>
        <v>1332.6</v>
      </c>
      <c r="I120" s="26"/>
      <c r="J120" s="26"/>
    </row>
    <row r="121" spans="1:16" ht="47.25">
      <c r="A121" s="40" t="s">
        <v>59</v>
      </c>
      <c r="B121" s="42" t="s">
        <v>105</v>
      </c>
      <c r="C121" s="42"/>
      <c r="D121" s="43">
        <f>D122</f>
        <v>494164.1</v>
      </c>
      <c r="E121" s="43">
        <f>E122</f>
        <v>0</v>
      </c>
      <c r="F121" s="43">
        <f>F122</f>
        <v>494164.1</v>
      </c>
      <c r="G121" s="43">
        <f>G122</f>
        <v>494164.1</v>
      </c>
      <c r="H121" s="43">
        <f>H122</f>
        <v>494164.1</v>
      </c>
      <c r="I121" s="26"/>
      <c r="J121" s="26"/>
      <c r="K121" s="26"/>
      <c r="N121" s="26"/>
      <c r="O121" s="26"/>
      <c r="P121" s="26"/>
    </row>
    <row r="122" spans="1:10" ht="31.5">
      <c r="A122" s="40" t="s">
        <v>10</v>
      </c>
      <c r="B122" s="42" t="s">
        <v>105</v>
      </c>
      <c r="C122" s="42" t="s">
        <v>11</v>
      </c>
      <c r="D122" s="43">
        <f>'2021-2023 год Приложение 3'!E367</f>
        <v>494164.1</v>
      </c>
      <c r="E122" s="43">
        <f>'2021-2023 год Приложение 3'!F367</f>
        <v>0</v>
      </c>
      <c r="F122" s="43">
        <f>'2021-2023 год Приложение 3'!G367</f>
        <v>494164.1</v>
      </c>
      <c r="G122" s="43">
        <f>'2021-2023 год Приложение 3'!H367</f>
        <v>494164.1</v>
      </c>
      <c r="H122" s="43">
        <f>'2021-2023 год Приложение 3'!I367</f>
        <v>494164.1</v>
      </c>
      <c r="I122" s="26"/>
      <c r="J122" s="26"/>
    </row>
    <row r="123" spans="1:11" ht="31.5">
      <c r="A123" s="40" t="s">
        <v>27</v>
      </c>
      <c r="B123" s="42" t="s">
        <v>111</v>
      </c>
      <c r="C123" s="42"/>
      <c r="D123" s="43">
        <f>D125+D124</f>
        <v>8797.4</v>
      </c>
      <c r="E123" s="43">
        <f>E125+E124</f>
        <v>479.6999999999998</v>
      </c>
      <c r="F123" s="43">
        <f>F125+F124</f>
        <v>9277.1</v>
      </c>
      <c r="G123" s="43">
        <f>G125+G124</f>
        <v>405.8</v>
      </c>
      <c r="H123" s="43">
        <f>H125+H124</f>
        <v>81.8</v>
      </c>
      <c r="I123" s="26"/>
      <c r="J123" s="26"/>
      <c r="K123" s="26"/>
    </row>
    <row r="124" spans="1:11" ht="47.25">
      <c r="A124" s="45" t="s">
        <v>346</v>
      </c>
      <c r="B124" s="42" t="s">
        <v>111</v>
      </c>
      <c r="C124" s="42" t="s">
        <v>8</v>
      </c>
      <c r="D124" s="43">
        <v>0</v>
      </c>
      <c r="E124" s="43">
        <f>'2021-2023 год Приложение 3'!F106</f>
        <v>2765.6</v>
      </c>
      <c r="F124" s="43">
        <f>D124+E124</f>
        <v>2765.6</v>
      </c>
      <c r="G124" s="43">
        <f>'2021-2023 год Приложение 3'!H106</f>
        <v>0</v>
      </c>
      <c r="H124" s="43">
        <f>'2021-2023 год Приложение 3'!I106</f>
        <v>0</v>
      </c>
      <c r="I124" s="26"/>
      <c r="J124" s="26"/>
      <c r="K124" s="26"/>
    </row>
    <row r="125" spans="1:10" ht="31.5">
      <c r="A125" s="40" t="s">
        <v>10</v>
      </c>
      <c r="B125" s="42" t="s">
        <v>111</v>
      </c>
      <c r="C125" s="42" t="s">
        <v>11</v>
      </c>
      <c r="D125" s="43">
        <f>'2021-2023 год Приложение 3'!E369</f>
        <v>8797.4</v>
      </c>
      <c r="E125" s="43">
        <f>'2021-2023 год Приложение 3'!F369</f>
        <v>-2285.9</v>
      </c>
      <c r="F125" s="43">
        <f>E125+D125</f>
        <v>6511.5</v>
      </c>
      <c r="G125" s="43">
        <f>'2021-2023 год Приложение 3'!H369</f>
        <v>405.8</v>
      </c>
      <c r="H125" s="43">
        <f>'2021-2023 год Приложение 3'!I369</f>
        <v>81.8</v>
      </c>
      <c r="I125" s="26"/>
      <c r="J125" s="26"/>
    </row>
    <row r="126" spans="1:10" ht="31.5">
      <c r="A126" s="40" t="s">
        <v>336</v>
      </c>
      <c r="B126" s="42" t="s">
        <v>338</v>
      </c>
      <c r="C126" s="42"/>
      <c r="D126" s="43">
        <f>D127</f>
        <v>6510</v>
      </c>
      <c r="E126" s="43">
        <f>E127</f>
        <v>0</v>
      </c>
      <c r="F126" s="43">
        <f>F127</f>
        <v>6510</v>
      </c>
      <c r="G126" s="43">
        <f>G127</f>
        <v>10105.2</v>
      </c>
      <c r="H126" s="43">
        <f>H127</f>
        <v>10105.2</v>
      </c>
      <c r="I126" s="26"/>
      <c r="J126" s="26"/>
    </row>
    <row r="127" spans="1:10" ht="31.5">
      <c r="A127" s="40" t="s">
        <v>10</v>
      </c>
      <c r="B127" s="42" t="s">
        <v>338</v>
      </c>
      <c r="C127" s="42" t="s">
        <v>11</v>
      </c>
      <c r="D127" s="43">
        <f>'2021-2023 год Приложение 3'!E371</f>
        <v>6510</v>
      </c>
      <c r="E127" s="43">
        <f>'2021-2023 год Приложение 3'!F371</f>
        <v>0</v>
      </c>
      <c r="F127" s="43">
        <f>'2021-2023 год Приложение 3'!G371</f>
        <v>6510</v>
      </c>
      <c r="G127" s="43">
        <f>'2021-2023 год Приложение 3'!H371</f>
        <v>10105.2</v>
      </c>
      <c r="H127" s="43">
        <f>'2021-2023 год Приложение 3'!I371</f>
        <v>10105.2</v>
      </c>
      <c r="I127" s="26"/>
      <c r="J127" s="26"/>
    </row>
    <row r="128" spans="1:10" ht="31.5">
      <c r="A128" s="40" t="s">
        <v>188</v>
      </c>
      <c r="B128" s="42" t="s">
        <v>381</v>
      </c>
      <c r="C128" s="42"/>
      <c r="D128" s="43">
        <f>D129</f>
        <v>519.3</v>
      </c>
      <c r="E128" s="43">
        <f>E129</f>
        <v>1237.3</v>
      </c>
      <c r="F128" s="43">
        <f>F129</f>
        <v>1756.6</v>
      </c>
      <c r="G128" s="43">
        <f>G129</f>
        <v>0</v>
      </c>
      <c r="H128" s="43">
        <f>H129</f>
        <v>0</v>
      </c>
      <c r="I128" s="26"/>
      <c r="J128" s="26"/>
    </row>
    <row r="129" spans="1:10" ht="31.5">
      <c r="A129" s="40" t="s">
        <v>10</v>
      </c>
      <c r="B129" s="42" t="s">
        <v>381</v>
      </c>
      <c r="C129" s="42" t="s">
        <v>11</v>
      </c>
      <c r="D129" s="43">
        <f>'2021-2023 год Приложение 3'!E373</f>
        <v>519.3</v>
      </c>
      <c r="E129" s="43">
        <f>'2021-2023 год Приложение 3'!F373</f>
        <v>1237.3</v>
      </c>
      <c r="F129" s="43">
        <f>'2021-2023 год Приложение 3'!G373</f>
        <v>1756.6</v>
      </c>
      <c r="G129" s="43">
        <f>'2021-2023 год Приложение 3'!H373</f>
        <v>0</v>
      </c>
      <c r="H129" s="43">
        <f>'2021-2023 год Приложение 3'!I373</f>
        <v>0</v>
      </c>
      <c r="I129" s="26"/>
      <c r="J129" s="26"/>
    </row>
    <row r="130" spans="1:10" ht="94.5">
      <c r="A130" s="54" t="s">
        <v>181</v>
      </c>
      <c r="B130" s="42" t="s">
        <v>317</v>
      </c>
      <c r="C130" s="42"/>
      <c r="D130" s="43">
        <f>D131</f>
        <v>4126</v>
      </c>
      <c r="E130" s="43">
        <f>E131</f>
        <v>0</v>
      </c>
      <c r="F130" s="43">
        <f>F131</f>
        <v>4126</v>
      </c>
      <c r="G130" s="43">
        <f>G131</f>
        <v>4297.2</v>
      </c>
      <c r="H130" s="43">
        <f>H131</f>
        <v>4297.2</v>
      </c>
      <c r="I130" s="26"/>
      <c r="J130" s="26"/>
    </row>
    <row r="131" spans="1:10" ht="15.75">
      <c r="A131" s="40" t="s">
        <v>26</v>
      </c>
      <c r="B131" s="42" t="s">
        <v>317</v>
      </c>
      <c r="C131" s="42" t="s">
        <v>16</v>
      </c>
      <c r="D131" s="43">
        <f>'2021-2023 год Приложение 3'!E375</f>
        <v>4126</v>
      </c>
      <c r="E131" s="43">
        <f>'2021-2023 год Приложение 3'!F375</f>
        <v>0</v>
      </c>
      <c r="F131" s="43">
        <f>'2021-2023 год Приложение 3'!G375</f>
        <v>4126</v>
      </c>
      <c r="G131" s="43">
        <f>'2021-2023 год Приложение 3'!H375</f>
        <v>4297.2</v>
      </c>
      <c r="H131" s="43">
        <f>'2021-2023 год Приложение 3'!I375</f>
        <v>4297.2</v>
      </c>
      <c r="I131" s="26"/>
      <c r="J131" s="26"/>
    </row>
    <row r="132" spans="1:10" ht="78.75">
      <c r="A132" s="45" t="s">
        <v>377</v>
      </c>
      <c r="B132" s="42" t="s">
        <v>378</v>
      </c>
      <c r="C132" s="42"/>
      <c r="D132" s="43">
        <f>D133</f>
        <v>43127.8</v>
      </c>
      <c r="E132" s="43">
        <f>E133</f>
        <v>0</v>
      </c>
      <c r="F132" s="43">
        <f>F133</f>
        <v>43127.8</v>
      </c>
      <c r="G132" s="43">
        <f>G133</f>
        <v>43127.8</v>
      </c>
      <c r="H132" s="43">
        <f>H133</f>
        <v>43127.8</v>
      </c>
      <c r="I132" s="26"/>
      <c r="J132" s="26"/>
    </row>
    <row r="133" spans="1:10" ht="31.5">
      <c r="A133" s="45" t="s">
        <v>10</v>
      </c>
      <c r="B133" s="42" t="s">
        <v>378</v>
      </c>
      <c r="C133" s="42" t="s">
        <v>11</v>
      </c>
      <c r="D133" s="43">
        <f>'2021-2023 год Приложение 3'!E377</f>
        <v>43127.8</v>
      </c>
      <c r="E133" s="43">
        <f>'2021-2023 год Приложение 3'!F377</f>
        <v>0</v>
      </c>
      <c r="F133" s="43">
        <f>'2021-2023 год Приложение 3'!G377</f>
        <v>43127.8</v>
      </c>
      <c r="G133" s="43">
        <f>'2021-2023 год Приложение 3'!H377</f>
        <v>43127.8</v>
      </c>
      <c r="H133" s="43">
        <f>'2021-2023 год Приложение 3'!I377</f>
        <v>43127.8</v>
      </c>
      <c r="I133" s="26"/>
      <c r="J133" s="26"/>
    </row>
    <row r="134" spans="1:10" ht="47.25">
      <c r="A134" s="45" t="s">
        <v>350</v>
      </c>
      <c r="B134" s="42" t="s">
        <v>349</v>
      </c>
      <c r="C134" s="42"/>
      <c r="D134" s="43">
        <f>D135</f>
        <v>29676.2</v>
      </c>
      <c r="E134" s="43">
        <f>E135</f>
        <v>0</v>
      </c>
      <c r="F134" s="43">
        <f>F135</f>
        <v>29676.2</v>
      </c>
      <c r="G134" s="43">
        <f>G135</f>
        <v>30981.2</v>
      </c>
      <c r="H134" s="43">
        <f>H135</f>
        <v>30057.5</v>
      </c>
      <c r="I134" s="26"/>
      <c r="J134" s="26"/>
    </row>
    <row r="135" spans="1:10" ht="31.5">
      <c r="A135" s="54" t="s">
        <v>10</v>
      </c>
      <c r="B135" s="42" t="s">
        <v>349</v>
      </c>
      <c r="C135" s="42" t="s">
        <v>11</v>
      </c>
      <c r="D135" s="43">
        <f>'2021-2023 год Приложение 3'!E379</f>
        <v>29676.2</v>
      </c>
      <c r="E135" s="43">
        <f>'2021-2023 год Приложение 3'!F379</f>
        <v>0</v>
      </c>
      <c r="F135" s="43">
        <f>'2021-2023 год Приложение 3'!G379</f>
        <v>29676.2</v>
      </c>
      <c r="G135" s="43">
        <f>'2021-2023 год Приложение 3'!H379</f>
        <v>30981.2</v>
      </c>
      <c r="H135" s="43">
        <f>'2021-2023 год Приложение 3'!I379</f>
        <v>30057.5</v>
      </c>
      <c r="I135" s="26"/>
      <c r="J135" s="26"/>
    </row>
    <row r="136" spans="1:11" ht="15.75">
      <c r="A136" s="10" t="s">
        <v>268</v>
      </c>
      <c r="B136" s="11" t="s">
        <v>106</v>
      </c>
      <c r="C136" s="11" t="s">
        <v>0</v>
      </c>
      <c r="D136" s="12">
        <f>D137+D143+D152+D155+D146+D150+D139+D148+D141</f>
        <v>45098.299999999996</v>
      </c>
      <c r="E136" s="12">
        <f>E137+E143+E152+E155+E146+E150+E139+E148+E141</f>
        <v>0</v>
      </c>
      <c r="F136" s="12">
        <f>F137+F143+F152+F155+F146+F150+F139+F148+F141</f>
        <v>45098.299999999996</v>
      </c>
      <c r="G136" s="12">
        <f>G137+G143+G152+G155+G146+G150+G139+G148+G141</f>
        <v>45088.7</v>
      </c>
      <c r="H136" s="12">
        <f>H137+H143+H152+H155+H146+H150+H139+H148+H141</f>
        <v>45088.7</v>
      </c>
      <c r="I136" s="26"/>
      <c r="J136" s="26"/>
      <c r="K136" s="26"/>
    </row>
    <row r="137" spans="1:11" ht="15.75">
      <c r="A137" s="40" t="s">
        <v>24</v>
      </c>
      <c r="B137" s="42" t="s">
        <v>107</v>
      </c>
      <c r="C137" s="42"/>
      <c r="D137" s="43">
        <f>D138</f>
        <v>28097.2</v>
      </c>
      <c r="E137" s="43">
        <f>E138</f>
        <v>0</v>
      </c>
      <c r="F137" s="43">
        <f>F138</f>
        <v>28097.2</v>
      </c>
      <c r="G137" s="43">
        <f>G138</f>
        <v>28097.5</v>
      </c>
      <c r="H137" s="43">
        <f>H138</f>
        <v>28097.5</v>
      </c>
      <c r="I137" s="26"/>
      <c r="J137" s="26"/>
      <c r="K137" s="26"/>
    </row>
    <row r="138" spans="1:11" ht="31.5">
      <c r="A138" s="40" t="s">
        <v>10</v>
      </c>
      <c r="B138" s="42" t="s">
        <v>107</v>
      </c>
      <c r="C138" s="42" t="s">
        <v>11</v>
      </c>
      <c r="D138" s="43">
        <f>'2021-2023 год Приложение 3'!E382</f>
        <v>28097.2</v>
      </c>
      <c r="E138" s="43">
        <f>'2021-2023 год Приложение 3'!F382</f>
        <v>0</v>
      </c>
      <c r="F138" s="43">
        <f>'2021-2023 год Приложение 3'!G382</f>
        <v>28097.2</v>
      </c>
      <c r="G138" s="43">
        <f>'2021-2023 год Приложение 3'!H382</f>
        <v>28097.5</v>
      </c>
      <c r="H138" s="43">
        <f>'2021-2023 год Приложение 3'!I382</f>
        <v>28097.5</v>
      </c>
      <c r="I138" s="26"/>
      <c r="J138" s="26"/>
      <c r="K138" s="26"/>
    </row>
    <row r="139" spans="1:12" ht="31.5">
      <c r="A139" s="40" t="s">
        <v>239</v>
      </c>
      <c r="B139" s="42" t="s">
        <v>247</v>
      </c>
      <c r="C139" s="42"/>
      <c r="D139" s="43">
        <f>D140</f>
        <v>277</v>
      </c>
      <c r="E139" s="43">
        <f>E140</f>
        <v>0</v>
      </c>
      <c r="F139" s="43">
        <f>F140</f>
        <v>277</v>
      </c>
      <c r="G139" s="43">
        <f>G140</f>
        <v>282</v>
      </c>
      <c r="H139" s="43">
        <f>H140</f>
        <v>282</v>
      </c>
      <c r="I139" s="26"/>
      <c r="J139" s="26"/>
      <c r="K139" s="26"/>
      <c r="L139" s="26"/>
    </row>
    <row r="140" spans="1:10" ht="31.5">
      <c r="A140" s="40" t="s">
        <v>10</v>
      </c>
      <c r="B140" s="42" t="s">
        <v>247</v>
      </c>
      <c r="C140" s="42" t="s">
        <v>11</v>
      </c>
      <c r="D140" s="43">
        <f>'2021-2023 год Приложение 3'!E384</f>
        <v>277</v>
      </c>
      <c r="E140" s="43">
        <f>'2021-2023 год Приложение 3'!F384</f>
        <v>0</v>
      </c>
      <c r="F140" s="43">
        <f>'2021-2023 год Приложение 3'!G384</f>
        <v>277</v>
      </c>
      <c r="G140" s="43">
        <f>'2021-2023 год Приложение 3'!H384</f>
        <v>282</v>
      </c>
      <c r="H140" s="43">
        <f>'2021-2023 год Приложение 3'!I384</f>
        <v>282</v>
      </c>
      <c r="I140" s="26"/>
      <c r="J140" s="26"/>
    </row>
    <row r="141" spans="1:10" ht="31.5">
      <c r="A141" s="45" t="s">
        <v>352</v>
      </c>
      <c r="B141" s="42" t="s">
        <v>351</v>
      </c>
      <c r="C141" s="42"/>
      <c r="D141" s="43">
        <f>D142</f>
        <v>19.6</v>
      </c>
      <c r="E141" s="43">
        <f>E142</f>
        <v>0</v>
      </c>
      <c r="F141" s="43">
        <f>F142</f>
        <v>19.6</v>
      </c>
      <c r="G141" s="43">
        <f>G142</f>
        <v>0</v>
      </c>
      <c r="H141" s="43">
        <f>H142</f>
        <v>0</v>
      </c>
      <c r="I141" s="26"/>
      <c r="J141" s="26"/>
    </row>
    <row r="142" spans="1:10" ht="31.5">
      <c r="A142" s="45" t="s">
        <v>10</v>
      </c>
      <c r="B142" s="42" t="s">
        <v>351</v>
      </c>
      <c r="C142" s="42" t="s">
        <v>11</v>
      </c>
      <c r="D142" s="43">
        <f>'2021-2023 год Приложение 3'!E386</f>
        <v>19.6</v>
      </c>
      <c r="E142" s="43">
        <f>'2021-2023 год Приложение 3'!F386</f>
        <v>0</v>
      </c>
      <c r="F142" s="43">
        <f>'2021-2023 год Приложение 3'!G386</f>
        <v>19.6</v>
      </c>
      <c r="G142" s="43">
        <f>'2021-2023 год Приложение 3'!H386</f>
        <v>0</v>
      </c>
      <c r="H142" s="43">
        <f>'2021-2023 год Приложение 3'!I386</f>
        <v>0</v>
      </c>
      <c r="I142" s="26"/>
      <c r="J142" s="26"/>
    </row>
    <row r="143" spans="1:10" ht="15.75">
      <c r="A143" s="40" t="s">
        <v>65</v>
      </c>
      <c r="B143" s="42" t="s">
        <v>321</v>
      </c>
      <c r="C143" s="42"/>
      <c r="D143" s="43">
        <f>D144+D145</f>
        <v>700</v>
      </c>
      <c r="E143" s="43">
        <f>E144+E145</f>
        <v>0</v>
      </c>
      <c r="F143" s="43">
        <f>F144+F145</f>
        <v>700</v>
      </c>
      <c r="G143" s="43">
        <f>G144+G145</f>
        <v>700</v>
      </c>
      <c r="H143" s="43">
        <f>H144+H145</f>
        <v>700</v>
      </c>
      <c r="I143" s="26"/>
      <c r="J143" s="26"/>
    </row>
    <row r="144" spans="1:10" ht="47.25">
      <c r="A144" s="45" t="s">
        <v>346</v>
      </c>
      <c r="B144" s="42" t="s">
        <v>321</v>
      </c>
      <c r="C144" s="42" t="s">
        <v>8</v>
      </c>
      <c r="D144" s="43">
        <f>'2021-2023 год Приложение 3'!E109</f>
        <v>200</v>
      </c>
      <c r="E144" s="43">
        <f>'2021-2023 год Приложение 3'!F109</f>
        <v>0</v>
      </c>
      <c r="F144" s="43">
        <f>'2021-2023 год Приложение 3'!G109</f>
        <v>200</v>
      </c>
      <c r="G144" s="43">
        <f>'2021-2023 год Приложение 3'!H109</f>
        <v>200</v>
      </c>
      <c r="H144" s="43">
        <f>'2021-2023 год Приложение 3'!I109</f>
        <v>200</v>
      </c>
      <c r="I144" s="26"/>
      <c r="J144" s="26"/>
    </row>
    <row r="145" spans="1:10" ht="15.75">
      <c r="A145" s="82" t="s">
        <v>26</v>
      </c>
      <c r="B145" s="42" t="s">
        <v>321</v>
      </c>
      <c r="C145" s="42" t="s">
        <v>16</v>
      </c>
      <c r="D145" s="43">
        <f>'2021-2023 год Приложение 3'!E110</f>
        <v>500</v>
      </c>
      <c r="E145" s="43">
        <f>'2021-2023 год Приложение 3'!F110</f>
        <v>0</v>
      </c>
      <c r="F145" s="43">
        <f>'2021-2023 год Приложение 3'!G110</f>
        <v>500</v>
      </c>
      <c r="G145" s="43">
        <f>'2021-2023 год Приложение 3'!H110</f>
        <v>500</v>
      </c>
      <c r="H145" s="43">
        <f>'2021-2023 год Приложение 3'!I110</f>
        <v>500</v>
      </c>
      <c r="I145" s="26"/>
      <c r="J145" s="26"/>
    </row>
    <row r="146" spans="1:10" ht="94.5">
      <c r="A146" s="54" t="s">
        <v>181</v>
      </c>
      <c r="B146" s="42" t="s">
        <v>322</v>
      </c>
      <c r="C146" s="42"/>
      <c r="D146" s="43">
        <f>D147</f>
        <v>114</v>
      </c>
      <c r="E146" s="43">
        <f>E147</f>
        <v>0</v>
      </c>
      <c r="F146" s="43">
        <f>F147</f>
        <v>114</v>
      </c>
      <c r="G146" s="43">
        <f>G147</f>
        <v>118.7</v>
      </c>
      <c r="H146" s="43">
        <f>H147</f>
        <v>118.7</v>
      </c>
      <c r="I146" s="26"/>
      <c r="J146" s="26"/>
    </row>
    <row r="147" spans="1:10" ht="24.75" customHeight="1">
      <c r="A147" s="40" t="s">
        <v>26</v>
      </c>
      <c r="B147" s="42" t="s">
        <v>322</v>
      </c>
      <c r="C147" s="42" t="s">
        <v>16</v>
      </c>
      <c r="D147" s="43">
        <f>'2021-2023 год Приложение 3'!E388</f>
        <v>114</v>
      </c>
      <c r="E147" s="43">
        <f>'2021-2023 год Приложение 3'!F388</f>
        <v>0</v>
      </c>
      <c r="F147" s="43">
        <f>'2021-2023 год Приложение 3'!G388</f>
        <v>114</v>
      </c>
      <c r="G147" s="43">
        <f>'2021-2023 год Приложение 3'!H388</f>
        <v>118.7</v>
      </c>
      <c r="H147" s="43">
        <f>'2021-2023 год Приложение 3'!I388</f>
        <v>118.7</v>
      </c>
      <c r="I147" s="26"/>
      <c r="J147" s="26"/>
    </row>
    <row r="148" spans="1:10" ht="47.25">
      <c r="A148" s="40" t="s">
        <v>248</v>
      </c>
      <c r="B148" s="42" t="s">
        <v>323</v>
      </c>
      <c r="C148" s="42"/>
      <c r="D148" s="43">
        <f>D149</f>
        <v>9054</v>
      </c>
      <c r="E148" s="43">
        <f>E149</f>
        <v>0</v>
      </c>
      <c r="F148" s="43">
        <f>F149</f>
        <v>9054</v>
      </c>
      <c r="G148" s="43">
        <f>G149</f>
        <v>9054</v>
      </c>
      <c r="H148" s="43">
        <f>H149</f>
        <v>9054</v>
      </c>
      <c r="I148" s="26"/>
      <c r="J148" s="26"/>
    </row>
    <row r="149" spans="1:10" ht="31.5">
      <c r="A149" s="40" t="s">
        <v>10</v>
      </c>
      <c r="B149" s="42" t="s">
        <v>323</v>
      </c>
      <c r="C149" s="42" t="s">
        <v>11</v>
      </c>
      <c r="D149" s="43">
        <f>'2021-2023 год Приложение 3'!E390</f>
        <v>9054</v>
      </c>
      <c r="E149" s="43">
        <f>'2021-2023 год Приложение 3'!F390</f>
        <v>0</v>
      </c>
      <c r="F149" s="43">
        <f>'2021-2023 год Приложение 3'!G390</f>
        <v>9054</v>
      </c>
      <c r="G149" s="43">
        <f>'2021-2023 год Приложение 3'!H390</f>
        <v>9054</v>
      </c>
      <c r="H149" s="43">
        <f>'2021-2023 год Приложение 3'!I390</f>
        <v>9054</v>
      </c>
      <c r="I149" s="26"/>
      <c r="J149" s="26"/>
    </row>
    <row r="150" spans="1:10" ht="31.5">
      <c r="A150" s="40" t="s">
        <v>211</v>
      </c>
      <c r="B150" s="42" t="s">
        <v>112</v>
      </c>
      <c r="C150" s="42"/>
      <c r="D150" s="43">
        <f>D151</f>
        <v>6571.5</v>
      </c>
      <c r="E150" s="43">
        <f>E151</f>
        <v>0</v>
      </c>
      <c r="F150" s="43">
        <f>F151</f>
        <v>6571.5</v>
      </c>
      <c r="G150" s="43">
        <f>G151</f>
        <v>6571.5</v>
      </c>
      <c r="H150" s="43">
        <f>H151</f>
        <v>6571.5</v>
      </c>
      <c r="I150" s="26"/>
      <c r="J150" s="26"/>
    </row>
    <row r="151" spans="1:10" ht="31.5">
      <c r="A151" s="40" t="s">
        <v>10</v>
      </c>
      <c r="B151" s="42" t="s">
        <v>112</v>
      </c>
      <c r="C151" s="42" t="s">
        <v>11</v>
      </c>
      <c r="D151" s="43">
        <f>'2021-2023 год Приложение 3'!E392</f>
        <v>6571.5</v>
      </c>
      <c r="E151" s="43">
        <f>'2021-2023 год Приложение 3'!F392</f>
        <v>0</v>
      </c>
      <c r="F151" s="43">
        <f>'2021-2023 год Приложение 3'!G392</f>
        <v>6571.5</v>
      </c>
      <c r="G151" s="43">
        <f>'2021-2023 год Приложение 3'!H392</f>
        <v>6571.5</v>
      </c>
      <c r="H151" s="43">
        <f>'2021-2023 год Приложение 3'!I392</f>
        <v>6571.5</v>
      </c>
      <c r="I151" s="26"/>
      <c r="J151" s="26"/>
    </row>
    <row r="152" spans="1:10" ht="15.75">
      <c r="A152" s="40" t="s">
        <v>85</v>
      </c>
      <c r="B152" s="42" t="s">
        <v>113</v>
      </c>
      <c r="C152" s="42"/>
      <c r="D152" s="43">
        <f>'2021-2023 год Приложение 3'!E111</f>
        <v>165</v>
      </c>
      <c r="E152" s="43">
        <f>'2021-2023 год Приложение 3'!F111</f>
        <v>0</v>
      </c>
      <c r="F152" s="43">
        <f>'2021-2023 год Приложение 3'!G111</f>
        <v>165</v>
      </c>
      <c r="G152" s="43">
        <f>'2021-2023 год Приложение 3'!H111</f>
        <v>165</v>
      </c>
      <c r="H152" s="43">
        <f>'2021-2023 год Приложение 3'!I111</f>
        <v>165</v>
      </c>
      <c r="I152" s="26"/>
      <c r="J152" s="26"/>
    </row>
    <row r="153" spans="1:10" ht="63">
      <c r="A153" s="122" t="s">
        <v>14</v>
      </c>
      <c r="B153" s="42" t="s">
        <v>113</v>
      </c>
      <c r="C153" s="42" t="s">
        <v>15</v>
      </c>
      <c r="D153" s="43">
        <f>'2021-2023 год Приложение 3'!E112</f>
        <v>50</v>
      </c>
      <c r="E153" s="43">
        <f>'2021-2023 год Приложение 3'!F112</f>
        <v>0</v>
      </c>
      <c r="F153" s="43">
        <f>'2021-2023 год Приложение 3'!G112</f>
        <v>50</v>
      </c>
      <c r="G153" s="43">
        <f>'2021-2023 год Приложение 3'!H112</f>
        <v>50</v>
      </c>
      <c r="H153" s="43">
        <f>'2021-2023 год Приложение 3'!I112</f>
        <v>50</v>
      </c>
      <c r="I153" s="26"/>
      <c r="J153" s="26"/>
    </row>
    <row r="154" spans="1:10" ht="47.25">
      <c r="A154" s="45" t="s">
        <v>346</v>
      </c>
      <c r="B154" s="42" t="s">
        <v>113</v>
      </c>
      <c r="C154" s="42" t="s">
        <v>8</v>
      </c>
      <c r="D154" s="43">
        <f>'2021-2023 год Приложение 3'!E113</f>
        <v>115</v>
      </c>
      <c r="E154" s="43">
        <f>'2021-2023 год Приложение 3'!F113</f>
        <v>0</v>
      </c>
      <c r="F154" s="43">
        <f>'2021-2023 год Приложение 3'!G113</f>
        <v>115</v>
      </c>
      <c r="G154" s="43">
        <f>'2021-2023 год Приложение 3'!H113</f>
        <v>115</v>
      </c>
      <c r="H154" s="43">
        <f>'2021-2023 год Приложение 3'!I113</f>
        <v>115</v>
      </c>
      <c r="I154" s="26"/>
      <c r="J154" s="26"/>
    </row>
    <row r="155" spans="1:10" ht="31.5">
      <c r="A155" s="40" t="s">
        <v>86</v>
      </c>
      <c r="B155" s="42" t="s">
        <v>114</v>
      </c>
      <c r="C155" s="42"/>
      <c r="D155" s="43">
        <f>'2021-2023 год Приложение 3'!E114</f>
        <v>100</v>
      </c>
      <c r="E155" s="43">
        <f>'2021-2023 год Приложение 3'!F114</f>
        <v>0</v>
      </c>
      <c r="F155" s="43">
        <f>'2021-2023 год Приложение 3'!G114</f>
        <v>100</v>
      </c>
      <c r="G155" s="43">
        <f>'2021-2023 год Приложение 3'!H114</f>
        <v>100</v>
      </c>
      <c r="H155" s="43">
        <f>'2021-2023 год Приложение 3'!I114</f>
        <v>100</v>
      </c>
      <c r="I155" s="26"/>
      <c r="J155" s="26"/>
    </row>
    <row r="156" spans="1:10" ht="63">
      <c r="A156" s="122" t="s">
        <v>14</v>
      </c>
      <c r="B156" s="42" t="s">
        <v>114</v>
      </c>
      <c r="C156" s="42" t="s">
        <v>15</v>
      </c>
      <c r="D156" s="43">
        <f>'2021-2023 год Приложение 3'!E115</f>
        <v>5</v>
      </c>
      <c r="E156" s="43">
        <f>'2021-2023 год Приложение 3'!F115</f>
        <v>0</v>
      </c>
      <c r="F156" s="43">
        <f>'2021-2023 год Приложение 3'!G115</f>
        <v>5</v>
      </c>
      <c r="G156" s="43">
        <f>'2021-2023 год Приложение 3'!H115</f>
        <v>5</v>
      </c>
      <c r="H156" s="43">
        <f>'2021-2023 год Приложение 3'!I115</f>
        <v>5</v>
      </c>
      <c r="I156" s="26"/>
      <c r="J156" s="26"/>
    </row>
    <row r="157" spans="1:10" ht="47.25">
      <c r="A157" s="45" t="s">
        <v>346</v>
      </c>
      <c r="B157" s="42" t="s">
        <v>114</v>
      </c>
      <c r="C157" s="42" t="s">
        <v>8</v>
      </c>
      <c r="D157" s="43">
        <f>'2021-2023 год Приложение 3'!E116</f>
        <v>95</v>
      </c>
      <c r="E157" s="43">
        <f>'2021-2023 год Приложение 3'!F116</f>
        <v>0</v>
      </c>
      <c r="F157" s="43">
        <f>'2021-2023 год Приложение 3'!G116</f>
        <v>95</v>
      </c>
      <c r="G157" s="43">
        <f>'2021-2023 год Приложение 3'!H116</f>
        <v>95</v>
      </c>
      <c r="H157" s="43">
        <f>'2021-2023 год Приложение 3'!I116</f>
        <v>95</v>
      </c>
      <c r="I157" s="26"/>
      <c r="J157" s="26"/>
    </row>
    <row r="158" spans="1:11" ht="31.5">
      <c r="A158" s="10" t="s">
        <v>269</v>
      </c>
      <c r="B158" s="11" t="s">
        <v>115</v>
      </c>
      <c r="C158" s="11" t="s">
        <v>0</v>
      </c>
      <c r="D158" s="12">
        <f>D163+D159</f>
        <v>5325.6</v>
      </c>
      <c r="E158" s="12">
        <f>E163+E159</f>
        <v>0</v>
      </c>
      <c r="F158" s="12">
        <f>F163+F159</f>
        <v>5325.6</v>
      </c>
      <c r="G158" s="12">
        <f>G163+G159</f>
        <v>5325.6</v>
      </c>
      <c r="H158" s="12">
        <f>H163+H159</f>
        <v>5325.6</v>
      </c>
      <c r="I158" s="26"/>
      <c r="J158" s="26"/>
      <c r="K158" s="104"/>
    </row>
    <row r="159" spans="1:11" ht="31.5">
      <c r="A159" s="96" t="s">
        <v>175</v>
      </c>
      <c r="B159" s="106" t="s">
        <v>242</v>
      </c>
      <c r="C159" s="106"/>
      <c r="D159" s="107">
        <f>D161+D162+D160</f>
        <v>1631.6000000000001</v>
      </c>
      <c r="E159" s="107">
        <f>E161+E162+E160</f>
        <v>0</v>
      </c>
      <c r="F159" s="107">
        <f>F161+F162+F160</f>
        <v>1631.6000000000001</v>
      </c>
      <c r="G159" s="107">
        <f>G161+G162+G160</f>
        <v>1631.6000000000001</v>
      </c>
      <c r="H159" s="107">
        <f>H161+H162+H160</f>
        <v>1631.6000000000001</v>
      </c>
      <c r="I159" s="26"/>
      <c r="J159" s="26"/>
      <c r="K159" s="104"/>
    </row>
    <row r="160" spans="1:11" ht="63">
      <c r="A160" s="115" t="s">
        <v>14</v>
      </c>
      <c r="B160" s="116" t="s">
        <v>242</v>
      </c>
      <c r="C160" s="116" t="s">
        <v>15</v>
      </c>
      <c r="D160" s="107">
        <f>'2021-2023 год Приложение 3'!E395</f>
        <v>18.3</v>
      </c>
      <c r="E160" s="107">
        <f>'2021-2023 год Приложение 3'!F395</f>
        <v>0</v>
      </c>
      <c r="F160" s="107">
        <f>'2021-2023 год Приложение 3'!G395</f>
        <v>18.3</v>
      </c>
      <c r="G160" s="107">
        <f>'2021-2023 год Приложение 3'!H395</f>
        <v>18.3</v>
      </c>
      <c r="H160" s="107">
        <f>'2021-2023 год Приложение 3'!I395</f>
        <v>18.3</v>
      </c>
      <c r="I160" s="26"/>
      <c r="J160" s="26"/>
      <c r="K160" s="104"/>
    </row>
    <row r="161" spans="1:11" ht="31.5">
      <c r="A161" s="45" t="s">
        <v>347</v>
      </c>
      <c r="B161" s="42" t="s">
        <v>242</v>
      </c>
      <c r="C161" s="42" t="s">
        <v>8</v>
      </c>
      <c r="D161" s="107">
        <f>'2021-2023 год Приложение 3'!E396</f>
        <v>606.1</v>
      </c>
      <c r="E161" s="107">
        <f>'2021-2023 год Приложение 3'!F396</f>
        <v>0</v>
      </c>
      <c r="F161" s="107">
        <f>'2021-2023 год Приложение 3'!G396</f>
        <v>606.1</v>
      </c>
      <c r="G161" s="107">
        <f>'2021-2023 год Приложение 3'!H396</f>
        <v>606.1</v>
      </c>
      <c r="H161" s="107">
        <f>'2021-2023 год Приложение 3'!I396</f>
        <v>606.1</v>
      </c>
      <c r="I161" s="26"/>
      <c r="J161" s="26"/>
      <c r="K161" s="104"/>
    </row>
    <row r="162" spans="1:11" ht="31.5">
      <c r="A162" s="132" t="s">
        <v>10</v>
      </c>
      <c r="B162" s="42" t="s">
        <v>242</v>
      </c>
      <c r="C162" s="42" t="s">
        <v>11</v>
      </c>
      <c r="D162" s="107">
        <f>'2021-2023 год Приложение 3'!E397</f>
        <v>1007.2</v>
      </c>
      <c r="E162" s="107">
        <f>'2021-2023 год Приложение 3'!F397</f>
        <v>0</v>
      </c>
      <c r="F162" s="107">
        <f>'2021-2023 год Приложение 3'!G397</f>
        <v>1007.2</v>
      </c>
      <c r="G162" s="107">
        <f>'2021-2023 год Приложение 3'!H397</f>
        <v>1007.2</v>
      </c>
      <c r="H162" s="107">
        <f>'2021-2023 год Приложение 3'!I397</f>
        <v>1007.2</v>
      </c>
      <c r="I162" s="26"/>
      <c r="J162" s="26"/>
      <c r="K162" s="104"/>
    </row>
    <row r="163" spans="1:11" ht="15.75">
      <c r="A163" s="40" t="s">
        <v>416</v>
      </c>
      <c r="B163" s="42" t="s">
        <v>173</v>
      </c>
      <c r="C163" s="42"/>
      <c r="D163" s="43">
        <f>D164</f>
        <v>3694</v>
      </c>
      <c r="E163" s="43">
        <f>E164</f>
        <v>0</v>
      </c>
      <c r="F163" s="43">
        <f>F164</f>
        <v>3694</v>
      </c>
      <c r="G163" s="43">
        <f>G164</f>
        <v>3694</v>
      </c>
      <c r="H163" s="43">
        <f>H164</f>
        <v>3694</v>
      </c>
      <c r="I163" s="26"/>
      <c r="J163" s="26"/>
      <c r="K163" s="104"/>
    </row>
    <row r="164" spans="1:10" ht="31.5">
      <c r="A164" s="60" t="s">
        <v>10</v>
      </c>
      <c r="B164" s="42" t="s">
        <v>173</v>
      </c>
      <c r="C164" s="42" t="s">
        <v>11</v>
      </c>
      <c r="D164" s="43">
        <f>'2021-2023 год Приложение 3'!E399</f>
        <v>3694</v>
      </c>
      <c r="E164" s="43">
        <f>'2021-2023 год Приложение 3'!F399</f>
        <v>0</v>
      </c>
      <c r="F164" s="43">
        <f>'2021-2023 год Приложение 3'!G399</f>
        <v>3694</v>
      </c>
      <c r="G164" s="43">
        <f>'2021-2023 год Приложение 3'!H399</f>
        <v>3694</v>
      </c>
      <c r="H164" s="43">
        <f>'2021-2023 год Приложение 3'!I399</f>
        <v>3694</v>
      </c>
      <c r="I164" s="26"/>
      <c r="J164" s="26"/>
    </row>
    <row r="165" spans="1:10" ht="31.5">
      <c r="A165" s="10" t="s">
        <v>63</v>
      </c>
      <c r="B165" s="11" t="s">
        <v>108</v>
      </c>
      <c r="C165" s="11" t="s">
        <v>0</v>
      </c>
      <c r="D165" s="12">
        <f>D166+D174+D170</f>
        <v>69297.8</v>
      </c>
      <c r="E165" s="12">
        <f>E166+E174+E170</f>
        <v>0</v>
      </c>
      <c r="F165" s="12">
        <f>F166+F174+F170</f>
        <v>69297.8</v>
      </c>
      <c r="G165" s="12">
        <f>G166+G174+G170</f>
        <v>69080.8</v>
      </c>
      <c r="H165" s="12">
        <f>H166+H174+H170</f>
        <v>69111.8</v>
      </c>
      <c r="I165" s="26"/>
      <c r="J165" s="26"/>
    </row>
    <row r="166" spans="1:10" ht="31.5">
      <c r="A166" s="40" t="s">
        <v>13</v>
      </c>
      <c r="B166" s="42" t="s">
        <v>109</v>
      </c>
      <c r="C166" s="42"/>
      <c r="D166" s="43">
        <f>D167+D168+D169</f>
        <v>32581.5</v>
      </c>
      <c r="E166" s="43">
        <f>E167+E168+E169</f>
        <v>0</v>
      </c>
      <c r="F166" s="43">
        <f>F167+F168+F169</f>
        <v>32581.5</v>
      </c>
      <c r="G166" s="43">
        <f>G167+G168+G169</f>
        <v>32364.5</v>
      </c>
      <c r="H166" s="43">
        <f>H167+H168+H169</f>
        <v>32395.5</v>
      </c>
      <c r="I166" s="26"/>
      <c r="J166" s="26"/>
    </row>
    <row r="167" spans="1:10" ht="63">
      <c r="A167" s="40" t="s">
        <v>14</v>
      </c>
      <c r="B167" s="42" t="s">
        <v>109</v>
      </c>
      <c r="C167" s="42" t="s">
        <v>15</v>
      </c>
      <c r="D167" s="43">
        <f>'2021-2023 год Приложение 3'!E402</f>
        <v>26195.7</v>
      </c>
      <c r="E167" s="43">
        <f>'2021-2023 год Приложение 3'!F402</f>
        <v>0</v>
      </c>
      <c r="F167" s="43">
        <f>'2021-2023 год Приложение 3'!G402</f>
        <v>26195.7</v>
      </c>
      <c r="G167" s="43">
        <f>'2021-2023 год Приложение 3'!H402</f>
        <v>26195.7</v>
      </c>
      <c r="H167" s="43">
        <f>'2021-2023 год Приложение 3'!I402</f>
        <v>26195.7</v>
      </c>
      <c r="I167" s="26"/>
      <c r="J167" s="26"/>
    </row>
    <row r="168" spans="1:10" ht="47.25">
      <c r="A168" s="45" t="s">
        <v>346</v>
      </c>
      <c r="B168" s="42" t="s">
        <v>109</v>
      </c>
      <c r="C168" s="42" t="s">
        <v>8</v>
      </c>
      <c r="D168" s="43">
        <f>'2021-2023 год Приложение 3'!E403</f>
        <v>5983.3</v>
      </c>
      <c r="E168" s="43">
        <f>'2021-2023 год Приложение 3'!F403</f>
        <v>-50</v>
      </c>
      <c r="F168" s="43">
        <f>'2021-2023 год Приложение 3'!G403</f>
        <v>5933.3</v>
      </c>
      <c r="G168" s="43">
        <f>'2021-2023 год Приложение 3'!H403</f>
        <v>5766.3</v>
      </c>
      <c r="H168" s="43">
        <f>'2021-2023 год Приложение 3'!I403</f>
        <v>5797.3</v>
      </c>
      <c r="I168" s="26"/>
      <c r="J168" s="26"/>
    </row>
    <row r="169" spans="1:10" ht="15.75">
      <c r="A169" s="45" t="s">
        <v>9</v>
      </c>
      <c r="B169" s="42" t="s">
        <v>109</v>
      </c>
      <c r="C169" s="42" t="s">
        <v>12</v>
      </c>
      <c r="D169" s="43">
        <f>'2021-2023 год Приложение 3'!E404</f>
        <v>402.5</v>
      </c>
      <c r="E169" s="43">
        <f>'2021-2023 год Приложение 3'!F404</f>
        <v>50</v>
      </c>
      <c r="F169" s="43">
        <f>'2021-2023 год Приложение 3'!G404</f>
        <v>452.5</v>
      </c>
      <c r="G169" s="43">
        <f>'2021-2023 год Приложение 3'!H404</f>
        <v>402.5</v>
      </c>
      <c r="H169" s="43">
        <f>'2021-2023 год Приложение 3'!I404</f>
        <v>402.5</v>
      </c>
      <c r="I169" s="26"/>
      <c r="J169" s="26"/>
    </row>
    <row r="170" spans="1:10" ht="60.75" customHeight="1">
      <c r="A170" s="45" t="s">
        <v>237</v>
      </c>
      <c r="B170" s="42" t="s">
        <v>286</v>
      </c>
      <c r="C170" s="42"/>
      <c r="D170" s="43">
        <f>'2021-2023 год Приложение 3'!E405</f>
        <v>9037.400000000001</v>
      </c>
      <c r="E170" s="43">
        <f>'2021-2023 год Приложение 3'!F405</f>
        <v>0</v>
      </c>
      <c r="F170" s="43">
        <f>'2021-2023 год Приложение 3'!G405</f>
        <v>9037.400000000001</v>
      </c>
      <c r="G170" s="43">
        <f>'2021-2023 год Приложение 3'!H405</f>
        <v>9037.400000000001</v>
      </c>
      <c r="H170" s="43">
        <f>'2021-2023 год Приложение 3'!I405</f>
        <v>9037.400000000001</v>
      </c>
      <c r="I170" s="26"/>
      <c r="J170" s="26"/>
    </row>
    <row r="171" spans="1:10" ht="63">
      <c r="A171" s="40" t="s">
        <v>14</v>
      </c>
      <c r="B171" s="42" t="s">
        <v>286</v>
      </c>
      <c r="C171" s="42" t="s">
        <v>15</v>
      </c>
      <c r="D171" s="43">
        <f>'2021-2023 год Приложение 3'!E406</f>
        <v>7516.6</v>
      </c>
      <c r="E171" s="43">
        <f>'2021-2023 год Приложение 3'!F406</f>
        <v>0</v>
      </c>
      <c r="F171" s="43">
        <f>'2021-2023 год Приложение 3'!G406</f>
        <v>7516.6</v>
      </c>
      <c r="G171" s="43">
        <f>'2021-2023 год Приложение 3'!H406</f>
        <v>7516.6</v>
      </c>
      <c r="H171" s="43">
        <f>'2021-2023 год Приложение 3'!I406</f>
        <v>7516.6</v>
      </c>
      <c r="I171" s="26"/>
      <c r="J171" s="26"/>
    </row>
    <row r="172" spans="1:10" ht="47.25">
      <c r="A172" s="45" t="s">
        <v>346</v>
      </c>
      <c r="B172" s="42" t="s">
        <v>286</v>
      </c>
      <c r="C172" s="42" t="s">
        <v>8</v>
      </c>
      <c r="D172" s="43">
        <f>'2021-2023 год Приложение 3'!E407</f>
        <v>1500.7</v>
      </c>
      <c r="E172" s="43">
        <f>'2021-2023 год Приложение 3'!F407</f>
        <v>0</v>
      </c>
      <c r="F172" s="43">
        <f>'2021-2023 год Приложение 3'!G407</f>
        <v>1500.7</v>
      </c>
      <c r="G172" s="43">
        <f>'2021-2023 год Приложение 3'!H407</f>
        <v>1500.7</v>
      </c>
      <c r="H172" s="43">
        <f>'2021-2023 год Приложение 3'!I407</f>
        <v>1500.7</v>
      </c>
      <c r="I172" s="26"/>
      <c r="J172" s="26"/>
    </row>
    <row r="173" spans="1:10" ht="15.75">
      <c r="A173" s="40" t="s">
        <v>26</v>
      </c>
      <c r="B173" s="42" t="s">
        <v>286</v>
      </c>
      <c r="C173" s="42" t="s">
        <v>16</v>
      </c>
      <c r="D173" s="43">
        <f>'2021-2023 год Приложение 3'!E408</f>
        <v>20.1</v>
      </c>
      <c r="E173" s="43">
        <f>'2021-2023 год Приложение 3'!F408</f>
        <v>0</v>
      </c>
      <c r="F173" s="43">
        <f>'2021-2023 год Приложение 3'!G408</f>
        <v>20.1</v>
      </c>
      <c r="G173" s="43">
        <f>'2021-2023 год Приложение 3'!H408</f>
        <v>20.1</v>
      </c>
      <c r="H173" s="43">
        <f>'2021-2023 год Приложение 3'!I408</f>
        <v>20.1</v>
      </c>
      <c r="I173" s="26"/>
      <c r="J173" s="26"/>
    </row>
    <row r="174" spans="1:10" ht="31.5">
      <c r="A174" s="40" t="s">
        <v>50</v>
      </c>
      <c r="B174" s="42" t="s">
        <v>110</v>
      </c>
      <c r="C174" s="42"/>
      <c r="D174" s="43">
        <f>D175+D176</f>
        <v>27678.9</v>
      </c>
      <c r="E174" s="43">
        <f>E175+E176</f>
        <v>0</v>
      </c>
      <c r="F174" s="43">
        <f>F175+F176</f>
        <v>27678.9</v>
      </c>
      <c r="G174" s="43">
        <f>G175+G176</f>
        <v>27678.9</v>
      </c>
      <c r="H174" s="43">
        <f>H175+H176</f>
        <v>27678.9</v>
      </c>
      <c r="I174" s="26"/>
      <c r="J174" s="26"/>
    </row>
    <row r="175" spans="1:10" ht="63">
      <c r="A175" s="40" t="s">
        <v>14</v>
      </c>
      <c r="B175" s="42" t="s">
        <v>110</v>
      </c>
      <c r="C175" s="42" t="s">
        <v>15</v>
      </c>
      <c r="D175" s="43">
        <f>'2021-2023 год Приложение 3'!E410</f>
        <v>25779.5</v>
      </c>
      <c r="E175" s="43">
        <f>'2021-2023 год Приложение 3'!F410</f>
        <v>0</v>
      </c>
      <c r="F175" s="43">
        <f>'2021-2023 год Приложение 3'!G410</f>
        <v>25779.5</v>
      </c>
      <c r="G175" s="43">
        <f>'2021-2023 год Приложение 3'!H410</f>
        <v>25779.5</v>
      </c>
      <c r="H175" s="43">
        <f>'2021-2023 год Приложение 3'!I410</f>
        <v>25779.5</v>
      </c>
      <c r="I175" s="26"/>
      <c r="J175" s="26"/>
    </row>
    <row r="176" spans="1:10" ht="47.25">
      <c r="A176" s="45" t="s">
        <v>346</v>
      </c>
      <c r="B176" s="42" t="s">
        <v>110</v>
      </c>
      <c r="C176" s="42" t="s">
        <v>8</v>
      </c>
      <c r="D176" s="43">
        <f>'2021-2023 год Приложение 3'!E411</f>
        <v>1899.4</v>
      </c>
      <c r="E176" s="43">
        <f>'2021-2023 год Приложение 3'!F411</f>
        <v>0</v>
      </c>
      <c r="F176" s="43">
        <f>'2021-2023 год Приложение 3'!G411</f>
        <v>1899.4</v>
      </c>
      <c r="G176" s="43">
        <f>'2021-2023 год Приложение 3'!H411</f>
        <v>1899.4</v>
      </c>
      <c r="H176" s="43">
        <f>'2021-2023 год Приложение 3'!I411</f>
        <v>1899.4</v>
      </c>
      <c r="I176" s="26"/>
      <c r="J176" s="26"/>
    </row>
    <row r="177" spans="1:10" ht="15.75">
      <c r="A177" s="29" t="s">
        <v>285</v>
      </c>
      <c r="B177" s="30" t="s">
        <v>121</v>
      </c>
      <c r="C177" s="30" t="s">
        <v>0</v>
      </c>
      <c r="D177" s="31">
        <f>D178+D180+D182+D192+D194+D196+D202+D204+D206+D208+D210+D212+D216+D218+D222+D190+D226+D198+D200+D188+D184+D214+D186</f>
        <v>163533.80000000002</v>
      </c>
      <c r="E177" s="31">
        <f>E178+E180+E182+E192+E194+E196+E202+E204+E206+E208+E210+E212+E216+E218+E222+E190+E226+E198+E200+E188+E184+E214+E186</f>
        <v>18736</v>
      </c>
      <c r="F177" s="31">
        <f>F178+F180+F182+F192+F194+F196+F202+F204+F206+F208+F210+F212+F216+F218+F222+F190+F226+F198+F200+F188+F184+F214+F186</f>
        <v>182269.8</v>
      </c>
      <c r="G177" s="31">
        <f>G178+G180+G182+G192+G194+G196+G202+G204+G206+G208+G210+G212+G216+G218+G222+G190+G226+G198+G200+G188+G184+G214+G186</f>
        <v>155436.40000000002</v>
      </c>
      <c r="H177" s="31">
        <f>H178+H180+H182+H192+H194+H196+H202+H204+H206+H208+H210+H212+H216+H218+H222+H190+H226+H198+H200+H188+H184+H214+H186</f>
        <v>155436.40000000002</v>
      </c>
      <c r="I177" s="26"/>
      <c r="J177" s="26"/>
    </row>
    <row r="178" spans="1:11" ht="31.5">
      <c r="A178" s="40" t="s">
        <v>370</v>
      </c>
      <c r="B178" s="42" t="s">
        <v>120</v>
      </c>
      <c r="C178" s="42"/>
      <c r="D178" s="20">
        <f>'2021-2023 год Приложение 3'!E259</f>
        <v>22370.1</v>
      </c>
      <c r="E178" s="20">
        <f>'2021-2023 год Приложение 3'!F259</f>
        <v>-40.4</v>
      </c>
      <c r="F178" s="20">
        <f>'2021-2023 год Приложение 3'!G259</f>
        <v>22329.699999999997</v>
      </c>
      <c r="G178" s="20">
        <f>'2021-2023 год Приложение 3'!H259</f>
        <v>22399</v>
      </c>
      <c r="H178" s="20">
        <f>'2021-2023 год Приложение 3'!I259</f>
        <v>22399</v>
      </c>
      <c r="I178" s="26"/>
      <c r="J178" s="26"/>
      <c r="K178" s="26"/>
    </row>
    <row r="179" spans="1:10" ht="31.5">
      <c r="A179" s="22" t="s">
        <v>10</v>
      </c>
      <c r="B179" s="42" t="s">
        <v>120</v>
      </c>
      <c r="C179" s="42" t="s">
        <v>11</v>
      </c>
      <c r="D179" s="20">
        <f>'2021-2023 год Приложение 3'!E260</f>
        <v>22370.1</v>
      </c>
      <c r="E179" s="20">
        <f>'2021-2023 год Приложение 3'!F260</f>
        <v>-40.4</v>
      </c>
      <c r="F179" s="20">
        <f>'2021-2023 год Приложение 3'!G260</f>
        <v>22329.699999999997</v>
      </c>
      <c r="G179" s="20">
        <f>'2021-2023 год Приложение 3'!H260</f>
        <v>22399</v>
      </c>
      <c r="H179" s="20">
        <f>'2021-2023 год Приложение 3'!I260</f>
        <v>22399</v>
      </c>
      <c r="I179" s="26"/>
      <c r="J179" s="26"/>
    </row>
    <row r="180" spans="1:10" ht="47.25">
      <c r="A180" s="22" t="s">
        <v>372</v>
      </c>
      <c r="B180" s="42" t="s">
        <v>243</v>
      </c>
      <c r="C180" s="42"/>
      <c r="D180" s="20">
        <f>D181</f>
        <v>11891.9</v>
      </c>
      <c r="E180" s="20">
        <f>E181</f>
        <v>0</v>
      </c>
      <c r="F180" s="20">
        <f>F181</f>
        <v>11891.9</v>
      </c>
      <c r="G180" s="20">
        <f>G181</f>
        <v>11891.9</v>
      </c>
      <c r="H180" s="20">
        <f>H181</f>
        <v>11891.9</v>
      </c>
      <c r="I180" s="26"/>
      <c r="J180" s="26"/>
    </row>
    <row r="181" spans="1:10" ht="31.5">
      <c r="A181" s="22" t="s">
        <v>10</v>
      </c>
      <c r="B181" s="42" t="s">
        <v>243</v>
      </c>
      <c r="C181" s="42" t="s">
        <v>11</v>
      </c>
      <c r="D181" s="20">
        <f>'2021-2023 год Приложение 3'!E262</f>
        <v>11891.9</v>
      </c>
      <c r="E181" s="20">
        <f>'2021-2023 год Приложение 3'!F262</f>
        <v>0</v>
      </c>
      <c r="F181" s="20">
        <f>'2021-2023 год Приложение 3'!G262</f>
        <v>11891.9</v>
      </c>
      <c r="G181" s="20">
        <f>'2021-2023 год Приложение 3'!H262</f>
        <v>11891.9</v>
      </c>
      <c r="H181" s="20">
        <f>'2021-2023 год Приложение 3'!I262</f>
        <v>11891.9</v>
      </c>
      <c r="I181" s="26"/>
      <c r="J181" s="26"/>
    </row>
    <row r="182" spans="1:10" ht="31.5">
      <c r="A182" s="22" t="s">
        <v>239</v>
      </c>
      <c r="B182" s="42" t="s">
        <v>238</v>
      </c>
      <c r="C182" s="42"/>
      <c r="D182" s="20">
        <f>'2021-2023 год Приложение 3'!E263</f>
        <v>22</v>
      </c>
      <c r="E182" s="20">
        <f>'2021-2023 год Приложение 3'!F263</f>
        <v>0</v>
      </c>
      <c r="F182" s="20">
        <f>'2021-2023 год Приложение 3'!G263</f>
        <v>22</v>
      </c>
      <c r="G182" s="20">
        <f>'2021-2023 год Приложение 3'!H263</f>
        <v>22</v>
      </c>
      <c r="H182" s="20">
        <f>'2021-2023 год Приложение 3'!I263</f>
        <v>22</v>
      </c>
      <c r="I182" s="26"/>
      <c r="J182" s="26"/>
    </row>
    <row r="183" spans="1:10" ht="31.5">
      <c r="A183" s="22" t="s">
        <v>10</v>
      </c>
      <c r="B183" s="42" t="s">
        <v>238</v>
      </c>
      <c r="C183" s="42" t="s">
        <v>11</v>
      </c>
      <c r="D183" s="20">
        <f>'2021-2023 год Приложение 3'!E264</f>
        <v>22</v>
      </c>
      <c r="E183" s="20">
        <f>'2021-2023 год Приложение 3'!F264</f>
        <v>0</v>
      </c>
      <c r="F183" s="20">
        <f>'2021-2023 год Приложение 3'!G264</f>
        <v>22</v>
      </c>
      <c r="G183" s="20">
        <f>'2021-2023 год Приложение 3'!H264</f>
        <v>22</v>
      </c>
      <c r="H183" s="20">
        <f>'2021-2023 год Приложение 3'!I264</f>
        <v>22</v>
      </c>
      <c r="I183" s="26"/>
      <c r="J183" s="26"/>
    </row>
    <row r="184" spans="1:10" ht="15.75">
      <c r="A184" s="45" t="s">
        <v>411</v>
      </c>
      <c r="B184" s="42" t="s">
        <v>410</v>
      </c>
      <c r="C184" s="42"/>
      <c r="D184" s="20">
        <f>'2021-2023 год Приложение 3'!E265</f>
        <v>0</v>
      </c>
      <c r="E184" s="20">
        <f>'2021-2023 год Приложение 3'!F265</f>
        <v>62.8</v>
      </c>
      <c r="F184" s="20">
        <f>'2021-2023 год Приложение 3'!G265</f>
        <v>62.8</v>
      </c>
      <c r="G184" s="20">
        <f>'2021-2023 год Приложение 3'!H265</f>
        <v>0</v>
      </c>
      <c r="H184" s="20">
        <f>'2021-2023 год Приложение 3'!I265</f>
        <v>0</v>
      </c>
      <c r="I184" s="26"/>
      <c r="J184" s="26"/>
    </row>
    <row r="185" spans="1:10" ht="31.5">
      <c r="A185" s="45" t="s">
        <v>10</v>
      </c>
      <c r="B185" s="42" t="s">
        <v>410</v>
      </c>
      <c r="C185" s="42" t="s">
        <v>11</v>
      </c>
      <c r="D185" s="20">
        <f>'2021-2023 год Приложение 3'!E266</f>
        <v>0</v>
      </c>
      <c r="E185" s="20">
        <f>'2021-2023 год Приложение 3'!F266</f>
        <v>62.8</v>
      </c>
      <c r="F185" s="20">
        <f>'2021-2023 год Приложение 3'!G266</f>
        <v>62.8</v>
      </c>
      <c r="G185" s="20">
        <f>'2021-2023 год Приложение 3'!H266</f>
        <v>0</v>
      </c>
      <c r="H185" s="20">
        <f>'2021-2023 год Приложение 3'!I266</f>
        <v>0</v>
      </c>
      <c r="I185" s="26"/>
      <c r="J185" s="26"/>
    </row>
    <row r="186" spans="1:10" ht="15.75">
      <c r="A186" s="22" t="s">
        <v>411</v>
      </c>
      <c r="B186" s="42" t="s">
        <v>415</v>
      </c>
      <c r="C186" s="42"/>
      <c r="D186" s="20">
        <f>'2021-2023 год Приложение 3'!E267</f>
        <v>0</v>
      </c>
      <c r="E186" s="20">
        <f>'2021-2023 год Приложение 3'!F267</f>
        <v>22.1</v>
      </c>
      <c r="F186" s="20">
        <f>'2021-2023 год Приложение 3'!G267</f>
        <v>22.1</v>
      </c>
      <c r="G186" s="20">
        <f>'2021-2023 год Приложение 3'!H267</f>
        <v>0</v>
      </c>
      <c r="H186" s="20">
        <f>'2021-2023 год Приложение 3'!I267</f>
        <v>0</v>
      </c>
      <c r="I186" s="26"/>
      <c r="J186" s="26"/>
    </row>
    <row r="187" spans="1:10" ht="31.5">
      <c r="A187" s="22" t="s">
        <v>10</v>
      </c>
      <c r="B187" s="42" t="s">
        <v>415</v>
      </c>
      <c r="C187" s="42" t="s">
        <v>11</v>
      </c>
      <c r="D187" s="20">
        <f>'2021-2023 год Приложение 3'!E268</f>
        <v>0</v>
      </c>
      <c r="E187" s="20">
        <f>'2021-2023 год Приложение 3'!F268</f>
        <v>22.1</v>
      </c>
      <c r="F187" s="20">
        <f>'2021-2023 год Приложение 3'!G268</f>
        <v>22.1</v>
      </c>
      <c r="G187" s="20">
        <f>'2021-2023 год Приложение 3'!H268</f>
        <v>0</v>
      </c>
      <c r="H187" s="20">
        <f>'2021-2023 год Приложение 3'!I268</f>
        <v>0</v>
      </c>
      <c r="I187" s="26"/>
      <c r="J187" s="26"/>
    </row>
    <row r="188" spans="1:10" ht="31.5">
      <c r="A188" s="54" t="s">
        <v>231</v>
      </c>
      <c r="B188" s="42" t="s">
        <v>401</v>
      </c>
      <c r="C188" s="42"/>
      <c r="D188" s="20">
        <f>'2021-2023 год Приложение 3'!E269</f>
        <v>0</v>
      </c>
      <c r="E188" s="20">
        <f>'2021-2023 год Приложение 3'!F269</f>
        <v>821.5</v>
      </c>
      <c r="F188" s="20">
        <f>'2021-2023 год Приложение 3'!G269</f>
        <v>821.5</v>
      </c>
      <c r="G188" s="20">
        <f>'2021-2023 год Приложение 3'!H269</f>
        <v>0</v>
      </c>
      <c r="H188" s="20">
        <f>'2021-2023 год Приложение 3'!I269</f>
        <v>0</v>
      </c>
      <c r="I188" s="26"/>
      <c r="J188" s="26"/>
    </row>
    <row r="189" spans="1:10" ht="31.5">
      <c r="A189" s="54" t="s">
        <v>10</v>
      </c>
      <c r="B189" s="42" t="s">
        <v>401</v>
      </c>
      <c r="C189" s="42" t="s">
        <v>11</v>
      </c>
      <c r="D189" s="20">
        <f>'2021-2023 год Приложение 3'!E270</f>
        <v>0</v>
      </c>
      <c r="E189" s="20">
        <f>'2021-2023 год Приложение 3'!F270</f>
        <v>821.5</v>
      </c>
      <c r="F189" s="20">
        <f>'2021-2023 год Приложение 3'!G270</f>
        <v>821.5</v>
      </c>
      <c r="G189" s="20">
        <f>'2021-2023 год Приложение 3'!H270</f>
        <v>0</v>
      </c>
      <c r="H189" s="20">
        <f>'2021-2023 год Приложение 3'!I270</f>
        <v>0</v>
      </c>
      <c r="I189" s="26"/>
      <c r="J189" s="26"/>
    </row>
    <row r="190" spans="1:10" ht="15.75" hidden="1">
      <c r="A190" s="45" t="s">
        <v>183</v>
      </c>
      <c r="B190" s="42" t="s">
        <v>379</v>
      </c>
      <c r="C190" s="42"/>
      <c r="D190" s="20">
        <f>'2021-2023 год Приложение 3'!E271</f>
        <v>5417.1</v>
      </c>
      <c r="E190" s="20">
        <f>'2021-2023 год Приложение 3'!F271</f>
        <v>-5417.1</v>
      </c>
      <c r="F190" s="20">
        <f>'2021-2023 год Приложение 3'!G271</f>
        <v>0</v>
      </c>
      <c r="G190" s="20">
        <f>'2021-2023 год Приложение 3'!H271</f>
        <v>0</v>
      </c>
      <c r="H190" s="20">
        <f>'2021-2023 год Приложение 3'!I271</f>
        <v>0</v>
      </c>
      <c r="I190" s="26"/>
      <c r="J190" s="26"/>
    </row>
    <row r="191" spans="1:10" ht="31.5" hidden="1">
      <c r="A191" s="22" t="s">
        <v>10</v>
      </c>
      <c r="B191" s="42" t="s">
        <v>379</v>
      </c>
      <c r="C191" s="42" t="s">
        <v>11</v>
      </c>
      <c r="D191" s="20">
        <f>'2021-2023 год Приложение 3'!E272</f>
        <v>5417.1</v>
      </c>
      <c r="E191" s="20">
        <f>'2021-2023 год Приложение 3'!F272</f>
        <v>-5417.1</v>
      </c>
      <c r="F191" s="20">
        <f>'2021-2023 год Приложение 3'!G272</f>
        <v>0</v>
      </c>
      <c r="G191" s="20">
        <f>'2021-2023 год Приложение 3'!H272</f>
        <v>0</v>
      </c>
      <c r="H191" s="20">
        <f>'2021-2023 год Приложение 3'!I272</f>
        <v>0</v>
      </c>
      <c r="I191" s="26"/>
      <c r="J191" s="26"/>
    </row>
    <row r="192" spans="1:12" ht="31.5">
      <c r="A192" s="22" t="s">
        <v>231</v>
      </c>
      <c r="B192" s="42" t="s">
        <v>333</v>
      </c>
      <c r="C192" s="42"/>
      <c r="D192" s="20">
        <f>'2021-2023 год Приложение 3'!E273</f>
        <v>1997.8000000000002</v>
      </c>
      <c r="E192" s="20">
        <f>'2021-2023 год Приложение 3'!F273</f>
        <v>15784.5</v>
      </c>
      <c r="F192" s="20">
        <f>'2021-2023 год Приложение 3'!G273</f>
        <v>17782.3</v>
      </c>
      <c r="G192" s="20">
        <f>'2021-2023 год Приложение 3'!H273</f>
        <v>0</v>
      </c>
      <c r="H192" s="20">
        <f>'2021-2023 год Приложение 3'!I273</f>
        <v>0</v>
      </c>
      <c r="I192" s="26"/>
      <c r="J192" s="26"/>
      <c r="K192" s="26"/>
      <c r="L192" s="26"/>
    </row>
    <row r="193" spans="1:12" ht="31.5">
      <c r="A193" s="22" t="s">
        <v>10</v>
      </c>
      <c r="B193" s="42" t="s">
        <v>333</v>
      </c>
      <c r="C193" s="42" t="s">
        <v>11</v>
      </c>
      <c r="D193" s="20">
        <f>'2021-2023 год Приложение 3'!E274</f>
        <v>1997.8000000000002</v>
      </c>
      <c r="E193" s="20">
        <f>'2021-2023 год Приложение 3'!F274</f>
        <v>15784.5</v>
      </c>
      <c r="F193" s="20">
        <f>'2021-2023 год Приложение 3'!G274</f>
        <v>17782.3</v>
      </c>
      <c r="G193" s="20">
        <f>'2021-2023 год Приложение 3'!H274</f>
        <v>0</v>
      </c>
      <c r="H193" s="20">
        <f>'2021-2023 год Приложение 3'!I274</f>
        <v>0</v>
      </c>
      <c r="I193" s="26"/>
      <c r="J193" s="26"/>
      <c r="K193" s="26"/>
      <c r="L193" s="26"/>
    </row>
    <row r="194" spans="1:12" ht="31.5" hidden="1">
      <c r="A194" s="40" t="s">
        <v>235</v>
      </c>
      <c r="B194" s="42" t="s">
        <v>324</v>
      </c>
      <c r="C194" s="42"/>
      <c r="D194" s="20">
        <f>'2021-2023 год Приложение 3'!E275</f>
        <v>573.9000000000001</v>
      </c>
      <c r="E194" s="20">
        <f>'2021-2023 год Приложение 3'!F275</f>
        <v>-573.9</v>
      </c>
      <c r="F194" s="20">
        <f>'2021-2023 год Приложение 3'!G275</f>
        <v>0</v>
      </c>
      <c r="G194" s="20">
        <f>G195</f>
        <v>0</v>
      </c>
      <c r="H194" s="20">
        <f>H195</f>
        <v>0</v>
      </c>
      <c r="I194" s="26"/>
      <c r="J194" s="26"/>
      <c r="K194" s="114"/>
      <c r="L194" s="114"/>
    </row>
    <row r="195" spans="1:12" ht="31.5" hidden="1">
      <c r="A195" s="22" t="s">
        <v>10</v>
      </c>
      <c r="B195" s="42" t="s">
        <v>324</v>
      </c>
      <c r="C195" s="42" t="s">
        <v>11</v>
      </c>
      <c r="D195" s="20">
        <f>'2021-2023 год Приложение 3'!E276</f>
        <v>573.9000000000001</v>
      </c>
      <c r="E195" s="20">
        <f>'2021-2023 год Приложение 3'!F276</f>
        <v>-573.9</v>
      </c>
      <c r="F195" s="20">
        <f>'2021-2023 год Приложение 3'!G276</f>
        <v>0</v>
      </c>
      <c r="G195" s="20">
        <f>'2021-2023 год Приложение 3'!H276</f>
        <v>0</v>
      </c>
      <c r="H195" s="20">
        <f>'2021-2023 год Приложение 3'!I276</f>
        <v>0</v>
      </c>
      <c r="I195" s="26"/>
      <c r="J195" s="26"/>
      <c r="K195" s="114"/>
      <c r="L195" s="114"/>
    </row>
    <row r="196" spans="1:12" ht="15.75">
      <c r="A196" s="22" t="s">
        <v>183</v>
      </c>
      <c r="B196" s="42" t="s">
        <v>342</v>
      </c>
      <c r="C196" s="42"/>
      <c r="D196" s="20">
        <f>'2021-2023 год Приложение 3'!E277</f>
        <v>384.4</v>
      </c>
      <c r="E196" s="20">
        <f>'2021-2023 год Приложение 3'!F277</f>
        <v>0</v>
      </c>
      <c r="F196" s="20">
        <f>'2021-2023 год Приложение 3'!G277</f>
        <v>384.4</v>
      </c>
      <c r="G196" s="20">
        <f>'2021-2023 год Приложение 3'!H277</f>
        <v>0</v>
      </c>
      <c r="H196" s="20">
        <f>'2021-2023 год Приложение 3'!I277</f>
        <v>0</v>
      </c>
      <c r="I196" s="26"/>
      <c r="J196" s="26"/>
      <c r="K196" s="114"/>
      <c r="L196" s="114"/>
    </row>
    <row r="197" spans="1:12" ht="31.5">
      <c r="A197" s="22" t="s">
        <v>10</v>
      </c>
      <c r="B197" s="42" t="s">
        <v>342</v>
      </c>
      <c r="C197" s="42" t="s">
        <v>11</v>
      </c>
      <c r="D197" s="20">
        <f>'2021-2023 год Приложение 3'!E278</f>
        <v>384.4</v>
      </c>
      <c r="E197" s="20">
        <f>'2021-2023 год Приложение 3'!F278</f>
        <v>0</v>
      </c>
      <c r="F197" s="20">
        <f>'2021-2023 год Приложение 3'!G278</f>
        <v>384.4</v>
      </c>
      <c r="G197" s="20">
        <f>'2021-2023 год Приложение 3'!H278</f>
        <v>0</v>
      </c>
      <c r="H197" s="20">
        <f>'2021-2023 год Приложение 3'!I278</f>
        <v>0</v>
      </c>
      <c r="I197" s="26"/>
      <c r="J197" s="26"/>
      <c r="K197" s="114"/>
      <c r="L197" s="114"/>
    </row>
    <row r="198" spans="1:12" ht="31.5">
      <c r="A198" s="54" t="s">
        <v>235</v>
      </c>
      <c r="B198" s="42" t="s">
        <v>400</v>
      </c>
      <c r="C198" s="42"/>
      <c r="D198" s="20">
        <f>'2021-2023 год Приложение 3'!E279</f>
        <v>0</v>
      </c>
      <c r="E198" s="20">
        <f>'2021-2023 год Приложение 3'!F279</f>
        <v>1733</v>
      </c>
      <c r="F198" s="20">
        <f>'2021-2023 год Приложение 3'!G279</f>
        <v>1733</v>
      </c>
      <c r="G198" s="20">
        <f>'2021-2023 год Приложение 3'!H279</f>
        <v>0</v>
      </c>
      <c r="H198" s="20">
        <f>'2021-2023 год Приложение 3'!I279</f>
        <v>0</v>
      </c>
      <c r="I198" s="26"/>
      <c r="J198" s="26"/>
      <c r="K198" s="114"/>
      <c r="L198" s="114"/>
    </row>
    <row r="199" spans="1:12" ht="31.5">
      <c r="A199" s="54" t="s">
        <v>10</v>
      </c>
      <c r="B199" s="42" t="s">
        <v>400</v>
      </c>
      <c r="C199" s="42" t="s">
        <v>11</v>
      </c>
      <c r="D199" s="20">
        <f>'2021-2023 год Приложение 3'!E280</f>
        <v>0</v>
      </c>
      <c r="E199" s="20">
        <f>'2021-2023 год Приложение 3'!F280</f>
        <v>1733</v>
      </c>
      <c r="F199" s="20">
        <f>'2021-2023 год Приложение 3'!G280</f>
        <v>1733</v>
      </c>
      <c r="G199" s="20">
        <f>'2021-2023 год Приложение 3'!H280</f>
        <v>0</v>
      </c>
      <c r="H199" s="20">
        <f>'2021-2023 год Приложение 3'!I280</f>
        <v>0</v>
      </c>
      <c r="I199" s="26"/>
      <c r="J199" s="26"/>
      <c r="K199" s="114"/>
      <c r="L199" s="114"/>
    </row>
    <row r="200" spans="1:12" ht="47.25">
      <c r="A200" s="54" t="s">
        <v>399</v>
      </c>
      <c r="B200" s="42" t="s">
        <v>398</v>
      </c>
      <c r="C200" s="42"/>
      <c r="D200" s="20">
        <f>'2021-2023 год Приложение 3'!E281</f>
        <v>0</v>
      </c>
      <c r="E200" s="20">
        <f>'2021-2023 год Приложение 3'!F281</f>
        <v>340.9</v>
      </c>
      <c r="F200" s="20">
        <f>'2021-2023 год Приложение 3'!G281</f>
        <v>340.9</v>
      </c>
      <c r="G200" s="20">
        <f>'2021-2023 год Приложение 3'!H281</f>
        <v>0</v>
      </c>
      <c r="H200" s="20">
        <f>'2021-2023 год Приложение 3'!I281</f>
        <v>0</v>
      </c>
      <c r="I200" s="26"/>
      <c r="J200" s="26"/>
      <c r="K200" s="114"/>
      <c r="L200" s="114"/>
    </row>
    <row r="201" spans="1:12" ht="31.5">
      <c r="A201" s="54" t="s">
        <v>10</v>
      </c>
      <c r="B201" s="42" t="s">
        <v>398</v>
      </c>
      <c r="C201" s="42" t="s">
        <v>11</v>
      </c>
      <c r="D201" s="20">
        <f>'2021-2023 год Приложение 3'!E282</f>
        <v>0</v>
      </c>
      <c r="E201" s="20">
        <f>'2021-2023 год Приложение 3'!F282</f>
        <v>340.9</v>
      </c>
      <c r="F201" s="20">
        <f>'2021-2023 год Приложение 3'!G282</f>
        <v>340.9</v>
      </c>
      <c r="G201" s="20">
        <f>'2021-2023 год Приложение 3'!H282</f>
        <v>0</v>
      </c>
      <c r="H201" s="20">
        <f>'2021-2023 год Приложение 3'!I282</f>
        <v>0</v>
      </c>
      <c r="I201" s="26"/>
      <c r="J201" s="26"/>
      <c r="K201" s="114"/>
      <c r="L201" s="114"/>
    </row>
    <row r="202" spans="1:10" ht="31.5">
      <c r="A202" s="40" t="s">
        <v>48</v>
      </c>
      <c r="B202" s="42" t="s">
        <v>122</v>
      </c>
      <c r="C202" s="42"/>
      <c r="D202" s="20">
        <f>'2021-2023 год Приложение 3'!E283</f>
        <v>48201.4</v>
      </c>
      <c r="E202" s="20">
        <f>'2021-2023 год Приложение 3'!F283</f>
        <v>-54.9</v>
      </c>
      <c r="F202" s="20">
        <f>'2021-2023 год Приложение 3'!G283</f>
        <v>48146.5</v>
      </c>
      <c r="G202" s="20">
        <f>'2021-2023 год Приложение 3'!H283</f>
        <v>48095.7</v>
      </c>
      <c r="H202" s="20">
        <f>'2021-2023 год Приложение 3'!I283</f>
        <v>48095.7</v>
      </c>
      <c r="I202" s="26"/>
      <c r="J202" s="26"/>
    </row>
    <row r="203" spans="1:10" ht="31.5">
      <c r="A203" s="22" t="s">
        <v>10</v>
      </c>
      <c r="B203" s="42" t="s">
        <v>122</v>
      </c>
      <c r="C203" s="42" t="s">
        <v>11</v>
      </c>
      <c r="D203" s="20">
        <f>'2021-2023 год Приложение 3'!E284</f>
        <v>48201.4</v>
      </c>
      <c r="E203" s="20">
        <f>'2021-2023 год Приложение 3'!F284</f>
        <v>-54.9</v>
      </c>
      <c r="F203" s="20">
        <f>'2021-2023 год Приложение 3'!G284</f>
        <v>48146.5</v>
      </c>
      <c r="G203" s="20">
        <f>'2021-2023 год Приложение 3'!H284</f>
        <v>48095.7</v>
      </c>
      <c r="H203" s="20">
        <f>'2021-2023 год Приложение 3'!I284</f>
        <v>48095.7</v>
      </c>
      <c r="I203" s="26"/>
      <c r="J203" s="26"/>
    </row>
    <row r="204" spans="1:10" ht="47.25">
      <c r="A204" s="22" t="s">
        <v>372</v>
      </c>
      <c r="B204" s="42" t="s">
        <v>244</v>
      </c>
      <c r="C204" s="42"/>
      <c r="D204" s="20">
        <f>D205</f>
        <v>24133.5</v>
      </c>
      <c r="E204" s="20">
        <f>E205</f>
        <v>0</v>
      </c>
      <c r="F204" s="20">
        <f>F205</f>
        <v>24133.5</v>
      </c>
      <c r="G204" s="20">
        <f>G205</f>
        <v>24133.5</v>
      </c>
      <c r="H204" s="20">
        <f>H205</f>
        <v>24133.5</v>
      </c>
      <c r="I204" s="26"/>
      <c r="J204" s="26"/>
    </row>
    <row r="205" spans="1:10" ht="31.5">
      <c r="A205" s="22" t="s">
        <v>10</v>
      </c>
      <c r="B205" s="42" t="s">
        <v>244</v>
      </c>
      <c r="C205" s="42" t="s">
        <v>11</v>
      </c>
      <c r="D205" s="20">
        <f>'2021-2023 год Приложение 3'!E286</f>
        <v>24133.5</v>
      </c>
      <c r="E205" s="20">
        <f>'2021-2023 год Приложение 3'!F286</f>
        <v>0</v>
      </c>
      <c r="F205" s="20">
        <f>'2021-2023 год Приложение 3'!G286</f>
        <v>24133.5</v>
      </c>
      <c r="G205" s="20">
        <f>'2021-2023 год Приложение 3'!H286</f>
        <v>24133.5</v>
      </c>
      <c r="H205" s="20">
        <f>'2021-2023 год Приложение 3'!I286</f>
        <v>24133.5</v>
      </c>
      <c r="I205" s="26"/>
      <c r="J205" s="26"/>
    </row>
    <row r="206" spans="1:10" ht="31.5">
      <c r="A206" s="22" t="s">
        <v>239</v>
      </c>
      <c r="B206" s="42" t="s">
        <v>240</v>
      </c>
      <c r="C206" s="42"/>
      <c r="D206" s="20">
        <f>'2021-2023 год Приложение 3'!E287</f>
        <v>105.2</v>
      </c>
      <c r="E206" s="20">
        <f>'2021-2023 год Приложение 3'!F287</f>
        <v>0</v>
      </c>
      <c r="F206" s="20">
        <f>'2021-2023 год Приложение 3'!G287</f>
        <v>105.2</v>
      </c>
      <c r="G206" s="20">
        <f>G207</f>
        <v>108.6</v>
      </c>
      <c r="H206" s="20">
        <f>H207</f>
        <v>108.6</v>
      </c>
      <c r="I206" s="26"/>
      <c r="J206" s="26"/>
    </row>
    <row r="207" spans="1:10" ht="31.5">
      <c r="A207" s="22" t="s">
        <v>10</v>
      </c>
      <c r="B207" s="42" t="s">
        <v>240</v>
      </c>
      <c r="C207" s="42" t="s">
        <v>11</v>
      </c>
      <c r="D207" s="20">
        <f>'2021-2023 год Приложение 3'!E288</f>
        <v>105.2</v>
      </c>
      <c r="E207" s="20">
        <f>'2021-2023 год Приложение 3'!F288</f>
        <v>0</v>
      </c>
      <c r="F207" s="20">
        <f>'2021-2023 год Приложение 3'!G288</f>
        <v>105.2</v>
      </c>
      <c r="G207" s="20">
        <f>'2021-2023 год Приложение 3'!H288</f>
        <v>108.6</v>
      </c>
      <c r="H207" s="20">
        <f>'2021-2023 год Приложение 3'!I288</f>
        <v>108.6</v>
      </c>
      <c r="I207" s="26"/>
      <c r="J207" s="26"/>
    </row>
    <row r="208" spans="1:10" ht="31.5">
      <c r="A208" s="40" t="s">
        <v>47</v>
      </c>
      <c r="B208" s="42" t="s">
        <v>123</v>
      </c>
      <c r="C208" s="42"/>
      <c r="D208" s="20">
        <f>'2021-2023 год Приложение 3'!E289</f>
        <v>22780.7</v>
      </c>
      <c r="E208" s="20">
        <f>'2021-2023 год Приложение 3'!F289</f>
        <v>0</v>
      </c>
      <c r="F208" s="20">
        <f>'2021-2023 год Приложение 3'!G289</f>
        <v>22780.7</v>
      </c>
      <c r="G208" s="20">
        <f>'2021-2023 год Приложение 3'!H289</f>
        <v>23359.9</v>
      </c>
      <c r="H208" s="20">
        <f>'2021-2023 год Приложение 3'!I289</f>
        <v>23359.9</v>
      </c>
      <c r="I208" s="26"/>
      <c r="J208" s="26"/>
    </row>
    <row r="209" spans="1:10" ht="31.5">
      <c r="A209" s="22" t="s">
        <v>10</v>
      </c>
      <c r="B209" s="42" t="s">
        <v>123</v>
      </c>
      <c r="C209" s="42" t="s">
        <v>11</v>
      </c>
      <c r="D209" s="20">
        <f>'2021-2023 год Приложение 3'!E290</f>
        <v>22780.7</v>
      </c>
      <c r="E209" s="20">
        <f>'2021-2023 год Приложение 3'!F290</f>
        <v>0</v>
      </c>
      <c r="F209" s="20">
        <f>'2021-2023 год Приложение 3'!G290</f>
        <v>22780.7</v>
      </c>
      <c r="G209" s="20">
        <f>'2021-2023 год Приложение 3'!H290</f>
        <v>23359.9</v>
      </c>
      <c r="H209" s="20">
        <f>'2021-2023 год Приложение 3'!I290</f>
        <v>23359.9</v>
      </c>
      <c r="I209" s="26"/>
      <c r="J209" s="26"/>
    </row>
    <row r="210" spans="1:10" ht="47.25">
      <c r="A210" s="22" t="s">
        <v>248</v>
      </c>
      <c r="B210" s="42" t="s">
        <v>249</v>
      </c>
      <c r="C210" s="42"/>
      <c r="D210" s="20">
        <f>'2021-2023 год Приложение 3'!E291</f>
        <v>8334.2</v>
      </c>
      <c r="E210" s="20">
        <f>'2021-2023 год Приложение 3'!F291</f>
        <v>0</v>
      </c>
      <c r="F210" s="20">
        <f>'2021-2023 год Приложение 3'!G291</f>
        <v>8334.2</v>
      </c>
      <c r="G210" s="20">
        <f>'2021-2023 год Приложение 3'!H291</f>
        <v>8334.2</v>
      </c>
      <c r="H210" s="20">
        <f>'2021-2023 год Приложение 3'!I291</f>
        <v>8334.2</v>
      </c>
      <c r="I210" s="26"/>
      <c r="J210" s="26"/>
    </row>
    <row r="211" spans="1:10" ht="31.5">
      <c r="A211" s="22" t="s">
        <v>10</v>
      </c>
      <c r="B211" s="42" t="s">
        <v>249</v>
      </c>
      <c r="C211" s="42" t="s">
        <v>11</v>
      </c>
      <c r="D211" s="20">
        <f>'2021-2023 год Приложение 3'!E292</f>
        <v>8334.2</v>
      </c>
      <c r="E211" s="20">
        <f>'2021-2023 год Приложение 3'!F292</f>
        <v>0</v>
      </c>
      <c r="F211" s="20">
        <f>'2021-2023 год Приложение 3'!G292</f>
        <v>8334.2</v>
      </c>
      <c r="G211" s="20">
        <f>'2021-2023 год Приложение 3'!H292</f>
        <v>8334.2</v>
      </c>
      <c r="H211" s="20">
        <f>'2021-2023 год Приложение 3'!I292</f>
        <v>8334.2</v>
      </c>
      <c r="I211" s="26"/>
      <c r="J211" s="26"/>
    </row>
    <row r="212" spans="1:10" ht="31.5">
      <c r="A212" s="22" t="s">
        <v>239</v>
      </c>
      <c r="B212" s="42" t="s">
        <v>241</v>
      </c>
      <c r="C212" s="42"/>
      <c r="D212" s="20">
        <f>'2021-2023 год Приложение 3'!E293</f>
        <v>72</v>
      </c>
      <c r="E212" s="20">
        <f>'2021-2023 год Приложение 3'!F293</f>
        <v>0</v>
      </c>
      <c r="F212" s="20">
        <f>'2021-2023 год Приложение 3'!G293</f>
        <v>72</v>
      </c>
      <c r="G212" s="20">
        <f>'2021-2023 год Приложение 3'!H293</f>
        <v>72</v>
      </c>
      <c r="H212" s="20">
        <f>'2021-2023 год Приложение 3'!I293</f>
        <v>72</v>
      </c>
      <c r="I212" s="26"/>
      <c r="J212" s="26"/>
    </row>
    <row r="213" spans="1:10" ht="31.5">
      <c r="A213" s="22" t="s">
        <v>10</v>
      </c>
      <c r="B213" s="42" t="s">
        <v>241</v>
      </c>
      <c r="C213" s="42" t="s">
        <v>11</v>
      </c>
      <c r="D213" s="20">
        <f>'2021-2023 год Приложение 3'!E294</f>
        <v>72</v>
      </c>
      <c r="E213" s="20">
        <f>'2021-2023 год Приложение 3'!F294</f>
        <v>0</v>
      </c>
      <c r="F213" s="20">
        <f>'2021-2023 год Приложение 3'!G294</f>
        <v>72</v>
      </c>
      <c r="G213" s="20">
        <f>'2021-2023 год Приложение 3'!H294</f>
        <v>72</v>
      </c>
      <c r="H213" s="20">
        <f>'2021-2023 год Приложение 3'!I294</f>
        <v>72</v>
      </c>
      <c r="I213" s="26"/>
      <c r="J213" s="26"/>
    </row>
    <row r="214" spans="1:10" ht="47.25">
      <c r="A214" s="54" t="s">
        <v>413</v>
      </c>
      <c r="B214" s="42" t="s">
        <v>414</v>
      </c>
      <c r="C214" s="42"/>
      <c r="D214" s="20">
        <f>'2021-2023 год Приложение 3'!E295</f>
        <v>0</v>
      </c>
      <c r="E214" s="20">
        <f>'2021-2023 год Приложение 3'!F295</f>
        <v>640.5</v>
      </c>
      <c r="F214" s="20">
        <f>'2021-2023 год Приложение 3'!G295</f>
        <v>640.5</v>
      </c>
      <c r="G214" s="20">
        <f>'2021-2023 год Приложение 3'!H295</f>
        <v>0</v>
      </c>
      <c r="H214" s="20">
        <f>'2021-2023 год Приложение 3'!I295</f>
        <v>0</v>
      </c>
      <c r="I214" s="26"/>
      <c r="J214" s="26"/>
    </row>
    <row r="215" spans="1:10" ht="31.5">
      <c r="A215" s="22" t="s">
        <v>10</v>
      </c>
      <c r="B215" s="42" t="s">
        <v>414</v>
      </c>
      <c r="C215" s="42" t="s">
        <v>11</v>
      </c>
      <c r="D215" s="20">
        <f>'2021-2023 год Приложение 3'!E296</f>
        <v>0</v>
      </c>
      <c r="E215" s="20">
        <f>'2021-2023 год Приложение 3'!F296</f>
        <v>640.5</v>
      </c>
      <c r="F215" s="20">
        <f>'2021-2023 год Приложение 3'!G296</f>
        <v>640.5</v>
      </c>
      <c r="G215" s="20">
        <f>'2021-2023 год Приложение 3'!H296</f>
        <v>0</v>
      </c>
      <c r="H215" s="20">
        <f>'2021-2023 год Приложение 3'!I296</f>
        <v>0</v>
      </c>
      <c r="I215" s="26"/>
      <c r="J215" s="26"/>
    </row>
    <row r="216" spans="1:10" ht="15.75">
      <c r="A216" s="40" t="s">
        <v>171</v>
      </c>
      <c r="B216" s="42" t="s">
        <v>172</v>
      </c>
      <c r="C216" s="42"/>
      <c r="D216" s="20">
        <f>'2021-2023 год Приложение 3'!E297</f>
        <v>20</v>
      </c>
      <c r="E216" s="20">
        <f>'2021-2023 год Приложение 3'!F297</f>
        <v>0</v>
      </c>
      <c r="F216" s="20">
        <f>'2021-2023 год Приложение 3'!G297</f>
        <v>20</v>
      </c>
      <c r="G216" s="20">
        <f>'2021-2023 год Приложение 3'!H297</f>
        <v>20</v>
      </c>
      <c r="H216" s="20">
        <f>'2021-2023 год Приложение 3'!I297</f>
        <v>20</v>
      </c>
      <c r="I216" s="26"/>
      <c r="J216" s="26"/>
    </row>
    <row r="217" spans="1:10" ht="15.75">
      <c r="A217" s="40" t="s">
        <v>26</v>
      </c>
      <c r="B217" s="42" t="s">
        <v>172</v>
      </c>
      <c r="C217" s="42" t="s">
        <v>16</v>
      </c>
      <c r="D217" s="20">
        <f>'2021-2023 год Приложение 3'!E298</f>
        <v>20</v>
      </c>
      <c r="E217" s="20">
        <f>'2021-2023 год Приложение 3'!F298</f>
        <v>0</v>
      </c>
      <c r="F217" s="20">
        <f>'2021-2023 год Приложение 3'!G298</f>
        <v>20</v>
      </c>
      <c r="G217" s="20">
        <f>'2021-2023 год Приложение 3'!H298</f>
        <v>20</v>
      </c>
      <c r="H217" s="20">
        <f>'2021-2023 год Приложение 3'!I298</f>
        <v>20</v>
      </c>
      <c r="I217" s="26"/>
      <c r="J217" s="26"/>
    </row>
    <row r="218" spans="1:10" ht="15.75">
      <c r="A218" s="40" t="s">
        <v>21</v>
      </c>
      <c r="B218" s="42" t="s">
        <v>124</v>
      </c>
      <c r="C218" s="42"/>
      <c r="D218" s="20">
        <f>'2021-2023 год Приложение 3'!E299</f>
        <v>9275.2</v>
      </c>
      <c r="E218" s="20">
        <f>'2021-2023 год Приложение 3'!F299</f>
        <v>0</v>
      </c>
      <c r="F218" s="20">
        <f>'2021-2023 год Приложение 3'!G299</f>
        <v>9275.2</v>
      </c>
      <c r="G218" s="20">
        <f>'2021-2023 год Приложение 3'!H299</f>
        <v>9045.2</v>
      </c>
      <c r="H218" s="20">
        <f>'2021-2023 год Приложение 3'!I299</f>
        <v>9045.2</v>
      </c>
      <c r="I218" s="26"/>
      <c r="J218" s="26"/>
    </row>
    <row r="219" spans="1:10" ht="63">
      <c r="A219" s="22" t="s">
        <v>14</v>
      </c>
      <c r="B219" s="42" t="s">
        <v>124</v>
      </c>
      <c r="C219" s="42" t="s">
        <v>15</v>
      </c>
      <c r="D219" s="20">
        <f>'2021-2023 год Приложение 3'!E300</f>
        <v>7841.2</v>
      </c>
      <c r="E219" s="20">
        <f>'2021-2023 год Приложение 3'!F300</f>
        <v>0</v>
      </c>
      <c r="F219" s="20">
        <f>'2021-2023 год Приложение 3'!G300</f>
        <v>7841.2</v>
      </c>
      <c r="G219" s="20">
        <f>'2021-2023 год Приложение 3'!H300</f>
        <v>7841.2</v>
      </c>
      <c r="H219" s="20">
        <f>'2021-2023 год Приложение 3'!I300</f>
        <v>7841.2</v>
      </c>
      <c r="I219" s="26"/>
      <c r="J219" s="26"/>
    </row>
    <row r="220" spans="1:10" ht="47.25">
      <c r="A220" s="45" t="s">
        <v>346</v>
      </c>
      <c r="B220" s="42" t="s">
        <v>124</v>
      </c>
      <c r="C220" s="42" t="s">
        <v>8</v>
      </c>
      <c r="D220" s="20">
        <f>'2021-2023 год Приложение 3'!E301</f>
        <v>1415.5</v>
      </c>
      <c r="E220" s="20">
        <f>'2021-2023 год Приложение 3'!F301</f>
        <v>0</v>
      </c>
      <c r="F220" s="20">
        <f>'2021-2023 год Приложение 3'!G301</f>
        <v>1415.5</v>
      </c>
      <c r="G220" s="20">
        <f>'2021-2023 год Приложение 3'!H301</f>
        <v>1185.5</v>
      </c>
      <c r="H220" s="20">
        <f>'2021-2023 год Приложение 3'!I301</f>
        <v>1185.5</v>
      </c>
      <c r="I220" s="26"/>
      <c r="J220" s="26"/>
    </row>
    <row r="221" spans="1:10" ht="15.75">
      <c r="A221" s="54" t="s">
        <v>9</v>
      </c>
      <c r="B221" s="42" t="s">
        <v>124</v>
      </c>
      <c r="C221" s="42" t="s">
        <v>12</v>
      </c>
      <c r="D221" s="20">
        <f>'2021-2023 год Приложение 3'!E302</f>
        <v>18.5</v>
      </c>
      <c r="E221" s="20">
        <f>'2021-2023 год Приложение 3'!F302</f>
        <v>0</v>
      </c>
      <c r="F221" s="20">
        <f>'2021-2023 год Приложение 3'!G302</f>
        <v>18.5</v>
      </c>
      <c r="G221" s="20">
        <f>'2021-2023 год Приложение 3'!H302</f>
        <v>18.5</v>
      </c>
      <c r="H221" s="20">
        <f>'2021-2023 год Приложение 3'!I302</f>
        <v>18.5</v>
      </c>
      <c r="I221" s="26"/>
      <c r="J221" s="26"/>
    </row>
    <row r="222" spans="1:10" ht="15.75">
      <c r="A222" s="40" t="s">
        <v>46</v>
      </c>
      <c r="B222" s="42" t="s">
        <v>327</v>
      </c>
      <c r="C222" s="42"/>
      <c r="D222" s="20">
        <f>'2021-2023 год Приложение 3'!E303</f>
        <v>7954.400000000001</v>
      </c>
      <c r="E222" s="20">
        <f>'2021-2023 год Приложение 3'!F303</f>
        <v>0</v>
      </c>
      <c r="F222" s="20">
        <f>'2021-2023 год Приложение 3'!G303</f>
        <v>7954.400000000001</v>
      </c>
      <c r="G222" s="20">
        <f>'2021-2023 год Приложение 3'!H303</f>
        <v>7954.400000000001</v>
      </c>
      <c r="H222" s="20">
        <f>'2021-2023 год Приложение 3'!I303</f>
        <v>7954.400000000001</v>
      </c>
      <c r="I222" s="26"/>
      <c r="J222" s="26"/>
    </row>
    <row r="223" spans="1:10" ht="63">
      <c r="A223" s="22" t="s">
        <v>14</v>
      </c>
      <c r="B223" s="42" t="s">
        <v>327</v>
      </c>
      <c r="C223" s="42" t="s">
        <v>15</v>
      </c>
      <c r="D223" s="20">
        <f>'2021-2023 год Приложение 3'!E304</f>
        <v>7165.3</v>
      </c>
      <c r="E223" s="20">
        <f>'2021-2023 год Приложение 3'!F304</f>
        <v>0</v>
      </c>
      <c r="F223" s="20">
        <f>'2021-2023 год Приложение 3'!G304</f>
        <v>7165.3</v>
      </c>
      <c r="G223" s="20">
        <f>'2021-2023 год Приложение 3'!H304</f>
        <v>7165.3</v>
      </c>
      <c r="H223" s="20">
        <f>'2021-2023 год Приложение 3'!I304</f>
        <v>7165.3</v>
      </c>
      <c r="I223" s="26"/>
      <c r="J223" s="26"/>
    </row>
    <row r="224" spans="1:10" ht="47.25">
      <c r="A224" s="45" t="s">
        <v>346</v>
      </c>
      <c r="B224" s="42" t="s">
        <v>327</v>
      </c>
      <c r="C224" s="42" t="s">
        <v>8</v>
      </c>
      <c r="D224" s="20">
        <f>'2021-2023 год Приложение 3'!E305</f>
        <v>786.6</v>
      </c>
      <c r="E224" s="20">
        <f>'2021-2023 год Приложение 3'!F305</f>
        <v>0</v>
      </c>
      <c r="F224" s="20">
        <f>'2021-2023 год Приложение 3'!G305</f>
        <v>786.6</v>
      </c>
      <c r="G224" s="20">
        <f>'2021-2023 год Приложение 3'!H305</f>
        <v>786.6</v>
      </c>
      <c r="H224" s="20">
        <f>'2021-2023 год Приложение 3'!I305</f>
        <v>786.6</v>
      </c>
      <c r="I224" s="26"/>
      <c r="J224" s="26"/>
    </row>
    <row r="225" spans="1:10" ht="15.75">
      <c r="A225" s="54" t="s">
        <v>9</v>
      </c>
      <c r="B225" s="42" t="s">
        <v>327</v>
      </c>
      <c r="C225" s="42" t="s">
        <v>12</v>
      </c>
      <c r="D225" s="20">
        <f>'2021-2023 год Приложение 3'!E306</f>
        <v>2.5</v>
      </c>
      <c r="E225" s="20">
        <f>'2021-2023 год Приложение 3'!F306</f>
        <v>0</v>
      </c>
      <c r="F225" s="20">
        <f>'2021-2023 год Приложение 3'!G306</f>
        <v>2.5</v>
      </c>
      <c r="G225" s="20">
        <f>'2021-2023 год Приложение 3'!H306</f>
        <v>2.5</v>
      </c>
      <c r="H225" s="20">
        <f>'2021-2023 год Приложение 3'!I306</f>
        <v>2.5</v>
      </c>
      <c r="I225" s="26"/>
      <c r="J225" s="26"/>
    </row>
    <row r="226" spans="1:10" ht="15.75">
      <c r="A226" s="54" t="s">
        <v>183</v>
      </c>
      <c r="B226" s="42" t="s">
        <v>386</v>
      </c>
      <c r="C226" s="42"/>
      <c r="D226" s="20">
        <f>'2021-2023 год Приложение 3'!E307</f>
        <v>0</v>
      </c>
      <c r="E226" s="20">
        <f>'2021-2023 год Приложение 3'!F307</f>
        <v>5417</v>
      </c>
      <c r="F226" s="20">
        <f>'2021-2023 год Приложение 3'!G307</f>
        <v>5417</v>
      </c>
      <c r="G226" s="20">
        <f>'2021-2023 год Приложение 3'!H307</f>
        <v>0</v>
      </c>
      <c r="H226" s="20">
        <f>'2021-2023 год Приложение 3'!I307</f>
        <v>0</v>
      </c>
      <c r="I226" s="26"/>
      <c r="J226" s="26"/>
    </row>
    <row r="227" spans="1:10" ht="31.5">
      <c r="A227" s="54" t="s">
        <v>10</v>
      </c>
      <c r="B227" s="42" t="s">
        <v>386</v>
      </c>
      <c r="C227" s="42" t="s">
        <v>11</v>
      </c>
      <c r="D227" s="20">
        <f>'2021-2023 год Приложение 3'!E308</f>
        <v>0</v>
      </c>
      <c r="E227" s="20">
        <f>'2021-2023 год Приложение 3'!F308</f>
        <v>5417</v>
      </c>
      <c r="F227" s="20">
        <f>'2021-2023 год Приложение 3'!G308</f>
        <v>5417</v>
      </c>
      <c r="G227" s="20">
        <f>'2021-2023 год Приложение 3'!H308</f>
        <v>0</v>
      </c>
      <c r="H227" s="20">
        <f>'2021-2023 год Приложение 3'!I308</f>
        <v>0</v>
      </c>
      <c r="I227" s="26"/>
      <c r="J227" s="26"/>
    </row>
    <row r="228" spans="1:10" ht="31.5">
      <c r="A228" s="29" t="s">
        <v>270</v>
      </c>
      <c r="B228" s="30" t="s">
        <v>125</v>
      </c>
      <c r="C228" s="30" t="s">
        <v>0</v>
      </c>
      <c r="D228" s="31">
        <f>D229+D236+D238+D240+D242+D244+D246+D249+D251+D255+D231+D234+D253</f>
        <v>62635.1</v>
      </c>
      <c r="E228" s="31">
        <f>E229+E236+E238+E240+E242+E244+E246+E249+E251+E255+E231+E234+E253</f>
        <v>1856.0000000000002</v>
      </c>
      <c r="F228" s="31">
        <f>F229+F236+F238+F240+F242+F244+F246+F249+F251+F255+F231+F234+F253</f>
        <v>64491.1</v>
      </c>
      <c r="G228" s="31">
        <f>G229+G236+G238+G240+G242+G244+G246+G249+G251+G255+G231+G234+G253</f>
        <v>60508.6</v>
      </c>
      <c r="H228" s="31">
        <f>H229+H236+H238+H240+H242+H244+H246+H249+H251+H255+H231+H234</f>
        <v>60508.6</v>
      </c>
      <c r="I228" s="26"/>
      <c r="J228" s="26"/>
    </row>
    <row r="229" spans="1:10" ht="15.75">
      <c r="A229" s="40" t="s">
        <v>311</v>
      </c>
      <c r="B229" s="42" t="s">
        <v>312</v>
      </c>
      <c r="C229" s="42"/>
      <c r="D229" s="36">
        <f>'2021-2023 год Приложение 3'!E118</f>
        <v>35</v>
      </c>
      <c r="E229" s="36">
        <f>'2021-2023 год Приложение 3'!F118</f>
        <v>0</v>
      </c>
      <c r="F229" s="36">
        <f>'2021-2023 год Приложение 3'!G118</f>
        <v>35</v>
      </c>
      <c r="G229" s="36">
        <f>'2021-2023 год Приложение 3'!H118</f>
        <v>100</v>
      </c>
      <c r="H229" s="36">
        <f>'2021-2023 год Приложение 3'!I118</f>
        <v>100</v>
      </c>
      <c r="I229" s="26"/>
      <c r="J229" s="26"/>
    </row>
    <row r="230" spans="1:10" ht="31.5">
      <c r="A230" s="22" t="s">
        <v>10</v>
      </c>
      <c r="B230" s="42" t="s">
        <v>312</v>
      </c>
      <c r="C230" s="42" t="s">
        <v>11</v>
      </c>
      <c r="D230" s="36">
        <f>'2021-2023 год Приложение 3'!E119</f>
        <v>35</v>
      </c>
      <c r="E230" s="36">
        <f>'2021-2023 год Приложение 3'!F119</f>
        <v>0</v>
      </c>
      <c r="F230" s="36">
        <f>'2021-2023 год Приложение 3'!G119</f>
        <v>35</v>
      </c>
      <c r="G230" s="36">
        <f>'2021-2023 год Приложение 3'!H119</f>
        <v>100</v>
      </c>
      <c r="H230" s="36">
        <f>'2021-2023 год Приложение 3'!I119</f>
        <v>100</v>
      </c>
      <c r="I230" s="26"/>
      <c r="J230" s="26"/>
    </row>
    <row r="231" spans="1:10" ht="31.5">
      <c r="A231" s="45" t="s">
        <v>369</v>
      </c>
      <c r="B231" s="42" t="s">
        <v>368</v>
      </c>
      <c r="C231" s="42"/>
      <c r="D231" s="36">
        <f>D233</f>
        <v>1985.3</v>
      </c>
      <c r="E231" s="36">
        <f>'2021-2023 год Приложение 3'!F120</f>
        <v>-1929.3</v>
      </c>
      <c r="F231" s="36">
        <f>'2021-2023 год Приложение 3'!G120</f>
        <v>56</v>
      </c>
      <c r="G231" s="36">
        <f>'2021-2023 год Приложение 3'!H120</f>
        <v>0</v>
      </c>
      <c r="H231" s="36">
        <f>'2021-2023 год Приложение 3'!I120</f>
        <v>0</v>
      </c>
      <c r="I231" s="26"/>
      <c r="J231" s="26"/>
    </row>
    <row r="232" spans="1:10" ht="31.5">
      <c r="A232" s="45" t="s">
        <v>347</v>
      </c>
      <c r="B232" s="42" t="s">
        <v>368</v>
      </c>
      <c r="C232" s="42"/>
      <c r="D232" s="36"/>
      <c r="E232" s="36">
        <f>'2021-2023 год Приложение 3'!F121</f>
        <v>56</v>
      </c>
      <c r="F232" s="36">
        <f>'2021-2023 год Приложение 3'!G121</f>
        <v>56</v>
      </c>
      <c r="G232" s="36">
        <f>'2021-2023 год Приложение 3'!H121</f>
        <v>0</v>
      </c>
      <c r="H232" s="36">
        <f>'2021-2023 год Приложение 3'!I121</f>
        <v>0</v>
      </c>
      <c r="I232" s="26"/>
      <c r="J232" s="26"/>
    </row>
    <row r="233" spans="1:10" ht="31.5" hidden="1">
      <c r="A233" s="45" t="s">
        <v>10</v>
      </c>
      <c r="B233" s="42" t="s">
        <v>368</v>
      </c>
      <c r="C233" s="42" t="s">
        <v>11</v>
      </c>
      <c r="D233" s="36">
        <f>'2021-2023 год Приложение 3'!E122</f>
        <v>1985.3</v>
      </c>
      <c r="E233" s="36">
        <f>'2021-2023 год Приложение 3'!F122</f>
        <v>-1985.3</v>
      </c>
      <c r="F233" s="36">
        <f>'2021-2023 год Приложение 3'!G122</f>
        <v>0</v>
      </c>
      <c r="G233" s="36">
        <f>'2021-2023 год Приложение 3'!H122</f>
        <v>0</v>
      </c>
      <c r="H233" s="36">
        <f>'2021-2023 год Приложение 3'!I122</f>
        <v>0</v>
      </c>
      <c r="I233" s="26"/>
      <c r="J233" s="26"/>
    </row>
    <row r="234" spans="1:10" ht="31.5">
      <c r="A234" s="45" t="s">
        <v>369</v>
      </c>
      <c r="B234" s="42" t="s">
        <v>395</v>
      </c>
      <c r="C234" s="42"/>
      <c r="D234" s="36">
        <f>D235</f>
        <v>0</v>
      </c>
      <c r="E234" s="36">
        <f>E235</f>
        <v>3785.3</v>
      </c>
      <c r="F234" s="36">
        <f>F235</f>
        <v>3785.3</v>
      </c>
      <c r="G234" s="36">
        <f>G235</f>
        <v>0</v>
      </c>
      <c r="H234" s="36">
        <f>H235</f>
        <v>0</v>
      </c>
      <c r="I234" s="26"/>
      <c r="J234" s="26"/>
    </row>
    <row r="235" spans="1:10" ht="31.5">
      <c r="A235" s="45" t="s">
        <v>347</v>
      </c>
      <c r="B235" s="42" t="s">
        <v>395</v>
      </c>
      <c r="C235" s="42" t="s">
        <v>8</v>
      </c>
      <c r="D235" s="36">
        <f>'2021-2023 год Приложение 3'!E124</f>
        <v>0</v>
      </c>
      <c r="E235" s="36">
        <f>'2021-2023 год Приложение 3'!F124</f>
        <v>3785.3</v>
      </c>
      <c r="F235" s="36">
        <f>D235+E235</f>
        <v>3785.3</v>
      </c>
      <c r="G235" s="36">
        <f>'2021-2023 год Приложение 3'!H124</f>
        <v>0</v>
      </c>
      <c r="H235" s="36">
        <f>'2021-2023 год Приложение 3'!I124</f>
        <v>0</v>
      </c>
      <c r="I235" s="26"/>
      <c r="J235" s="26"/>
    </row>
    <row r="236" spans="1:11" ht="31.5">
      <c r="A236" s="40" t="s">
        <v>49</v>
      </c>
      <c r="B236" s="42" t="s">
        <v>126</v>
      </c>
      <c r="C236" s="42"/>
      <c r="D236" s="36">
        <f>'2021-2023 год Приложение 3'!E125</f>
        <v>55061</v>
      </c>
      <c r="E236" s="36">
        <f>'2021-2023 год Приложение 3'!F125</f>
        <v>0</v>
      </c>
      <c r="F236" s="36">
        <f>'2021-2023 год Приложение 3'!G125</f>
        <v>55061</v>
      </c>
      <c r="G236" s="36">
        <f>'2021-2023 год Приложение 3'!H125</f>
        <v>55061</v>
      </c>
      <c r="H236" s="36">
        <f>'2021-2023 год Приложение 3'!I125</f>
        <v>55061</v>
      </c>
      <c r="I236" s="26"/>
      <c r="J236" s="26"/>
      <c r="K236" s="26"/>
    </row>
    <row r="237" spans="1:10" ht="31.5">
      <c r="A237" s="22" t="s">
        <v>10</v>
      </c>
      <c r="B237" s="42" t="s">
        <v>126</v>
      </c>
      <c r="C237" s="42" t="s">
        <v>11</v>
      </c>
      <c r="D237" s="36">
        <f>'2021-2023 год Приложение 3'!E126</f>
        <v>55061</v>
      </c>
      <c r="E237" s="36">
        <f>'2021-2023 год Приложение 3'!F126</f>
        <v>0</v>
      </c>
      <c r="F237" s="36">
        <f>'2021-2023 год Приложение 3'!G126</f>
        <v>55061</v>
      </c>
      <c r="G237" s="36">
        <f>'2021-2023 год Приложение 3'!H126</f>
        <v>55061</v>
      </c>
      <c r="H237" s="36">
        <f>'2021-2023 год Приложение 3'!I126</f>
        <v>55061</v>
      </c>
      <c r="I237" s="26"/>
      <c r="J237" s="26"/>
    </row>
    <row r="238" spans="1:10" ht="47.25">
      <c r="A238" s="40" t="s">
        <v>248</v>
      </c>
      <c r="B238" s="42" t="s">
        <v>250</v>
      </c>
      <c r="C238" s="42"/>
      <c r="D238" s="36">
        <f>'2021-2023 год Приложение 3'!E127</f>
        <v>3333.5</v>
      </c>
      <c r="E238" s="36">
        <f>'2021-2023 год Приложение 3'!F127</f>
        <v>0</v>
      </c>
      <c r="F238" s="36">
        <f>'2021-2023 год Приложение 3'!G127</f>
        <v>3333.5</v>
      </c>
      <c r="G238" s="36">
        <f>'2021-2023 год Приложение 3'!H127</f>
        <v>3333.5</v>
      </c>
      <c r="H238" s="36">
        <f>'2021-2023 год Приложение 3'!I127</f>
        <v>3333.5</v>
      </c>
      <c r="I238" s="26"/>
      <c r="J238" s="26"/>
    </row>
    <row r="239" spans="1:10" ht="31.5">
      <c r="A239" s="22" t="s">
        <v>10</v>
      </c>
      <c r="B239" s="42" t="s">
        <v>250</v>
      </c>
      <c r="C239" s="42" t="s">
        <v>11</v>
      </c>
      <c r="D239" s="36">
        <f>'2021-2023 год Приложение 3'!E128</f>
        <v>3333.5</v>
      </c>
      <c r="E239" s="36">
        <f>'2021-2023 год Приложение 3'!F128</f>
        <v>0</v>
      </c>
      <c r="F239" s="36">
        <f>'2021-2023 год Приложение 3'!G128</f>
        <v>3333.5</v>
      </c>
      <c r="G239" s="36">
        <f>'2021-2023 год Приложение 3'!H128</f>
        <v>3333.5</v>
      </c>
      <c r="H239" s="36">
        <f>'2021-2023 год Приложение 3'!I128</f>
        <v>3333.5</v>
      </c>
      <c r="I239" s="26"/>
      <c r="J239" s="26"/>
    </row>
    <row r="240" spans="1:10" ht="31.5">
      <c r="A240" s="40" t="s">
        <v>239</v>
      </c>
      <c r="B240" s="42" t="s">
        <v>292</v>
      </c>
      <c r="C240" s="42"/>
      <c r="D240" s="36">
        <f>'2021-2023 год Приложение 3'!E129</f>
        <v>204.6</v>
      </c>
      <c r="E240" s="36">
        <f>'2021-2023 год Приложение 3'!F129</f>
        <v>0</v>
      </c>
      <c r="F240" s="36">
        <f>'2021-2023 год Приложение 3'!G129</f>
        <v>204.6</v>
      </c>
      <c r="G240" s="36">
        <f>'2021-2023 год Приложение 3'!H129</f>
        <v>208.4</v>
      </c>
      <c r="H240" s="36">
        <f>'2021-2023 год Приложение 3'!I129</f>
        <v>208.4</v>
      </c>
      <c r="I240" s="26"/>
      <c r="J240" s="26"/>
    </row>
    <row r="241" spans="1:10" ht="31.5">
      <c r="A241" s="40" t="s">
        <v>10</v>
      </c>
      <c r="B241" s="42" t="s">
        <v>292</v>
      </c>
      <c r="C241" s="42" t="s">
        <v>11</v>
      </c>
      <c r="D241" s="36">
        <f>'2021-2023 год Приложение 3'!E130</f>
        <v>204.6</v>
      </c>
      <c r="E241" s="36">
        <f>'2021-2023 год Приложение 3'!F130</f>
        <v>0</v>
      </c>
      <c r="F241" s="36">
        <f>'2021-2023 год Приложение 3'!G130</f>
        <v>204.6</v>
      </c>
      <c r="G241" s="36">
        <f>'2021-2023 год Приложение 3'!H130</f>
        <v>208.4</v>
      </c>
      <c r="H241" s="36">
        <f>'2021-2023 год Приложение 3'!I130</f>
        <v>208.4</v>
      </c>
      <c r="I241" s="26"/>
      <c r="J241" s="26"/>
    </row>
    <row r="242" spans="1:10" ht="29.25" customHeight="1">
      <c r="A242" s="22" t="s">
        <v>38</v>
      </c>
      <c r="B242" s="42" t="s">
        <v>313</v>
      </c>
      <c r="C242" s="42"/>
      <c r="D242" s="36">
        <f>'2021-2023 год Приложение 3'!E131</f>
        <v>300.7</v>
      </c>
      <c r="E242" s="36">
        <f>'2021-2023 год Приложение 3'!F131</f>
        <v>0</v>
      </c>
      <c r="F242" s="36">
        <f>'2021-2023 год Приложение 3'!G131</f>
        <v>300.7</v>
      </c>
      <c r="G242" s="36">
        <f>'2021-2023 год Приложение 3'!H131</f>
        <v>300.7</v>
      </c>
      <c r="H242" s="36">
        <f>'2021-2023 год Приложение 3'!I131</f>
        <v>300.7</v>
      </c>
      <c r="I242" s="26"/>
      <c r="J242" s="26"/>
    </row>
    <row r="243" spans="1:10" ht="31.5">
      <c r="A243" s="22" t="s">
        <v>10</v>
      </c>
      <c r="B243" s="42" t="s">
        <v>313</v>
      </c>
      <c r="C243" s="42" t="s">
        <v>11</v>
      </c>
      <c r="D243" s="36">
        <f>'2021-2023 год Приложение 3'!E132</f>
        <v>300.7</v>
      </c>
      <c r="E243" s="36">
        <f>'2021-2023 год Приложение 3'!F132</f>
        <v>0</v>
      </c>
      <c r="F243" s="36">
        <f>'2021-2023 год Приложение 3'!G132</f>
        <v>300.7</v>
      </c>
      <c r="G243" s="36">
        <f>'2021-2023 год Приложение 3'!H132</f>
        <v>300.7</v>
      </c>
      <c r="H243" s="36">
        <f>'2021-2023 год Приложение 3'!I132</f>
        <v>300.7</v>
      </c>
      <c r="I243" s="26"/>
      <c r="J243" s="26"/>
    </row>
    <row r="244" spans="1:10" ht="31.5">
      <c r="A244" s="122" t="s">
        <v>197</v>
      </c>
      <c r="B244" s="42" t="s">
        <v>196</v>
      </c>
      <c r="C244" s="15"/>
      <c r="D244" s="36">
        <f>'2021-2023 год Приложение 3'!E133</f>
        <v>20</v>
      </c>
      <c r="E244" s="36">
        <f>'2021-2023 год Приложение 3'!F133</f>
        <v>0</v>
      </c>
      <c r="F244" s="36">
        <f>'2021-2023 год Приложение 3'!G133</f>
        <v>20</v>
      </c>
      <c r="G244" s="36">
        <f>'2021-2023 год Приложение 3'!H133</f>
        <v>20</v>
      </c>
      <c r="H244" s="36">
        <f>'2021-2023 год Приложение 3'!I133</f>
        <v>20</v>
      </c>
      <c r="I244" s="26"/>
      <c r="J244" s="26"/>
    </row>
    <row r="245" spans="1:10" ht="47.25">
      <c r="A245" s="45" t="s">
        <v>346</v>
      </c>
      <c r="B245" s="42" t="s">
        <v>196</v>
      </c>
      <c r="C245" s="15" t="s">
        <v>8</v>
      </c>
      <c r="D245" s="36">
        <f>'2021-2023 год Приложение 3'!E134</f>
        <v>20</v>
      </c>
      <c r="E245" s="36">
        <f>'2021-2023 год Приложение 3'!F134</f>
        <v>0</v>
      </c>
      <c r="F245" s="36">
        <f>'2021-2023 год Приложение 3'!G134</f>
        <v>20</v>
      </c>
      <c r="G245" s="36">
        <f>'2021-2023 год Приложение 3'!H134</f>
        <v>20</v>
      </c>
      <c r="H245" s="36">
        <f>'2021-2023 год Приложение 3'!I134</f>
        <v>20</v>
      </c>
      <c r="I245" s="26"/>
      <c r="J245" s="26"/>
    </row>
    <row r="246" spans="1:10" ht="31.5">
      <c r="A246" s="122" t="s">
        <v>39</v>
      </c>
      <c r="B246" s="42" t="s">
        <v>127</v>
      </c>
      <c r="C246" s="42"/>
      <c r="D246" s="36">
        <f>'2021-2023 год Приложение 3'!E135</f>
        <v>1385</v>
      </c>
      <c r="E246" s="36">
        <f>'2021-2023 год Приложение 3'!F135</f>
        <v>0</v>
      </c>
      <c r="F246" s="36">
        <f>'2021-2023 год Приложение 3'!G135</f>
        <v>1385</v>
      </c>
      <c r="G246" s="36">
        <f>'2021-2023 год Приложение 3'!H135</f>
        <v>1385</v>
      </c>
      <c r="H246" s="36">
        <f>'2021-2023 год Приложение 3'!I135</f>
        <v>1385</v>
      </c>
      <c r="I246" s="26"/>
      <c r="J246" s="26"/>
    </row>
    <row r="247" spans="1:10" ht="63">
      <c r="A247" s="122" t="s">
        <v>14</v>
      </c>
      <c r="B247" s="42" t="s">
        <v>127</v>
      </c>
      <c r="C247" s="42" t="s">
        <v>15</v>
      </c>
      <c r="D247" s="36">
        <f>'2021-2023 год Приложение 3'!E136</f>
        <v>885</v>
      </c>
      <c r="E247" s="36">
        <f>'2021-2023 год Приложение 3'!F136</f>
        <v>0</v>
      </c>
      <c r="F247" s="36">
        <f>'2021-2023 год Приложение 3'!G136</f>
        <v>885</v>
      </c>
      <c r="G247" s="36">
        <f>'2021-2023 год Приложение 3'!H136</f>
        <v>885</v>
      </c>
      <c r="H247" s="36">
        <f>'2021-2023 год Приложение 3'!I136</f>
        <v>885</v>
      </c>
      <c r="I247" s="26"/>
      <c r="J247" s="26"/>
    </row>
    <row r="248" spans="1:10" ht="47.25">
      <c r="A248" s="45" t="s">
        <v>346</v>
      </c>
      <c r="B248" s="42" t="s">
        <v>127</v>
      </c>
      <c r="C248" s="42" t="s">
        <v>8</v>
      </c>
      <c r="D248" s="36">
        <f>'2021-2023 год Приложение 3'!E137</f>
        <v>500</v>
      </c>
      <c r="E248" s="36">
        <f>'2021-2023 год Приложение 3'!F137</f>
        <v>0</v>
      </c>
      <c r="F248" s="36">
        <f>'2021-2023 год Приложение 3'!G137</f>
        <v>500</v>
      </c>
      <c r="G248" s="36">
        <f>'2021-2023 год Приложение 3'!H137</f>
        <v>500</v>
      </c>
      <c r="H248" s="36">
        <f>'2021-2023 год Приложение 3'!I137</f>
        <v>500</v>
      </c>
      <c r="I248" s="26"/>
      <c r="J248" s="26"/>
    </row>
    <row r="249" spans="1:10" ht="31.5">
      <c r="A249" s="22" t="s">
        <v>176</v>
      </c>
      <c r="B249" s="42" t="s">
        <v>184</v>
      </c>
      <c r="C249" s="15"/>
      <c r="D249" s="36">
        <f>'2021-2023 год Приложение 3'!E138</f>
        <v>100</v>
      </c>
      <c r="E249" s="36">
        <f>'2021-2023 год Приложение 3'!F138</f>
        <v>0</v>
      </c>
      <c r="F249" s="36">
        <f>'2021-2023 год Приложение 3'!G138</f>
        <v>100</v>
      </c>
      <c r="G249" s="36">
        <f>'2021-2023 год Приложение 3'!H138</f>
        <v>100</v>
      </c>
      <c r="H249" s="36">
        <f>'2021-2023 год Приложение 3'!I138</f>
        <v>100</v>
      </c>
      <c r="I249" s="26"/>
      <c r="J249" s="26"/>
    </row>
    <row r="250" spans="1:10" ht="31.5">
      <c r="A250" s="22" t="s">
        <v>10</v>
      </c>
      <c r="B250" s="42" t="s">
        <v>184</v>
      </c>
      <c r="C250" s="15" t="s">
        <v>11</v>
      </c>
      <c r="D250" s="36">
        <f>'2021-2023 год Приложение 3'!E139</f>
        <v>100</v>
      </c>
      <c r="E250" s="36">
        <f>'2021-2023 год Приложение 3'!F139</f>
        <v>0</v>
      </c>
      <c r="F250" s="36">
        <f>'2021-2023 год Приложение 3'!G139</f>
        <v>100</v>
      </c>
      <c r="G250" s="36">
        <f>'2021-2023 год Приложение 3'!H139</f>
        <v>100</v>
      </c>
      <c r="H250" s="36">
        <f>'2021-2023 год Приложение 3'!I139</f>
        <v>100</v>
      </c>
      <c r="I250" s="26"/>
      <c r="J250" s="26"/>
    </row>
    <row r="251" spans="1:10" ht="31.5">
      <c r="A251" s="22" t="s">
        <v>334</v>
      </c>
      <c r="B251" s="42" t="s">
        <v>343</v>
      </c>
      <c r="C251" s="15"/>
      <c r="D251" s="36">
        <f>'2021-2023 год Приложение 3'!E140</f>
        <v>10</v>
      </c>
      <c r="E251" s="36">
        <f>'2021-2023 год Приложение 3'!F140</f>
        <v>-10</v>
      </c>
      <c r="F251" s="36">
        <f>'2021-2023 год Приложение 3'!G140</f>
        <v>0</v>
      </c>
      <c r="G251" s="36">
        <f>'2021-2023 год Приложение 3'!H140</f>
        <v>0</v>
      </c>
      <c r="H251" s="36">
        <f>'2021-2023 год Приложение 3'!I140</f>
        <v>0</v>
      </c>
      <c r="I251" s="26"/>
      <c r="J251" s="26"/>
    </row>
    <row r="252" spans="1:10" ht="31.5">
      <c r="A252" s="22" t="s">
        <v>10</v>
      </c>
      <c r="B252" s="42" t="s">
        <v>343</v>
      </c>
      <c r="C252" s="15" t="s">
        <v>11</v>
      </c>
      <c r="D252" s="36">
        <f>'2021-2023 год Приложение 3'!E141</f>
        <v>10</v>
      </c>
      <c r="E252" s="36">
        <f>'2021-2023 год Приложение 3'!F141</f>
        <v>-10</v>
      </c>
      <c r="F252" s="36">
        <f>'2021-2023 год Приложение 3'!G141</f>
        <v>0</v>
      </c>
      <c r="G252" s="36">
        <f>'2021-2023 год Приложение 3'!H141</f>
        <v>0</v>
      </c>
      <c r="H252" s="36">
        <f>'2021-2023 год Приложение 3'!I141</f>
        <v>0</v>
      </c>
      <c r="I252" s="26"/>
      <c r="J252" s="26"/>
    </row>
    <row r="253" spans="1:10" ht="31.5">
      <c r="A253" s="45" t="s">
        <v>397</v>
      </c>
      <c r="B253" s="42" t="s">
        <v>396</v>
      </c>
      <c r="C253" s="15"/>
      <c r="D253" s="36">
        <f>D254</f>
        <v>0</v>
      </c>
      <c r="E253" s="36">
        <f>E254</f>
        <v>10</v>
      </c>
      <c r="F253" s="36">
        <f>F254</f>
        <v>10</v>
      </c>
      <c r="G253" s="36">
        <f>G254</f>
        <v>0</v>
      </c>
      <c r="H253" s="36">
        <f>H254</f>
        <v>0</v>
      </c>
      <c r="I253" s="26"/>
      <c r="J253" s="26"/>
    </row>
    <row r="254" spans="1:10" ht="31.5">
      <c r="A254" s="45" t="s">
        <v>10</v>
      </c>
      <c r="B254" s="42" t="s">
        <v>396</v>
      </c>
      <c r="C254" s="15" t="s">
        <v>11</v>
      </c>
      <c r="D254" s="36">
        <f>'2021-2023 год Приложение 3'!E143</f>
        <v>0</v>
      </c>
      <c r="E254" s="36">
        <f>'2021-2023 год Приложение 3'!F143</f>
        <v>10</v>
      </c>
      <c r="F254" s="36">
        <f>E254+D254</f>
        <v>10</v>
      </c>
      <c r="G254" s="36">
        <f>'2021-2023 год Приложение 3'!H143</f>
        <v>0</v>
      </c>
      <c r="H254" s="36">
        <f>'2021-2023 год Приложение 3'!I143</f>
        <v>0</v>
      </c>
      <c r="I254" s="26"/>
      <c r="J254" s="26"/>
    </row>
    <row r="255" spans="1:10" ht="47.25">
      <c r="A255" s="22" t="s">
        <v>331</v>
      </c>
      <c r="B255" s="42" t="s">
        <v>332</v>
      </c>
      <c r="C255" s="15"/>
      <c r="D255" s="36">
        <f>'2021-2023 год Приложение 3'!E144</f>
        <v>200</v>
      </c>
      <c r="E255" s="36">
        <f>'2021-2023 год Приложение 3'!F144</f>
        <v>0</v>
      </c>
      <c r="F255" s="36">
        <f>'2021-2023 год Приложение 3'!G144</f>
        <v>200</v>
      </c>
      <c r="G255" s="36">
        <f>'2021-2023 год Приложение 3'!H144</f>
        <v>0</v>
      </c>
      <c r="H255" s="36">
        <f>'2021-2023 год Приложение 3'!I144</f>
        <v>0</v>
      </c>
      <c r="I255" s="26"/>
      <c r="J255" s="26"/>
    </row>
    <row r="256" spans="1:10" ht="31.5">
      <c r="A256" s="22" t="s">
        <v>10</v>
      </c>
      <c r="B256" s="42" t="s">
        <v>332</v>
      </c>
      <c r="C256" s="15" t="s">
        <v>11</v>
      </c>
      <c r="D256" s="36">
        <f>'2021-2023 год Приложение 3'!E145</f>
        <v>200</v>
      </c>
      <c r="E256" s="36">
        <f>'2021-2023 год Приложение 3'!F145</f>
        <v>0</v>
      </c>
      <c r="F256" s="36">
        <f>'2021-2023 год Приложение 3'!G145</f>
        <v>200</v>
      </c>
      <c r="G256" s="36">
        <f>'2021-2023 год Приложение 3'!H145</f>
        <v>0</v>
      </c>
      <c r="H256" s="36">
        <f>'2021-2023 год Приложение 3'!I145</f>
        <v>0</v>
      </c>
      <c r="I256" s="26"/>
      <c r="J256" s="26"/>
    </row>
    <row r="257" spans="1:11" ht="31.5">
      <c r="A257" s="29" t="s">
        <v>271</v>
      </c>
      <c r="B257" s="30" t="s">
        <v>137</v>
      </c>
      <c r="C257" s="30" t="s">
        <v>0</v>
      </c>
      <c r="D257" s="31">
        <f>D265+D278+D315+D258</f>
        <v>166492.09999999998</v>
      </c>
      <c r="E257" s="31">
        <f>E265+E278+E315+E258</f>
        <v>704.5000000000001</v>
      </c>
      <c r="F257" s="31">
        <f>F265+F278+F315+F258</f>
        <v>167196.59999999998</v>
      </c>
      <c r="G257" s="31">
        <f>G265+G278+G315+G258</f>
        <v>156482.69999999995</v>
      </c>
      <c r="H257" s="31">
        <f>H265+H278+H315+H258</f>
        <v>159959.99999999997</v>
      </c>
      <c r="I257" s="26"/>
      <c r="J257" s="26"/>
      <c r="K257" s="26"/>
    </row>
    <row r="258" spans="1:10" ht="31.5">
      <c r="A258" s="10" t="s">
        <v>272</v>
      </c>
      <c r="B258" s="78" t="s">
        <v>138</v>
      </c>
      <c r="C258" s="78"/>
      <c r="D258" s="98">
        <f>D259+D261</f>
        <v>26040</v>
      </c>
      <c r="E258" s="98">
        <f>E259+E261</f>
        <v>0</v>
      </c>
      <c r="F258" s="98">
        <f>F259+F261</f>
        <v>26040</v>
      </c>
      <c r="G258" s="98">
        <f>G259+G261</f>
        <v>19034.3</v>
      </c>
      <c r="H258" s="98">
        <f>H259+H261</f>
        <v>19019.5</v>
      </c>
      <c r="I258" s="26"/>
      <c r="J258" s="26"/>
    </row>
    <row r="259" spans="1:10" ht="15.75">
      <c r="A259" s="96" t="s">
        <v>217</v>
      </c>
      <c r="B259" s="35" t="s">
        <v>216</v>
      </c>
      <c r="C259" s="35"/>
      <c r="D259" s="36">
        <f>D260</f>
        <v>6327.7</v>
      </c>
      <c r="E259" s="36">
        <f>E260</f>
        <v>0</v>
      </c>
      <c r="F259" s="36">
        <f>F260</f>
        <v>6327.7</v>
      </c>
      <c r="G259" s="36">
        <f>G260</f>
        <v>0</v>
      </c>
      <c r="H259" s="36">
        <f>H260</f>
        <v>0</v>
      </c>
      <c r="I259" s="26"/>
      <c r="J259" s="26"/>
    </row>
    <row r="260" spans="1:10" ht="15.75">
      <c r="A260" s="96" t="s">
        <v>208</v>
      </c>
      <c r="B260" s="35" t="s">
        <v>216</v>
      </c>
      <c r="C260" s="35" t="s">
        <v>209</v>
      </c>
      <c r="D260" s="36">
        <f>'2021-2023 год Приложение 3'!E149</f>
        <v>6327.7</v>
      </c>
      <c r="E260" s="36">
        <f>'2021-2023 год Приложение 3'!F149</f>
        <v>0</v>
      </c>
      <c r="F260" s="36">
        <f>'2021-2023 год Приложение 3'!G149</f>
        <v>6327.7</v>
      </c>
      <c r="G260" s="36">
        <f>'2021-2023 год Приложение 3'!H149</f>
        <v>0</v>
      </c>
      <c r="H260" s="36">
        <f>'2021-2023 год Приложение 3'!I149</f>
        <v>0</v>
      </c>
      <c r="I260" s="26"/>
      <c r="J260" s="26"/>
    </row>
    <row r="261" spans="1:10" ht="31.5">
      <c r="A261" s="53" t="s">
        <v>13</v>
      </c>
      <c r="B261" s="15" t="s">
        <v>139</v>
      </c>
      <c r="C261" s="21"/>
      <c r="D261" s="20">
        <f>SUM(D262:D264)</f>
        <v>19712.3</v>
      </c>
      <c r="E261" s="20">
        <f>SUM(E262:E264)</f>
        <v>0</v>
      </c>
      <c r="F261" s="20">
        <f>SUM(F262:F264)</f>
        <v>19712.3</v>
      </c>
      <c r="G261" s="20">
        <f>SUM(G262:G264)</f>
        <v>19034.3</v>
      </c>
      <c r="H261" s="20">
        <f>SUM(H262:H264)</f>
        <v>19019.5</v>
      </c>
      <c r="I261" s="26"/>
      <c r="J261" s="26"/>
    </row>
    <row r="262" spans="1:10" ht="63">
      <c r="A262" s="52" t="s">
        <v>14</v>
      </c>
      <c r="B262" s="15" t="s">
        <v>139</v>
      </c>
      <c r="C262" s="42" t="s">
        <v>15</v>
      </c>
      <c r="D262" s="20">
        <f>'2021-2023 год Приложение 3'!E420</f>
        <v>17902.3</v>
      </c>
      <c r="E262" s="20">
        <f>'2021-2023 год Приложение 3'!F420</f>
        <v>0</v>
      </c>
      <c r="F262" s="20">
        <f>'2021-2023 год Приложение 3'!G420</f>
        <v>17902.3</v>
      </c>
      <c r="G262" s="20">
        <f>'2021-2023 год Приложение 3'!H420</f>
        <v>17845.6</v>
      </c>
      <c r="H262" s="20">
        <f>'2021-2023 год Приложение 3'!I420</f>
        <v>17845.6</v>
      </c>
      <c r="I262" s="26"/>
      <c r="J262" s="26"/>
    </row>
    <row r="263" spans="1:10" ht="47.25">
      <c r="A263" s="45" t="s">
        <v>346</v>
      </c>
      <c r="B263" s="15" t="s">
        <v>139</v>
      </c>
      <c r="C263" s="42" t="s">
        <v>8</v>
      </c>
      <c r="D263" s="20">
        <f>'2021-2023 год Приложение 3'!E421</f>
        <v>1787.7</v>
      </c>
      <c r="E263" s="20">
        <f>'2021-2023 год Приложение 3'!F421</f>
        <v>0</v>
      </c>
      <c r="F263" s="20">
        <f>'2021-2023 год Приложение 3'!G421</f>
        <v>1787.7</v>
      </c>
      <c r="G263" s="20">
        <f>'2021-2023 год Приложение 3'!H421</f>
        <v>1166.8</v>
      </c>
      <c r="H263" s="20">
        <f>'2021-2023 год Приложение 3'!I421</f>
        <v>1152.4</v>
      </c>
      <c r="I263" s="26"/>
      <c r="J263" s="26"/>
    </row>
    <row r="264" spans="1:10" ht="15.75">
      <c r="A264" s="45" t="s">
        <v>9</v>
      </c>
      <c r="B264" s="15" t="s">
        <v>139</v>
      </c>
      <c r="C264" s="42" t="s">
        <v>12</v>
      </c>
      <c r="D264" s="20">
        <f>'2021-2023 год Приложение 3'!E422</f>
        <v>22.3</v>
      </c>
      <c r="E264" s="20">
        <f>'2021-2023 год Приложение 3'!F422</f>
        <v>0</v>
      </c>
      <c r="F264" s="20">
        <f>'2021-2023 год Приложение 3'!G422</f>
        <v>22.3</v>
      </c>
      <c r="G264" s="20">
        <f>'2021-2023 год Приложение 3'!H422</f>
        <v>21.9</v>
      </c>
      <c r="H264" s="20">
        <f>'2021-2023 год Приложение 3'!I422</f>
        <v>21.5</v>
      </c>
      <c r="I264" s="26"/>
      <c r="J264" s="26"/>
    </row>
    <row r="265" spans="1:10" ht="15.75">
      <c r="A265" s="10" t="s">
        <v>273</v>
      </c>
      <c r="B265" s="11" t="s">
        <v>140</v>
      </c>
      <c r="C265" s="11" t="s">
        <v>0</v>
      </c>
      <c r="D265" s="12">
        <f>D266+D268+D270+D274</f>
        <v>25561.399999999998</v>
      </c>
      <c r="E265" s="12">
        <f>E266+E268+E270+E274</f>
        <v>344.4000000000001</v>
      </c>
      <c r="F265" s="12">
        <f>F266+F268+F270+F274</f>
        <v>25905.799999999996</v>
      </c>
      <c r="G265" s="12">
        <f>G266+G268+G270+G274</f>
        <v>24946.3</v>
      </c>
      <c r="H265" s="12">
        <f>H266+H268+H270+H274</f>
        <v>24992.1</v>
      </c>
      <c r="I265" s="26"/>
      <c r="J265" s="26"/>
    </row>
    <row r="266" spans="1:10" ht="47.25">
      <c r="A266" s="16" t="s">
        <v>52</v>
      </c>
      <c r="B266" s="15" t="s">
        <v>141</v>
      </c>
      <c r="C266" s="7"/>
      <c r="D266" s="8">
        <f>D267</f>
        <v>1152.6</v>
      </c>
      <c r="E266" s="8">
        <f>E267</f>
        <v>0</v>
      </c>
      <c r="F266" s="8">
        <f>F267</f>
        <v>1152.6</v>
      </c>
      <c r="G266" s="8">
        <f>G267</f>
        <v>1200</v>
      </c>
      <c r="H266" s="8">
        <f>H267</f>
        <v>1200</v>
      </c>
      <c r="I266" s="26"/>
      <c r="J266" s="26"/>
    </row>
    <row r="267" spans="1:10" ht="47.25">
      <c r="A267" s="45" t="s">
        <v>346</v>
      </c>
      <c r="B267" s="15" t="s">
        <v>141</v>
      </c>
      <c r="C267" s="42" t="s">
        <v>8</v>
      </c>
      <c r="D267" s="20">
        <f>'2021-2023 год Приложение 3'!E331</f>
        <v>1152.6</v>
      </c>
      <c r="E267" s="20">
        <f>'2021-2023 год Приложение 3'!F331</f>
        <v>0</v>
      </c>
      <c r="F267" s="20">
        <f>'2021-2023 год Приложение 3'!G331</f>
        <v>1152.6</v>
      </c>
      <c r="G267" s="20">
        <f>'2021-2023 год Приложение 3'!H331</f>
        <v>1200</v>
      </c>
      <c r="H267" s="20">
        <f>'2021-2023 год Приложение 3'!I331</f>
        <v>1200</v>
      </c>
      <c r="I267" s="26"/>
      <c r="J267" s="26"/>
    </row>
    <row r="268" spans="1:10" ht="23.25" customHeight="1">
      <c r="A268" s="53" t="s">
        <v>17</v>
      </c>
      <c r="B268" s="15" t="s">
        <v>142</v>
      </c>
      <c r="C268" s="21"/>
      <c r="D268" s="20">
        <f>D269</f>
        <v>150</v>
      </c>
      <c r="E268" s="20">
        <f>E269</f>
        <v>0</v>
      </c>
      <c r="F268" s="20">
        <f>F269</f>
        <v>150</v>
      </c>
      <c r="G268" s="20">
        <f>G269</f>
        <v>230</v>
      </c>
      <c r="H268" s="20">
        <f>H269</f>
        <v>200</v>
      </c>
      <c r="I268" s="26"/>
      <c r="J268" s="26"/>
    </row>
    <row r="269" spans="1:10" ht="47.25">
      <c r="A269" s="45" t="s">
        <v>346</v>
      </c>
      <c r="B269" s="15" t="s">
        <v>142</v>
      </c>
      <c r="C269" s="42" t="s">
        <v>8</v>
      </c>
      <c r="D269" s="20">
        <f>'2021-2023 год Приложение 3'!E333</f>
        <v>150</v>
      </c>
      <c r="E269" s="20">
        <f>'2021-2023 год Приложение 3'!F333</f>
        <v>0</v>
      </c>
      <c r="F269" s="20">
        <f>'2021-2023 год Приложение 3'!G333</f>
        <v>150</v>
      </c>
      <c r="G269" s="20">
        <f>'2021-2023 год Приложение 3'!H333</f>
        <v>230</v>
      </c>
      <c r="H269" s="20">
        <f>'2021-2023 год Приложение 3'!I333</f>
        <v>200</v>
      </c>
      <c r="I269" s="26"/>
      <c r="J269" s="26"/>
    </row>
    <row r="270" spans="1:10" ht="31.5">
      <c r="A270" s="53" t="s">
        <v>13</v>
      </c>
      <c r="B270" s="15" t="s">
        <v>143</v>
      </c>
      <c r="C270" s="21"/>
      <c r="D270" s="20">
        <f>SUM(D271:D273)</f>
        <v>17941.6</v>
      </c>
      <c r="E270" s="20">
        <f>SUM(E271:E273)</f>
        <v>0</v>
      </c>
      <c r="F270" s="20">
        <f>SUM(F271:F273)</f>
        <v>17941.6</v>
      </c>
      <c r="G270" s="20">
        <f>SUM(G271:G273)</f>
        <v>17513.8</v>
      </c>
      <c r="H270" s="20">
        <f>SUM(H271:H273)</f>
        <v>17478.3</v>
      </c>
      <c r="I270" s="26"/>
      <c r="J270" s="26"/>
    </row>
    <row r="271" spans="1:10" ht="63">
      <c r="A271" s="52" t="s">
        <v>14</v>
      </c>
      <c r="B271" s="15" t="s">
        <v>143</v>
      </c>
      <c r="C271" s="42" t="s">
        <v>15</v>
      </c>
      <c r="D271" s="20">
        <f>'2021-2023 год Приложение 3'!E335</f>
        <v>15757.5</v>
      </c>
      <c r="E271" s="20">
        <f>'2021-2023 год Приложение 3'!F335</f>
        <v>0</v>
      </c>
      <c r="F271" s="20">
        <f>'2021-2023 год Приложение 3'!G335</f>
        <v>15757.5</v>
      </c>
      <c r="G271" s="20">
        <f>'2021-2023 год Приложение 3'!H335</f>
        <v>15655.5</v>
      </c>
      <c r="H271" s="20">
        <f>'2021-2023 год Приложение 3'!I335</f>
        <v>15655.5</v>
      </c>
      <c r="I271" s="26"/>
      <c r="J271" s="26"/>
    </row>
    <row r="272" spans="1:10" ht="47.25">
      <c r="A272" s="45" t="s">
        <v>346</v>
      </c>
      <c r="B272" s="15" t="s">
        <v>143</v>
      </c>
      <c r="C272" s="42" t="s">
        <v>8</v>
      </c>
      <c r="D272" s="20">
        <f>'2021-2023 год Приложение 3'!E336</f>
        <v>2169.1</v>
      </c>
      <c r="E272" s="20">
        <f>'2021-2023 год Приложение 3'!F336</f>
        <v>0</v>
      </c>
      <c r="F272" s="20">
        <f>'2021-2023 год Приложение 3'!G336</f>
        <v>2169.1</v>
      </c>
      <c r="G272" s="20">
        <f>'2021-2023 год Приложение 3'!H336</f>
        <v>1843.3</v>
      </c>
      <c r="H272" s="20">
        <f>'2021-2023 год Приложение 3'!I336</f>
        <v>1807.8</v>
      </c>
      <c r="I272" s="26"/>
      <c r="J272" s="26"/>
    </row>
    <row r="273" spans="1:10" ht="15.75">
      <c r="A273" s="45" t="s">
        <v>9</v>
      </c>
      <c r="B273" s="15" t="s">
        <v>143</v>
      </c>
      <c r="C273" s="42" t="s">
        <v>12</v>
      </c>
      <c r="D273" s="20">
        <f>'2021-2023 год Приложение 3'!E337</f>
        <v>15</v>
      </c>
      <c r="E273" s="20">
        <f>'2021-2023 год Приложение 3'!F337</f>
        <v>0</v>
      </c>
      <c r="F273" s="20">
        <f>'2021-2023 год Приложение 3'!G337</f>
        <v>15</v>
      </c>
      <c r="G273" s="20">
        <f>'2021-2023 год Приложение 3'!H337</f>
        <v>15</v>
      </c>
      <c r="H273" s="20">
        <f>'2021-2023 год Приложение 3'!I337</f>
        <v>15</v>
      </c>
      <c r="I273" s="26"/>
      <c r="J273" s="26"/>
    </row>
    <row r="274" spans="1:10" ht="15.75">
      <c r="A274" s="53" t="s">
        <v>45</v>
      </c>
      <c r="B274" s="15" t="s">
        <v>144</v>
      </c>
      <c r="C274" s="21"/>
      <c r="D274" s="20">
        <f>SUM(D275:D277)</f>
        <v>6317.2</v>
      </c>
      <c r="E274" s="20">
        <f>SUM(E275:E277)</f>
        <v>344.4000000000001</v>
      </c>
      <c r="F274" s="20">
        <f>SUM(F275:F277)</f>
        <v>6661.6</v>
      </c>
      <c r="G274" s="20">
        <f>SUM(G275:G277)</f>
        <v>6002.5</v>
      </c>
      <c r="H274" s="20">
        <f>SUM(H275:H277)</f>
        <v>6113.8</v>
      </c>
      <c r="I274" s="26"/>
      <c r="J274" s="26"/>
    </row>
    <row r="275" spans="1:10" ht="63">
      <c r="A275" s="44" t="s">
        <v>14</v>
      </c>
      <c r="B275" s="15" t="s">
        <v>144</v>
      </c>
      <c r="C275" s="21" t="s">
        <v>15</v>
      </c>
      <c r="D275" s="20">
        <f>'2021-2023 год Приложение 3'!E339</f>
        <v>2456</v>
      </c>
      <c r="E275" s="20">
        <f>'2021-2023 год Приложение 3'!F339</f>
        <v>-2020</v>
      </c>
      <c r="F275" s="20">
        <f>'2021-2023 год Приложение 3'!G339</f>
        <v>436</v>
      </c>
      <c r="G275" s="20">
        <f>'2021-2023 год Приложение 3'!H339</f>
        <v>2456</v>
      </c>
      <c r="H275" s="20">
        <f>'2021-2023 год Приложение 3'!I339</f>
        <v>2456</v>
      </c>
      <c r="I275" s="26"/>
      <c r="J275" s="26"/>
    </row>
    <row r="276" spans="1:10" ht="47.25">
      <c r="A276" s="45" t="s">
        <v>346</v>
      </c>
      <c r="B276" s="15" t="s">
        <v>144</v>
      </c>
      <c r="C276" s="42" t="s">
        <v>8</v>
      </c>
      <c r="D276" s="20">
        <f>'2021-2023 год Приложение 3'!E340</f>
        <v>3361.2</v>
      </c>
      <c r="E276" s="20">
        <f>'2021-2023 год Приложение 3'!F340</f>
        <v>2364.4</v>
      </c>
      <c r="F276" s="20">
        <f>'2021-2023 год Приложение 3'!G340</f>
        <v>5725.6</v>
      </c>
      <c r="G276" s="20">
        <f>'2021-2023 год Приложение 3'!H340</f>
        <v>2846.5</v>
      </c>
      <c r="H276" s="20">
        <f>'2021-2023 год Приложение 3'!I340</f>
        <v>2957.8</v>
      </c>
      <c r="I276" s="26"/>
      <c r="J276" s="26"/>
    </row>
    <row r="277" spans="1:10" ht="15.75">
      <c r="A277" s="45" t="s">
        <v>9</v>
      </c>
      <c r="B277" s="15" t="s">
        <v>144</v>
      </c>
      <c r="C277" s="42" t="s">
        <v>12</v>
      </c>
      <c r="D277" s="20">
        <f>'2021-2023 год Приложение 3'!E341</f>
        <v>500</v>
      </c>
      <c r="E277" s="20">
        <f>'2021-2023 год Приложение 3'!F341</f>
        <v>0</v>
      </c>
      <c r="F277" s="20">
        <f>'2021-2023 год Приложение 3'!G341</f>
        <v>500</v>
      </c>
      <c r="G277" s="20">
        <f>'2021-2023 год Приложение 3'!H341</f>
        <v>700</v>
      </c>
      <c r="H277" s="20">
        <f>'2021-2023 год Приложение 3'!I341</f>
        <v>700</v>
      </c>
      <c r="I277" s="26"/>
      <c r="J277" s="26"/>
    </row>
    <row r="278" spans="1:11" ht="15.75">
      <c r="A278" s="10" t="s">
        <v>274</v>
      </c>
      <c r="B278" s="11" t="s">
        <v>145</v>
      </c>
      <c r="C278" s="11" t="s">
        <v>0</v>
      </c>
      <c r="D278" s="12">
        <f>D281+D283+D288+D295+D301+D304+D307+D310+D292+D313+D298+D279</f>
        <v>112881.29999999999</v>
      </c>
      <c r="E278" s="12">
        <f>E281+E283+E288+E295+E301+E304+E307+E310+E292+E313+E298+E279</f>
        <v>360.1</v>
      </c>
      <c r="F278" s="12">
        <f>F281+F283+F288+F295+F301+F304+F307+F310+F292+F313+F298+F279</f>
        <v>113241.4</v>
      </c>
      <c r="G278" s="12">
        <f>G281+G283+G288+G295+G301+G304+G307+G310+G292+G313+G298+G279</f>
        <v>110777.69999999998</v>
      </c>
      <c r="H278" s="12">
        <f>H281+H283+H288+H295+H301+H304+H307+H310+H292+H313+H298+H279</f>
        <v>114223.99999999999</v>
      </c>
      <c r="I278" s="26"/>
      <c r="J278" s="26"/>
      <c r="K278" s="26"/>
    </row>
    <row r="279" spans="1:11" ht="31.5">
      <c r="A279" s="45" t="s">
        <v>403</v>
      </c>
      <c r="B279" s="15" t="s">
        <v>402</v>
      </c>
      <c r="C279" s="7"/>
      <c r="D279" s="36">
        <f>D280</f>
        <v>0</v>
      </c>
      <c r="E279" s="36">
        <f>E280</f>
        <v>200</v>
      </c>
      <c r="F279" s="36">
        <f>F280</f>
        <v>200</v>
      </c>
      <c r="G279" s="36">
        <f>G280</f>
        <v>0</v>
      </c>
      <c r="H279" s="36">
        <f>H280</f>
        <v>0</v>
      </c>
      <c r="I279" s="26"/>
      <c r="J279" s="26"/>
      <c r="K279" s="26"/>
    </row>
    <row r="280" spans="1:11" ht="33.75" customHeight="1">
      <c r="A280" s="147" t="s">
        <v>346</v>
      </c>
      <c r="B280" s="15" t="s">
        <v>402</v>
      </c>
      <c r="C280" s="42" t="s">
        <v>8</v>
      </c>
      <c r="D280" s="36">
        <f>'2021-2023 год Приложение 3'!E152</f>
        <v>0</v>
      </c>
      <c r="E280" s="36">
        <f>'2021-2023 год Приложение 3'!F152</f>
        <v>200</v>
      </c>
      <c r="F280" s="36">
        <f>E280+D280</f>
        <v>200</v>
      </c>
      <c r="G280" s="36">
        <f>'2021-2023 год Приложение 3'!H152</f>
        <v>0</v>
      </c>
      <c r="H280" s="36">
        <f>'2021-2023 год Приложение 3'!I152</f>
        <v>0</v>
      </c>
      <c r="I280" s="26"/>
      <c r="J280" s="26"/>
      <c r="K280" s="26"/>
    </row>
    <row r="281" spans="1:10" ht="24.75" customHeight="1">
      <c r="A281" s="149" t="s">
        <v>18</v>
      </c>
      <c r="B281" s="15" t="s">
        <v>146</v>
      </c>
      <c r="C281" s="7"/>
      <c r="D281" s="8">
        <f>D282</f>
        <v>200</v>
      </c>
      <c r="E281" s="8">
        <f>E282</f>
        <v>0</v>
      </c>
      <c r="F281" s="8">
        <f>F282</f>
        <v>200</v>
      </c>
      <c r="G281" s="8">
        <f>G282</f>
        <v>200</v>
      </c>
      <c r="H281" s="8">
        <f>H282</f>
        <v>200</v>
      </c>
      <c r="I281" s="26"/>
      <c r="J281" s="26"/>
    </row>
    <row r="282" spans="1:10" ht="36" customHeight="1">
      <c r="A282" s="147" t="s">
        <v>346</v>
      </c>
      <c r="B282" s="15" t="s">
        <v>146</v>
      </c>
      <c r="C282" s="27" t="s">
        <v>8</v>
      </c>
      <c r="D282" s="36">
        <f>'2021-2023 год Приложение 3'!E154</f>
        <v>200</v>
      </c>
      <c r="E282" s="36">
        <f>'2021-2023 год Приложение 3'!F154</f>
        <v>0</v>
      </c>
      <c r="F282" s="36">
        <f>'2021-2023 год Приложение 3'!G154</f>
        <v>200</v>
      </c>
      <c r="G282" s="36">
        <f>'2021-2023 год Приложение 3'!H154</f>
        <v>200</v>
      </c>
      <c r="H282" s="36">
        <f>'2021-2023 год Приложение 3'!I154</f>
        <v>200</v>
      </c>
      <c r="I282" s="26"/>
      <c r="J282" s="26"/>
    </row>
    <row r="283" spans="1:10" ht="31.5">
      <c r="A283" s="123" t="s">
        <v>13</v>
      </c>
      <c r="B283" s="15" t="s">
        <v>147</v>
      </c>
      <c r="C283" s="35"/>
      <c r="D283" s="36">
        <f>SUM(D284:D287)</f>
        <v>98435.99999999999</v>
      </c>
      <c r="E283" s="36">
        <f>SUM(E284:E287)</f>
        <v>160.1</v>
      </c>
      <c r="F283" s="36">
        <f>SUM(F284:F287)</f>
        <v>98596.09999999999</v>
      </c>
      <c r="G283" s="36">
        <f>SUM(G284:G287)</f>
        <v>96052.39999999998</v>
      </c>
      <c r="H283" s="36">
        <f>SUM(H284:H287)</f>
        <v>99498.69999999998</v>
      </c>
      <c r="I283" s="26"/>
      <c r="J283" s="26"/>
    </row>
    <row r="284" spans="1:10" ht="63">
      <c r="A284" s="61" t="s">
        <v>14</v>
      </c>
      <c r="B284" s="15" t="s">
        <v>147</v>
      </c>
      <c r="C284" s="27" t="s">
        <v>15</v>
      </c>
      <c r="D284" s="36">
        <f>'2021-2023 год Приложение 3'!E156</f>
        <v>78514.4</v>
      </c>
      <c r="E284" s="36">
        <f>'2021-2023 год Приложение 3'!F156</f>
        <v>0</v>
      </c>
      <c r="F284" s="36">
        <f>'2021-2023 год Приложение 3'!G156</f>
        <v>78514.4</v>
      </c>
      <c r="G284" s="36">
        <f>'2021-2023 год Приложение 3'!H156</f>
        <v>78067.4</v>
      </c>
      <c r="H284" s="36">
        <f>'2021-2023 год Приложение 3'!I156</f>
        <v>78067.4</v>
      </c>
      <c r="I284" s="26"/>
      <c r="J284" s="26"/>
    </row>
    <row r="285" spans="1:10" ht="47.25">
      <c r="A285" s="45" t="s">
        <v>346</v>
      </c>
      <c r="B285" s="15" t="s">
        <v>147</v>
      </c>
      <c r="C285" s="27" t="s">
        <v>8</v>
      </c>
      <c r="D285" s="36">
        <f>'2021-2023 год Приложение 3'!E157</f>
        <v>9204.500000000002</v>
      </c>
      <c r="E285" s="36">
        <f>'2021-2023 год Приложение 3'!F157</f>
        <v>160.1</v>
      </c>
      <c r="F285" s="36">
        <f>'2021-2023 год Приложение 3'!G157</f>
        <v>9364.600000000002</v>
      </c>
      <c r="G285" s="36">
        <f>'2021-2023 год Приложение 3'!H157</f>
        <v>7267.9</v>
      </c>
      <c r="H285" s="36">
        <f>'2021-2023 год Приложение 3'!I157</f>
        <v>10714.2</v>
      </c>
      <c r="I285" s="26"/>
      <c r="J285" s="26"/>
    </row>
    <row r="286" spans="1:10" ht="15.75">
      <c r="A286" s="60" t="s">
        <v>62</v>
      </c>
      <c r="B286" s="15" t="s">
        <v>147</v>
      </c>
      <c r="C286" s="27" t="s">
        <v>16</v>
      </c>
      <c r="D286" s="36">
        <f>'2021-2023 год Приложение 3'!E158</f>
        <v>10387.7</v>
      </c>
      <c r="E286" s="36">
        <f>'2021-2023 год Приложение 3'!F158</f>
        <v>0</v>
      </c>
      <c r="F286" s="36">
        <f>'2021-2023 год Приложение 3'!G158</f>
        <v>10387.7</v>
      </c>
      <c r="G286" s="36">
        <f>'2021-2023 год Приложение 3'!H158</f>
        <v>10387.7</v>
      </c>
      <c r="H286" s="36">
        <f>'2021-2023 год Приложение 3'!I158</f>
        <v>10387.7</v>
      </c>
      <c r="I286" s="26"/>
      <c r="J286" s="26"/>
    </row>
    <row r="287" spans="1:10" ht="15.75">
      <c r="A287" s="55" t="s">
        <v>9</v>
      </c>
      <c r="B287" s="15" t="s">
        <v>147</v>
      </c>
      <c r="C287" s="27" t="s">
        <v>12</v>
      </c>
      <c r="D287" s="36">
        <f>'2021-2023 год Приложение 3'!E159</f>
        <v>329.4</v>
      </c>
      <c r="E287" s="36">
        <f>'2021-2023 год Приложение 3'!F159</f>
        <v>0</v>
      </c>
      <c r="F287" s="36">
        <f>'2021-2023 год Приложение 3'!G159</f>
        <v>329.4</v>
      </c>
      <c r="G287" s="36">
        <f>'2021-2023 год Приложение 3'!H159</f>
        <v>329.4</v>
      </c>
      <c r="H287" s="36">
        <f>'2021-2023 год Приложение 3'!I159</f>
        <v>329.4</v>
      </c>
      <c r="I287" s="26"/>
      <c r="J287" s="26"/>
    </row>
    <row r="288" spans="1:10" ht="31.5">
      <c r="A288" s="16" t="s">
        <v>50</v>
      </c>
      <c r="B288" s="15" t="s">
        <v>148</v>
      </c>
      <c r="C288" s="7"/>
      <c r="D288" s="8">
        <f>D290+D289+D291</f>
        <v>7854</v>
      </c>
      <c r="E288" s="8">
        <f>E290+E289+E291</f>
        <v>0</v>
      </c>
      <c r="F288" s="8">
        <f>F290+F289+F291</f>
        <v>7854</v>
      </c>
      <c r="G288" s="8">
        <f>G290+G289+G291</f>
        <v>8134</v>
      </c>
      <c r="H288" s="8">
        <f>H290+H289+H291</f>
        <v>8134</v>
      </c>
      <c r="I288" s="26"/>
      <c r="J288" s="26"/>
    </row>
    <row r="289" spans="1:10" ht="63">
      <c r="A289" s="55" t="s">
        <v>14</v>
      </c>
      <c r="B289" s="15" t="s">
        <v>148</v>
      </c>
      <c r="C289" s="27" t="s">
        <v>15</v>
      </c>
      <c r="D289" s="36">
        <f>'2021-2023 год Приложение 3'!E161</f>
        <v>7074</v>
      </c>
      <c r="E289" s="36">
        <f>'2021-2023 год Приложение 3'!F161</f>
        <v>0</v>
      </c>
      <c r="F289" s="36">
        <f>'2021-2023 год Приложение 3'!G161</f>
        <v>7074</v>
      </c>
      <c r="G289" s="36">
        <f>'2021-2023 год Приложение 3'!H161</f>
        <v>7074</v>
      </c>
      <c r="H289" s="36">
        <f>'2021-2023 год Приложение 3'!I161</f>
        <v>7074</v>
      </c>
      <c r="I289" s="26"/>
      <c r="J289" s="26"/>
    </row>
    <row r="290" spans="1:10" ht="47.25">
      <c r="A290" s="45" t="s">
        <v>346</v>
      </c>
      <c r="B290" s="15" t="s">
        <v>148</v>
      </c>
      <c r="C290" s="27" t="s">
        <v>8</v>
      </c>
      <c r="D290" s="36">
        <f>'2021-2023 год Приложение 3'!E162</f>
        <v>500</v>
      </c>
      <c r="E290" s="36">
        <f>'2021-2023 год Приложение 3'!F162</f>
        <v>0</v>
      </c>
      <c r="F290" s="36">
        <f>'2021-2023 год Приложение 3'!G162</f>
        <v>500</v>
      </c>
      <c r="G290" s="36">
        <f>'2021-2023 год Приложение 3'!H162</f>
        <v>780</v>
      </c>
      <c r="H290" s="36">
        <f>'2021-2023 год Приложение 3'!I162</f>
        <v>780</v>
      </c>
      <c r="I290" s="26"/>
      <c r="J290" s="26"/>
    </row>
    <row r="291" spans="1:10" ht="15.75">
      <c r="A291" s="55" t="s">
        <v>9</v>
      </c>
      <c r="B291" s="15" t="s">
        <v>148</v>
      </c>
      <c r="C291" s="27" t="s">
        <v>12</v>
      </c>
      <c r="D291" s="36">
        <f>'2021-2023 год Приложение 3'!E163</f>
        <v>280</v>
      </c>
      <c r="E291" s="36">
        <f>'2021-2023 год Приложение 3'!F163</f>
        <v>0</v>
      </c>
      <c r="F291" s="36">
        <f>'2021-2023 год Приложение 3'!G163</f>
        <v>280</v>
      </c>
      <c r="G291" s="36">
        <f>'2021-2023 год Приложение 3'!H163</f>
        <v>280</v>
      </c>
      <c r="H291" s="36">
        <f>'2021-2023 год Приложение 3'!I163</f>
        <v>280</v>
      </c>
      <c r="I291" s="26"/>
      <c r="J291" s="26"/>
    </row>
    <row r="292" spans="1:12" ht="84" customHeight="1">
      <c r="A292" s="63" t="s">
        <v>232</v>
      </c>
      <c r="B292" s="27" t="s">
        <v>174</v>
      </c>
      <c r="C292" s="27"/>
      <c r="D292" s="37">
        <f>D293+D294</f>
        <v>28.7</v>
      </c>
      <c r="E292" s="37">
        <f>E293+E294</f>
        <v>0</v>
      </c>
      <c r="F292" s="37">
        <f>F293+F294</f>
        <v>28.7</v>
      </c>
      <c r="G292" s="37">
        <f>G293+G294</f>
        <v>28.7</v>
      </c>
      <c r="H292" s="37">
        <f>H293+H294</f>
        <v>28.7</v>
      </c>
      <c r="I292" s="26"/>
      <c r="J292" s="26"/>
      <c r="K292" s="26"/>
      <c r="L292" s="26"/>
    </row>
    <row r="293" spans="1:10" ht="63">
      <c r="A293" s="44" t="s">
        <v>14</v>
      </c>
      <c r="B293" s="27" t="s">
        <v>174</v>
      </c>
      <c r="C293" s="27" t="s">
        <v>15</v>
      </c>
      <c r="D293" s="37">
        <f>'2021-2023 год Приложение 3'!E165</f>
        <v>20.7</v>
      </c>
      <c r="E293" s="37">
        <f>'2021-2023 год Приложение 3'!F165</f>
        <v>0</v>
      </c>
      <c r="F293" s="37">
        <f>'2021-2023 год Приложение 3'!G165</f>
        <v>20.7</v>
      </c>
      <c r="G293" s="37">
        <f>'2021-2023 год Приложение 3'!H165</f>
        <v>20.7</v>
      </c>
      <c r="H293" s="37">
        <f>'2021-2023 год Приложение 3'!I165</f>
        <v>20.7</v>
      </c>
      <c r="I293" s="26"/>
      <c r="J293" s="26"/>
    </row>
    <row r="294" spans="1:10" ht="47.25">
      <c r="A294" s="45" t="s">
        <v>346</v>
      </c>
      <c r="B294" s="27" t="s">
        <v>174</v>
      </c>
      <c r="C294" s="27" t="s">
        <v>8</v>
      </c>
      <c r="D294" s="37">
        <f>'2021-2023 год Приложение 3'!E166</f>
        <v>8</v>
      </c>
      <c r="E294" s="37">
        <f>'2021-2023 год Приложение 3'!F166</f>
        <v>0</v>
      </c>
      <c r="F294" s="37">
        <f>'2021-2023 год Приложение 3'!G166</f>
        <v>8</v>
      </c>
      <c r="G294" s="37">
        <f>'2021-2023 год Приложение 3'!H166</f>
        <v>8</v>
      </c>
      <c r="H294" s="37">
        <f>'2021-2023 год Приложение 3'!I166</f>
        <v>8</v>
      </c>
      <c r="I294" s="26"/>
      <c r="J294" s="26"/>
    </row>
    <row r="295" spans="1:12" ht="81" customHeight="1">
      <c r="A295" s="38" t="s">
        <v>320</v>
      </c>
      <c r="B295" s="27" t="s">
        <v>154</v>
      </c>
      <c r="C295" s="35"/>
      <c r="D295" s="37">
        <f>D296+D297</f>
        <v>19.1</v>
      </c>
      <c r="E295" s="37">
        <f>E296+E297</f>
        <v>0</v>
      </c>
      <c r="F295" s="37">
        <f>F296+F297</f>
        <v>19.1</v>
      </c>
      <c r="G295" s="37">
        <f>G296+G297</f>
        <v>19.1</v>
      </c>
      <c r="H295" s="37">
        <f>H296+H297</f>
        <v>19.1</v>
      </c>
      <c r="I295" s="26"/>
      <c r="J295" s="26"/>
      <c r="L295" s="105"/>
    </row>
    <row r="296" spans="1:10" ht="63">
      <c r="A296" s="62" t="s">
        <v>14</v>
      </c>
      <c r="B296" s="27" t="s">
        <v>154</v>
      </c>
      <c r="C296" s="27" t="s">
        <v>15</v>
      </c>
      <c r="D296" s="37">
        <f>'2021-2023 год Приложение 3'!E168</f>
        <v>18.8</v>
      </c>
      <c r="E296" s="37">
        <f>'2021-2023 год Приложение 3'!F168</f>
        <v>0</v>
      </c>
      <c r="F296" s="37">
        <f>'2021-2023 год Приложение 3'!G168</f>
        <v>18.8</v>
      </c>
      <c r="G296" s="37">
        <f>'2021-2023 год Приложение 3'!H168</f>
        <v>18.8</v>
      </c>
      <c r="H296" s="37">
        <f>'2021-2023 год Приложение 3'!I168</f>
        <v>18.8</v>
      </c>
      <c r="I296" s="26"/>
      <c r="J296" s="26"/>
    </row>
    <row r="297" spans="1:10" ht="47.25">
      <c r="A297" s="45" t="s">
        <v>346</v>
      </c>
      <c r="B297" s="27" t="s">
        <v>154</v>
      </c>
      <c r="C297" s="27" t="s">
        <v>8</v>
      </c>
      <c r="D297" s="37">
        <f>'2021-2023 год Приложение 3'!E169</f>
        <v>0.3</v>
      </c>
      <c r="E297" s="37">
        <f>'2021-2023 год Приложение 3'!F169</f>
        <v>0</v>
      </c>
      <c r="F297" s="37">
        <f>'2021-2023 год Приложение 3'!G169</f>
        <v>0.3</v>
      </c>
      <c r="G297" s="37">
        <f>'2021-2023 год Приложение 3'!H169</f>
        <v>0.3</v>
      </c>
      <c r="H297" s="37">
        <f>'2021-2023 год Приложение 3'!I169</f>
        <v>0.3</v>
      </c>
      <c r="I297" s="26"/>
      <c r="J297" s="26"/>
    </row>
    <row r="298" spans="1:10" ht="63">
      <c r="A298" s="22" t="s">
        <v>318</v>
      </c>
      <c r="B298" s="27" t="s">
        <v>319</v>
      </c>
      <c r="C298" s="42"/>
      <c r="D298" s="37">
        <f>D299+D300</f>
        <v>66.9</v>
      </c>
      <c r="E298" s="37">
        <f>E299+E300</f>
        <v>0</v>
      </c>
      <c r="F298" s="37">
        <f>F299+F300</f>
        <v>66.9</v>
      </c>
      <c r="G298" s="37">
        <f>G299+G300</f>
        <v>66.9</v>
      </c>
      <c r="H298" s="37">
        <f>H299+H300</f>
        <v>66.9</v>
      </c>
      <c r="I298" s="26"/>
      <c r="J298" s="26"/>
    </row>
    <row r="299" spans="1:10" ht="63">
      <c r="A299" s="22" t="s">
        <v>14</v>
      </c>
      <c r="B299" s="27" t="s">
        <v>319</v>
      </c>
      <c r="C299" s="42" t="s">
        <v>15</v>
      </c>
      <c r="D299" s="37">
        <f>'2021-2023 год Приложение 3'!E171</f>
        <v>65.9</v>
      </c>
      <c r="E299" s="37">
        <f>'2021-2023 год Приложение 3'!F171</f>
        <v>0</v>
      </c>
      <c r="F299" s="37">
        <f>'2021-2023 год Приложение 3'!G171</f>
        <v>65.9</v>
      </c>
      <c r="G299" s="37">
        <f>'2021-2023 год Приложение 3'!H171</f>
        <v>65.9</v>
      </c>
      <c r="H299" s="37">
        <f>'2021-2023 год Приложение 3'!I171</f>
        <v>65.9</v>
      </c>
      <c r="I299" s="26"/>
      <c r="J299" s="26"/>
    </row>
    <row r="300" spans="1:10" ht="47.25">
      <c r="A300" s="45" t="s">
        <v>346</v>
      </c>
      <c r="B300" s="27" t="s">
        <v>319</v>
      </c>
      <c r="C300" s="42" t="s">
        <v>8</v>
      </c>
      <c r="D300" s="37">
        <f>'2021-2023 год Приложение 3'!E172</f>
        <v>1</v>
      </c>
      <c r="E300" s="37">
        <f>'2021-2023 год Приложение 3'!F172</f>
        <v>0</v>
      </c>
      <c r="F300" s="37">
        <f>'2021-2023 год Приложение 3'!G172</f>
        <v>1</v>
      </c>
      <c r="G300" s="37">
        <f>'2021-2023 год Приложение 3'!H172</f>
        <v>1</v>
      </c>
      <c r="H300" s="37">
        <f>'2021-2023 год Приложение 3'!I172</f>
        <v>1</v>
      </c>
      <c r="I300" s="26"/>
      <c r="J300" s="26"/>
    </row>
    <row r="301" spans="1:12" ht="63">
      <c r="A301" s="39" t="s">
        <v>205</v>
      </c>
      <c r="B301" s="27" t="s">
        <v>155</v>
      </c>
      <c r="C301" s="35"/>
      <c r="D301" s="37">
        <f>D302+D303</f>
        <v>99</v>
      </c>
      <c r="E301" s="37">
        <f>E302+E303</f>
        <v>0</v>
      </c>
      <c r="F301" s="37">
        <f>F302+F303</f>
        <v>99</v>
      </c>
      <c r="G301" s="37">
        <f>G302+G303</f>
        <v>99</v>
      </c>
      <c r="H301" s="37">
        <f>H302+H303</f>
        <v>99</v>
      </c>
      <c r="I301" s="26"/>
      <c r="J301" s="26"/>
      <c r="L301" s="105"/>
    </row>
    <row r="302" spans="1:10" ht="63">
      <c r="A302" s="62" t="s">
        <v>14</v>
      </c>
      <c r="B302" s="27" t="s">
        <v>155</v>
      </c>
      <c r="C302" s="27" t="s">
        <v>15</v>
      </c>
      <c r="D302" s="37">
        <f>'2021-2023 год Приложение 3'!E174</f>
        <v>94</v>
      </c>
      <c r="E302" s="37">
        <f>'2021-2023 год Приложение 3'!F174</f>
        <v>0</v>
      </c>
      <c r="F302" s="37">
        <f>'2021-2023 год Приложение 3'!G174</f>
        <v>94</v>
      </c>
      <c r="G302" s="37">
        <f>'2021-2023 год Приложение 3'!H174</f>
        <v>94</v>
      </c>
      <c r="H302" s="37">
        <f>'2021-2023 год Приложение 3'!I174</f>
        <v>94</v>
      </c>
      <c r="I302" s="26"/>
      <c r="J302" s="26"/>
    </row>
    <row r="303" spans="1:10" ht="47.25">
      <c r="A303" s="45" t="s">
        <v>346</v>
      </c>
      <c r="B303" s="27" t="s">
        <v>155</v>
      </c>
      <c r="C303" s="27" t="s">
        <v>8</v>
      </c>
      <c r="D303" s="37">
        <f>'2021-2023 год Приложение 3'!E175</f>
        <v>5</v>
      </c>
      <c r="E303" s="37">
        <f>'2021-2023 год Приложение 3'!F175</f>
        <v>0</v>
      </c>
      <c r="F303" s="37">
        <f>'2021-2023 год Приложение 3'!G175</f>
        <v>5</v>
      </c>
      <c r="G303" s="37">
        <f>'2021-2023 год Приложение 3'!H175</f>
        <v>5</v>
      </c>
      <c r="H303" s="37">
        <f>'2021-2023 год Приложение 3'!I175</f>
        <v>5</v>
      </c>
      <c r="I303" s="26"/>
      <c r="J303" s="26"/>
    </row>
    <row r="304" spans="1:12" ht="69.75" customHeight="1">
      <c r="A304" s="99" t="s">
        <v>227</v>
      </c>
      <c r="B304" s="42" t="s">
        <v>156</v>
      </c>
      <c r="C304" s="35"/>
      <c r="D304" s="36">
        <f>D305+D306</f>
        <v>1074.6</v>
      </c>
      <c r="E304" s="36">
        <f>E305+E306</f>
        <v>0</v>
      </c>
      <c r="F304" s="36">
        <f>F305+F306</f>
        <v>1074.6</v>
      </c>
      <c r="G304" s="36">
        <f>G305+G306</f>
        <v>1074.6</v>
      </c>
      <c r="H304" s="36">
        <f>H305+H306</f>
        <v>1074.6</v>
      </c>
      <c r="I304" s="26"/>
      <c r="J304" s="26"/>
      <c r="L304" s="105"/>
    </row>
    <row r="305" spans="1:10" ht="63">
      <c r="A305" s="62" t="s">
        <v>14</v>
      </c>
      <c r="B305" s="42" t="s">
        <v>156</v>
      </c>
      <c r="C305" s="27" t="s">
        <v>15</v>
      </c>
      <c r="D305" s="36">
        <f>'2021-2023 год Приложение 3'!E177</f>
        <v>1057.8</v>
      </c>
      <c r="E305" s="36">
        <f>'2021-2023 год Приложение 3'!F177</f>
        <v>0</v>
      </c>
      <c r="F305" s="36">
        <f>'2021-2023 год Приложение 3'!G177</f>
        <v>1057.8</v>
      </c>
      <c r="G305" s="36">
        <f>'2021-2023 год Приложение 3'!H177</f>
        <v>1057.8</v>
      </c>
      <c r="H305" s="36">
        <f>'2021-2023 год Приложение 3'!I177</f>
        <v>1057.8</v>
      </c>
      <c r="I305" s="26"/>
      <c r="J305" s="26"/>
    </row>
    <row r="306" spans="1:10" ht="47.25">
      <c r="A306" s="45" t="s">
        <v>346</v>
      </c>
      <c r="B306" s="42" t="s">
        <v>156</v>
      </c>
      <c r="C306" s="27" t="s">
        <v>8</v>
      </c>
      <c r="D306" s="36">
        <f>'2021-2023 год Приложение 3'!E178</f>
        <v>16.8</v>
      </c>
      <c r="E306" s="36">
        <f>'2021-2023 год Приложение 3'!F178</f>
        <v>0</v>
      </c>
      <c r="F306" s="36">
        <f>'2021-2023 год Приложение 3'!G178</f>
        <v>16.8</v>
      </c>
      <c r="G306" s="36">
        <f>'2021-2023 год Приложение 3'!H178</f>
        <v>16.8</v>
      </c>
      <c r="H306" s="36">
        <f>'2021-2023 год Приложение 3'!I178</f>
        <v>16.8</v>
      </c>
      <c r="I306" s="26"/>
      <c r="J306" s="26"/>
    </row>
    <row r="307" spans="1:10" ht="78.75">
      <c r="A307" s="23" t="s">
        <v>348</v>
      </c>
      <c r="B307" s="27" t="s">
        <v>157</v>
      </c>
      <c r="C307" s="35"/>
      <c r="D307" s="37">
        <f>D308+D309</f>
        <v>99</v>
      </c>
      <c r="E307" s="37">
        <f>E308+E309</f>
        <v>0</v>
      </c>
      <c r="F307" s="37">
        <f>F308+F309</f>
        <v>99</v>
      </c>
      <c r="G307" s="37">
        <f>G308+G309</f>
        <v>99</v>
      </c>
      <c r="H307" s="37">
        <f>H308+H309</f>
        <v>99</v>
      </c>
      <c r="I307" s="26"/>
      <c r="J307" s="26"/>
    </row>
    <row r="308" spans="1:10" ht="63">
      <c r="A308" s="62" t="s">
        <v>14</v>
      </c>
      <c r="B308" s="27" t="s">
        <v>157</v>
      </c>
      <c r="C308" s="27" t="s">
        <v>15</v>
      </c>
      <c r="D308" s="36">
        <f>'2021-2023 год Приложение 3'!E180</f>
        <v>94</v>
      </c>
      <c r="E308" s="36">
        <f>'2021-2023 год Приложение 3'!F180</f>
        <v>0</v>
      </c>
      <c r="F308" s="36">
        <f>'2021-2023 год Приложение 3'!G180</f>
        <v>94</v>
      </c>
      <c r="G308" s="36">
        <f>'2021-2023 год Приложение 3'!H180</f>
        <v>94</v>
      </c>
      <c r="H308" s="36">
        <f>'2021-2023 год Приложение 3'!I180</f>
        <v>94</v>
      </c>
      <c r="I308" s="26"/>
      <c r="J308" s="26"/>
    </row>
    <row r="309" spans="1:10" ht="47.25">
      <c r="A309" s="45" t="s">
        <v>346</v>
      </c>
      <c r="B309" s="27" t="s">
        <v>157</v>
      </c>
      <c r="C309" s="27" t="s">
        <v>8</v>
      </c>
      <c r="D309" s="36">
        <f>'2021-2023 год Приложение 3'!E181</f>
        <v>5</v>
      </c>
      <c r="E309" s="36">
        <f>'2021-2023 год Приложение 3'!F181</f>
        <v>0</v>
      </c>
      <c r="F309" s="36">
        <f>'2021-2023 год Приложение 3'!G181</f>
        <v>5</v>
      </c>
      <c r="G309" s="36">
        <f>'2021-2023 год Приложение 3'!H181</f>
        <v>5</v>
      </c>
      <c r="H309" s="36">
        <f>'2021-2023 год Приложение 3'!I181</f>
        <v>5</v>
      </c>
      <c r="I309" s="26"/>
      <c r="J309" s="26"/>
    </row>
    <row r="310" spans="1:10" ht="15.75">
      <c r="A310" s="45" t="s">
        <v>45</v>
      </c>
      <c r="B310" s="15" t="s">
        <v>149</v>
      </c>
      <c r="C310" s="42"/>
      <c r="D310" s="8">
        <f>D311+D312</f>
        <v>2214</v>
      </c>
      <c r="E310" s="8">
        <f>E311+E312</f>
        <v>0</v>
      </c>
      <c r="F310" s="8">
        <f>F311+F312</f>
        <v>2214</v>
      </c>
      <c r="G310" s="8">
        <f>G311+G312</f>
        <v>2214</v>
      </c>
      <c r="H310" s="8">
        <f>H311+H312</f>
        <v>2214</v>
      </c>
      <c r="I310" s="26"/>
      <c r="J310" s="26"/>
    </row>
    <row r="311" spans="1:10" ht="47.25">
      <c r="A311" s="45" t="s">
        <v>346</v>
      </c>
      <c r="B311" s="15" t="s">
        <v>149</v>
      </c>
      <c r="C311" s="27" t="s">
        <v>8</v>
      </c>
      <c r="D311" s="36">
        <f>'2021-2023 год Приложение 3'!E183</f>
        <v>2014</v>
      </c>
      <c r="E311" s="36">
        <f>'2021-2023 год Приложение 3'!F183</f>
        <v>0</v>
      </c>
      <c r="F311" s="36">
        <f>'2021-2023 год Приложение 3'!G183</f>
        <v>2014</v>
      </c>
      <c r="G311" s="36">
        <f>'2021-2023 год Приложение 3'!H183</f>
        <v>2014</v>
      </c>
      <c r="H311" s="36">
        <f>'2021-2023 год Приложение 3'!I183</f>
        <v>2014</v>
      </c>
      <c r="I311" s="26"/>
      <c r="J311" s="26"/>
    </row>
    <row r="312" spans="1:10" ht="15.75">
      <c r="A312" s="45" t="s">
        <v>9</v>
      </c>
      <c r="B312" s="15" t="s">
        <v>149</v>
      </c>
      <c r="C312" s="27" t="s">
        <v>12</v>
      </c>
      <c r="D312" s="36">
        <f>'2021-2023 год Приложение 3'!E184</f>
        <v>200</v>
      </c>
      <c r="E312" s="36">
        <f>'2021-2023 год Приложение 3'!F184</f>
        <v>0</v>
      </c>
      <c r="F312" s="36">
        <f>'2021-2023 год Приложение 3'!G184</f>
        <v>200</v>
      </c>
      <c r="G312" s="36">
        <f>'2021-2023 год Приложение 3'!H184</f>
        <v>200</v>
      </c>
      <c r="H312" s="36">
        <f>'2021-2023 год Приложение 3'!I184</f>
        <v>200</v>
      </c>
      <c r="I312" s="26"/>
      <c r="J312" s="26"/>
    </row>
    <row r="313" spans="1:10" ht="31.5">
      <c r="A313" s="45" t="s">
        <v>236</v>
      </c>
      <c r="B313" s="42" t="s">
        <v>234</v>
      </c>
      <c r="C313" s="42"/>
      <c r="D313" s="36">
        <f>D314</f>
        <v>2790</v>
      </c>
      <c r="E313" s="36">
        <f>E314</f>
        <v>0</v>
      </c>
      <c r="F313" s="36">
        <f>F314</f>
        <v>2790</v>
      </c>
      <c r="G313" s="36">
        <f>G314</f>
        <v>2790</v>
      </c>
      <c r="H313" s="36">
        <f>H314</f>
        <v>2790</v>
      </c>
      <c r="I313" s="26"/>
      <c r="J313" s="26"/>
    </row>
    <row r="314" spans="1:10" ht="31.5">
      <c r="A314" s="22" t="s">
        <v>10</v>
      </c>
      <c r="B314" s="42" t="s">
        <v>234</v>
      </c>
      <c r="C314" s="42" t="s">
        <v>11</v>
      </c>
      <c r="D314" s="36">
        <f>'2021-2023 год Приложение 3'!E186</f>
        <v>2790</v>
      </c>
      <c r="E314" s="36">
        <f>'2021-2023 год Приложение 3'!F186</f>
        <v>0</v>
      </c>
      <c r="F314" s="36">
        <f>'2021-2023 год Приложение 3'!G186</f>
        <v>2790</v>
      </c>
      <c r="G314" s="36">
        <f>'2021-2023 год Приложение 3'!H186</f>
        <v>2790</v>
      </c>
      <c r="H314" s="36">
        <f>'2021-2023 год Приложение 3'!I186</f>
        <v>2790</v>
      </c>
      <c r="I314" s="26"/>
      <c r="J314" s="26"/>
    </row>
    <row r="315" spans="1:10" ht="15.75">
      <c r="A315" s="10" t="s">
        <v>64</v>
      </c>
      <c r="B315" s="11" t="s">
        <v>150</v>
      </c>
      <c r="C315" s="11" t="s">
        <v>0</v>
      </c>
      <c r="D315" s="12">
        <f>D316+D320+D324+D322+D318+D326</f>
        <v>2009.4</v>
      </c>
      <c r="E315" s="12">
        <f>E316+E320+E324+E322+E318+E326</f>
        <v>0</v>
      </c>
      <c r="F315" s="12">
        <f>F316+F320+F324+F322+F318+F326</f>
        <v>2009.4</v>
      </c>
      <c r="G315" s="12">
        <f>G316+G320+G324+G322+G318+G326</f>
        <v>1724.4</v>
      </c>
      <c r="H315" s="12">
        <f>H316+H320+H324+H322+H318+H326</f>
        <v>1724.4</v>
      </c>
      <c r="I315" s="26"/>
      <c r="J315" s="26"/>
    </row>
    <row r="316" spans="1:10" ht="31.5">
      <c r="A316" s="16" t="s">
        <v>19</v>
      </c>
      <c r="B316" s="15" t="s">
        <v>151</v>
      </c>
      <c r="C316" s="7"/>
      <c r="D316" s="8">
        <f>D317</f>
        <v>26</v>
      </c>
      <c r="E316" s="8">
        <f>E317</f>
        <v>0</v>
      </c>
      <c r="F316" s="8">
        <f>F317</f>
        <v>26</v>
      </c>
      <c r="G316" s="8">
        <f>G317</f>
        <v>26</v>
      </c>
      <c r="H316" s="8">
        <f>H317</f>
        <v>26</v>
      </c>
      <c r="I316" s="26"/>
      <c r="J316" s="26"/>
    </row>
    <row r="317" spans="1:10" ht="47.25">
      <c r="A317" s="45" t="s">
        <v>346</v>
      </c>
      <c r="B317" s="15" t="s">
        <v>151</v>
      </c>
      <c r="C317" s="27" t="s">
        <v>8</v>
      </c>
      <c r="D317" s="36">
        <f>'2021-2023 год Приложение 3'!E189</f>
        <v>26</v>
      </c>
      <c r="E317" s="36">
        <f>'2021-2023 год Приложение 3'!F189</f>
        <v>0</v>
      </c>
      <c r="F317" s="36">
        <f>'2021-2023 год Приложение 3'!G189</f>
        <v>26</v>
      </c>
      <c r="G317" s="36">
        <f>'2021-2023 год Приложение 3'!H189</f>
        <v>26</v>
      </c>
      <c r="H317" s="36">
        <f>'2021-2023 год Приложение 3'!I189</f>
        <v>26</v>
      </c>
      <c r="I317" s="26"/>
      <c r="J317" s="26"/>
    </row>
    <row r="318" spans="1:10" ht="37.5" customHeight="1">
      <c r="A318" s="45" t="s">
        <v>198</v>
      </c>
      <c r="B318" s="15" t="s">
        <v>199</v>
      </c>
      <c r="C318" s="7"/>
      <c r="D318" s="36">
        <f>D319</f>
        <v>100</v>
      </c>
      <c r="E318" s="36">
        <f>E319</f>
        <v>0</v>
      </c>
      <c r="F318" s="36">
        <f>F319</f>
        <v>100</v>
      </c>
      <c r="G318" s="36">
        <f>G319</f>
        <v>100</v>
      </c>
      <c r="H318" s="36">
        <f>H319</f>
        <v>100</v>
      </c>
      <c r="I318" s="26"/>
      <c r="J318" s="26"/>
    </row>
    <row r="319" spans="1:10" ht="47.25">
      <c r="A319" s="45" t="s">
        <v>346</v>
      </c>
      <c r="B319" s="15" t="s">
        <v>199</v>
      </c>
      <c r="C319" s="42" t="s">
        <v>8</v>
      </c>
      <c r="D319" s="36">
        <f>'2021-2023 год Приложение 3'!E191</f>
        <v>100</v>
      </c>
      <c r="E319" s="36">
        <f>'2021-2023 год Приложение 3'!F191</f>
        <v>0</v>
      </c>
      <c r="F319" s="36">
        <f>'2021-2023 год Приложение 3'!G191</f>
        <v>100</v>
      </c>
      <c r="G319" s="36">
        <f>'2021-2023 год Приложение 3'!H191</f>
        <v>100</v>
      </c>
      <c r="H319" s="36">
        <f>'2021-2023 год Приложение 3'!I191</f>
        <v>100</v>
      </c>
      <c r="I319" s="26"/>
      <c r="J319" s="26"/>
    </row>
    <row r="320" spans="1:10" ht="63">
      <c r="A320" s="16" t="s">
        <v>20</v>
      </c>
      <c r="B320" s="15" t="s">
        <v>152</v>
      </c>
      <c r="C320" s="7"/>
      <c r="D320" s="8">
        <f>D321</f>
        <v>1300</v>
      </c>
      <c r="E320" s="8">
        <f>E321</f>
        <v>0</v>
      </c>
      <c r="F320" s="8">
        <f>F321</f>
        <v>1300</v>
      </c>
      <c r="G320" s="8">
        <f>G321</f>
        <v>1000</v>
      </c>
      <c r="H320" s="8">
        <f>H321</f>
        <v>1000</v>
      </c>
      <c r="I320" s="26"/>
      <c r="J320" s="26"/>
    </row>
    <row r="321" spans="1:10" ht="47.25">
      <c r="A321" s="45" t="s">
        <v>346</v>
      </c>
      <c r="B321" s="15" t="s">
        <v>152</v>
      </c>
      <c r="C321" s="27" t="s">
        <v>8</v>
      </c>
      <c r="D321" s="36">
        <f>'2021-2023 год Приложение 3'!E193</f>
        <v>1300</v>
      </c>
      <c r="E321" s="36">
        <f>'2021-2023 год Приложение 3'!F193</f>
        <v>0</v>
      </c>
      <c r="F321" s="36">
        <f>'2021-2023 год Приложение 3'!G193</f>
        <v>1300</v>
      </c>
      <c r="G321" s="36">
        <f>'2021-2023 год Приложение 3'!H193</f>
        <v>1000</v>
      </c>
      <c r="H321" s="36">
        <f>'2021-2023 год Приложение 3'!I193</f>
        <v>1000</v>
      </c>
      <c r="I321" s="26"/>
      <c r="J321" s="26"/>
    </row>
    <row r="322" spans="1:10" ht="31.5">
      <c r="A322" s="45" t="s">
        <v>361</v>
      </c>
      <c r="B322" s="15" t="s">
        <v>177</v>
      </c>
      <c r="C322" s="35"/>
      <c r="D322" s="36">
        <f>'2021-2023 год Приложение 3'!E194</f>
        <v>250</v>
      </c>
      <c r="E322" s="36">
        <f>'2021-2023 год Приложение 3'!F194</f>
        <v>0</v>
      </c>
      <c r="F322" s="36">
        <f>'2021-2023 год Приложение 3'!G194</f>
        <v>250</v>
      </c>
      <c r="G322" s="36">
        <f>'2021-2023 год Приложение 3'!H194</f>
        <v>265</v>
      </c>
      <c r="H322" s="36">
        <f>'2021-2023 год Приложение 3'!I194</f>
        <v>265</v>
      </c>
      <c r="I322" s="26"/>
      <c r="J322" s="26"/>
    </row>
    <row r="323" spans="1:10" ht="47.25">
      <c r="A323" s="45" t="s">
        <v>346</v>
      </c>
      <c r="B323" s="15" t="s">
        <v>177</v>
      </c>
      <c r="C323" s="27" t="s">
        <v>8</v>
      </c>
      <c r="D323" s="36">
        <f>'2021-2023 год Приложение 3'!E195</f>
        <v>250</v>
      </c>
      <c r="E323" s="36">
        <f>'2021-2023 год Приложение 3'!F195</f>
        <v>0</v>
      </c>
      <c r="F323" s="36">
        <f>'2021-2023 год Приложение 3'!G195</f>
        <v>250</v>
      </c>
      <c r="G323" s="36">
        <f>'2021-2023 год Приложение 3'!H195</f>
        <v>265</v>
      </c>
      <c r="H323" s="36">
        <f>'2021-2023 год Приложение 3'!I195</f>
        <v>265</v>
      </c>
      <c r="I323" s="26"/>
      <c r="J323" s="26"/>
    </row>
    <row r="324" spans="1:10" ht="15.75">
      <c r="A324" s="63" t="s">
        <v>55</v>
      </c>
      <c r="B324" s="15" t="s">
        <v>153</v>
      </c>
      <c r="C324" s="35"/>
      <c r="D324" s="36">
        <f>'2021-2023 год Приложение 3'!E196</f>
        <v>150</v>
      </c>
      <c r="E324" s="36">
        <f>'2021-2023 год Приложение 3'!F196</f>
        <v>0</v>
      </c>
      <c r="F324" s="36">
        <f>'2021-2023 год Приложение 3'!G196</f>
        <v>150</v>
      </c>
      <c r="G324" s="36">
        <f>'2021-2023 год Приложение 3'!H196</f>
        <v>150</v>
      </c>
      <c r="H324" s="36">
        <f>'2021-2023 год Приложение 3'!I196</f>
        <v>150</v>
      </c>
      <c r="I324" s="26"/>
      <c r="J324" s="26"/>
    </row>
    <row r="325" spans="1:10" ht="47.25">
      <c r="A325" s="45" t="s">
        <v>346</v>
      </c>
      <c r="B325" s="15" t="s">
        <v>153</v>
      </c>
      <c r="C325" s="27" t="s">
        <v>8</v>
      </c>
      <c r="D325" s="36">
        <f>'2021-2023 год Приложение 3'!E197</f>
        <v>150</v>
      </c>
      <c r="E325" s="36">
        <f>'2021-2023 год Приложение 3'!F197</f>
        <v>0</v>
      </c>
      <c r="F325" s="36">
        <f>'2021-2023 год Приложение 3'!G197</f>
        <v>150</v>
      </c>
      <c r="G325" s="36">
        <f>'2021-2023 год Приложение 3'!H197</f>
        <v>150</v>
      </c>
      <c r="H325" s="36">
        <f>'2021-2023 год Приложение 3'!I197</f>
        <v>150</v>
      </c>
      <c r="I325" s="26"/>
      <c r="J325" s="26"/>
    </row>
    <row r="326" spans="1:10" ht="69" customHeight="1">
      <c r="A326" s="45" t="s">
        <v>252</v>
      </c>
      <c r="B326" s="15" t="s">
        <v>253</v>
      </c>
      <c r="C326" s="42"/>
      <c r="D326" s="36">
        <f>'2021-2023 год Приложение 3'!E198</f>
        <v>183.4</v>
      </c>
      <c r="E326" s="36">
        <f>'2021-2023 год Приложение 3'!F198</f>
        <v>0</v>
      </c>
      <c r="F326" s="36">
        <f>'2021-2023 год Приложение 3'!G198</f>
        <v>183.4</v>
      </c>
      <c r="G326" s="36">
        <f>'2021-2023 год Приложение 3'!H198</f>
        <v>183.4</v>
      </c>
      <c r="H326" s="36">
        <f>'2021-2023 год Приложение 3'!I198</f>
        <v>183.4</v>
      </c>
      <c r="I326" s="26"/>
      <c r="J326" s="26"/>
    </row>
    <row r="327" spans="1:10" ht="47.25">
      <c r="A327" s="45" t="s">
        <v>346</v>
      </c>
      <c r="B327" s="15" t="s">
        <v>253</v>
      </c>
      <c r="C327" s="42" t="s">
        <v>8</v>
      </c>
      <c r="D327" s="36">
        <f>'2021-2023 год Приложение 3'!E199</f>
        <v>183.4</v>
      </c>
      <c r="E327" s="36">
        <f>'2021-2023 год Приложение 3'!F199</f>
        <v>0</v>
      </c>
      <c r="F327" s="36">
        <f>'2021-2023 год Приложение 3'!G199</f>
        <v>183.4</v>
      </c>
      <c r="G327" s="36">
        <f>'2021-2023 год Приложение 3'!H199</f>
        <v>183.4</v>
      </c>
      <c r="H327" s="36">
        <f>'2021-2023 год Приложение 3'!I199</f>
        <v>183.4</v>
      </c>
      <c r="I327" s="26"/>
      <c r="J327" s="26"/>
    </row>
    <row r="328" spans="1:10" ht="31.5">
      <c r="A328" s="29" t="s">
        <v>275</v>
      </c>
      <c r="B328" s="30" t="s">
        <v>118</v>
      </c>
      <c r="C328" s="30" t="s">
        <v>0</v>
      </c>
      <c r="D328" s="31">
        <f>D329+D338+D341</f>
        <v>16920.6</v>
      </c>
      <c r="E328" s="31">
        <f>E329+E338+E341</f>
        <v>0</v>
      </c>
      <c r="F328" s="31">
        <f>F329+F338+F341</f>
        <v>16920.6</v>
      </c>
      <c r="G328" s="31">
        <f>G329+G338+G341</f>
        <v>15756.300000000001</v>
      </c>
      <c r="H328" s="31">
        <f>H329+H338+H341</f>
        <v>15756.300000000001</v>
      </c>
      <c r="I328" s="26"/>
      <c r="J328" s="26"/>
    </row>
    <row r="329" spans="1:10" ht="47.25">
      <c r="A329" s="10" t="s">
        <v>284</v>
      </c>
      <c r="B329" s="11" t="s">
        <v>128</v>
      </c>
      <c r="C329" s="11" t="s">
        <v>0</v>
      </c>
      <c r="D329" s="12">
        <f>D330+D332+D336</f>
        <v>16381.9</v>
      </c>
      <c r="E329" s="12">
        <f>E330+E332+E336</f>
        <v>0</v>
      </c>
      <c r="F329" s="12">
        <f>F330+F332+F336</f>
        <v>16381.9</v>
      </c>
      <c r="G329" s="12">
        <f>G330+G332+G336</f>
        <v>15147.6</v>
      </c>
      <c r="H329" s="12">
        <f>H330+H332+H336</f>
        <v>15147.6</v>
      </c>
      <c r="I329" s="26"/>
      <c r="J329" s="26"/>
    </row>
    <row r="330" spans="1:10" ht="15.75">
      <c r="A330" s="14" t="s">
        <v>32</v>
      </c>
      <c r="B330" s="35" t="s">
        <v>129</v>
      </c>
      <c r="C330" s="9"/>
      <c r="D330" s="20">
        <f>D331</f>
        <v>370.5</v>
      </c>
      <c r="E330" s="20">
        <f>E331</f>
        <v>0</v>
      </c>
      <c r="F330" s="20">
        <f>F331</f>
        <v>370.5</v>
      </c>
      <c r="G330" s="20">
        <f>G331</f>
        <v>96.2</v>
      </c>
      <c r="H330" s="20">
        <f>H331</f>
        <v>96.2</v>
      </c>
      <c r="I330" s="26"/>
      <c r="J330" s="26"/>
    </row>
    <row r="331" spans="1:10" ht="47.25">
      <c r="A331" s="45" t="s">
        <v>346</v>
      </c>
      <c r="B331" s="35" t="s">
        <v>129</v>
      </c>
      <c r="C331" s="27" t="s">
        <v>8</v>
      </c>
      <c r="D331" s="36">
        <f>'2021-2023 год Приложение 3'!E203</f>
        <v>370.5</v>
      </c>
      <c r="E331" s="36">
        <f>'2021-2023 год Приложение 3'!F203</f>
        <v>0</v>
      </c>
      <c r="F331" s="36">
        <f>'2021-2023 год Приложение 3'!G203</f>
        <v>370.5</v>
      </c>
      <c r="G331" s="36">
        <f>'2021-2023 год Приложение 3'!H203</f>
        <v>96.2</v>
      </c>
      <c r="H331" s="36">
        <f>'2021-2023 год Приложение 3'!I203</f>
        <v>96.2</v>
      </c>
      <c r="I331" s="26"/>
      <c r="J331" s="26"/>
    </row>
    <row r="332" spans="1:10" ht="15.75">
      <c r="A332" s="41" t="s">
        <v>57</v>
      </c>
      <c r="B332" s="35" t="s">
        <v>294</v>
      </c>
      <c r="C332" s="64"/>
      <c r="D332" s="36">
        <f>D334+D333+D335</f>
        <v>15051.4</v>
      </c>
      <c r="E332" s="36">
        <f>E334+E333+E335</f>
        <v>0</v>
      </c>
      <c r="F332" s="36">
        <f>F334+F333+F335</f>
        <v>15051.4</v>
      </c>
      <c r="G332" s="36">
        <f>G334+G333+G335</f>
        <v>15051.4</v>
      </c>
      <c r="H332" s="36">
        <f>H334+H333+H335</f>
        <v>15051.4</v>
      </c>
      <c r="I332" s="26"/>
      <c r="J332" s="26"/>
    </row>
    <row r="333" spans="1:10" ht="63">
      <c r="A333" s="60" t="s">
        <v>14</v>
      </c>
      <c r="B333" s="35" t="s">
        <v>294</v>
      </c>
      <c r="C333" s="27" t="s">
        <v>15</v>
      </c>
      <c r="D333" s="36">
        <f>'2021-2023 год Приложение 3'!E205</f>
        <v>13836.4</v>
      </c>
      <c r="E333" s="36">
        <f>'2021-2023 год Приложение 3'!F205</f>
        <v>0</v>
      </c>
      <c r="F333" s="36">
        <f>'2021-2023 год Приложение 3'!G205</f>
        <v>13836.4</v>
      </c>
      <c r="G333" s="36">
        <f>'2021-2023 год Приложение 3'!H205</f>
        <v>13836.4</v>
      </c>
      <c r="H333" s="36">
        <f>'2021-2023 год Приложение 3'!I205</f>
        <v>13836.4</v>
      </c>
      <c r="I333" s="26"/>
      <c r="J333" s="26"/>
    </row>
    <row r="334" spans="1:10" ht="47.25">
      <c r="A334" s="45" t="s">
        <v>346</v>
      </c>
      <c r="B334" s="35" t="s">
        <v>294</v>
      </c>
      <c r="C334" s="27" t="s">
        <v>8</v>
      </c>
      <c r="D334" s="36">
        <f>'2021-2023 год Приложение 3'!E206</f>
        <v>1179.1</v>
      </c>
      <c r="E334" s="36">
        <f>'2021-2023 год Приложение 3'!F206</f>
        <v>0</v>
      </c>
      <c r="F334" s="36">
        <f>'2021-2023 год Приложение 3'!G206</f>
        <v>1179.1</v>
      </c>
      <c r="G334" s="36">
        <f>'2021-2023 год Приложение 3'!H206</f>
        <v>1179.1</v>
      </c>
      <c r="H334" s="36">
        <f>'2021-2023 год Приложение 3'!I206</f>
        <v>1179.1</v>
      </c>
      <c r="I334" s="26"/>
      <c r="J334" s="26"/>
    </row>
    <row r="335" spans="1:10" ht="15.75">
      <c r="A335" s="41" t="s">
        <v>9</v>
      </c>
      <c r="B335" s="35" t="s">
        <v>295</v>
      </c>
      <c r="C335" s="27" t="s">
        <v>12</v>
      </c>
      <c r="D335" s="36">
        <f>'2021-2023 год Приложение 3'!E207</f>
        <v>35.9</v>
      </c>
      <c r="E335" s="36">
        <f>'2021-2023 год Приложение 3'!F207</f>
        <v>0</v>
      </c>
      <c r="F335" s="36">
        <f>'2021-2023 год Приложение 3'!G207</f>
        <v>35.9</v>
      </c>
      <c r="G335" s="36">
        <f>'2021-2023 год Приложение 3'!H207</f>
        <v>35.9</v>
      </c>
      <c r="H335" s="36">
        <f>'2021-2023 год Приложение 3'!I207</f>
        <v>35.9</v>
      </c>
      <c r="I335" s="26"/>
      <c r="J335" s="26"/>
    </row>
    <row r="336" spans="1:10" ht="31.5">
      <c r="A336" s="45" t="s">
        <v>356</v>
      </c>
      <c r="B336" s="35" t="s">
        <v>355</v>
      </c>
      <c r="C336" s="42"/>
      <c r="D336" s="36">
        <f>D337</f>
        <v>960</v>
      </c>
      <c r="E336" s="36">
        <f>E337</f>
        <v>0</v>
      </c>
      <c r="F336" s="36">
        <f>F337</f>
        <v>960</v>
      </c>
      <c r="G336" s="36">
        <f>G337</f>
        <v>0</v>
      </c>
      <c r="H336" s="36">
        <f>H337</f>
        <v>0</v>
      </c>
      <c r="I336" s="26"/>
      <c r="J336" s="26"/>
    </row>
    <row r="337" spans="1:10" ht="47.25">
      <c r="A337" s="45" t="s">
        <v>346</v>
      </c>
      <c r="B337" s="35" t="s">
        <v>355</v>
      </c>
      <c r="C337" s="42" t="s">
        <v>8</v>
      </c>
      <c r="D337" s="36">
        <f>'2021-2023 год Приложение 3'!E209</f>
        <v>960</v>
      </c>
      <c r="E337" s="36">
        <f>'2021-2023 год Приложение 3'!F209</f>
        <v>0</v>
      </c>
      <c r="F337" s="36">
        <f>'2021-2023 год Приложение 3'!G209</f>
        <v>960</v>
      </c>
      <c r="G337" s="36">
        <f>'2021-2023 год Приложение 3'!H209</f>
        <v>0</v>
      </c>
      <c r="H337" s="36">
        <f>'2021-2023 год Приложение 3'!I209</f>
        <v>0</v>
      </c>
      <c r="I337" s="26"/>
      <c r="J337" s="26"/>
    </row>
    <row r="338" spans="1:10" ht="15.75">
      <c r="A338" s="24" t="s">
        <v>276</v>
      </c>
      <c r="B338" s="11" t="s">
        <v>117</v>
      </c>
      <c r="C338" s="11"/>
      <c r="D338" s="12">
        <f aca="true" t="shared" si="3" ref="D338:H339">D339</f>
        <v>458.7</v>
      </c>
      <c r="E338" s="12">
        <f t="shared" si="3"/>
        <v>0</v>
      </c>
      <c r="F338" s="12">
        <f t="shared" si="3"/>
        <v>458.7</v>
      </c>
      <c r="G338" s="12">
        <f t="shared" si="3"/>
        <v>458.7</v>
      </c>
      <c r="H338" s="12">
        <f t="shared" si="3"/>
        <v>458.7</v>
      </c>
      <c r="I338" s="26"/>
      <c r="J338" s="26"/>
    </row>
    <row r="339" spans="1:10" ht="31.5">
      <c r="A339" s="22" t="s">
        <v>362</v>
      </c>
      <c r="B339" s="35" t="s">
        <v>130</v>
      </c>
      <c r="C339" s="21"/>
      <c r="D339" s="20">
        <f t="shared" si="3"/>
        <v>458.7</v>
      </c>
      <c r="E339" s="20">
        <f t="shared" si="3"/>
        <v>0</v>
      </c>
      <c r="F339" s="20">
        <f t="shared" si="3"/>
        <v>458.7</v>
      </c>
      <c r="G339" s="20">
        <f t="shared" si="3"/>
        <v>458.7</v>
      </c>
      <c r="H339" s="20">
        <f t="shared" si="3"/>
        <v>458.7</v>
      </c>
      <c r="I339" s="26"/>
      <c r="J339" s="26"/>
    </row>
    <row r="340" spans="1:10" ht="47.25">
      <c r="A340" s="45" t="s">
        <v>346</v>
      </c>
      <c r="B340" s="35" t="s">
        <v>130</v>
      </c>
      <c r="C340" s="35" t="s">
        <v>8</v>
      </c>
      <c r="D340" s="36">
        <f>'2021-2023 год Приложение 3'!E212</f>
        <v>458.7</v>
      </c>
      <c r="E340" s="36">
        <f>'2021-2023 год Приложение 3'!F212</f>
        <v>0</v>
      </c>
      <c r="F340" s="36">
        <f>'2021-2023 год Приложение 3'!G212</f>
        <v>458.7</v>
      </c>
      <c r="G340" s="36">
        <f>'2021-2023 год Приложение 3'!H212</f>
        <v>458.7</v>
      </c>
      <c r="H340" s="36">
        <f>'2021-2023 год Приложение 3'!I212</f>
        <v>458.7</v>
      </c>
      <c r="I340" s="26"/>
      <c r="J340" s="26"/>
    </row>
    <row r="341" spans="1:10" ht="15.75">
      <c r="A341" s="24" t="s">
        <v>83</v>
      </c>
      <c r="B341" s="11" t="s">
        <v>131</v>
      </c>
      <c r="C341" s="11"/>
      <c r="D341" s="12">
        <f>D344+D342+D346</f>
        <v>80</v>
      </c>
      <c r="E341" s="12">
        <f>E344+E342+E346</f>
        <v>0</v>
      </c>
      <c r="F341" s="12">
        <f>F344+F342+F346</f>
        <v>80</v>
      </c>
      <c r="G341" s="12">
        <f>G344+G342+G346</f>
        <v>150</v>
      </c>
      <c r="H341" s="12">
        <f>H344+H342+H346</f>
        <v>150</v>
      </c>
      <c r="I341" s="26"/>
      <c r="J341" s="26"/>
    </row>
    <row r="342" spans="1:10" ht="63">
      <c r="A342" s="40" t="s">
        <v>363</v>
      </c>
      <c r="B342" s="35" t="s">
        <v>132</v>
      </c>
      <c r="C342" s="21"/>
      <c r="D342" s="36">
        <f>'2021-2023 год Приложение 3'!E214</f>
        <v>40</v>
      </c>
      <c r="E342" s="36">
        <f>'2021-2023 год Приложение 3'!F214</f>
        <v>0</v>
      </c>
      <c r="F342" s="36">
        <f>'2021-2023 год Приложение 3'!G214</f>
        <v>40</v>
      </c>
      <c r="G342" s="36">
        <f>'2021-2023 год Приложение 3'!H214</f>
        <v>40</v>
      </c>
      <c r="H342" s="36">
        <f>'2021-2023 год Приложение 3'!I214</f>
        <v>40</v>
      </c>
      <c r="I342" s="26"/>
      <c r="J342" s="26"/>
    </row>
    <row r="343" spans="1:10" ht="47.25">
      <c r="A343" s="45" t="s">
        <v>346</v>
      </c>
      <c r="B343" s="35" t="s">
        <v>132</v>
      </c>
      <c r="C343" s="21" t="s">
        <v>8</v>
      </c>
      <c r="D343" s="36">
        <f>'2021-2023 год Приложение 3'!E215</f>
        <v>40</v>
      </c>
      <c r="E343" s="36">
        <f>'2021-2023 год Приложение 3'!F215</f>
        <v>0</v>
      </c>
      <c r="F343" s="36">
        <f>'2021-2023 год Приложение 3'!G215</f>
        <v>40</v>
      </c>
      <c r="G343" s="36">
        <f>'2021-2023 год Приложение 3'!H215</f>
        <v>40</v>
      </c>
      <c r="H343" s="36">
        <f>'2021-2023 год Приложение 3'!I215</f>
        <v>40</v>
      </c>
      <c r="I343" s="26"/>
      <c r="J343" s="26"/>
    </row>
    <row r="344" spans="1:10" ht="47.25">
      <c r="A344" s="40" t="s">
        <v>364</v>
      </c>
      <c r="B344" s="35" t="s">
        <v>133</v>
      </c>
      <c r="C344" s="21"/>
      <c r="D344" s="36">
        <f>'2021-2023 год Приложение 3'!E216</f>
        <v>0</v>
      </c>
      <c r="E344" s="36">
        <f>'2021-2023 год Приложение 3'!F216</f>
        <v>0</v>
      </c>
      <c r="F344" s="36">
        <f>'2021-2023 год Приложение 3'!G216</f>
        <v>0</v>
      </c>
      <c r="G344" s="36">
        <f>'2021-2023 год Приложение 3'!H216</f>
        <v>70</v>
      </c>
      <c r="H344" s="36">
        <f>'2021-2023 год Приложение 3'!I216</f>
        <v>70</v>
      </c>
      <c r="I344" s="26"/>
      <c r="J344" s="26"/>
    </row>
    <row r="345" spans="1:10" ht="47.25">
      <c r="A345" s="45" t="s">
        <v>346</v>
      </c>
      <c r="B345" s="35" t="s">
        <v>133</v>
      </c>
      <c r="C345" s="21" t="s">
        <v>8</v>
      </c>
      <c r="D345" s="36">
        <f>'2021-2023 год Приложение 3'!E217</f>
        <v>0</v>
      </c>
      <c r="E345" s="36">
        <f>'2021-2023 год Приложение 3'!F217</f>
        <v>0</v>
      </c>
      <c r="F345" s="36">
        <f>'2021-2023 год Приложение 3'!G217</f>
        <v>0</v>
      </c>
      <c r="G345" s="36">
        <f>'2021-2023 год Приложение 3'!H217</f>
        <v>70</v>
      </c>
      <c r="H345" s="36">
        <f>'2021-2023 год Приложение 3'!I217</f>
        <v>70</v>
      </c>
      <c r="I345" s="26"/>
      <c r="J345" s="26"/>
    </row>
    <row r="346" spans="1:10" ht="47.25">
      <c r="A346" s="40" t="s">
        <v>84</v>
      </c>
      <c r="B346" s="35" t="s">
        <v>134</v>
      </c>
      <c r="C346" s="21"/>
      <c r="D346" s="36">
        <f>'2021-2023 год Приложение 3'!E218</f>
        <v>40</v>
      </c>
      <c r="E346" s="36">
        <f>'2021-2023 год Приложение 3'!F218</f>
        <v>0</v>
      </c>
      <c r="F346" s="36">
        <f>'2021-2023 год Приложение 3'!G218</f>
        <v>40</v>
      </c>
      <c r="G346" s="36">
        <f>'2021-2023 год Приложение 3'!H218</f>
        <v>40</v>
      </c>
      <c r="H346" s="36">
        <f>'2021-2023 год Приложение 3'!I218</f>
        <v>40</v>
      </c>
      <c r="I346" s="26"/>
      <c r="J346" s="26"/>
    </row>
    <row r="347" spans="1:10" ht="31.5">
      <c r="A347" s="45" t="s">
        <v>347</v>
      </c>
      <c r="B347" s="35" t="s">
        <v>134</v>
      </c>
      <c r="C347" s="21" t="s">
        <v>8</v>
      </c>
      <c r="D347" s="36">
        <f>'2021-2023 год Приложение 3'!E219</f>
        <v>40</v>
      </c>
      <c r="E347" s="36">
        <f>'2021-2023 год Приложение 3'!F219</f>
        <v>0</v>
      </c>
      <c r="F347" s="36">
        <f>'2021-2023 год Приложение 3'!G219</f>
        <v>40</v>
      </c>
      <c r="G347" s="36">
        <f>'2021-2023 год Приложение 3'!H219</f>
        <v>40</v>
      </c>
      <c r="H347" s="36">
        <f>'2021-2023 год Приложение 3'!I219</f>
        <v>40</v>
      </c>
      <c r="I347" s="26"/>
      <c r="J347" s="26"/>
    </row>
    <row r="348" spans="1:10" ht="15.75">
      <c r="A348" s="29" t="s">
        <v>277</v>
      </c>
      <c r="B348" s="30" t="s">
        <v>158</v>
      </c>
      <c r="C348" s="30" t="s">
        <v>0</v>
      </c>
      <c r="D348" s="31">
        <f>D349+D352+D363</f>
        <v>17040.8</v>
      </c>
      <c r="E348" s="31">
        <f>E349+E352+E363</f>
        <v>1364.5</v>
      </c>
      <c r="F348" s="31">
        <f>F349+F352+F363</f>
        <v>18405.3</v>
      </c>
      <c r="G348" s="31">
        <f>G349+G352+G363</f>
        <v>17040.8</v>
      </c>
      <c r="H348" s="31">
        <f>H349+H352+H363</f>
        <v>17040.8</v>
      </c>
      <c r="I348" s="26"/>
      <c r="J348" s="26"/>
    </row>
    <row r="349" spans="1:11" ht="15.75">
      <c r="A349" s="10" t="s">
        <v>278</v>
      </c>
      <c r="B349" s="11" t="s">
        <v>159</v>
      </c>
      <c r="C349" s="11" t="s">
        <v>0</v>
      </c>
      <c r="D349" s="12">
        <f aca="true" t="shared" si="4" ref="D349:H350">D350</f>
        <v>120</v>
      </c>
      <c r="E349" s="12">
        <f t="shared" si="4"/>
        <v>0</v>
      </c>
      <c r="F349" s="12">
        <f t="shared" si="4"/>
        <v>120</v>
      </c>
      <c r="G349" s="12">
        <f t="shared" si="4"/>
        <v>120</v>
      </c>
      <c r="H349" s="12">
        <f t="shared" si="4"/>
        <v>120</v>
      </c>
      <c r="I349" s="26"/>
      <c r="J349" s="26"/>
      <c r="K349" s="26"/>
    </row>
    <row r="350" spans="1:10" ht="15.75">
      <c r="A350" s="41" t="s">
        <v>51</v>
      </c>
      <c r="B350" s="27" t="s">
        <v>289</v>
      </c>
      <c r="C350" s="27"/>
      <c r="D350" s="37">
        <f t="shared" si="4"/>
        <v>120</v>
      </c>
      <c r="E350" s="37">
        <f t="shared" si="4"/>
        <v>0</v>
      </c>
      <c r="F350" s="37">
        <f t="shared" si="4"/>
        <v>120</v>
      </c>
      <c r="G350" s="37">
        <f t="shared" si="4"/>
        <v>120</v>
      </c>
      <c r="H350" s="37">
        <f t="shared" si="4"/>
        <v>120</v>
      </c>
      <c r="I350" s="26"/>
      <c r="J350" s="26"/>
    </row>
    <row r="351" spans="1:10" ht="63">
      <c r="A351" s="60" t="s">
        <v>14</v>
      </c>
      <c r="B351" s="27" t="s">
        <v>289</v>
      </c>
      <c r="C351" s="27" t="s">
        <v>15</v>
      </c>
      <c r="D351" s="37">
        <f>'2021-2023 год Приложение 3'!E223</f>
        <v>120</v>
      </c>
      <c r="E351" s="37">
        <f>'2021-2023 год Приложение 3'!F223</f>
        <v>0</v>
      </c>
      <c r="F351" s="37">
        <f>'2021-2023 год Приложение 3'!G223</f>
        <v>120</v>
      </c>
      <c r="G351" s="37">
        <f>'2021-2023 год Приложение 3'!H223</f>
        <v>120</v>
      </c>
      <c r="H351" s="37">
        <f>'2021-2023 год Приложение 3'!I223</f>
        <v>120</v>
      </c>
      <c r="I351" s="26"/>
      <c r="J351" s="26"/>
    </row>
    <row r="352" spans="1:10" ht="31.5">
      <c r="A352" s="10" t="s">
        <v>279</v>
      </c>
      <c r="B352" s="11" t="s">
        <v>119</v>
      </c>
      <c r="C352" s="11" t="s">
        <v>0</v>
      </c>
      <c r="D352" s="12">
        <f>D353+D359+D355+D361+D357</f>
        <v>16820.8</v>
      </c>
      <c r="E352" s="12">
        <f>E353+E359+E355+E361+E357</f>
        <v>1364.5</v>
      </c>
      <c r="F352" s="12">
        <f>F353+F359+F355+F361+F357</f>
        <v>18185.3</v>
      </c>
      <c r="G352" s="12">
        <f>G353+G359+G355+G361+G357</f>
        <v>16820.8</v>
      </c>
      <c r="H352" s="12">
        <f>H353+H359+H355+H361+H357</f>
        <v>16820.8</v>
      </c>
      <c r="I352" s="26"/>
      <c r="J352" s="26"/>
    </row>
    <row r="353" spans="1:11" ht="63">
      <c r="A353" s="14" t="s">
        <v>33</v>
      </c>
      <c r="B353" s="15" t="s">
        <v>160</v>
      </c>
      <c r="C353" s="15"/>
      <c r="D353" s="17">
        <f>D354</f>
        <v>1186.3</v>
      </c>
      <c r="E353" s="17">
        <f>E354</f>
        <v>0</v>
      </c>
      <c r="F353" s="17">
        <f>F354</f>
        <v>1186.3</v>
      </c>
      <c r="G353" s="17">
        <f>G354</f>
        <v>1186.3</v>
      </c>
      <c r="H353" s="17">
        <f>H354</f>
        <v>1186.3</v>
      </c>
      <c r="I353" s="26"/>
      <c r="J353" s="26"/>
      <c r="K353" s="26"/>
    </row>
    <row r="354" spans="1:10" ht="15.75">
      <c r="A354" s="41" t="s">
        <v>26</v>
      </c>
      <c r="B354" s="15" t="s">
        <v>160</v>
      </c>
      <c r="C354" s="27" t="s">
        <v>16</v>
      </c>
      <c r="D354" s="37">
        <f>'2021-2023 год Приложение 3'!E415</f>
        <v>1186.3</v>
      </c>
      <c r="E354" s="37">
        <f>'2021-2023 год Приложение 3'!F415</f>
        <v>0</v>
      </c>
      <c r="F354" s="37">
        <f>'2021-2023 год Приложение 3'!G415</f>
        <v>1186.3</v>
      </c>
      <c r="G354" s="37">
        <f>'2021-2023 год Приложение 3'!H415</f>
        <v>1186.3</v>
      </c>
      <c r="H354" s="37">
        <f>'2021-2023 год Приложение 3'!I415</f>
        <v>1186.3</v>
      </c>
      <c r="I354" s="26"/>
      <c r="J354" s="26"/>
    </row>
    <row r="355" spans="1:12" ht="105.75" customHeight="1">
      <c r="A355" s="91" t="s">
        <v>60</v>
      </c>
      <c r="B355" s="15" t="s">
        <v>187</v>
      </c>
      <c r="C355" s="27"/>
      <c r="D355" s="37">
        <f>D356</f>
        <v>883.6</v>
      </c>
      <c r="E355" s="37">
        <f>E356</f>
        <v>0</v>
      </c>
      <c r="F355" s="37">
        <f>F356</f>
        <v>883.6</v>
      </c>
      <c r="G355" s="37">
        <f>G356</f>
        <v>746.2</v>
      </c>
      <c r="H355" s="37">
        <f>H356</f>
        <v>746.2</v>
      </c>
      <c r="I355" s="26"/>
      <c r="J355" s="26"/>
      <c r="L355" s="105"/>
    </row>
    <row r="356" spans="1:11" ht="31.5">
      <c r="A356" s="41" t="s">
        <v>28</v>
      </c>
      <c r="B356" s="15" t="s">
        <v>187</v>
      </c>
      <c r="C356" s="27" t="s">
        <v>23</v>
      </c>
      <c r="D356" s="37">
        <f>'2021-2023 год Приложение 3'!E226</f>
        <v>883.6</v>
      </c>
      <c r="E356" s="37">
        <f>'2021-2023 год Приложение 3'!F226</f>
        <v>0</v>
      </c>
      <c r="F356" s="37">
        <f>'2021-2023 год Приложение 3'!G226</f>
        <v>883.6</v>
      </c>
      <c r="G356" s="37">
        <f>'2021-2023 год Приложение 3'!H226</f>
        <v>746.2</v>
      </c>
      <c r="H356" s="37">
        <f>'2021-2023 год Приложение 3'!I226</f>
        <v>746.2</v>
      </c>
      <c r="I356" s="26"/>
      <c r="J356" s="26"/>
      <c r="K356" s="26"/>
    </row>
    <row r="357" spans="1:11" ht="94.5">
      <c r="A357" s="90" t="s">
        <v>60</v>
      </c>
      <c r="B357" s="15" t="s">
        <v>330</v>
      </c>
      <c r="C357" s="88"/>
      <c r="D357" s="37">
        <f>D358</f>
        <v>12416.4</v>
      </c>
      <c r="E357" s="37">
        <f>E358</f>
        <v>0</v>
      </c>
      <c r="F357" s="37">
        <f>F358</f>
        <v>12416.4</v>
      </c>
      <c r="G357" s="37">
        <f>G358</f>
        <v>12553.8</v>
      </c>
      <c r="H357" s="37">
        <f>H358</f>
        <v>12553.8</v>
      </c>
      <c r="I357" s="26"/>
      <c r="J357" s="26"/>
      <c r="K357" s="26"/>
    </row>
    <row r="358" spans="1:11" ht="31.5">
      <c r="A358" s="87" t="s">
        <v>28</v>
      </c>
      <c r="B358" s="15" t="s">
        <v>330</v>
      </c>
      <c r="C358" s="88" t="s">
        <v>23</v>
      </c>
      <c r="D358" s="37">
        <f>'2021-2023 год Приложение 3'!E228</f>
        <v>12416.4</v>
      </c>
      <c r="E358" s="37">
        <f>'2021-2023 год Приложение 3'!F228</f>
        <v>0</v>
      </c>
      <c r="F358" s="37">
        <f>'2021-2023 год Приложение 3'!G228</f>
        <v>12416.4</v>
      </c>
      <c r="G358" s="37">
        <f>'2021-2023 год Приложение 3'!H228</f>
        <v>12553.8</v>
      </c>
      <c r="H358" s="37">
        <f>'2021-2023 год Приложение 3'!I228</f>
        <v>12553.8</v>
      </c>
      <c r="I358" s="26"/>
      <c r="J358" s="26"/>
      <c r="K358" s="26"/>
    </row>
    <row r="359" spans="1:10" ht="47.25">
      <c r="A359" s="60" t="s">
        <v>210</v>
      </c>
      <c r="B359" s="15" t="s">
        <v>233</v>
      </c>
      <c r="C359" s="42"/>
      <c r="D359" s="37">
        <f>D360</f>
        <v>834.5</v>
      </c>
      <c r="E359" s="37">
        <f>E360</f>
        <v>0</v>
      </c>
      <c r="F359" s="37">
        <f>F360</f>
        <v>834.5</v>
      </c>
      <c r="G359" s="37">
        <f>G360</f>
        <v>834.5</v>
      </c>
      <c r="H359" s="37">
        <f>H360</f>
        <v>834.5</v>
      </c>
      <c r="I359" s="26"/>
      <c r="J359" s="26"/>
    </row>
    <row r="360" spans="1:11" ht="15.75">
      <c r="A360" s="41" t="s">
        <v>26</v>
      </c>
      <c r="B360" s="15" t="s">
        <v>233</v>
      </c>
      <c r="C360" s="42" t="s">
        <v>16</v>
      </c>
      <c r="D360" s="37">
        <f>'2021-2023 год Приложение 3'!E230</f>
        <v>834.5</v>
      </c>
      <c r="E360" s="37">
        <f>'2021-2023 год Приложение 3'!F230</f>
        <v>0</v>
      </c>
      <c r="F360" s="37">
        <f>'2021-2023 год Приложение 3'!G230</f>
        <v>834.5</v>
      </c>
      <c r="G360" s="37">
        <f>'2021-2023 год Приложение 3'!H230</f>
        <v>834.5</v>
      </c>
      <c r="H360" s="37">
        <f>'2021-2023 год Приложение 3'!I230</f>
        <v>834.5</v>
      </c>
      <c r="I360" s="26"/>
      <c r="J360" s="26"/>
      <c r="K360" s="26"/>
    </row>
    <row r="361" spans="1:10" ht="54.75" customHeight="1">
      <c r="A361" s="40" t="s">
        <v>185</v>
      </c>
      <c r="B361" s="15" t="s">
        <v>206</v>
      </c>
      <c r="C361" s="42"/>
      <c r="D361" s="37">
        <f>D362</f>
        <v>1500</v>
      </c>
      <c r="E361" s="37">
        <f>E362</f>
        <v>1364.5</v>
      </c>
      <c r="F361" s="37">
        <f>F362</f>
        <v>2864.5</v>
      </c>
      <c r="G361" s="37">
        <f>G362</f>
        <v>1500</v>
      </c>
      <c r="H361" s="37">
        <f>H362</f>
        <v>1500</v>
      </c>
      <c r="I361" s="26"/>
      <c r="J361" s="26"/>
    </row>
    <row r="362" spans="1:11" ht="15.75">
      <c r="A362" s="40" t="s">
        <v>26</v>
      </c>
      <c r="B362" s="15" t="s">
        <v>206</v>
      </c>
      <c r="C362" s="42" t="s">
        <v>16</v>
      </c>
      <c r="D362" s="37">
        <f>'2021-2023 год Приложение 3'!E232</f>
        <v>1500</v>
      </c>
      <c r="E362" s="37">
        <f>'2021-2023 год Приложение 3'!F232</f>
        <v>1364.5</v>
      </c>
      <c r="F362" s="37">
        <f>'2021-2023 год Приложение 3'!G232</f>
        <v>2864.5</v>
      </c>
      <c r="G362" s="37">
        <f>'2021-2023 год Приложение 3'!H232</f>
        <v>1500</v>
      </c>
      <c r="H362" s="37">
        <f>'2021-2023 год Приложение 3'!I232</f>
        <v>1500</v>
      </c>
      <c r="I362" s="26"/>
      <c r="J362" s="26"/>
      <c r="K362" s="26"/>
    </row>
    <row r="363" spans="1:10" ht="31.5">
      <c r="A363" s="10" t="s">
        <v>280</v>
      </c>
      <c r="B363" s="11" t="s">
        <v>161</v>
      </c>
      <c r="C363" s="11" t="s">
        <v>0</v>
      </c>
      <c r="D363" s="12">
        <f>D364+D366</f>
        <v>100</v>
      </c>
      <c r="E363" s="12">
        <f>E364+E366</f>
        <v>0</v>
      </c>
      <c r="F363" s="12">
        <f>F364+F366</f>
        <v>100</v>
      </c>
      <c r="G363" s="12">
        <f>G364+G366</f>
        <v>100</v>
      </c>
      <c r="H363" s="12">
        <f>H364+H366</f>
        <v>100</v>
      </c>
      <c r="I363" s="26"/>
      <c r="J363" s="26"/>
    </row>
    <row r="364" spans="1:10" ht="31.5">
      <c r="A364" s="14" t="s">
        <v>34</v>
      </c>
      <c r="B364" s="15" t="s">
        <v>162</v>
      </c>
      <c r="C364" s="15"/>
      <c r="D364" s="17">
        <f>D365</f>
        <v>80</v>
      </c>
      <c r="E364" s="17">
        <f>E365</f>
        <v>0</v>
      </c>
      <c r="F364" s="17">
        <f>F365</f>
        <v>80</v>
      </c>
      <c r="G364" s="17">
        <f>G365</f>
        <v>80</v>
      </c>
      <c r="H364" s="17">
        <f>H365</f>
        <v>80</v>
      </c>
      <c r="I364" s="26"/>
      <c r="J364" s="26"/>
    </row>
    <row r="365" spans="1:10" ht="31.5">
      <c r="A365" s="60" t="s">
        <v>10</v>
      </c>
      <c r="B365" s="15" t="s">
        <v>162</v>
      </c>
      <c r="C365" s="27" t="s">
        <v>11</v>
      </c>
      <c r="D365" s="37">
        <f>'2021-2023 год Приложение 3'!E235</f>
        <v>80</v>
      </c>
      <c r="E365" s="37">
        <f>'2021-2023 год Приложение 3'!F235</f>
        <v>0</v>
      </c>
      <c r="F365" s="37">
        <f>'2021-2023 год Приложение 3'!G235</f>
        <v>80</v>
      </c>
      <c r="G365" s="37">
        <f>'2021-2023 год Приложение 3'!H235</f>
        <v>80</v>
      </c>
      <c r="H365" s="37">
        <f>'2021-2023 год Приложение 3'!I235</f>
        <v>80</v>
      </c>
      <c r="I365" s="26"/>
      <c r="J365" s="26"/>
    </row>
    <row r="366" spans="1:10" ht="47.25">
      <c r="A366" s="14" t="s">
        <v>186</v>
      </c>
      <c r="B366" s="15" t="s">
        <v>182</v>
      </c>
      <c r="C366" s="15"/>
      <c r="D366" s="17">
        <f>D367</f>
        <v>20</v>
      </c>
      <c r="E366" s="17">
        <f>E367</f>
        <v>0</v>
      </c>
      <c r="F366" s="17">
        <f>F367</f>
        <v>20</v>
      </c>
      <c r="G366" s="17">
        <f>G367</f>
        <v>20</v>
      </c>
      <c r="H366" s="17">
        <f>H367</f>
        <v>20</v>
      </c>
      <c r="I366" s="26"/>
      <c r="J366" s="26"/>
    </row>
    <row r="367" spans="1:10" ht="31.5">
      <c r="A367" s="22" t="s">
        <v>10</v>
      </c>
      <c r="B367" s="15" t="s">
        <v>182</v>
      </c>
      <c r="C367" s="42" t="s">
        <v>11</v>
      </c>
      <c r="D367" s="37">
        <f>'2021-2023 год Приложение 3'!E237</f>
        <v>20</v>
      </c>
      <c r="E367" s="37">
        <f>'2021-2023 год Приложение 3'!F237</f>
        <v>0</v>
      </c>
      <c r="F367" s="37">
        <f>'2021-2023 год Приложение 3'!G237</f>
        <v>20</v>
      </c>
      <c r="G367" s="37">
        <f>'2021-2023 год Приложение 3'!H237</f>
        <v>20</v>
      </c>
      <c r="H367" s="37">
        <f>'2021-2023 год Приложение 3'!I237</f>
        <v>20</v>
      </c>
      <c r="I367" s="26"/>
      <c r="J367" s="26"/>
    </row>
    <row r="368" spans="1:10" ht="15.75">
      <c r="A368" s="32" t="s">
        <v>29</v>
      </c>
      <c r="B368" s="33" t="s">
        <v>89</v>
      </c>
      <c r="C368" s="33" t="s">
        <v>0</v>
      </c>
      <c r="D368" s="34">
        <f>D369+D371+D373+D377+D395+D399+D401+D403+D405+D397+D415+D391+D407+D409+D393+D411+D381+D383+D385+D387+D413</f>
        <v>45666.5</v>
      </c>
      <c r="E368" s="34">
        <f>E369+E371+E373+E377+E395+E399+E401+E403+E405+E397+E415+E391+E407+E409+E393+E411+E381+E383+E385+E387+E413+E389</f>
        <v>27738.5</v>
      </c>
      <c r="F368" s="34">
        <f>F369+F371+F373+F377+F395+F399+F401+F403+F405+F397+F415+F391+F407+F409+F393+F411+F381+F383+F385+F387+F413+F389</f>
        <v>73405</v>
      </c>
      <c r="G368" s="34">
        <f>G369+G371+G373+G377+G395+G399+G401+G403+G405+G397+G415+G391+G407+G409+G393+G411+G381+G383+G385+G387+G413+G389</f>
        <v>60547.8</v>
      </c>
      <c r="H368" s="34">
        <f>H369+H371+H373+H377+H395+H399+H401+H403+H405+H397+H415+H391+H407+H409+H393+H411+H381+H383+H385+H387+H413+H389</f>
        <v>74452.5</v>
      </c>
      <c r="I368" s="26"/>
      <c r="J368" s="26"/>
    </row>
    <row r="369" spans="1:11" ht="31.5">
      <c r="A369" s="23" t="s">
        <v>180</v>
      </c>
      <c r="B369" s="42" t="s">
        <v>96</v>
      </c>
      <c r="C369" s="21"/>
      <c r="D369" s="43">
        <f>D370</f>
        <v>1199.2</v>
      </c>
      <c r="E369" s="43">
        <f>E370</f>
        <v>0</v>
      </c>
      <c r="F369" s="43">
        <f>F370</f>
        <v>1199.2</v>
      </c>
      <c r="G369" s="43">
        <f>G370</f>
        <v>1204.2</v>
      </c>
      <c r="H369" s="43">
        <f>H370</f>
        <v>1199.2</v>
      </c>
      <c r="I369" s="26"/>
      <c r="J369" s="26"/>
      <c r="K369" s="26"/>
    </row>
    <row r="370" spans="1:10" ht="63">
      <c r="A370" s="44" t="s">
        <v>14</v>
      </c>
      <c r="B370" s="42" t="s">
        <v>96</v>
      </c>
      <c r="C370" s="21" t="s">
        <v>15</v>
      </c>
      <c r="D370" s="43">
        <f>'2021-2023 год Приложение 3'!E21</f>
        <v>1199.2</v>
      </c>
      <c r="E370" s="43">
        <f>'2021-2023 год Приложение 3'!F21</f>
        <v>0</v>
      </c>
      <c r="F370" s="43">
        <f>'2021-2023 год Приложение 3'!G21</f>
        <v>1199.2</v>
      </c>
      <c r="G370" s="43">
        <f>'2021-2023 год Приложение 3'!H21</f>
        <v>1204.2</v>
      </c>
      <c r="H370" s="43">
        <f>'2021-2023 год Приложение 3'!I21</f>
        <v>1199.2</v>
      </c>
      <c r="I370" s="26"/>
      <c r="J370" s="26"/>
    </row>
    <row r="371" spans="1:10" ht="31.5">
      <c r="A371" s="44" t="s">
        <v>30</v>
      </c>
      <c r="B371" s="42" t="s">
        <v>97</v>
      </c>
      <c r="C371" s="42" t="s">
        <v>0</v>
      </c>
      <c r="D371" s="43">
        <f>D372</f>
        <v>327.2</v>
      </c>
      <c r="E371" s="43">
        <f>E372</f>
        <v>0</v>
      </c>
      <c r="F371" s="43">
        <f>F372</f>
        <v>327.2</v>
      </c>
      <c r="G371" s="43">
        <f>G372</f>
        <v>327.2</v>
      </c>
      <c r="H371" s="43">
        <f>H372</f>
        <v>327.2</v>
      </c>
      <c r="I371" s="26"/>
      <c r="J371" s="26"/>
    </row>
    <row r="372" spans="1:10" ht="31.5">
      <c r="A372" s="45" t="s">
        <v>347</v>
      </c>
      <c r="B372" s="42" t="s">
        <v>97</v>
      </c>
      <c r="C372" s="42" t="s">
        <v>8</v>
      </c>
      <c r="D372" s="43">
        <f>'2021-2023 год Приложение 3'!E23</f>
        <v>327.2</v>
      </c>
      <c r="E372" s="43">
        <f>'2021-2023 год Приложение 3'!F23</f>
        <v>0</v>
      </c>
      <c r="F372" s="43">
        <f>'2021-2023 год Приложение 3'!G23</f>
        <v>327.2</v>
      </c>
      <c r="G372" s="43">
        <f>'2021-2023 год Приложение 3'!H23</f>
        <v>327.2</v>
      </c>
      <c r="H372" s="43">
        <f>'2021-2023 год Приложение 3'!I23</f>
        <v>327.2</v>
      </c>
      <c r="I372" s="26"/>
      <c r="J372" s="26"/>
    </row>
    <row r="373" spans="1:10" ht="31.5">
      <c r="A373" s="44" t="s">
        <v>31</v>
      </c>
      <c r="B373" s="42" t="s">
        <v>95</v>
      </c>
      <c r="C373" s="42" t="s">
        <v>0</v>
      </c>
      <c r="D373" s="43">
        <f>D374+D375+D376</f>
        <v>2489.4</v>
      </c>
      <c r="E373" s="43">
        <f>E374+E375+E376</f>
        <v>0</v>
      </c>
      <c r="F373" s="43">
        <f>F374+F375+F376</f>
        <v>2489.4</v>
      </c>
      <c r="G373" s="43">
        <f>G374+G375+G376</f>
        <v>2441.8</v>
      </c>
      <c r="H373" s="43">
        <f>H374+H375+H376</f>
        <v>2457.1</v>
      </c>
      <c r="I373" s="26"/>
      <c r="J373" s="26"/>
    </row>
    <row r="374" spans="1:10" ht="63">
      <c r="A374" s="44" t="s">
        <v>14</v>
      </c>
      <c r="B374" s="42" t="s">
        <v>95</v>
      </c>
      <c r="C374" s="42" t="s">
        <v>15</v>
      </c>
      <c r="D374" s="43">
        <f>'2021-2023 год Приложение 3'!E25</f>
        <v>2165.2</v>
      </c>
      <c r="E374" s="43">
        <f>'2021-2023 год Приложение 3'!F25</f>
        <v>0</v>
      </c>
      <c r="F374" s="43">
        <f>'2021-2023 год Приложение 3'!G25</f>
        <v>2165.2</v>
      </c>
      <c r="G374" s="43">
        <f>'2021-2023 год Приложение 3'!H25</f>
        <v>2140.3</v>
      </c>
      <c r="H374" s="43">
        <f>'2021-2023 год Приложение 3'!I25</f>
        <v>2155.3</v>
      </c>
      <c r="I374" s="26"/>
      <c r="J374" s="26"/>
    </row>
    <row r="375" spans="1:10" ht="31.5">
      <c r="A375" s="45" t="s">
        <v>347</v>
      </c>
      <c r="B375" s="42" t="s">
        <v>95</v>
      </c>
      <c r="C375" s="21" t="s">
        <v>8</v>
      </c>
      <c r="D375" s="43">
        <f>'2021-2023 год Приложение 3'!E26</f>
        <v>322.4</v>
      </c>
      <c r="E375" s="43">
        <f>'2021-2023 год Приложение 3'!F26</f>
        <v>0</v>
      </c>
      <c r="F375" s="43">
        <f>'2021-2023 год Приложение 3'!G26</f>
        <v>322.4</v>
      </c>
      <c r="G375" s="43">
        <f>'2021-2023 год Приложение 3'!H26</f>
        <v>299.8</v>
      </c>
      <c r="H375" s="43">
        <f>'2021-2023 год Приложение 3'!I26</f>
        <v>300.1</v>
      </c>
      <c r="I375" s="26"/>
      <c r="J375" s="26"/>
    </row>
    <row r="376" spans="1:10" ht="15.75">
      <c r="A376" s="45" t="s">
        <v>9</v>
      </c>
      <c r="B376" s="42" t="s">
        <v>95</v>
      </c>
      <c r="C376" s="21" t="s">
        <v>12</v>
      </c>
      <c r="D376" s="43">
        <f>'2021-2023 год Приложение 3'!E27</f>
        <v>1.8</v>
      </c>
      <c r="E376" s="43">
        <f>'2021-2023 год Приложение 3'!F27</f>
        <v>0</v>
      </c>
      <c r="F376" s="43">
        <f>'2021-2023 год Приложение 3'!G27</f>
        <v>1.8</v>
      </c>
      <c r="G376" s="43">
        <f>'2021-2023 год Приложение 3'!H27</f>
        <v>1.7</v>
      </c>
      <c r="H376" s="43">
        <f>'2021-2023 год Приложение 3'!I27</f>
        <v>1.7</v>
      </c>
      <c r="I376" s="26"/>
      <c r="J376" s="26"/>
    </row>
    <row r="377" spans="1:10" ht="31.5">
      <c r="A377" s="22" t="s">
        <v>56</v>
      </c>
      <c r="B377" s="42" t="s">
        <v>94</v>
      </c>
      <c r="C377" s="59"/>
      <c r="D377" s="43">
        <f>D380+D378+D379</f>
        <v>13241.4</v>
      </c>
      <c r="E377" s="43">
        <f>E380+E378+E379</f>
        <v>2686.5</v>
      </c>
      <c r="F377" s="43">
        <f>F380+F378+F379</f>
        <v>15927.9</v>
      </c>
      <c r="G377" s="43">
        <f>G380+G378+G379</f>
        <v>11000</v>
      </c>
      <c r="H377" s="43">
        <f>H380+H378+H379</f>
        <v>8000</v>
      </c>
      <c r="I377" s="26"/>
      <c r="J377" s="26"/>
    </row>
    <row r="378" spans="1:10" ht="31.5">
      <c r="A378" s="45" t="s">
        <v>347</v>
      </c>
      <c r="B378" s="42" t="s">
        <v>94</v>
      </c>
      <c r="C378" s="42" t="s">
        <v>8</v>
      </c>
      <c r="D378" s="43">
        <f>'2021-2023 год Приложение 3'!E425</f>
        <v>5595.9</v>
      </c>
      <c r="E378" s="43">
        <f>'2021-2023 год Приложение 3'!F425+'2021-2023 год Приложение 3'!F240</f>
        <v>910.9</v>
      </c>
      <c r="F378" s="43">
        <f>D378+E378</f>
        <v>6506.799999999999</v>
      </c>
      <c r="G378" s="43">
        <f>'2021-2023 год Приложение 3'!H425</f>
        <v>0</v>
      </c>
      <c r="H378" s="43">
        <f>'2021-2023 год Приложение 3'!I425</f>
        <v>0</v>
      </c>
      <c r="I378" s="26"/>
      <c r="J378" s="26"/>
    </row>
    <row r="379" spans="1:10" ht="31.5">
      <c r="A379" s="96" t="s">
        <v>28</v>
      </c>
      <c r="B379" s="42" t="s">
        <v>94</v>
      </c>
      <c r="C379" s="42" t="s">
        <v>23</v>
      </c>
      <c r="D379" s="43">
        <f>'2021-2023 год Приложение 3'!E241</f>
        <v>0</v>
      </c>
      <c r="E379" s="43">
        <f>'2021-2023 год Приложение 3'!F241</f>
        <v>652.9</v>
      </c>
      <c r="F379" s="43">
        <f>E379+D379</f>
        <v>652.9</v>
      </c>
      <c r="G379" s="43">
        <f>'2021-2023 год Приложение 3'!H241</f>
        <v>0</v>
      </c>
      <c r="H379" s="43">
        <f>'2021-2023 год Приложение 3'!I241</f>
        <v>0</v>
      </c>
      <c r="I379" s="26"/>
      <c r="J379" s="26"/>
    </row>
    <row r="380" spans="1:10" ht="15.75">
      <c r="A380" s="46" t="s">
        <v>9</v>
      </c>
      <c r="B380" s="42" t="s">
        <v>94</v>
      </c>
      <c r="C380" s="42" t="s">
        <v>12</v>
      </c>
      <c r="D380" s="43">
        <f>'2021-2023 год Приложение 3'!E426</f>
        <v>7645.5</v>
      </c>
      <c r="E380" s="43">
        <f>'2021-2023 год Приложение 3'!F426+'2021-2023 год Приложение 3'!F242</f>
        <v>1122.7</v>
      </c>
      <c r="F380" s="43">
        <f>D380+E380</f>
        <v>8768.2</v>
      </c>
      <c r="G380" s="43">
        <f>'2021-2023 год Приложение 3'!H426</f>
        <v>11000</v>
      </c>
      <c r="H380" s="43">
        <f>'2021-2023 год Приложение 3'!I426</f>
        <v>8000</v>
      </c>
      <c r="I380" s="26"/>
      <c r="J380" s="26"/>
    </row>
    <row r="381" spans="1:10" ht="63">
      <c r="A381" s="22" t="s">
        <v>387</v>
      </c>
      <c r="B381" s="42" t="s">
        <v>388</v>
      </c>
      <c r="C381" s="21"/>
      <c r="D381" s="43">
        <f>D382</f>
        <v>0</v>
      </c>
      <c r="E381" s="43">
        <f>E382</f>
        <v>34.6</v>
      </c>
      <c r="F381" s="43">
        <f>F382</f>
        <v>34.6</v>
      </c>
      <c r="G381" s="43">
        <f>G382</f>
        <v>0</v>
      </c>
      <c r="H381" s="43">
        <f>H382</f>
        <v>0</v>
      </c>
      <c r="I381" s="26"/>
      <c r="J381" s="26"/>
    </row>
    <row r="382" spans="1:10" ht="48" customHeight="1">
      <c r="A382" s="45" t="s">
        <v>347</v>
      </c>
      <c r="B382" s="42" t="s">
        <v>388</v>
      </c>
      <c r="C382" s="21" t="s">
        <v>8</v>
      </c>
      <c r="D382" s="43">
        <f>'2021-2023 год Приложение 3'!E428</f>
        <v>0</v>
      </c>
      <c r="E382" s="43">
        <f>'2021-2023 год Приложение 3'!F428</f>
        <v>34.6</v>
      </c>
      <c r="F382" s="43">
        <f>E382+D382</f>
        <v>34.6</v>
      </c>
      <c r="G382" s="43">
        <f>'2021-2023 год Приложение 3'!H428</f>
        <v>0</v>
      </c>
      <c r="H382" s="43">
        <f>'2021-2023 год Приложение 3'!I428</f>
        <v>0</v>
      </c>
      <c r="I382" s="26"/>
      <c r="J382" s="26"/>
    </row>
    <row r="383" spans="1:10" ht="126">
      <c r="A383" s="146" t="s">
        <v>389</v>
      </c>
      <c r="B383" s="42" t="s">
        <v>390</v>
      </c>
      <c r="C383" s="42"/>
      <c r="D383" s="43">
        <f>D384</f>
        <v>0</v>
      </c>
      <c r="E383" s="43">
        <f>E384</f>
        <v>12.1</v>
      </c>
      <c r="F383" s="43">
        <f>F384</f>
        <v>12.1</v>
      </c>
      <c r="G383" s="43">
        <f>G384</f>
        <v>0</v>
      </c>
      <c r="H383" s="43">
        <f>H384</f>
        <v>0</v>
      </c>
      <c r="I383" s="26"/>
      <c r="J383" s="26"/>
    </row>
    <row r="384" spans="1:10" ht="47.25">
      <c r="A384" s="45" t="s">
        <v>346</v>
      </c>
      <c r="B384" s="42" t="s">
        <v>390</v>
      </c>
      <c r="C384" s="42" t="s">
        <v>8</v>
      </c>
      <c r="D384" s="43">
        <f>'2021-2023 год Приложение 3'!E244</f>
        <v>0</v>
      </c>
      <c r="E384" s="43">
        <f>'2021-2023 год Приложение 3'!F244</f>
        <v>12.1</v>
      </c>
      <c r="F384" s="43">
        <f>E384+D384</f>
        <v>12.1</v>
      </c>
      <c r="G384" s="43">
        <f>'2021-2023 год Приложение 3'!H244</f>
        <v>0</v>
      </c>
      <c r="H384" s="43">
        <f>'2021-2023 год Приложение 3'!I244</f>
        <v>0</v>
      </c>
      <c r="I384" s="26"/>
      <c r="J384" s="26"/>
    </row>
    <row r="385" spans="1:10" ht="63">
      <c r="A385" s="46" t="s">
        <v>391</v>
      </c>
      <c r="B385" s="42" t="s">
        <v>392</v>
      </c>
      <c r="C385" s="21"/>
      <c r="D385" s="43">
        <f>D386</f>
        <v>0</v>
      </c>
      <c r="E385" s="43">
        <f>E386</f>
        <v>11.3</v>
      </c>
      <c r="F385" s="43">
        <f>F386</f>
        <v>11.3</v>
      </c>
      <c r="G385" s="43">
        <f>G386</f>
        <v>0</v>
      </c>
      <c r="H385" s="43">
        <f>H386</f>
        <v>0</v>
      </c>
      <c r="I385" s="26"/>
      <c r="J385" s="26"/>
    </row>
    <row r="386" spans="1:10" ht="47.25">
      <c r="A386" s="45" t="s">
        <v>346</v>
      </c>
      <c r="B386" s="42" t="s">
        <v>392</v>
      </c>
      <c r="C386" s="21" t="s">
        <v>8</v>
      </c>
      <c r="D386" s="43">
        <f>'2021-2023 год Приложение 3'!E246</f>
        <v>0</v>
      </c>
      <c r="E386" s="43">
        <f>'2021-2023 год Приложение 3'!F246</f>
        <v>11.3</v>
      </c>
      <c r="F386" s="43">
        <f>E386+D386</f>
        <v>11.3</v>
      </c>
      <c r="G386" s="43">
        <f>'2021-2023 год Приложение 3'!H246</f>
        <v>0</v>
      </c>
      <c r="H386" s="43">
        <f>'2021-2023 год Приложение 3'!I246</f>
        <v>0</v>
      </c>
      <c r="I386" s="26"/>
      <c r="J386" s="26"/>
    </row>
    <row r="387" spans="1:10" ht="78.75">
      <c r="A387" s="146" t="s">
        <v>393</v>
      </c>
      <c r="B387" s="42" t="s">
        <v>394</v>
      </c>
      <c r="C387" s="21"/>
      <c r="D387" s="43">
        <f>D388</f>
        <v>0</v>
      </c>
      <c r="E387" s="43">
        <f>E388</f>
        <v>126.8</v>
      </c>
      <c r="F387" s="43">
        <f>F388</f>
        <v>126.8</v>
      </c>
      <c r="G387" s="43">
        <f>G388</f>
        <v>0</v>
      </c>
      <c r="H387" s="43">
        <f>H388</f>
        <v>0</v>
      </c>
      <c r="I387" s="26"/>
      <c r="J387" s="26"/>
    </row>
    <row r="388" spans="1:10" ht="47.25">
      <c r="A388" s="45" t="s">
        <v>346</v>
      </c>
      <c r="B388" s="42" t="s">
        <v>394</v>
      </c>
      <c r="C388" s="21" t="s">
        <v>8</v>
      </c>
      <c r="D388" s="43">
        <f>'2021-2023 год Приложение 3'!E248</f>
        <v>0</v>
      </c>
      <c r="E388" s="43">
        <f>'2021-2023 год Приложение 3'!F248</f>
        <v>126.8</v>
      </c>
      <c r="F388" s="43">
        <f>E388+D388</f>
        <v>126.8</v>
      </c>
      <c r="G388" s="43">
        <f>'2021-2023 год Приложение 3'!H248</f>
        <v>0</v>
      </c>
      <c r="H388" s="43">
        <f>'2021-2023 год Приложение 3'!I248</f>
        <v>0</v>
      </c>
      <c r="I388" s="26"/>
      <c r="J388" s="26"/>
    </row>
    <row r="389" spans="1:10" ht="15.75">
      <c r="A389" s="45" t="s">
        <v>418</v>
      </c>
      <c r="B389" s="42" t="s">
        <v>417</v>
      </c>
      <c r="C389" s="21"/>
      <c r="D389" s="145">
        <f>D390</f>
        <v>0</v>
      </c>
      <c r="E389" s="43">
        <f>E390</f>
        <v>1148.9</v>
      </c>
      <c r="F389" s="43">
        <f>F390</f>
        <v>1148.9</v>
      </c>
      <c r="G389" s="43">
        <f>G390</f>
        <v>0</v>
      </c>
      <c r="H389" s="43">
        <f>H390</f>
        <v>0</v>
      </c>
      <c r="I389" s="26"/>
      <c r="J389" s="26"/>
    </row>
    <row r="390" spans="1:10" ht="31.5">
      <c r="A390" s="45" t="s">
        <v>347</v>
      </c>
      <c r="B390" s="42" t="s">
        <v>417</v>
      </c>
      <c r="C390" s="21" t="s">
        <v>8</v>
      </c>
      <c r="D390" s="145">
        <v>0</v>
      </c>
      <c r="E390" s="43">
        <f>'2021-2023 год Приложение 3'!F250</f>
        <v>1148.9</v>
      </c>
      <c r="F390" s="43">
        <f>D390+E390</f>
        <v>1148.9</v>
      </c>
      <c r="G390" s="43">
        <v>0</v>
      </c>
      <c r="H390" s="43">
        <v>0</v>
      </c>
      <c r="I390" s="26"/>
      <c r="J390" s="26"/>
    </row>
    <row r="391" spans="1:10" ht="31.5">
      <c r="A391" s="40" t="s">
        <v>229</v>
      </c>
      <c r="B391" s="42" t="s">
        <v>230</v>
      </c>
      <c r="C391" s="57"/>
      <c r="D391" s="43">
        <f>D392</f>
        <v>42.9</v>
      </c>
      <c r="E391" s="43">
        <f>E392</f>
        <v>0</v>
      </c>
      <c r="F391" s="43">
        <f>F392</f>
        <v>42.9</v>
      </c>
      <c r="G391" s="43">
        <f>G392</f>
        <v>231.4</v>
      </c>
      <c r="H391" s="43">
        <f>H392</f>
        <v>17.4</v>
      </c>
      <c r="I391" s="26"/>
      <c r="J391" s="26"/>
    </row>
    <row r="392" spans="1:10" ht="42" customHeight="1">
      <c r="A392" s="45" t="s">
        <v>346</v>
      </c>
      <c r="B392" s="42" t="s">
        <v>230</v>
      </c>
      <c r="C392" s="21" t="s">
        <v>8</v>
      </c>
      <c r="D392" s="43">
        <f>'2021-2023 год Приложение 3'!E252</f>
        <v>42.9</v>
      </c>
      <c r="E392" s="43">
        <f>'2021-2023 год Приложение 3'!F252</f>
        <v>0</v>
      </c>
      <c r="F392" s="43">
        <f>'2021-2023 год Приложение 3'!G252</f>
        <v>42.9</v>
      </c>
      <c r="G392" s="43">
        <f>'2021-2023 год Приложение 3'!H252</f>
        <v>231.4</v>
      </c>
      <c r="H392" s="43">
        <f>'2021-2023 год Приложение 3'!I252</f>
        <v>17.4</v>
      </c>
      <c r="I392" s="26"/>
      <c r="J392" s="26"/>
    </row>
    <row r="393" spans="1:10" ht="31.5">
      <c r="A393" s="46" t="s">
        <v>375</v>
      </c>
      <c r="B393" s="42" t="s">
        <v>291</v>
      </c>
      <c r="C393" s="21"/>
      <c r="D393" s="43">
        <f>D394</f>
        <v>714.2</v>
      </c>
      <c r="E393" s="43">
        <f>E394</f>
        <v>0</v>
      </c>
      <c r="F393" s="43">
        <f>F394</f>
        <v>714.2</v>
      </c>
      <c r="G393" s="43">
        <f>G394</f>
        <v>0</v>
      </c>
      <c r="H393" s="43">
        <f>H394</f>
        <v>0</v>
      </c>
      <c r="I393" s="26"/>
      <c r="J393" s="26"/>
    </row>
    <row r="394" spans="1:10" ht="50.25" customHeight="1">
      <c r="A394" s="45" t="s">
        <v>346</v>
      </c>
      <c r="B394" s="42" t="s">
        <v>291</v>
      </c>
      <c r="C394" s="21" t="s">
        <v>8</v>
      </c>
      <c r="D394" s="43">
        <f>'2021-2023 год Приложение 3'!E254</f>
        <v>714.2</v>
      </c>
      <c r="E394" s="43">
        <f>'2021-2023 год Приложение 3'!F254</f>
        <v>0</v>
      </c>
      <c r="F394" s="43">
        <f>'2021-2023 год Приложение 3'!G254</f>
        <v>714.2</v>
      </c>
      <c r="G394" s="43">
        <f>'2021-2023 год Приложение 3'!H254</f>
        <v>0</v>
      </c>
      <c r="H394" s="43">
        <f>'2021-2023 год Приложение 3'!I254</f>
        <v>0</v>
      </c>
      <c r="I394" s="26"/>
      <c r="J394" s="26"/>
    </row>
    <row r="395" spans="1:10" ht="63">
      <c r="A395" s="46" t="s">
        <v>179</v>
      </c>
      <c r="B395" s="42" t="s">
        <v>178</v>
      </c>
      <c r="C395" s="42"/>
      <c r="D395" s="43">
        <f>D396</f>
        <v>805.5</v>
      </c>
      <c r="E395" s="43">
        <f>E396</f>
        <v>0</v>
      </c>
      <c r="F395" s="43">
        <f>F396</f>
        <v>805.5</v>
      </c>
      <c r="G395" s="43">
        <f>G396</f>
        <v>805.5</v>
      </c>
      <c r="H395" s="43">
        <f>H396</f>
        <v>805.5</v>
      </c>
      <c r="I395" s="26"/>
      <c r="J395" s="26"/>
    </row>
    <row r="396" spans="1:10" ht="31.5">
      <c r="A396" s="46" t="s">
        <v>10</v>
      </c>
      <c r="B396" s="42" t="s">
        <v>178</v>
      </c>
      <c r="C396" s="42" t="s">
        <v>11</v>
      </c>
      <c r="D396" s="43">
        <f>'2021-2023 год Приложение 3'!E311</f>
        <v>805.5</v>
      </c>
      <c r="E396" s="43">
        <f>'2021-2023 год Приложение 3'!F311</f>
        <v>0</v>
      </c>
      <c r="F396" s="43">
        <f>'2021-2023 год Приложение 3'!G311</f>
        <v>805.5</v>
      </c>
      <c r="G396" s="43">
        <f>'2021-2023 год Приложение 3'!H311</f>
        <v>805.5</v>
      </c>
      <c r="H396" s="43">
        <f>'2021-2023 год Приложение 3'!I311</f>
        <v>805.5</v>
      </c>
      <c r="I396" s="26"/>
      <c r="J396" s="26"/>
    </row>
    <row r="397" spans="1:10" ht="47.25">
      <c r="A397" s="46" t="s">
        <v>215</v>
      </c>
      <c r="B397" s="42" t="s">
        <v>214</v>
      </c>
      <c r="C397" s="42"/>
      <c r="D397" s="43">
        <f>D398</f>
        <v>552</v>
      </c>
      <c r="E397" s="43">
        <f>E398</f>
        <v>0</v>
      </c>
      <c r="F397" s="43">
        <f>F398</f>
        <v>552</v>
      </c>
      <c r="G397" s="43">
        <f>G398</f>
        <v>552</v>
      </c>
      <c r="H397" s="43">
        <f>H398</f>
        <v>552</v>
      </c>
      <c r="I397" s="26"/>
      <c r="J397" s="26"/>
    </row>
    <row r="398" spans="1:11" ht="15.75">
      <c r="A398" s="46" t="s">
        <v>26</v>
      </c>
      <c r="B398" s="42" t="s">
        <v>214</v>
      </c>
      <c r="C398" s="42" t="s">
        <v>16</v>
      </c>
      <c r="D398" s="43">
        <f>'2021-2023 год Приложение 3'!E256</f>
        <v>552</v>
      </c>
      <c r="E398" s="43">
        <f>'2021-2023 год Приложение 3'!F256</f>
        <v>0</v>
      </c>
      <c r="F398" s="43">
        <f>'2021-2023 год Приложение 3'!G256</f>
        <v>552</v>
      </c>
      <c r="G398" s="43">
        <f>'2021-2023 год Приложение 3'!H256</f>
        <v>552</v>
      </c>
      <c r="H398" s="43">
        <f>'2021-2023 год Приложение 3'!I256</f>
        <v>552</v>
      </c>
      <c r="I398" s="26"/>
      <c r="J398" s="26"/>
      <c r="K398" s="26"/>
    </row>
    <row r="399" spans="1:10" ht="15.75">
      <c r="A399" s="22" t="s">
        <v>42</v>
      </c>
      <c r="B399" s="124" t="s">
        <v>91</v>
      </c>
      <c r="C399" s="48"/>
      <c r="D399" s="47">
        <f>D400</f>
        <v>1301.5</v>
      </c>
      <c r="E399" s="47">
        <f>E400</f>
        <v>0</v>
      </c>
      <c r="F399" s="47">
        <f>F400</f>
        <v>1301.5</v>
      </c>
      <c r="G399" s="47">
        <f>G400</f>
        <v>1276.3</v>
      </c>
      <c r="H399" s="47">
        <f>H400</f>
        <v>1254.8</v>
      </c>
      <c r="I399" s="26"/>
      <c r="J399" s="26"/>
    </row>
    <row r="400" spans="1:10" ht="15.75">
      <c r="A400" s="46" t="s">
        <v>40</v>
      </c>
      <c r="B400" s="124" t="s">
        <v>91</v>
      </c>
      <c r="C400" s="42" t="s">
        <v>41</v>
      </c>
      <c r="D400" s="43">
        <f>'2021-2023 год Приложение 3'!E430</f>
        <v>1301.5</v>
      </c>
      <c r="E400" s="43">
        <f>'2021-2023 год Приложение 3'!F430</f>
        <v>0</v>
      </c>
      <c r="F400" s="43">
        <f>'2021-2023 год Приложение 3'!G430</f>
        <v>1301.5</v>
      </c>
      <c r="G400" s="43">
        <f>'2021-2023 год Приложение 3'!H430</f>
        <v>1276.3</v>
      </c>
      <c r="H400" s="43">
        <f>'2021-2023 год Приложение 3'!I430</f>
        <v>1254.8</v>
      </c>
      <c r="I400" s="26"/>
      <c r="J400" s="26"/>
    </row>
    <row r="401" spans="1:12" ht="87.75" customHeight="1">
      <c r="A401" s="125" t="s">
        <v>232</v>
      </c>
      <c r="B401" s="124" t="s">
        <v>92</v>
      </c>
      <c r="C401" s="49"/>
      <c r="D401" s="47">
        <f>D402</f>
        <v>154.4</v>
      </c>
      <c r="E401" s="47">
        <f>E402</f>
        <v>0</v>
      </c>
      <c r="F401" s="47">
        <f>F402</f>
        <v>154.4</v>
      </c>
      <c r="G401" s="47">
        <f>G402</f>
        <v>154.4</v>
      </c>
      <c r="H401" s="47">
        <f>H402</f>
        <v>154.4</v>
      </c>
      <c r="I401" s="26"/>
      <c r="J401" s="26"/>
      <c r="L401" s="105"/>
    </row>
    <row r="402" spans="1:10" ht="15.75">
      <c r="A402" s="46" t="s">
        <v>40</v>
      </c>
      <c r="B402" s="124" t="s">
        <v>92</v>
      </c>
      <c r="C402" s="42" t="s">
        <v>41</v>
      </c>
      <c r="D402" s="43">
        <f>'2021-2023 год Приложение 3'!E432</f>
        <v>154.4</v>
      </c>
      <c r="E402" s="43">
        <f>'2021-2023 год Приложение 3'!F432</f>
        <v>0</v>
      </c>
      <c r="F402" s="43">
        <f>'2021-2023 год Приложение 3'!G432</f>
        <v>154.4</v>
      </c>
      <c r="G402" s="43">
        <f>'2021-2023 год Приложение 3'!H432</f>
        <v>154.4</v>
      </c>
      <c r="H402" s="43">
        <f>'2021-2023 год Приложение 3'!I432</f>
        <v>154.4</v>
      </c>
      <c r="I402" s="26"/>
      <c r="J402" s="26"/>
    </row>
    <row r="403" spans="1:10" ht="90">
      <c r="A403" s="50" t="s">
        <v>207</v>
      </c>
      <c r="B403" s="124" t="s">
        <v>93</v>
      </c>
      <c r="C403" s="49"/>
      <c r="D403" s="47">
        <f>D404</f>
        <v>7</v>
      </c>
      <c r="E403" s="47">
        <f>E404</f>
        <v>0</v>
      </c>
      <c r="F403" s="47">
        <f>F404</f>
        <v>7</v>
      </c>
      <c r="G403" s="47">
        <f>G404</f>
        <v>7</v>
      </c>
      <c r="H403" s="47">
        <f>H404</f>
        <v>7</v>
      </c>
      <c r="I403" s="26"/>
      <c r="J403" s="26"/>
    </row>
    <row r="404" spans="1:10" ht="47.25">
      <c r="A404" s="45" t="s">
        <v>346</v>
      </c>
      <c r="B404" s="124" t="s">
        <v>93</v>
      </c>
      <c r="C404" s="42" t="s">
        <v>8</v>
      </c>
      <c r="D404" s="43">
        <f>'2021-2023 год Приложение 3'!E434</f>
        <v>7</v>
      </c>
      <c r="E404" s="43">
        <f>'2021-2023 год Приложение 3'!F434</f>
        <v>0</v>
      </c>
      <c r="F404" s="43">
        <f>'2021-2023 год Приложение 3'!G434</f>
        <v>7</v>
      </c>
      <c r="G404" s="43">
        <f>'2021-2023 год Приложение 3'!H434</f>
        <v>7</v>
      </c>
      <c r="H404" s="43">
        <f>'2021-2023 год Приложение 3'!I434</f>
        <v>7</v>
      </c>
      <c r="I404" s="26"/>
      <c r="J404" s="26"/>
    </row>
    <row r="405" spans="1:11" ht="31.5">
      <c r="A405" s="22" t="s">
        <v>80</v>
      </c>
      <c r="B405" s="42" t="s">
        <v>90</v>
      </c>
      <c r="C405" s="42" t="s">
        <v>0</v>
      </c>
      <c r="D405" s="47">
        <f>D406</f>
        <v>3200</v>
      </c>
      <c r="E405" s="47">
        <f>E406</f>
        <v>0</v>
      </c>
      <c r="F405" s="47">
        <f>F406</f>
        <v>3200</v>
      </c>
      <c r="G405" s="47">
        <f>G406</f>
        <v>3000</v>
      </c>
      <c r="H405" s="47">
        <f>H406</f>
        <v>3000</v>
      </c>
      <c r="I405" s="26"/>
      <c r="J405" s="26"/>
      <c r="K405" s="26"/>
    </row>
    <row r="406" spans="1:10" ht="15.75">
      <c r="A406" s="46" t="s">
        <v>40</v>
      </c>
      <c r="B406" s="42" t="s">
        <v>90</v>
      </c>
      <c r="C406" s="42" t="s">
        <v>41</v>
      </c>
      <c r="D406" s="43">
        <f>'2021-2023 год Приложение 3'!E436</f>
        <v>3200</v>
      </c>
      <c r="E406" s="43">
        <f>'2021-2023 год Приложение 3'!F436</f>
        <v>0</v>
      </c>
      <c r="F406" s="43">
        <f>'2021-2023 год Приложение 3'!G436</f>
        <v>3200</v>
      </c>
      <c r="G406" s="43">
        <f>'2021-2023 год Приложение 3'!H436</f>
        <v>3000</v>
      </c>
      <c r="H406" s="43">
        <f>'2021-2023 год Приложение 3'!I436</f>
        <v>3000</v>
      </c>
      <c r="I406" s="26"/>
      <c r="J406" s="26"/>
    </row>
    <row r="407" spans="1:10" ht="47.25">
      <c r="A407" s="46" t="s">
        <v>328</v>
      </c>
      <c r="B407" s="42" t="s">
        <v>287</v>
      </c>
      <c r="C407" s="42"/>
      <c r="D407" s="43">
        <f>D408</f>
        <v>1297.7</v>
      </c>
      <c r="E407" s="43">
        <f>E408</f>
        <v>0</v>
      </c>
      <c r="F407" s="43">
        <f>F408</f>
        <v>1297.7</v>
      </c>
      <c r="G407" s="43">
        <f>G408</f>
        <v>1349.5</v>
      </c>
      <c r="H407" s="43">
        <f>H408</f>
        <v>1403.6</v>
      </c>
      <c r="I407" s="26"/>
      <c r="J407" s="26"/>
    </row>
    <row r="408" spans="1:10" ht="15.75">
      <c r="A408" s="46" t="s">
        <v>40</v>
      </c>
      <c r="B408" s="42" t="s">
        <v>287</v>
      </c>
      <c r="C408" s="42" t="s">
        <v>41</v>
      </c>
      <c r="D408" s="43">
        <f>'2021-2023 год Приложение 3'!E438</f>
        <v>1297.7</v>
      </c>
      <c r="E408" s="43">
        <f>'2021-2023 год Приложение 3'!F438</f>
        <v>0</v>
      </c>
      <c r="F408" s="43">
        <f>'2021-2023 год Приложение 3'!G438</f>
        <v>1297.7</v>
      </c>
      <c r="G408" s="43">
        <f>'2021-2023 год Приложение 3'!H438</f>
        <v>1349.5</v>
      </c>
      <c r="H408" s="43">
        <f>'2021-2023 год Приложение 3'!I438</f>
        <v>1403.6</v>
      </c>
      <c r="I408" s="26"/>
      <c r="J408" s="26"/>
    </row>
    <row r="409" spans="1:10" ht="47.25">
      <c r="A409" s="46" t="s">
        <v>329</v>
      </c>
      <c r="B409" s="42" t="s">
        <v>288</v>
      </c>
      <c r="C409" s="42"/>
      <c r="D409" s="43">
        <f>D410</f>
        <v>2639.1</v>
      </c>
      <c r="E409" s="43">
        <f>E410</f>
        <v>0</v>
      </c>
      <c r="F409" s="43">
        <f>F410</f>
        <v>2639.1</v>
      </c>
      <c r="G409" s="43">
        <f>G410</f>
        <v>2744.7</v>
      </c>
      <c r="H409" s="43">
        <f>H410</f>
        <v>2854.4</v>
      </c>
      <c r="I409" s="26"/>
      <c r="J409" s="26"/>
    </row>
    <row r="410" spans="1:10" ht="15.75">
      <c r="A410" s="46" t="s">
        <v>40</v>
      </c>
      <c r="B410" s="42" t="s">
        <v>288</v>
      </c>
      <c r="C410" s="42" t="s">
        <v>41</v>
      </c>
      <c r="D410" s="43">
        <f>'2021-2023 год Приложение 3'!E440</f>
        <v>2639.1</v>
      </c>
      <c r="E410" s="43">
        <f>'2021-2023 год Приложение 3'!F440</f>
        <v>0</v>
      </c>
      <c r="F410" s="43">
        <f>'2021-2023 год Приложение 3'!G440</f>
        <v>2639.1</v>
      </c>
      <c r="G410" s="43">
        <f>'2021-2023 год Приложение 3'!H440</f>
        <v>2744.7</v>
      </c>
      <c r="H410" s="43">
        <f>'2021-2023 год Приложение 3'!I440</f>
        <v>2854.4</v>
      </c>
      <c r="I410" s="26"/>
      <c r="J410" s="26"/>
    </row>
    <row r="411" spans="1:10" ht="31.5">
      <c r="A411" s="46" t="s">
        <v>340</v>
      </c>
      <c r="B411" s="42" t="s">
        <v>339</v>
      </c>
      <c r="C411" s="42"/>
      <c r="D411" s="43">
        <f>D412</f>
        <v>17695</v>
      </c>
      <c r="E411" s="43">
        <f>E412</f>
        <v>0</v>
      </c>
      <c r="F411" s="43">
        <f>F412</f>
        <v>17695</v>
      </c>
      <c r="G411" s="43">
        <f>G412</f>
        <v>14538.2</v>
      </c>
      <c r="H411" s="43">
        <f>H412</f>
        <v>15491.4</v>
      </c>
      <c r="I411" s="26"/>
      <c r="J411" s="26"/>
    </row>
    <row r="412" spans="1:10" ht="15.75">
      <c r="A412" s="46" t="s">
        <v>40</v>
      </c>
      <c r="B412" s="42" t="s">
        <v>339</v>
      </c>
      <c r="C412" s="42" t="s">
        <v>41</v>
      </c>
      <c r="D412" s="43">
        <f>'2021-2023 год Приложение 3'!E442</f>
        <v>17695</v>
      </c>
      <c r="E412" s="43">
        <f>'2021-2023 год Приложение 3'!F442</f>
        <v>0</v>
      </c>
      <c r="F412" s="43">
        <f>'2021-2023 год Приложение 3'!G442</f>
        <v>17695</v>
      </c>
      <c r="G412" s="43">
        <f>'2021-2023 год Приложение 3'!H442</f>
        <v>14538.2</v>
      </c>
      <c r="H412" s="43">
        <f>'2021-2023 год Приложение 3'!I442</f>
        <v>15491.4</v>
      </c>
      <c r="I412" s="26"/>
      <c r="J412" s="26"/>
    </row>
    <row r="413" spans="1:10" ht="31.5">
      <c r="A413" s="96" t="s">
        <v>409</v>
      </c>
      <c r="B413" s="152" t="s">
        <v>408</v>
      </c>
      <c r="C413" s="152"/>
      <c r="D413" s="43">
        <f>D414</f>
        <v>0</v>
      </c>
      <c r="E413" s="43">
        <f>E414</f>
        <v>23718.3</v>
      </c>
      <c r="F413" s="43">
        <f>F414</f>
        <v>23718.3</v>
      </c>
      <c r="G413" s="43">
        <f>G414</f>
        <v>0</v>
      </c>
      <c r="H413" s="43">
        <f>H414</f>
        <v>0</v>
      </c>
      <c r="I413" s="26"/>
      <c r="J413" s="26"/>
    </row>
    <row r="414" spans="1:10" ht="15.75">
      <c r="A414" s="153" t="s">
        <v>9</v>
      </c>
      <c r="B414" s="152" t="s">
        <v>408</v>
      </c>
      <c r="C414" s="152">
        <v>800</v>
      </c>
      <c r="D414" s="43">
        <f>'2021-2023 год Приложение 3'!E444</f>
        <v>0</v>
      </c>
      <c r="E414" s="43">
        <f>'2021-2023 год Приложение 3'!F444</f>
        <v>23718.3</v>
      </c>
      <c r="F414" s="43">
        <f>E414+D414</f>
        <v>23718.3</v>
      </c>
      <c r="G414" s="43">
        <f>'2021-2023 год Приложение 3'!H444</f>
        <v>0</v>
      </c>
      <c r="H414" s="43">
        <f>'2021-2023 год Приложение 3'!I444</f>
        <v>0</v>
      </c>
      <c r="I414" s="26"/>
      <c r="J414" s="26"/>
    </row>
    <row r="415" spans="1:10" ht="21" customHeight="1">
      <c r="A415" s="101" t="s">
        <v>223</v>
      </c>
      <c r="B415" s="15" t="s">
        <v>224</v>
      </c>
      <c r="C415" s="102"/>
      <c r="D415" s="58">
        <f>'2021-2023 год Приложение 3'!E445</f>
        <v>0</v>
      </c>
      <c r="E415" s="58">
        <f>'2021-2023 год Приложение 3'!F445</f>
        <v>0</v>
      </c>
      <c r="F415" s="58">
        <f>'2021-2023 год Приложение 3'!G445</f>
        <v>0</v>
      </c>
      <c r="G415" s="58">
        <f>'2021-2023 год Приложение 3'!H445</f>
        <v>20915.6</v>
      </c>
      <c r="H415" s="58">
        <f>'2021-2023 год Приложение 3'!I445</f>
        <v>36928.5</v>
      </c>
      <c r="I415" s="26"/>
      <c r="J415" s="26"/>
    </row>
    <row r="418" spans="4:8" ht="12.75">
      <c r="D418" s="26"/>
      <c r="E418" s="26"/>
      <c r="F418" s="26"/>
      <c r="G418" s="26"/>
      <c r="H418" s="26"/>
    </row>
    <row r="419" spans="4:8" ht="12.75">
      <c r="D419" s="26"/>
      <c r="E419" s="26"/>
      <c r="F419" s="26"/>
      <c r="G419" s="26"/>
      <c r="H419" s="26"/>
    </row>
    <row r="421" spans="4:8" ht="21.75" customHeight="1">
      <c r="D421" s="26"/>
      <c r="E421" s="26"/>
      <c r="F421" s="26"/>
      <c r="G421" s="26"/>
      <c r="H421" s="26"/>
    </row>
    <row r="423" spans="4:8" ht="9.75" customHeight="1">
      <c r="D423" s="26"/>
      <c r="E423" s="26"/>
      <c r="F423" s="26"/>
      <c r="G423" s="26"/>
      <c r="H423" s="26"/>
    </row>
    <row r="425" spans="4:8" ht="21.75" customHeight="1">
      <c r="D425" s="26"/>
      <c r="E425" s="26"/>
      <c r="F425" s="26"/>
      <c r="G425" s="26"/>
      <c r="H425" s="26"/>
    </row>
  </sheetData>
  <sheetProtection/>
  <autoFilter ref="A15:P415"/>
  <mergeCells count="18">
    <mergeCell ref="G1:H1"/>
    <mergeCell ref="D2:H2"/>
    <mergeCell ref="D3:H3"/>
    <mergeCell ref="D4:H4"/>
    <mergeCell ref="G6:H6"/>
    <mergeCell ref="F14:H14"/>
    <mergeCell ref="D14:D15"/>
    <mergeCell ref="E14:E15"/>
    <mergeCell ref="A14:A15"/>
    <mergeCell ref="B14:B15"/>
    <mergeCell ref="C14:C15"/>
    <mergeCell ref="A12:H12"/>
    <mergeCell ref="K7:M7"/>
    <mergeCell ref="D7:H7"/>
    <mergeCell ref="D8:H8"/>
    <mergeCell ref="D9:H9"/>
    <mergeCell ref="K8:M8"/>
    <mergeCell ref="K9:M9"/>
  </mergeCells>
  <printOptions horizontalCentered="1"/>
  <pageMargins left="0.5905511811023623" right="0.1968503937007874" top="0.1968503937007874" bottom="0.1968503937007874" header="0" footer="0"/>
  <pageSetup fitToHeight="0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8"/>
  <sheetViews>
    <sheetView zoomScale="95" zoomScaleNormal="95" zoomScaleSheetLayoutView="95" workbookViewId="0" topLeftCell="A255">
      <selection activeCell="A275" sqref="A275:IV276"/>
    </sheetView>
  </sheetViews>
  <sheetFormatPr defaultColWidth="9.140625" defaultRowHeight="12.75"/>
  <cols>
    <col min="1" max="1" width="63.00390625" style="0" customWidth="1"/>
    <col min="2" max="2" width="8.57421875" style="0" customWidth="1"/>
    <col min="3" max="3" width="16.57421875" style="0" customWidth="1"/>
    <col min="4" max="4" width="5.8515625" style="0" customWidth="1"/>
    <col min="5" max="5" width="13.8515625" style="0" hidden="1" customWidth="1"/>
    <col min="6" max="6" width="12.421875" style="0" hidden="1" customWidth="1"/>
    <col min="7" max="7" width="13.8515625" style="0" customWidth="1"/>
    <col min="8" max="8" width="14.8515625" style="0" customWidth="1"/>
    <col min="9" max="9" width="13.8515625" style="0" customWidth="1"/>
    <col min="10" max="10" width="17.7109375" style="0" customWidth="1"/>
    <col min="11" max="12" width="13.7109375" style="0" customWidth="1"/>
    <col min="13" max="13" width="11.421875" style="0" customWidth="1"/>
    <col min="14" max="14" width="12.140625" style="0" customWidth="1"/>
    <col min="15" max="17" width="9.140625" style="0" customWidth="1"/>
  </cols>
  <sheetData>
    <row r="1" spans="8:9" ht="15.75">
      <c r="H1" s="19"/>
      <c r="I1" s="119" t="s">
        <v>204</v>
      </c>
    </row>
    <row r="2" spans="8:9" ht="12.75">
      <c r="H2" s="166" t="s">
        <v>220</v>
      </c>
      <c r="I2" s="166"/>
    </row>
    <row r="3" spans="2:9" ht="12.75">
      <c r="B3" s="166" t="s">
        <v>226</v>
      </c>
      <c r="C3" s="166"/>
      <c r="D3" s="166"/>
      <c r="E3" s="166"/>
      <c r="F3" s="166"/>
      <c r="G3" s="166"/>
      <c r="H3" s="166"/>
      <c r="I3" s="166"/>
    </row>
    <row r="4" spans="5:9" ht="12.75">
      <c r="E4" s="160" t="s">
        <v>419</v>
      </c>
      <c r="F4" s="160"/>
      <c r="G4" s="160"/>
      <c r="H4" s="160"/>
      <c r="I4" s="160"/>
    </row>
    <row r="6" spans="8:10" ht="15.75">
      <c r="H6" s="19"/>
      <c r="I6" s="119" t="s">
        <v>374</v>
      </c>
      <c r="J6" s="119"/>
    </row>
    <row r="7" spans="8:10" ht="12.75">
      <c r="H7" s="166" t="s">
        <v>220</v>
      </c>
      <c r="I7" s="166"/>
      <c r="J7" s="118"/>
    </row>
    <row r="8" spans="2:10" ht="12.75">
      <c r="B8" s="166" t="s">
        <v>226</v>
      </c>
      <c r="C8" s="166"/>
      <c r="D8" s="166"/>
      <c r="E8" s="166"/>
      <c r="F8" s="166"/>
      <c r="G8" s="166"/>
      <c r="H8" s="166"/>
      <c r="I8" s="166"/>
      <c r="J8" s="118"/>
    </row>
    <row r="9" spans="5:10" ht="12.75" customHeight="1">
      <c r="E9" s="160" t="s">
        <v>383</v>
      </c>
      <c r="F9" s="160"/>
      <c r="G9" s="160"/>
      <c r="H9" s="160"/>
      <c r="I9" s="160"/>
      <c r="J9" s="134"/>
    </row>
    <row r="11" spans="1:10" ht="18.75">
      <c r="A11" s="3"/>
      <c r="B11" s="3"/>
      <c r="C11" s="4"/>
      <c r="D11" s="4"/>
      <c r="E11" s="4"/>
      <c r="F11" s="4"/>
      <c r="G11" s="4"/>
      <c r="H11" s="4"/>
      <c r="I11" s="4"/>
      <c r="J11" s="4"/>
    </row>
    <row r="12" spans="1:12" ht="53.25" customHeight="1">
      <c r="A12" s="168" t="s">
        <v>366</v>
      </c>
      <c r="B12" s="168"/>
      <c r="C12" s="168"/>
      <c r="D12" s="168"/>
      <c r="E12" s="168"/>
      <c r="F12" s="168"/>
      <c r="G12" s="168"/>
      <c r="H12" s="168"/>
      <c r="I12" s="168"/>
      <c r="K12" s="81"/>
      <c r="L12" s="81"/>
    </row>
    <row r="13" spans="1:8" ht="12.75">
      <c r="A13" s="1" t="s">
        <v>0</v>
      </c>
      <c r="B13" s="1"/>
      <c r="C13" s="1" t="s">
        <v>0</v>
      </c>
      <c r="D13" s="1" t="s">
        <v>0</v>
      </c>
      <c r="E13" s="1"/>
      <c r="F13" s="1"/>
      <c r="G13" s="1"/>
      <c r="H13" s="1"/>
    </row>
    <row r="14" spans="1:11" ht="22.5" customHeight="1">
      <c r="A14" s="155" t="s">
        <v>3</v>
      </c>
      <c r="B14" s="155" t="s">
        <v>66</v>
      </c>
      <c r="C14" s="155" t="s">
        <v>1</v>
      </c>
      <c r="D14" s="155" t="s">
        <v>2</v>
      </c>
      <c r="E14" s="164" t="s">
        <v>385</v>
      </c>
      <c r="F14" s="164" t="s">
        <v>384</v>
      </c>
      <c r="G14" s="162" t="s">
        <v>357</v>
      </c>
      <c r="H14" s="163"/>
      <c r="I14" s="163"/>
      <c r="K14" s="81"/>
    </row>
    <row r="15" spans="1:9" ht="40.5" customHeight="1">
      <c r="A15" s="167"/>
      <c r="B15" s="169"/>
      <c r="C15" s="156"/>
      <c r="D15" s="156"/>
      <c r="E15" s="165"/>
      <c r="F15" s="165"/>
      <c r="G15" s="100" t="s">
        <v>221</v>
      </c>
      <c r="H15" s="100" t="s">
        <v>256</v>
      </c>
      <c r="I15" s="100" t="s">
        <v>358</v>
      </c>
    </row>
    <row r="16" spans="1:10" ht="12.75" customHeight="1">
      <c r="A16" s="65" t="s">
        <v>4</v>
      </c>
      <c r="B16" s="65">
        <v>2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  <c r="I16" s="65">
        <v>9</v>
      </c>
      <c r="J16" s="81"/>
    </row>
    <row r="17" spans="1:14" ht="15.75">
      <c r="A17" s="5" t="s">
        <v>7</v>
      </c>
      <c r="B17" s="5"/>
      <c r="C17" s="5" t="s">
        <v>0</v>
      </c>
      <c r="D17" s="5" t="s">
        <v>0</v>
      </c>
      <c r="E17" s="6">
        <f>E18+E28+E257+E312+E342+E416</f>
        <v>2116293.3000000003</v>
      </c>
      <c r="F17" s="6">
        <f>F18+F28+F257+F312+F342+F416</f>
        <v>57534.2</v>
      </c>
      <c r="G17" s="6">
        <f>G18+G28+G257+G312+G342+G416</f>
        <v>2173827.5</v>
      </c>
      <c r="H17" s="6">
        <f>H18+H28+H257+H312+H342+H416</f>
        <v>1831617.3</v>
      </c>
      <c r="I17" s="6">
        <f>I18+I28+I257+I312+I342+I416</f>
        <v>1840366.7</v>
      </c>
      <c r="J17" s="81"/>
      <c r="K17" s="81"/>
      <c r="L17" s="81"/>
      <c r="M17" s="81"/>
      <c r="N17" s="81"/>
    </row>
    <row r="18" spans="1:13" ht="15.75">
      <c r="A18" s="66" t="s">
        <v>81</v>
      </c>
      <c r="B18" s="33" t="s">
        <v>67</v>
      </c>
      <c r="C18" s="30"/>
      <c r="D18" s="30"/>
      <c r="E18" s="31">
        <f>E19</f>
        <v>4015.8</v>
      </c>
      <c r="F18" s="31">
        <f>F19</f>
        <v>0</v>
      </c>
      <c r="G18" s="31">
        <f>G19</f>
        <v>4015.8</v>
      </c>
      <c r="H18" s="31">
        <f>H19</f>
        <v>3973.2000000000003</v>
      </c>
      <c r="I18" s="31">
        <f>I19</f>
        <v>3983.5</v>
      </c>
      <c r="J18" s="81"/>
      <c r="K18" s="81"/>
      <c r="L18" s="81"/>
      <c r="M18" s="81"/>
    </row>
    <row r="19" spans="1:13" ht="15.75">
      <c r="A19" s="67" t="s">
        <v>29</v>
      </c>
      <c r="B19" s="68" t="s">
        <v>67</v>
      </c>
      <c r="C19" s="69" t="s">
        <v>89</v>
      </c>
      <c r="D19" s="69" t="s">
        <v>0</v>
      </c>
      <c r="E19" s="70">
        <f>E20+E22+E24</f>
        <v>4015.8</v>
      </c>
      <c r="F19" s="70">
        <f>F20+F22+F24</f>
        <v>0</v>
      </c>
      <c r="G19" s="70">
        <f>G20+G22+G24</f>
        <v>4015.8</v>
      </c>
      <c r="H19" s="70">
        <f>H20+H22+H24</f>
        <v>3973.2000000000003</v>
      </c>
      <c r="I19" s="70">
        <f>I20+I22+I24</f>
        <v>3983.5</v>
      </c>
      <c r="J19" s="81"/>
      <c r="K19" s="81"/>
      <c r="L19" s="81"/>
      <c r="M19" s="81"/>
    </row>
    <row r="20" spans="1:13" ht="31.5">
      <c r="A20" s="23" t="s">
        <v>68</v>
      </c>
      <c r="B20" s="21" t="s">
        <v>67</v>
      </c>
      <c r="C20" s="42" t="s">
        <v>96</v>
      </c>
      <c r="D20" s="21"/>
      <c r="E20" s="43">
        <f>E21</f>
        <v>1199.2</v>
      </c>
      <c r="F20" s="43">
        <f>F21</f>
        <v>0</v>
      </c>
      <c r="G20" s="43">
        <f>G21</f>
        <v>1199.2</v>
      </c>
      <c r="H20" s="43">
        <f>H21</f>
        <v>1204.2</v>
      </c>
      <c r="I20" s="43">
        <f>I21</f>
        <v>1199.2</v>
      </c>
      <c r="J20" s="81"/>
      <c r="K20" s="81"/>
      <c r="L20" s="81"/>
      <c r="M20" s="81"/>
    </row>
    <row r="21" spans="1:13" ht="63">
      <c r="A21" s="52" t="s">
        <v>14</v>
      </c>
      <c r="B21" s="21" t="s">
        <v>67</v>
      </c>
      <c r="C21" s="42" t="s">
        <v>96</v>
      </c>
      <c r="D21" s="21" t="s">
        <v>15</v>
      </c>
      <c r="E21" s="43">
        <v>1199.2</v>
      </c>
      <c r="F21" s="43"/>
      <c r="G21" s="43">
        <f>F21+E21</f>
        <v>1199.2</v>
      </c>
      <c r="H21" s="43">
        <v>1204.2</v>
      </c>
      <c r="I21" s="43">
        <v>1199.2</v>
      </c>
      <c r="J21" s="81"/>
      <c r="K21" s="81"/>
      <c r="L21" s="81"/>
      <c r="M21" s="81"/>
    </row>
    <row r="22" spans="1:13" ht="31.5">
      <c r="A22" s="52" t="s">
        <v>30</v>
      </c>
      <c r="B22" s="21" t="s">
        <v>67</v>
      </c>
      <c r="C22" s="42" t="s">
        <v>97</v>
      </c>
      <c r="D22" s="42" t="s">
        <v>0</v>
      </c>
      <c r="E22" s="43">
        <f>E23</f>
        <v>327.2</v>
      </c>
      <c r="F22" s="43">
        <f>F23</f>
        <v>0</v>
      </c>
      <c r="G22" s="43">
        <f>G23</f>
        <v>327.2</v>
      </c>
      <c r="H22" s="43">
        <f>H23</f>
        <v>327.2</v>
      </c>
      <c r="I22" s="43">
        <f>I23</f>
        <v>327.2</v>
      </c>
      <c r="J22" s="81"/>
      <c r="K22" s="81"/>
      <c r="L22" s="81"/>
      <c r="M22" s="81"/>
    </row>
    <row r="23" spans="1:13" ht="47.25" customHeight="1">
      <c r="A23" s="45" t="s">
        <v>346</v>
      </c>
      <c r="B23" s="21" t="s">
        <v>67</v>
      </c>
      <c r="C23" s="42" t="s">
        <v>97</v>
      </c>
      <c r="D23" s="42" t="s">
        <v>8</v>
      </c>
      <c r="E23" s="43">
        <v>327.2</v>
      </c>
      <c r="F23" s="43"/>
      <c r="G23" s="43">
        <f>F23+E23</f>
        <v>327.2</v>
      </c>
      <c r="H23" s="43">
        <v>327.2</v>
      </c>
      <c r="I23" s="43">
        <v>327.2</v>
      </c>
      <c r="J23" s="81"/>
      <c r="K23" s="81"/>
      <c r="L23" s="81"/>
      <c r="M23" s="81"/>
    </row>
    <row r="24" spans="1:13" ht="31.5">
      <c r="A24" s="52" t="s">
        <v>31</v>
      </c>
      <c r="B24" s="21" t="s">
        <v>67</v>
      </c>
      <c r="C24" s="42" t="s">
        <v>95</v>
      </c>
      <c r="D24" s="42" t="s">
        <v>0</v>
      </c>
      <c r="E24" s="43">
        <f>E25+E26+E27</f>
        <v>2489.4</v>
      </c>
      <c r="F24" s="43">
        <f>F25+F26+F27</f>
        <v>0</v>
      </c>
      <c r="G24" s="43">
        <f>G25+G26+G27</f>
        <v>2489.4</v>
      </c>
      <c r="H24" s="43">
        <f>H25+H26+H27</f>
        <v>2441.8</v>
      </c>
      <c r="I24" s="43">
        <f>I25+I26+I27</f>
        <v>2457.1</v>
      </c>
      <c r="J24" s="81"/>
      <c r="K24" s="81"/>
      <c r="L24" s="81"/>
      <c r="M24" s="81"/>
    </row>
    <row r="25" spans="1:13" ht="63">
      <c r="A25" s="52" t="s">
        <v>14</v>
      </c>
      <c r="B25" s="21" t="s">
        <v>67</v>
      </c>
      <c r="C25" s="42" t="s">
        <v>95</v>
      </c>
      <c r="D25" s="42" t="s">
        <v>15</v>
      </c>
      <c r="E25" s="43">
        <v>2165.2</v>
      </c>
      <c r="F25" s="43"/>
      <c r="G25" s="43">
        <f>F25+E25</f>
        <v>2165.2</v>
      </c>
      <c r="H25" s="43">
        <v>2140.3</v>
      </c>
      <c r="I25" s="43">
        <v>2155.3</v>
      </c>
      <c r="J25" s="81"/>
      <c r="K25" s="81"/>
      <c r="L25" s="81"/>
      <c r="M25" s="81"/>
    </row>
    <row r="26" spans="1:13" ht="47.25">
      <c r="A26" s="45" t="s">
        <v>346</v>
      </c>
      <c r="B26" s="21" t="s">
        <v>67</v>
      </c>
      <c r="C26" s="42" t="s">
        <v>95</v>
      </c>
      <c r="D26" s="21" t="s">
        <v>8</v>
      </c>
      <c r="E26" s="43">
        <v>322.4</v>
      </c>
      <c r="F26" s="43"/>
      <c r="G26" s="43">
        <f>F26+E26</f>
        <v>322.4</v>
      </c>
      <c r="H26" s="43">
        <v>299.8</v>
      </c>
      <c r="I26" s="43">
        <v>300.1</v>
      </c>
      <c r="J26" s="81"/>
      <c r="K26" s="81"/>
      <c r="L26" s="81"/>
      <c r="M26" s="81"/>
    </row>
    <row r="27" spans="1:13" ht="15.75">
      <c r="A27" s="45" t="s">
        <v>9</v>
      </c>
      <c r="B27" s="21" t="s">
        <v>67</v>
      </c>
      <c r="C27" s="42" t="s">
        <v>95</v>
      </c>
      <c r="D27" s="21" t="s">
        <v>12</v>
      </c>
      <c r="E27" s="43">
        <v>1.8</v>
      </c>
      <c r="F27" s="43"/>
      <c r="G27" s="43">
        <f>F27+E27</f>
        <v>1.8</v>
      </c>
      <c r="H27" s="43">
        <v>1.7</v>
      </c>
      <c r="I27" s="43">
        <v>1.7</v>
      </c>
      <c r="J27" s="81"/>
      <c r="K27" s="81"/>
      <c r="L27" s="81"/>
      <c r="M27" s="81"/>
    </row>
    <row r="28" spans="1:13" ht="15.75">
      <c r="A28" s="32" t="s">
        <v>82</v>
      </c>
      <c r="B28" s="33" t="s">
        <v>69</v>
      </c>
      <c r="C28" s="71"/>
      <c r="D28" s="72"/>
      <c r="E28" s="34">
        <f>E29+E42+E49+E117+E146+E200+E220+E238+E103</f>
        <v>444181.79999999993</v>
      </c>
      <c r="F28" s="34">
        <f>F29+F42+F49+F117+F146+F200+F220+F238+F103</f>
        <v>14580.5</v>
      </c>
      <c r="G28" s="34">
        <f>G29+G42+G49+G117+G146+G200+G220+G238+G103</f>
        <v>458762.3</v>
      </c>
      <c r="H28" s="34">
        <f>H29+H42+H49+H117+H146+H200+H220+H238+H103</f>
        <v>297360.7</v>
      </c>
      <c r="I28" s="34">
        <f>I29+I42+I49+I117+I146+I200+I220+I238+I103</f>
        <v>292866.89999999997</v>
      </c>
      <c r="J28" s="81"/>
      <c r="K28" s="81"/>
      <c r="L28" s="81"/>
      <c r="M28" s="81"/>
    </row>
    <row r="29" spans="1:13" ht="15.75">
      <c r="A29" s="73" t="s">
        <v>257</v>
      </c>
      <c r="B29" s="69" t="s">
        <v>69</v>
      </c>
      <c r="C29" s="68" t="s">
        <v>87</v>
      </c>
      <c r="D29" s="68" t="s">
        <v>0</v>
      </c>
      <c r="E29" s="74">
        <f>E33+E30</f>
        <v>1748.7</v>
      </c>
      <c r="F29" s="74">
        <f>F33+F30</f>
        <v>800</v>
      </c>
      <c r="G29" s="74">
        <f>G33+G30</f>
        <v>2548.7</v>
      </c>
      <c r="H29" s="74">
        <f>H33+H30</f>
        <v>1089.3</v>
      </c>
      <c r="I29" s="74">
        <f>I33+I30</f>
        <v>1089.3</v>
      </c>
      <c r="J29" s="81"/>
      <c r="K29" s="81"/>
      <c r="L29" s="81"/>
      <c r="M29" s="81"/>
    </row>
    <row r="30" spans="1:13" ht="42.75" customHeight="1">
      <c r="A30" s="13" t="s">
        <v>258</v>
      </c>
      <c r="B30" s="75" t="s">
        <v>69</v>
      </c>
      <c r="C30" s="11" t="s">
        <v>192</v>
      </c>
      <c r="D30" s="11" t="s">
        <v>0</v>
      </c>
      <c r="E30" s="12">
        <f aca="true" t="shared" si="0" ref="E30:I31">E31</f>
        <v>687</v>
      </c>
      <c r="F30" s="12">
        <f t="shared" si="0"/>
        <v>0</v>
      </c>
      <c r="G30" s="12">
        <f t="shared" si="0"/>
        <v>687</v>
      </c>
      <c r="H30" s="12">
        <f t="shared" si="0"/>
        <v>100</v>
      </c>
      <c r="I30" s="12">
        <f>I31</f>
        <v>100</v>
      </c>
      <c r="J30" s="81"/>
      <c r="K30" s="81"/>
      <c r="L30" s="81"/>
      <c r="M30" s="81"/>
    </row>
    <row r="31" spans="1:13" ht="31.5">
      <c r="A31" s="45" t="s">
        <v>203</v>
      </c>
      <c r="B31" s="27" t="s">
        <v>69</v>
      </c>
      <c r="C31" s="15" t="s">
        <v>201</v>
      </c>
      <c r="D31" s="42"/>
      <c r="E31" s="83">
        <f t="shared" si="0"/>
        <v>687</v>
      </c>
      <c r="F31" s="83">
        <f t="shared" si="0"/>
        <v>0</v>
      </c>
      <c r="G31" s="83">
        <f t="shared" si="0"/>
        <v>687</v>
      </c>
      <c r="H31" s="83">
        <f t="shared" si="0"/>
        <v>100</v>
      </c>
      <c r="I31" s="83">
        <f t="shared" si="0"/>
        <v>100</v>
      </c>
      <c r="J31" s="81"/>
      <c r="K31" s="81"/>
      <c r="L31" s="81"/>
      <c r="M31" s="81"/>
    </row>
    <row r="32" spans="1:13" ht="47.25">
      <c r="A32" s="45" t="s">
        <v>346</v>
      </c>
      <c r="B32" s="27" t="s">
        <v>69</v>
      </c>
      <c r="C32" s="15" t="s">
        <v>201</v>
      </c>
      <c r="D32" s="42" t="s">
        <v>8</v>
      </c>
      <c r="E32" s="43">
        <v>687</v>
      </c>
      <c r="F32" s="43"/>
      <c r="G32" s="43">
        <f>E32+F32</f>
        <v>687</v>
      </c>
      <c r="H32" s="43">
        <v>100</v>
      </c>
      <c r="I32" s="43">
        <v>100</v>
      </c>
      <c r="J32" s="81"/>
      <c r="K32" s="81"/>
      <c r="L32" s="81"/>
      <c r="M32" s="81"/>
    </row>
    <row r="33" spans="1:13" ht="15.75">
      <c r="A33" s="13" t="s">
        <v>259</v>
      </c>
      <c r="B33" s="75" t="s">
        <v>69</v>
      </c>
      <c r="C33" s="11" t="s">
        <v>88</v>
      </c>
      <c r="D33" s="11" t="s">
        <v>0</v>
      </c>
      <c r="E33" s="12">
        <f>E36+E34+E38+E40</f>
        <v>1061.7</v>
      </c>
      <c r="F33" s="12">
        <f>F36+F34+F38+F40</f>
        <v>800</v>
      </c>
      <c r="G33" s="12">
        <f>G36+G34+G38+G40</f>
        <v>1861.6999999999998</v>
      </c>
      <c r="H33" s="12">
        <f>H36+H34+H38+H40</f>
        <v>989.3</v>
      </c>
      <c r="I33" s="12">
        <f>I36+I34+I38+I40</f>
        <v>989.3</v>
      </c>
      <c r="J33" s="81"/>
      <c r="K33" s="81"/>
      <c r="L33" s="81"/>
      <c r="M33" s="81"/>
    </row>
    <row r="34" spans="1:13" ht="31.5">
      <c r="A34" s="45" t="s">
        <v>194</v>
      </c>
      <c r="B34" s="27" t="s">
        <v>69</v>
      </c>
      <c r="C34" s="15" t="s">
        <v>193</v>
      </c>
      <c r="D34" s="42"/>
      <c r="E34" s="83">
        <f>E35</f>
        <v>0</v>
      </c>
      <c r="F34" s="83">
        <f>F35</f>
        <v>0</v>
      </c>
      <c r="G34" s="83">
        <f>G35</f>
        <v>0</v>
      </c>
      <c r="H34" s="83">
        <f>H35</f>
        <v>120</v>
      </c>
      <c r="I34" s="83">
        <f>I35</f>
        <v>120</v>
      </c>
      <c r="J34" s="81"/>
      <c r="K34" s="81"/>
      <c r="L34" s="81"/>
      <c r="M34" s="81"/>
    </row>
    <row r="35" spans="1:13" ht="47.25">
      <c r="A35" s="45" t="s">
        <v>346</v>
      </c>
      <c r="B35" s="27" t="s">
        <v>69</v>
      </c>
      <c r="C35" s="15" t="s">
        <v>193</v>
      </c>
      <c r="D35" s="42" t="s">
        <v>8</v>
      </c>
      <c r="E35" s="43">
        <v>0</v>
      </c>
      <c r="F35" s="43"/>
      <c r="G35" s="43">
        <f>E35+F35</f>
        <v>0</v>
      </c>
      <c r="H35" s="43">
        <v>120</v>
      </c>
      <c r="I35" s="43">
        <v>120</v>
      </c>
      <c r="J35" s="81"/>
      <c r="K35" s="81"/>
      <c r="L35" s="81"/>
      <c r="M35" s="81"/>
    </row>
    <row r="36" spans="1:13" ht="45" customHeight="1">
      <c r="A36" s="45" t="s">
        <v>195</v>
      </c>
      <c r="B36" s="27" t="s">
        <v>69</v>
      </c>
      <c r="C36" s="15" t="s">
        <v>202</v>
      </c>
      <c r="D36" s="42"/>
      <c r="E36" s="84">
        <f>E37</f>
        <v>139.3</v>
      </c>
      <c r="F36" s="84">
        <f>F37</f>
        <v>0</v>
      </c>
      <c r="G36" s="84">
        <f>G37</f>
        <v>139.3</v>
      </c>
      <c r="H36" s="84">
        <f>H37</f>
        <v>139.3</v>
      </c>
      <c r="I36" s="84">
        <f>I37</f>
        <v>139.3</v>
      </c>
      <c r="J36" s="81"/>
      <c r="K36" s="81"/>
      <c r="L36" s="81"/>
      <c r="M36" s="81"/>
    </row>
    <row r="37" spans="1:13" ht="47.25">
      <c r="A37" s="45" t="s">
        <v>346</v>
      </c>
      <c r="B37" s="27" t="s">
        <v>69</v>
      </c>
      <c r="C37" s="15" t="s">
        <v>202</v>
      </c>
      <c r="D37" s="42" t="s">
        <v>8</v>
      </c>
      <c r="E37" s="43">
        <v>139.3</v>
      </c>
      <c r="F37" s="43"/>
      <c r="G37" s="43">
        <f>E37+F37</f>
        <v>139.3</v>
      </c>
      <c r="H37" s="43">
        <v>139.3</v>
      </c>
      <c r="I37" s="43">
        <v>139.3</v>
      </c>
      <c r="J37" s="81"/>
      <c r="K37" s="81"/>
      <c r="L37" s="81"/>
      <c r="M37" s="81"/>
    </row>
    <row r="38" spans="1:13" ht="31.5">
      <c r="A38" s="45" t="s">
        <v>219</v>
      </c>
      <c r="B38" s="27" t="s">
        <v>69</v>
      </c>
      <c r="C38" s="15" t="s">
        <v>218</v>
      </c>
      <c r="D38" s="42"/>
      <c r="E38" s="43">
        <f>E39</f>
        <v>730</v>
      </c>
      <c r="F38" s="43">
        <f>F39</f>
        <v>0</v>
      </c>
      <c r="G38" s="43">
        <f>G39</f>
        <v>730</v>
      </c>
      <c r="H38" s="43">
        <f>H39</f>
        <v>730</v>
      </c>
      <c r="I38" s="43">
        <f>I39</f>
        <v>730</v>
      </c>
      <c r="J38" s="81"/>
      <c r="K38" s="81"/>
      <c r="L38" s="81"/>
      <c r="M38" s="81"/>
    </row>
    <row r="39" spans="1:13" ht="15.75">
      <c r="A39" s="45" t="s">
        <v>9</v>
      </c>
      <c r="B39" s="27" t="s">
        <v>69</v>
      </c>
      <c r="C39" s="15" t="s">
        <v>218</v>
      </c>
      <c r="D39" s="42" t="s">
        <v>12</v>
      </c>
      <c r="E39" s="43">
        <v>730</v>
      </c>
      <c r="F39" s="43"/>
      <c r="G39" s="43">
        <f>E39+F39</f>
        <v>730</v>
      </c>
      <c r="H39" s="43">
        <v>730</v>
      </c>
      <c r="I39" s="43">
        <v>730</v>
      </c>
      <c r="J39" s="81"/>
      <c r="K39" s="81"/>
      <c r="L39" s="81"/>
      <c r="M39" s="81"/>
    </row>
    <row r="40" spans="1:13" ht="63">
      <c r="A40" s="45" t="s">
        <v>344</v>
      </c>
      <c r="B40" s="27" t="s">
        <v>69</v>
      </c>
      <c r="C40" s="15" t="s">
        <v>376</v>
      </c>
      <c r="D40" s="42"/>
      <c r="E40" s="43">
        <f>E41</f>
        <v>192.4</v>
      </c>
      <c r="F40" s="43">
        <f>F41</f>
        <v>800</v>
      </c>
      <c r="G40" s="43">
        <f>G41</f>
        <v>992.4</v>
      </c>
      <c r="H40" s="43">
        <f>H41</f>
        <v>0</v>
      </c>
      <c r="I40" s="43">
        <f>I41</f>
        <v>0</v>
      </c>
      <c r="J40" s="81"/>
      <c r="K40" s="81"/>
      <c r="L40" s="81"/>
      <c r="M40" s="81"/>
    </row>
    <row r="41" spans="1:13" ht="15.75">
      <c r="A41" s="45" t="s">
        <v>9</v>
      </c>
      <c r="B41" s="27" t="s">
        <v>69</v>
      </c>
      <c r="C41" s="15" t="s">
        <v>376</v>
      </c>
      <c r="D41" s="42" t="s">
        <v>12</v>
      </c>
      <c r="E41" s="43">
        <v>192.4</v>
      </c>
      <c r="F41" s="43">
        <v>800</v>
      </c>
      <c r="G41" s="43">
        <f>E41+F41</f>
        <v>992.4</v>
      </c>
      <c r="H41" s="43">
        <v>0</v>
      </c>
      <c r="I41" s="43">
        <v>0</v>
      </c>
      <c r="J41" s="81"/>
      <c r="K41" s="81"/>
      <c r="L41" s="81"/>
      <c r="M41" s="81"/>
    </row>
    <row r="42" spans="1:13" ht="32.25" customHeight="1">
      <c r="A42" s="73" t="s">
        <v>260</v>
      </c>
      <c r="B42" s="69" t="s">
        <v>69</v>
      </c>
      <c r="C42" s="68" t="s">
        <v>135</v>
      </c>
      <c r="D42" s="68" t="s">
        <v>0</v>
      </c>
      <c r="E42" s="74">
        <f>E43+E46</f>
        <v>120</v>
      </c>
      <c r="F42" s="74">
        <f>F43</f>
        <v>315.2</v>
      </c>
      <c r="G42" s="74">
        <f>G43</f>
        <v>435.2</v>
      </c>
      <c r="H42" s="74">
        <f>H43</f>
        <v>120</v>
      </c>
      <c r="I42" s="74">
        <f>I43</f>
        <v>120</v>
      </c>
      <c r="J42" s="81"/>
      <c r="K42" s="81"/>
      <c r="L42" s="81"/>
      <c r="M42" s="81"/>
    </row>
    <row r="43" spans="1:13" ht="15.75">
      <c r="A43" s="10" t="s">
        <v>261</v>
      </c>
      <c r="B43" s="75" t="s">
        <v>69</v>
      </c>
      <c r="C43" s="11" t="s">
        <v>136</v>
      </c>
      <c r="D43" s="11" t="s">
        <v>0</v>
      </c>
      <c r="E43" s="12">
        <f>E44+E47</f>
        <v>120</v>
      </c>
      <c r="F43" s="12">
        <f>F44+F47</f>
        <v>315.2</v>
      </c>
      <c r="G43" s="12">
        <f>G44+G47</f>
        <v>435.2</v>
      </c>
      <c r="H43" s="12">
        <f>H44+H47</f>
        <v>120</v>
      </c>
      <c r="I43" s="12">
        <f>I44+I47</f>
        <v>120</v>
      </c>
      <c r="J43" s="81"/>
      <c r="K43" s="81"/>
      <c r="L43" s="81"/>
      <c r="M43" s="81"/>
    </row>
    <row r="44" spans="1:13" ht="15.75">
      <c r="A44" s="14" t="s">
        <v>22</v>
      </c>
      <c r="B44" s="27" t="s">
        <v>69</v>
      </c>
      <c r="C44" s="7" t="s">
        <v>290</v>
      </c>
      <c r="D44" s="7"/>
      <c r="E44" s="8">
        <f>E45</f>
        <v>120</v>
      </c>
      <c r="F44" s="8">
        <f>F45</f>
        <v>0</v>
      </c>
      <c r="G44" s="8">
        <f>G45</f>
        <v>120</v>
      </c>
      <c r="H44" s="8">
        <f>H45</f>
        <v>120</v>
      </c>
      <c r="I44" s="8">
        <f>I45</f>
        <v>120</v>
      </c>
      <c r="J44" s="81"/>
      <c r="K44" s="81"/>
      <c r="L44" s="81"/>
      <c r="M44" s="81"/>
    </row>
    <row r="45" spans="1:13" ht="47.25">
      <c r="A45" s="45" t="s">
        <v>346</v>
      </c>
      <c r="B45" s="42" t="s">
        <v>69</v>
      </c>
      <c r="C45" s="7" t="s">
        <v>290</v>
      </c>
      <c r="D45" s="42" t="s">
        <v>8</v>
      </c>
      <c r="E45" s="43">
        <v>120</v>
      </c>
      <c r="F45" s="43"/>
      <c r="G45" s="43">
        <f>E45+F45</f>
        <v>120</v>
      </c>
      <c r="H45" s="43">
        <v>120</v>
      </c>
      <c r="I45" s="43">
        <v>120</v>
      </c>
      <c r="J45" s="81"/>
      <c r="K45" s="81"/>
      <c r="L45" s="81"/>
      <c r="M45" s="81"/>
    </row>
    <row r="46" spans="1:13" ht="31.5">
      <c r="A46" s="10" t="s">
        <v>404</v>
      </c>
      <c r="B46" s="75" t="s">
        <v>69</v>
      </c>
      <c r="C46" s="11" t="s">
        <v>405</v>
      </c>
      <c r="D46" s="11"/>
      <c r="E46" s="12">
        <f aca="true" t="shared" si="1" ref="E46:I47">E47</f>
        <v>0</v>
      </c>
      <c r="F46" s="12">
        <f t="shared" si="1"/>
        <v>315.2</v>
      </c>
      <c r="G46" s="12">
        <f t="shared" si="1"/>
        <v>315.2</v>
      </c>
      <c r="H46" s="12">
        <f t="shared" si="1"/>
        <v>0</v>
      </c>
      <c r="I46" s="12">
        <f t="shared" si="1"/>
        <v>0</v>
      </c>
      <c r="J46" s="81"/>
      <c r="K46" s="81"/>
      <c r="L46" s="81"/>
      <c r="M46" s="81"/>
    </row>
    <row r="47" spans="1:13" ht="31.5">
      <c r="A47" s="14" t="s">
        <v>406</v>
      </c>
      <c r="B47" s="27" t="s">
        <v>69</v>
      </c>
      <c r="C47" s="7" t="s">
        <v>407</v>
      </c>
      <c r="D47" s="7"/>
      <c r="E47" s="43">
        <f t="shared" si="1"/>
        <v>0</v>
      </c>
      <c r="F47" s="43">
        <f t="shared" si="1"/>
        <v>315.2</v>
      </c>
      <c r="G47" s="43">
        <f t="shared" si="1"/>
        <v>315.2</v>
      </c>
      <c r="H47" s="43">
        <f t="shared" si="1"/>
        <v>0</v>
      </c>
      <c r="I47" s="43">
        <f t="shared" si="1"/>
        <v>0</v>
      </c>
      <c r="J47" s="81"/>
      <c r="K47" s="81"/>
      <c r="L47" s="81"/>
      <c r="M47" s="81"/>
    </row>
    <row r="48" spans="1:13" ht="47.25">
      <c r="A48" s="45" t="s">
        <v>346</v>
      </c>
      <c r="B48" s="42" t="s">
        <v>69</v>
      </c>
      <c r="C48" s="7" t="s">
        <v>407</v>
      </c>
      <c r="D48" s="42" t="s">
        <v>8</v>
      </c>
      <c r="E48" s="43">
        <v>0</v>
      </c>
      <c r="F48" s="43">
        <v>315.2</v>
      </c>
      <c r="G48" s="43">
        <f>E48+F48</f>
        <v>315.2</v>
      </c>
      <c r="H48" s="43">
        <v>0</v>
      </c>
      <c r="I48" s="43">
        <v>0</v>
      </c>
      <c r="J48" s="81"/>
      <c r="K48" s="81"/>
      <c r="L48" s="81"/>
      <c r="M48" s="81"/>
    </row>
    <row r="49" spans="1:13" ht="31.5">
      <c r="A49" s="73" t="s">
        <v>262</v>
      </c>
      <c r="B49" s="69" t="s">
        <v>69</v>
      </c>
      <c r="C49" s="68" t="s">
        <v>163</v>
      </c>
      <c r="D49" s="68" t="s">
        <v>0</v>
      </c>
      <c r="E49" s="74">
        <f>E50+E61+E95+E78+E100</f>
        <v>223410.4</v>
      </c>
      <c r="F49" s="74">
        <f>F50+F61+F95+F78+F100</f>
        <v>3133.5</v>
      </c>
      <c r="G49" s="74">
        <f>G50+G61+G95+G78+G100</f>
        <v>226543.90000000002</v>
      </c>
      <c r="H49" s="74">
        <f>H50+H61+H95+H78+H100</f>
        <v>89781.5</v>
      </c>
      <c r="I49" s="74">
        <f>I50+I61+I95+I78+I100</f>
        <v>82055.4</v>
      </c>
      <c r="J49" s="81"/>
      <c r="K49" s="81"/>
      <c r="L49" s="81"/>
      <c r="M49" s="81"/>
    </row>
    <row r="50" spans="1:13" ht="31.5">
      <c r="A50" s="10" t="s">
        <v>263</v>
      </c>
      <c r="B50" s="75" t="s">
        <v>69</v>
      </c>
      <c r="C50" s="11" t="s">
        <v>164</v>
      </c>
      <c r="D50" s="11" t="s">
        <v>0</v>
      </c>
      <c r="E50" s="12">
        <f>E51+E55+E57+E53+E59</f>
        <v>68286</v>
      </c>
      <c r="F50" s="12">
        <f>F51+F55+F57+F53+F59</f>
        <v>4768.5</v>
      </c>
      <c r="G50" s="12">
        <f>G51+G55+G57+G53+G59</f>
        <v>73054.5</v>
      </c>
      <c r="H50" s="12">
        <f>H51+H55+H57+H53+H59</f>
        <v>21365.699999999997</v>
      </c>
      <c r="I50" s="12">
        <f>I51+I55+I57+I53+I59</f>
        <v>14059.6</v>
      </c>
      <c r="J50" s="81"/>
      <c r="K50" s="81"/>
      <c r="L50" s="81"/>
      <c r="M50" s="81"/>
    </row>
    <row r="51" spans="1:13" ht="31.5">
      <c r="A51" s="14" t="s">
        <v>212</v>
      </c>
      <c r="B51" s="27" t="s">
        <v>69</v>
      </c>
      <c r="C51" s="42" t="s">
        <v>296</v>
      </c>
      <c r="D51" s="7"/>
      <c r="E51" s="8">
        <f>E52</f>
        <v>9190.9</v>
      </c>
      <c r="F51" s="8">
        <f>F52</f>
        <v>-380.5</v>
      </c>
      <c r="G51" s="8">
        <f>G52</f>
        <v>8810.4</v>
      </c>
      <c r="H51" s="8">
        <f>H52</f>
        <v>8987.1</v>
      </c>
      <c r="I51" s="8">
        <f>I52</f>
        <v>3000</v>
      </c>
      <c r="J51" s="81"/>
      <c r="K51" s="81"/>
      <c r="L51" s="81"/>
      <c r="M51" s="81"/>
    </row>
    <row r="52" spans="1:13" ht="47.25">
      <c r="A52" s="45" t="s">
        <v>346</v>
      </c>
      <c r="B52" s="42" t="s">
        <v>69</v>
      </c>
      <c r="C52" s="42" t="s">
        <v>296</v>
      </c>
      <c r="D52" s="42" t="s">
        <v>8</v>
      </c>
      <c r="E52" s="36">
        <v>9190.9</v>
      </c>
      <c r="F52" s="36">
        <v>-380.5</v>
      </c>
      <c r="G52" s="36">
        <f>E52+F52</f>
        <v>8810.4</v>
      </c>
      <c r="H52" s="43">
        <f>8947.1+40</f>
        <v>8987.1</v>
      </c>
      <c r="I52" s="43">
        <v>3000</v>
      </c>
      <c r="J52" s="81"/>
      <c r="K52" s="81"/>
      <c r="L52" s="81"/>
      <c r="M52" s="81"/>
    </row>
    <row r="53" spans="1:13" ht="47.25">
      <c r="A53" s="14" t="s">
        <v>297</v>
      </c>
      <c r="B53" s="42" t="s">
        <v>69</v>
      </c>
      <c r="C53" s="42" t="s">
        <v>298</v>
      </c>
      <c r="D53" s="42"/>
      <c r="E53" s="43">
        <f>E54</f>
        <v>114.9</v>
      </c>
      <c r="F53" s="43">
        <f>F54</f>
        <v>0</v>
      </c>
      <c r="G53" s="43">
        <f>G54</f>
        <v>114.9</v>
      </c>
      <c r="H53" s="43">
        <f>H54</f>
        <v>0</v>
      </c>
      <c r="I53" s="43">
        <f>I54</f>
        <v>0</v>
      </c>
      <c r="J53" s="81"/>
      <c r="K53" s="81"/>
      <c r="L53" s="81"/>
      <c r="M53" s="81"/>
    </row>
    <row r="54" spans="1:13" ht="47.25">
      <c r="A54" s="45" t="s">
        <v>346</v>
      </c>
      <c r="B54" s="42" t="s">
        <v>69</v>
      </c>
      <c r="C54" s="42" t="s">
        <v>298</v>
      </c>
      <c r="D54" s="42" t="s">
        <v>8</v>
      </c>
      <c r="E54" s="43">
        <v>114.9</v>
      </c>
      <c r="F54" s="43"/>
      <c r="G54" s="43">
        <f>E54+F54</f>
        <v>114.9</v>
      </c>
      <c r="H54" s="43">
        <v>0</v>
      </c>
      <c r="I54" s="43">
        <v>0</v>
      </c>
      <c r="J54" s="81"/>
      <c r="K54" s="81"/>
      <c r="L54" s="81"/>
      <c r="M54" s="81"/>
    </row>
    <row r="55" spans="1:13" ht="31.5">
      <c r="A55" s="18" t="s">
        <v>43</v>
      </c>
      <c r="B55" s="42" t="s">
        <v>69</v>
      </c>
      <c r="C55" s="42" t="s">
        <v>299</v>
      </c>
      <c r="D55" s="9"/>
      <c r="E55" s="8">
        <f>E56</f>
        <v>30152.6</v>
      </c>
      <c r="F55" s="8">
        <f>F56</f>
        <v>5149</v>
      </c>
      <c r="G55" s="8">
        <f>G56</f>
        <v>35301.6</v>
      </c>
      <c r="H55" s="8">
        <f>H56</f>
        <v>8979</v>
      </c>
      <c r="I55" s="8">
        <f>I56</f>
        <v>7660</v>
      </c>
      <c r="J55" s="81"/>
      <c r="K55" s="81"/>
      <c r="L55" s="81"/>
      <c r="M55" s="81"/>
    </row>
    <row r="56" spans="1:13" ht="47.25">
      <c r="A56" s="45" t="s">
        <v>346</v>
      </c>
      <c r="B56" s="42" t="s">
        <v>69</v>
      </c>
      <c r="C56" s="42" t="s">
        <v>299</v>
      </c>
      <c r="D56" s="42" t="s">
        <v>8</v>
      </c>
      <c r="E56" s="43">
        <v>30152.6</v>
      </c>
      <c r="F56" s="43">
        <f>209.3+4939.7</f>
        <v>5149</v>
      </c>
      <c r="G56" s="43">
        <f>F56+E56</f>
        <v>35301.6</v>
      </c>
      <c r="H56" s="43">
        <v>8979</v>
      </c>
      <c r="I56" s="43">
        <v>7660</v>
      </c>
      <c r="J56" s="81"/>
      <c r="K56" s="81"/>
      <c r="L56" s="81"/>
      <c r="M56" s="81"/>
    </row>
    <row r="57" spans="1:13" ht="47.25">
      <c r="A57" s="40" t="s">
        <v>61</v>
      </c>
      <c r="B57" s="42" t="s">
        <v>69</v>
      </c>
      <c r="C57" s="27" t="s">
        <v>300</v>
      </c>
      <c r="D57" s="56"/>
      <c r="E57" s="20">
        <f>E58</f>
        <v>3399.6</v>
      </c>
      <c r="F57" s="20">
        <f>F58</f>
        <v>0</v>
      </c>
      <c r="G57" s="20">
        <f>G58</f>
        <v>3399.6</v>
      </c>
      <c r="H57" s="20">
        <f>H58</f>
        <v>3399.6</v>
      </c>
      <c r="I57" s="20">
        <f>I58</f>
        <v>3399.6</v>
      </c>
      <c r="J57" s="81"/>
      <c r="K57" s="81"/>
      <c r="L57" s="81"/>
      <c r="M57" s="81"/>
    </row>
    <row r="58" spans="1:13" ht="15.75">
      <c r="A58" s="45" t="s">
        <v>9</v>
      </c>
      <c r="B58" s="42" t="s">
        <v>69</v>
      </c>
      <c r="C58" s="27" t="s">
        <v>300</v>
      </c>
      <c r="D58" s="42" t="s">
        <v>12</v>
      </c>
      <c r="E58" s="43">
        <v>3399.6</v>
      </c>
      <c r="F58" s="43"/>
      <c r="G58" s="43">
        <f>F58+E58</f>
        <v>3399.6</v>
      </c>
      <c r="H58" s="43">
        <v>3399.6</v>
      </c>
      <c r="I58" s="43">
        <v>3399.6</v>
      </c>
      <c r="J58" s="81"/>
      <c r="K58" s="81"/>
      <c r="L58" s="81"/>
      <c r="M58" s="81"/>
    </row>
    <row r="59" spans="1:13" ht="15.75">
      <c r="A59" s="45" t="s">
        <v>371</v>
      </c>
      <c r="B59" s="42" t="s">
        <v>69</v>
      </c>
      <c r="C59" s="27" t="s">
        <v>373</v>
      </c>
      <c r="D59" s="42"/>
      <c r="E59" s="43">
        <f>E60</f>
        <v>25428</v>
      </c>
      <c r="F59" s="43">
        <f>F60</f>
        <v>0</v>
      </c>
      <c r="G59" s="43">
        <f>G60</f>
        <v>25428</v>
      </c>
      <c r="H59" s="43">
        <f>H60</f>
        <v>0</v>
      </c>
      <c r="I59" s="43">
        <f>I60</f>
        <v>0</v>
      </c>
      <c r="J59" s="81"/>
      <c r="K59" s="81"/>
      <c r="L59" s="81"/>
      <c r="M59" s="81"/>
    </row>
    <row r="60" spans="1:13" ht="31.5">
      <c r="A60" s="96" t="s">
        <v>28</v>
      </c>
      <c r="B60" s="42" t="s">
        <v>69</v>
      </c>
      <c r="C60" s="27" t="s">
        <v>373</v>
      </c>
      <c r="D60" s="42" t="s">
        <v>23</v>
      </c>
      <c r="E60" s="43">
        <f>24156.6+1271.4</f>
        <v>25428</v>
      </c>
      <c r="F60" s="43"/>
      <c r="G60" s="43">
        <f>F60+E60</f>
        <v>25428</v>
      </c>
      <c r="H60" s="43">
        <v>0</v>
      </c>
      <c r="I60" s="43">
        <v>0</v>
      </c>
      <c r="J60" s="81"/>
      <c r="K60" s="81"/>
      <c r="L60" s="81"/>
      <c r="M60" s="81"/>
    </row>
    <row r="61" spans="1:13" ht="68.25" customHeight="1">
      <c r="A61" s="10" t="s">
        <v>360</v>
      </c>
      <c r="B61" s="75" t="s">
        <v>69</v>
      </c>
      <c r="C61" s="11" t="s">
        <v>165</v>
      </c>
      <c r="D61" s="11" t="s">
        <v>0</v>
      </c>
      <c r="E61" s="12">
        <f>E74+E76+E70+E66+E64+E68+E72+E62</f>
        <v>113154.19999999998</v>
      </c>
      <c r="F61" s="12">
        <f>F74+F76+F70+F66+F64+F68+F72+F62</f>
        <v>-1635</v>
      </c>
      <c r="G61" s="12">
        <f>G74+G76+G70+G66+G64+G68+G72+G62</f>
        <v>111519.2</v>
      </c>
      <c r="H61" s="12">
        <f>H74+H76+H70+H66+H64+H68+H72+H62</f>
        <v>27562.1</v>
      </c>
      <c r="I61" s="12">
        <f>I74+I76+I70+I66+I64+I68+I72+I62</f>
        <v>27142.1</v>
      </c>
      <c r="J61" s="81"/>
      <c r="K61" s="81"/>
      <c r="L61" s="81"/>
      <c r="M61" s="81"/>
    </row>
    <row r="62" spans="1:13" ht="27.75" customHeight="1">
      <c r="A62" s="22" t="s">
        <v>354</v>
      </c>
      <c r="B62" s="42" t="s">
        <v>69</v>
      </c>
      <c r="C62" s="27" t="s">
        <v>353</v>
      </c>
      <c r="D62" s="42"/>
      <c r="E62" s="43">
        <f>E63</f>
        <v>900</v>
      </c>
      <c r="F62" s="43">
        <f>F63</f>
        <v>-768.4</v>
      </c>
      <c r="G62" s="43">
        <f>G63</f>
        <v>131.60000000000002</v>
      </c>
      <c r="H62" s="43">
        <f>H63</f>
        <v>420</v>
      </c>
      <c r="I62" s="43">
        <f>I63</f>
        <v>0</v>
      </c>
      <c r="J62" s="81"/>
      <c r="K62" s="81"/>
      <c r="L62" s="81"/>
      <c r="M62" s="81"/>
    </row>
    <row r="63" spans="1:13" ht="47.25">
      <c r="A63" s="45" t="s">
        <v>346</v>
      </c>
      <c r="B63" s="42" t="s">
        <v>69</v>
      </c>
      <c r="C63" s="27" t="s">
        <v>353</v>
      </c>
      <c r="D63" s="42" t="s">
        <v>8</v>
      </c>
      <c r="E63" s="43">
        <v>900</v>
      </c>
      <c r="F63" s="43">
        <v>-768.4</v>
      </c>
      <c r="G63" s="43">
        <f>F63+E63</f>
        <v>131.60000000000002</v>
      </c>
      <c r="H63" s="43">
        <v>420</v>
      </c>
      <c r="I63" s="43">
        <v>0</v>
      </c>
      <c r="J63" s="81"/>
      <c r="K63" s="81"/>
      <c r="L63" s="81"/>
      <c r="M63" s="81"/>
    </row>
    <row r="64" spans="1:13" ht="31.5">
      <c r="A64" s="22" t="s">
        <v>326</v>
      </c>
      <c r="B64" s="42" t="s">
        <v>69</v>
      </c>
      <c r="C64" s="27" t="s">
        <v>304</v>
      </c>
      <c r="D64" s="42"/>
      <c r="E64" s="43">
        <f>E65</f>
        <v>100</v>
      </c>
      <c r="F64" s="43">
        <f>F65</f>
        <v>0</v>
      </c>
      <c r="G64" s="43">
        <f>G65</f>
        <v>100</v>
      </c>
      <c r="H64" s="43">
        <f>H65</f>
        <v>100</v>
      </c>
      <c r="I64" s="43">
        <f>I65</f>
        <v>100</v>
      </c>
      <c r="J64" s="81"/>
      <c r="K64" s="81"/>
      <c r="L64" s="81"/>
      <c r="M64" s="81"/>
    </row>
    <row r="65" spans="1:13" ht="47.25">
      <c r="A65" s="45" t="s">
        <v>346</v>
      </c>
      <c r="B65" s="42" t="s">
        <v>69</v>
      </c>
      <c r="C65" s="27" t="s">
        <v>304</v>
      </c>
      <c r="D65" s="42" t="s">
        <v>8</v>
      </c>
      <c r="E65" s="43">
        <v>100</v>
      </c>
      <c r="F65" s="43"/>
      <c r="G65" s="43">
        <f>F65+E65</f>
        <v>100</v>
      </c>
      <c r="H65" s="43">
        <v>100</v>
      </c>
      <c r="I65" s="43">
        <v>100</v>
      </c>
      <c r="J65" s="81"/>
      <c r="K65" s="81"/>
      <c r="L65" s="81"/>
      <c r="M65" s="81"/>
    </row>
    <row r="66" spans="1:13" ht="47.25">
      <c r="A66" s="22" t="s">
        <v>228</v>
      </c>
      <c r="B66" s="42" t="s">
        <v>69</v>
      </c>
      <c r="C66" s="27" t="s">
        <v>301</v>
      </c>
      <c r="D66" s="42"/>
      <c r="E66" s="43">
        <f>E67</f>
        <v>1529.6</v>
      </c>
      <c r="F66" s="43">
        <f>F67</f>
        <v>0</v>
      </c>
      <c r="G66" s="43">
        <f>G67</f>
        <v>1529.6</v>
      </c>
      <c r="H66" s="43">
        <f>H67</f>
        <v>0</v>
      </c>
      <c r="I66" s="43">
        <f>I67</f>
        <v>0</v>
      </c>
      <c r="J66" s="81"/>
      <c r="K66" s="81"/>
      <c r="L66" s="81"/>
      <c r="M66" s="81"/>
    </row>
    <row r="67" spans="1:13" ht="47.25">
      <c r="A67" s="45" t="s">
        <v>346</v>
      </c>
      <c r="B67" s="42" t="s">
        <v>69</v>
      </c>
      <c r="C67" s="27" t="s">
        <v>301</v>
      </c>
      <c r="D67" s="42" t="s">
        <v>8</v>
      </c>
      <c r="E67" s="43">
        <v>1529.6</v>
      </c>
      <c r="F67" s="43"/>
      <c r="G67" s="43">
        <f>F67+E67</f>
        <v>1529.6</v>
      </c>
      <c r="H67" s="43">
        <v>0</v>
      </c>
      <c r="I67" s="43">
        <v>0</v>
      </c>
      <c r="J67" s="81"/>
      <c r="K67" s="81"/>
      <c r="L67" s="81"/>
      <c r="M67" s="81"/>
    </row>
    <row r="68" spans="1:13" ht="31.5">
      <c r="A68" s="22" t="s">
        <v>302</v>
      </c>
      <c r="B68" s="42" t="s">
        <v>69</v>
      </c>
      <c r="C68" s="27" t="s">
        <v>303</v>
      </c>
      <c r="D68" s="42"/>
      <c r="E68" s="43">
        <f>E69</f>
        <v>200</v>
      </c>
      <c r="F68" s="43">
        <f>F69</f>
        <v>0</v>
      </c>
      <c r="G68" s="43">
        <f>G69</f>
        <v>200</v>
      </c>
      <c r="H68" s="43">
        <f>H69</f>
        <v>200</v>
      </c>
      <c r="I68" s="43">
        <f>I69</f>
        <v>200</v>
      </c>
      <c r="J68" s="81"/>
      <c r="K68" s="81"/>
      <c r="L68" s="81"/>
      <c r="M68" s="81"/>
    </row>
    <row r="69" spans="1:13" ht="47.25">
      <c r="A69" s="45" t="s">
        <v>346</v>
      </c>
      <c r="B69" s="42" t="s">
        <v>69</v>
      </c>
      <c r="C69" s="27" t="s">
        <v>303</v>
      </c>
      <c r="D69" s="42" t="s">
        <v>8</v>
      </c>
      <c r="E69" s="43">
        <v>200</v>
      </c>
      <c r="F69" s="43"/>
      <c r="G69" s="43">
        <f>F69+E69</f>
        <v>200</v>
      </c>
      <c r="H69" s="43">
        <v>200</v>
      </c>
      <c r="I69" s="43">
        <v>200</v>
      </c>
      <c r="J69" s="81"/>
      <c r="K69" s="81"/>
      <c r="L69" s="81"/>
      <c r="M69" s="81"/>
    </row>
    <row r="70" spans="1:13" ht="78.75" customHeight="1">
      <c r="A70" s="51" t="s">
        <v>293</v>
      </c>
      <c r="B70" s="42" t="s">
        <v>69</v>
      </c>
      <c r="C70" s="35" t="s">
        <v>325</v>
      </c>
      <c r="D70" s="21"/>
      <c r="E70" s="43">
        <f>E71</f>
        <v>26842.1</v>
      </c>
      <c r="F70" s="43">
        <f>F71</f>
        <v>-866.6</v>
      </c>
      <c r="G70" s="43">
        <f>G71</f>
        <v>25975.5</v>
      </c>
      <c r="H70" s="43">
        <f>H71</f>
        <v>26842.1</v>
      </c>
      <c r="I70" s="43">
        <f>I71</f>
        <v>26842.1</v>
      </c>
      <c r="J70" s="81"/>
      <c r="K70" s="81"/>
      <c r="L70" s="81"/>
      <c r="M70" s="81"/>
    </row>
    <row r="71" spans="1:13" ht="31.5">
      <c r="A71" s="96" t="s">
        <v>28</v>
      </c>
      <c r="B71" s="42" t="s">
        <v>69</v>
      </c>
      <c r="C71" s="35" t="s">
        <v>325</v>
      </c>
      <c r="D71" s="21" t="s">
        <v>23</v>
      </c>
      <c r="E71" s="43">
        <v>26842.1</v>
      </c>
      <c r="F71" s="43">
        <v>-866.6</v>
      </c>
      <c r="G71" s="43">
        <f>F71+E71</f>
        <v>25975.5</v>
      </c>
      <c r="H71" s="20">
        <v>26842.1</v>
      </c>
      <c r="I71" s="20">
        <v>26842.1</v>
      </c>
      <c r="J71" s="81"/>
      <c r="K71" s="81"/>
      <c r="L71" s="81"/>
      <c r="M71" s="81"/>
    </row>
    <row r="72" spans="1:13" ht="31.5">
      <c r="A72" s="96" t="s">
        <v>251</v>
      </c>
      <c r="B72" s="27" t="s">
        <v>69</v>
      </c>
      <c r="C72" s="35" t="s">
        <v>341</v>
      </c>
      <c r="D72" s="35"/>
      <c r="E72" s="43">
        <f>E73</f>
        <v>79403.4</v>
      </c>
      <c r="F72" s="43">
        <f>F73</f>
        <v>0</v>
      </c>
      <c r="G72" s="43">
        <f>G73</f>
        <v>79403.4</v>
      </c>
      <c r="H72" s="43">
        <f>H73</f>
        <v>0</v>
      </c>
      <c r="I72" s="43">
        <f>I73</f>
        <v>0</v>
      </c>
      <c r="J72" s="81"/>
      <c r="K72" s="81"/>
      <c r="L72" s="81"/>
      <c r="M72" s="81"/>
    </row>
    <row r="73" spans="1:13" ht="31.5">
      <c r="A73" s="96" t="s">
        <v>28</v>
      </c>
      <c r="B73" s="27" t="s">
        <v>69</v>
      </c>
      <c r="C73" s="35" t="s">
        <v>341</v>
      </c>
      <c r="D73" s="35" t="s">
        <v>23</v>
      </c>
      <c r="E73" s="43">
        <v>79403.4</v>
      </c>
      <c r="F73" s="43"/>
      <c r="G73" s="43">
        <f>F73+E73</f>
        <v>79403.4</v>
      </c>
      <c r="H73" s="20">
        <v>0</v>
      </c>
      <c r="I73" s="20">
        <v>0</v>
      </c>
      <c r="J73" s="81"/>
      <c r="K73" s="81"/>
      <c r="L73" s="81"/>
      <c r="M73" s="81"/>
    </row>
    <row r="74" spans="1:13" ht="31.5">
      <c r="A74" s="96" t="s">
        <v>251</v>
      </c>
      <c r="B74" s="27" t="s">
        <v>69</v>
      </c>
      <c r="C74" s="35" t="s">
        <v>254</v>
      </c>
      <c r="D74" s="35"/>
      <c r="E74" s="43">
        <f>E75</f>
        <v>3343.3</v>
      </c>
      <c r="F74" s="43">
        <f>F75</f>
        <v>0</v>
      </c>
      <c r="G74" s="43">
        <f>G75</f>
        <v>3343.3</v>
      </c>
      <c r="H74" s="43">
        <f>H75</f>
        <v>0</v>
      </c>
      <c r="I74" s="43">
        <f>I75</f>
        <v>0</v>
      </c>
      <c r="J74" s="81"/>
      <c r="K74" s="81"/>
      <c r="L74" s="81"/>
      <c r="M74" s="81"/>
    </row>
    <row r="75" spans="1:13" ht="31.5">
      <c r="A75" s="96" t="s">
        <v>28</v>
      </c>
      <c r="B75" s="27" t="s">
        <v>69</v>
      </c>
      <c r="C75" s="35" t="s">
        <v>254</v>
      </c>
      <c r="D75" s="35" t="s">
        <v>23</v>
      </c>
      <c r="E75" s="36">
        <v>3343.3</v>
      </c>
      <c r="F75" s="36"/>
      <c r="G75" s="36">
        <f>F75+E75</f>
        <v>3343.3</v>
      </c>
      <c r="H75" s="43">
        <v>0</v>
      </c>
      <c r="I75" s="43">
        <v>0</v>
      </c>
      <c r="J75" s="81"/>
      <c r="K75" s="81"/>
      <c r="L75" s="81"/>
      <c r="M75" s="81"/>
    </row>
    <row r="76" spans="1:13" ht="31.5">
      <c r="A76" s="96" t="s">
        <v>251</v>
      </c>
      <c r="B76" s="27" t="s">
        <v>69</v>
      </c>
      <c r="C76" s="35" t="s">
        <v>255</v>
      </c>
      <c r="D76" s="35"/>
      <c r="E76" s="36">
        <f>E77</f>
        <v>835.8</v>
      </c>
      <c r="F76" s="36">
        <f>F77</f>
        <v>0</v>
      </c>
      <c r="G76" s="36">
        <f>G77</f>
        <v>835.8</v>
      </c>
      <c r="H76" s="36">
        <f>H77</f>
        <v>0</v>
      </c>
      <c r="I76" s="36">
        <f>I77</f>
        <v>0</v>
      </c>
      <c r="J76" s="81"/>
      <c r="K76" s="81"/>
      <c r="L76" s="81"/>
      <c r="M76" s="81"/>
    </row>
    <row r="77" spans="1:13" ht="31.5">
      <c r="A77" s="96" t="s">
        <v>28</v>
      </c>
      <c r="B77" s="27" t="s">
        <v>69</v>
      </c>
      <c r="C77" s="35" t="s">
        <v>255</v>
      </c>
      <c r="D77" s="35" t="s">
        <v>23</v>
      </c>
      <c r="E77" s="36">
        <v>835.8</v>
      </c>
      <c r="F77" s="36"/>
      <c r="G77" s="36">
        <f>F77+E77</f>
        <v>835.8</v>
      </c>
      <c r="H77" s="36">
        <v>0</v>
      </c>
      <c r="I77" s="36">
        <v>0</v>
      </c>
      <c r="J77" s="81"/>
      <c r="K77" s="81"/>
      <c r="L77" s="81"/>
      <c r="M77" s="81"/>
    </row>
    <row r="78" spans="1:13" ht="31.5" customHeight="1">
      <c r="A78" s="10" t="s">
        <v>281</v>
      </c>
      <c r="B78" s="75" t="s">
        <v>69</v>
      </c>
      <c r="C78" s="11" t="s">
        <v>166</v>
      </c>
      <c r="D78" s="11" t="s">
        <v>0</v>
      </c>
      <c r="E78" s="12">
        <f>E79+E81+E85+E93+E83+E87+E89+E91</f>
        <v>38941.4</v>
      </c>
      <c r="F78" s="12">
        <f>F79+F81+F85+F93+F83+F87+F89+F91</f>
        <v>0</v>
      </c>
      <c r="G78" s="12">
        <f>G79+G81+G85+G93+G83+G87+G89+G91</f>
        <v>38941.4</v>
      </c>
      <c r="H78" s="12">
        <f>H79+H81+H85+H93+H83+H87+H89+H91</f>
        <v>37824.899999999994</v>
      </c>
      <c r="I78" s="12">
        <f>I79+I81+I85+I93+I83+I87+I89+I91</f>
        <v>37824.899999999994</v>
      </c>
      <c r="J78" s="81"/>
      <c r="K78" s="81"/>
      <c r="L78" s="81"/>
      <c r="M78" s="81"/>
    </row>
    <row r="79" spans="1:13" ht="44.25" customHeight="1">
      <c r="A79" s="14" t="s">
        <v>35</v>
      </c>
      <c r="B79" s="42" t="s">
        <v>69</v>
      </c>
      <c r="C79" s="42" t="s">
        <v>305</v>
      </c>
      <c r="D79" s="56"/>
      <c r="E79" s="43">
        <f>E80</f>
        <v>5122.5</v>
      </c>
      <c r="F79" s="43">
        <f>F80</f>
        <v>0</v>
      </c>
      <c r="G79" s="43">
        <f>G80</f>
        <v>5122.5</v>
      </c>
      <c r="H79" s="43">
        <f>H80</f>
        <v>5390.1</v>
      </c>
      <c r="I79" s="43">
        <f>I80</f>
        <v>5390.1</v>
      </c>
      <c r="J79" s="81"/>
      <c r="K79" s="81"/>
      <c r="L79" s="81"/>
      <c r="M79" s="81"/>
    </row>
    <row r="80" spans="1:13" ht="47.25">
      <c r="A80" s="45" t="s">
        <v>346</v>
      </c>
      <c r="B80" s="42" t="s">
        <v>69</v>
      </c>
      <c r="C80" s="42" t="s">
        <v>305</v>
      </c>
      <c r="D80" s="42" t="s">
        <v>8</v>
      </c>
      <c r="E80" s="47">
        <v>5122.5</v>
      </c>
      <c r="F80" s="47"/>
      <c r="G80" s="47">
        <f>F80+E80</f>
        <v>5122.5</v>
      </c>
      <c r="H80" s="47">
        <v>5390.1</v>
      </c>
      <c r="I80" s="47">
        <v>5390.1</v>
      </c>
      <c r="J80" s="81"/>
      <c r="K80" s="81"/>
      <c r="L80" s="81"/>
      <c r="M80" s="81"/>
    </row>
    <row r="81" spans="1:13" ht="47.25">
      <c r="A81" s="14" t="s">
        <v>35</v>
      </c>
      <c r="B81" s="42" t="s">
        <v>69</v>
      </c>
      <c r="C81" s="27" t="s">
        <v>306</v>
      </c>
      <c r="D81" s="15"/>
      <c r="E81" s="43">
        <f>E82</f>
        <v>1233.7</v>
      </c>
      <c r="F81" s="43">
        <f>F82</f>
        <v>0</v>
      </c>
      <c r="G81" s="43">
        <f>G82</f>
        <v>1233.7</v>
      </c>
      <c r="H81" s="43">
        <f>H82</f>
        <v>1233.7</v>
      </c>
      <c r="I81" s="43">
        <f>I82</f>
        <v>1233.7</v>
      </c>
      <c r="J81" s="81"/>
      <c r="K81" s="81"/>
      <c r="L81" s="81"/>
      <c r="M81" s="81"/>
    </row>
    <row r="82" spans="1:13" ht="47.25">
      <c r="A82" s="45" t="s">
        <v>346</v>
      </c>
      <c r="B82" s="42" t="s">
        <v>69</v>
      </c>
      <c r="C82" s="27" t="s">
        <v>306</v>
      </c>
      <c r="D82" s="42" t="s">
        <v>8</v>
      </c>
      <c r="E82" s="43">
        <v>1233.7</v>
      </c>
      <c r="F82" s="43"/>
      <c r="G82" s="43">
        <f>F82+E82</f>
        <v>1233.7</v>
      </c>
      <c r="H82" s="43">
        <v>1233.7</v>
      </c>
      <c r="I82" s="43">
        <v>1233.7</v>
      </c>
      <c r="J82" s="81"/>
      <c r="K82" s="81"/>
      <c r="L82" s="81"/>
      <c r="M82" s="81"/>
    </row>
    <row r="83" spans="1:13" ht="31.5">
      <c r="A83" s="45" t="s">
        <v>36</v>
      </c>
      <c r="B83" s="42" t="s">
        <v>69</v>
      </c>
      <c r="C83" s="21" t="s">
        <v>167</v>
      </c>
      <c r="D83" s="21"/>
      <c r="E83" s="43">
        <f>E84</f>
        <v>8725.2</v>
      </c>
      <c r="F83" s="43">
        <f>F84</f>
        <v>0</v>
      </c>
      <c r="G83" s="43">
        <f>G84</f>
        <v>8725.2</v>
      </c>
      <c r="H83" s="43">
        <f>H84</f>
        <v>9423.3</v>
      </c>
      <c r="I83" s="43">
        <f>I84</f>
        <v>9423.3</v>
      </c>
      <c r="J83" s="81"/>
      <c r="K83" s="81"/>
      <c r="L83" s="81"/>
      <c r="M83" s="81"/>
    </row>
    <row r="84" spans="1:13" ht="47.25">
      <c r="A84" s="45" t="s">
        <v>346</v>
      </c>
      <c r="B84" s="42" t="s">
        <v>69</v>
      </c>
      <c r="C84" s="21" t="s">
        <v>167</v>
      </c>
      <c r="D84" s="21" t="s">
        <v>8</v>
      </c>
      <c r="E84" s="43">
        <v>8725.2</v>
      </c>
      <c r="F84" s="43"/>
      <c r="G84" s="43">
        <f>F84+E84</f>
        <v>8725.2</v>
      </c>
      <c r="H84" s="43">
        <v>9423.3</v>
      </c>
      <c r="I84" s="43">
        <v>9423.3</v>
      </c>
      <c r="J84" s="81"/>
      <c r="K84" s="81"/>
      <c r="L84" s="81"/>
      <c r="M84" s="81"/>
    </row>
    <row r="85" spans="1:13" ht="31.5">
      <c r="A85" s="40" t="s">
        <v>36</v>
      </c>
      <c r="B85" s="42" t="s">
        <v>69</v>
      </c>
      <c r="C85" s="27" t="s">
        <v>307</v>
      </c>
      <c r="D85" s="42"/>
      <c r="E85" s="43">
        <f>E86</f>
        <v>12413</v>
      </c>
      <c r="F85" s="43">
        <f>F86</f>
        <v>0</v>
      </c>
      <c r="G85" s="43">
        <f>G86</f>
        <v>12413</v>
      </c>
      <c r="H85" s="43">
        <f>H86</f>
        <v>12413</v>
      </c>
      <c r="I85" s="43">
        <f>I86</f>
        <v>12413</v>
      </c>
      <c r="J85" s="81"/>
      <c r="K85" s="81"/>
      <c r="L85" s="81"/>
      <c r="M85" s="81"/>
    </row>
    <row r="86" spans="1:13" ht="47.25">
      <c r="A86" s="45" t="s">
        <v>346</v>
      </c>
      <c r="B86" s="42" t="s">
        <v>69</v>
      </c>
      <c r="C86" s="27" t="s">
        <v>307</v>
      </c>
      <c r="D86" s="42" t="s">
        <v>8</v>
      </c>
      <c r="E86" s="43">
        <v>12413</v>
      </c>
      <c r="F86" s="43"/>
      <c r="G86" s="43">
        <f>F86+E86</f>
        <v>12413</v>
      </c>
      <c r="H86" s="43">
        <v>12413</v>
      </c>
      <c r="I86" s="43">
        <v>12413</v>
      </c>
      <c r="J86" s="81"/>
      <c r="K86" s="81"/>
      <c r="L86" s="81"/>
      <c r="M86" s="81"/>
    </row>
    <row r="87" spans="1:13" ht="47.25">
      <c r="A87" s="40" t="s">
        <v>189</v>
      </c>
      <c r="B87" s="42" t="s">
        <v>69</v>
      </c>
      <c r="C87" s="15" t="s">
        <v>168</v>
      </c>
      <c r="D87" s="42"/>
      <c r="E87" s="43">
        <f>E88</f>
        <v>8201.7</v>
      </c>
      <c r="F87" s="43">
        <f>F88</f>
        <v>0</v>
      </c>
      <c r="G87" s="43">
        <f>G88</f>
        <v>8201.7</v>
      </c>
      <c r="H87" s="43">
        <f>H88</f>
        <v>6000</v>
      </c>
      <c r="I87" s="43">
        <f>I88</f>
        <v>6000</v>
      </c>
      <c r="J87" s="81"/>
      <c r="K87" s="81"/>
      <c r="L87" s="81"/>
      <c r="M87" s="81"/>
    </row>
    <row r="88" spans="1:13" ht="47.25">
      <c r="A88" s="45" t="s">
        <v>346</v>
      </c>
      <c r="B88" s="42" t="s">
        <v>69</v>
      </c>
      <c r="C88" s="15" t="s">
        <v>168</v>
      </c>
      <c r="D88" s="42" t="s">
        <v>8</v>
      </c>
      <c r="E88" s="43">
        <v>8201.7</v>
      </c>
      <c r="F88" s="43"/>
      <c r="G88" s="43">
        <f>F88+E88</f>
        <v>8201.7</v>
      </c>
      <c r="H88" s="43">
        <v>6000</v>
      </c>
      <c r="I88" s="43">
        <v>6000</v>
      </c>
      <c r="J88" s="81"/>
      <c r="K88" s="81"/>
      <c r="L88" s="81"/>
      <c r="M88" s="81"/>
    </row>
    <row r="89" spans="1:13" ht="15.75">
      <c r="A89" s="45" t="s">
        <v>190</v>
      </c>
      <c r="B89" s="42" t="s">
        <v>69</v>
      </c>
      <c r="C89" s="15" t="s">
        <v>191</v>
      </c>
      <c r="D89" s="42"/>
      <c r="E89" s="43">
        <f>E90</f>
        <v>593</v>
      </c>
      <c r="F89" s="43">
        <f>F90</f>
        <v>0</v>
      </c>
      <c r="G89" s="43">
        <f>G90</f>
        <v>593</v>
      </c>
      <c r="H89" s="43">
        <f>H90</f>
        <v>712.5</v>
      </c>
      <c r="I89" s="43">
        <f>I90</f>
        <v>712.5</v>
      </c>
      <c r="J89" s="81"/>
      <c r="K89" s="81"/>
      <c r="L89" s="81"/>
      <c r="M89" s="81"/>
    </row>
    <row r="90" spans="1:13" ht="47.25">
      <c r="A90" s="45" t="s">
        <v>346</v>
      </c>
      <c r="B90" s="42" t="s">
        <v>69</v>
      </c>
      <c r="C90" s="15" t="s">
        <v>191</v>
      </c>
      <c r="D90" s="42" t="s">
        <v>8</v>
      </c>
      <c r="E90" s="43">
        <v>593</v>
      </c>
      <c r="F90" s="43"/>
      <c r="G90" s="43">
        <f>F90+E90</f>
        <v>593</v>
      </c>
      <c r="H90" s="43">
        <v>712.5</v>
      </c>
      <c r="I90" s="43">
        <v>712.5</v>
      </c>
      <c r="J90" s="81"/>
      <c r="K90" s="81"/>
      <c r="L90" s="81"/>
      <c r="M90" s="81"/>
    </row>
    <row r="91" spans="1:13" ht="63">
      <c r="A91" s="40" t="s">
        <v>37</v>
      </c>
      <c r="B91" s="42" t="s">
        <v>69</v>
      </c>
      <c r="C91" s="35" t="s">
        <v>345</v>
      </c>
      <c r="D91" s="42"/>
      <c r="E91" s="43">
        <f>E92</f>
        <v>300</v>
      </c>
      <c r="F91" s="43">
        <f>F92</f>
        <v>0</v>
      </c>
      <c r="G91" s="43">
        <f>G92</f>
        <v>300</v>
      </c>
      <c r="H91" s="43">
        <f>H92</f>
        <v>300</v>
      </c>
      <c r="I91" s="43">
        <f>I92</f>
        <v>300</v>
      </c>
      <c r="J91" s="81"/>
      <c r="K91" s="81"/>
      <c r="L91" s="81"/>
      <c r="M91" s="81"/>
    </row>
    <row r="92" spans="1:13" ht="15.75">
      <c r="A92" s="45" t="s">
        <v>9</v>
      </c>
      <c r="B92" s="42" t="s">
        <v>69</v>
      </c>
      <c r="C92" s="35" t="s">
        <v>345</v>
      </c>
      <c r="D92" s="42" t="s">
        <v>12</v>
      </c>
      <c r="E92" s="43">
        <v>300</v>
      </c>
      <c r="F92" s="43"/>
      <c r="G92" s="43">
        <f>F92+E92</f>
        <v>300</v>
      </c>
      <c r="H92" s="43">
        <v>300</v>
      </c>
      <c r="I92" s="43">
        <v>300</v>
      </c>
      <c r="J92" s="81"/>
      <c r="K92" s="81"/>
      <c r="L92" s="81"/>
      <c r="M92" s="81"/>
    </row>
    <row r="93" spans="1:13" ht="63">
      <c r="A93" s="40" t="s">
        <v>37</v>
      </c>
      <c r="B93" s="42" t="s">
        <v>69</v>
      </c>
      <c r="C93" s="35" t="s">
        <v>308</v>
      </c>
      <c r="D93" s="42"/>
      <c r="E93" s="43">
        <f>E94</f>
        <v>2352.3</v>
      </c>
      <c r="F93" s="43">
        <f>F94</f>
        <v>0</v>
      </c>
      <c r="G93" s="43">
        <f>G94</f>
        <v>2352.3</v>
      </c>
      <c r="H93" s="43">
        <f>H94</f>
        <v>2352.3</v>
      </c>
      <c r="I93" s="43">
        <f>I94</f>
        <v>2352.3</v>
      </c>
      <c r="J93" s="81"/>
      <c r="K93" s="81"/>
      <c r="L93" s="81"/>
      <c r="M93" s="81"/>
    </row>
    <row r="94" spans="1:13" ht="15.75">
      <c r="A94" s="45" t="s">
        <v>9</v>
      </c>
      <c r="B94" s="42" t="s">
        <v>69</v>
      </c>
      <c r="C94" s="35" t="s">
        <v>308</v>
      </c>
      <c r="D94" s="42" t="s">
        <v>12</v>
      </c>
      <c r="E94" s="43">
        <v>2352.3</v>
      </c>
      <c r="F94" s="43"/>
      <c r="G94" s="43">
        <f>F94+E94</f>
        <v>2352.3</v>
      </c>
      <c r="H94" s="43">
        <v>2352.3</v>
      </c>
      <c r="I94" s="43">
        <v>2352.3</v>
      </c>
      <c r="J94" s="81"/>
      <c r="K94" s="81"/>
      <c r="L94" s="81"/>
      <c r="M94" s="81"/>
    </row>
    <row r="95" spans="1:13" ht="31.5">
      <c r="A95" s="10" t="s">
        <v>264</v>
      </c>
      <c r="B95" s="75" t="s">
        <v>69</v>
      </c>
      <c r="C95" s="11" t="s">
        <v>169</v>
      </c>
      <c r="D95" s="11" t="s">
        <v>0</v>
      </c>
      <c r="E95" s="12">
        <f>E98+E96</f>
        <v>198.2</v>
      </c>
      <c r="F95" s="12">
        <f>F98+F96</f>
        <v>0</v>
      </c>
      <c r="G95" s="12">
        <f>G98+G96</f>
        <v>198.2</v>
      </c>
      <c r="H95" s="12">
        <f>H98+H96</f>
        <v>198.2</v>
      </c>
      <c r="I95" s="12">
        <f>I98+I96</f>
        <v>198.2</v>
      </c>
      <c r="J95" s="81"/>
      <c r="K95" s="81"/>
      <c r="L95" s="81"/>
      <c r="M95" s="81"/>
    </row>
    <row r="96" spans="1:13" ht="31.5">
      <c r="A96" s="22" t="s">
        <v>54</v>
      </c>
      <c r="B96" s="27" t="s">
        <v>69</v>
      </c>
      <c r="C96" s="15" t="s">
        <v>309</v>
      </c>
      <c r="D96" s="42"/>
      <c r="E96" s="20">
        <f>E97</f>
        <v>50</v>
      </c>
      <c r="F96" s="20">
        <f>F97</f>
        <v>0</v>
      </c>
      <c r="G96" s="20">
        <f>G97</f>
        <v>50</v>
      </c>
      <c r="H96" s="20">
        <f>H97</f>
        <v>50</v>
      </c>
      <c r="I96" s="20">
        <f>I97</f>
        <v>50</v>
      </c>
      <c r="J96" s="81"/>
      <c r="K96" s="81"/>
      <c r="L96" s="81"/>
      <c r="M96" s="81"/>
    </row>
    <row r="97" spans="1:13" ht="15.75">
      <c r="A97" s="40" t="s">
        <v>26</v>
      </c>
      <c r="B97" s="42" t="s">
        <v>69</v>
      </c>
      <c r="C97" s="15" t="s">
        <v>309</v>
      </c>
      <c r="D97" s="42" t="s">
        <v>16</v>
      </c>
      <c r="E97" s="43">
        <v>50</v>
      </c>
      <c r="F97" s="43"/>
      <c r="G97" s="43">
        <f>F97+E97</f>
        <v>50</v>
      </c>
      <c r="H97" s="43">
        <v>50</v>
      </c>
      <c r="I97" s="43">
        <v>50</v>
      </c>
      <c r="J97" s="81"/>
      <c r="K97" s="81"/>
      <c r="L97" s="81"/>
      <c r="M97" s="81"/>
    </row>
    <row r="98" spans="1:13" ht="31.5">
      <c r="A98" s="40" t="s">
        <v>44</v>
      </c>
      <c r="B98" s="42" t="s">
        <v>69</v>
      </c>
      <c r="C98" s="15" t="s">
        <v>170</v>
      </c>
      <c r="D98" s="21"/>
      <c r="E98" s="20">
        <f>E99</f>
        <v>148.2</v>
      </c>
      <c r="F98" s="20">
        <f>F99</f>
        <v>0</v>
      </c>
      <c r="G98" s="20">
        <f>G99</f>
        <v>148.2</v>
      </c>
      <c r="H98" s="20">
        <f>H99</f>
        <v>148.2</v>
      </c>
      <c r="I98" s="20">
        <f>I99</f>
        <v>148.2</v>
      </c>
      <c r="J98" s="81"/>
      <c r="K98" s="81"/>
      <c r="L98" s="81"/>
      <c r="M98" s="81"/>
    </row>
    <row r="99" spans="1:13" ht="47.25">
      <c r="A99" s="45" t="s">
        <v>346</v>
      </c>
      <c r="B99" s="42" t="s">
        <v>69</v>
      </c>
      <c r="C99" s="15" t="s">
        <v>170</v>
      </c>
      <c r="D99" s="42" t="s">
        <v>8</v>
      </c>
      <c r="E99" s="43">
        <v>148.2</v>
      </c>
      <c r="F99" s="43"/>
      <c r="G99" s="43">
        <f>F99+E99</f>
        <v>148.2</v>
      </c>
      <c r="H99" s="43">
        <v>148.2</v>
      </c>
      <c r="I99" s="43">
        <v>148.2</v>
      </c>
      <c r="J99" s="81"/>
      <c r="K99" s="81"/>
      <c r="L99" s="81"/>
      <c r="M99" s="81"/>
    </row>
    <row r="100" spans="1:13" ht="31.5">
      <c r="A100" s="10" t="s">
        <v>282</v>
      </c>
      <c r="B100" s="75" t="s">
        <v>69</v>
      </c>
      <c r="C100" s="11" t="s">
        <v>200</v>
      </c>
      <c r="D100" s="11" t="s">
        <v>0</v>
      </c>
      <c r="E100" s="12">
        <f aca="true" t="shared" si="2" ref="E100:I101">E101</f>
        <v>2830.6</v>
      </c>
      <c r="F100" s="12">
        <f t="shared" si="2"/>
        <v>0</v>
      </c>
      <c r="G100" s="12">
        <f t="shared" si="2"/>
        <v>2830.6</v>
      </c>
      <c r="H100" s="12">
        <f t="shared" si="2"/>
        <v>2830.6</v>
      </c>
      <c r="I100" s="12">
        <f t="shared" si="2"/>
        <v>2830.6</v>
      </c>
      <c r="J100" s="81"/>
      <c r="K100" s="81"/>
      <c r="L100" s="81"/>
      <c r="M100" s="81"/>
    </row>
    <row r="101" spans="1:13" ht="86.25" customHeight="1">
      <c r="A101" s="23" t="s">
        <v>348</v>
      </c>
      <c r="B101" s="42" t="s">
        <v>69</v>
      </c>
      <c r="C101" s="35" t="s">
        <v>310</v>
      </c>
      <c r="D101" s="93"/>
      <c r="E101" s="92">
        <f t="shared" si="2"/>
        <v>2830.6</v>
      </c>
      <c r="F101" s="92">
        <f t="shared" si="2"/>
        <v>0</v>
      </c>
      <c r="G101" s="92">
        <f t="shared" si="2"/>
        <v>2830.6</v>
      </c>
      <c r="H101" s="92">
        <f t="shared" si="2"/>
        <v>2830.6</v>
      </c>
      <c r="I101" s="92">
        <f t="shared" si="2"/>
        <v>2830.6</v>
      </c>
      <c r="J101" s="81"/>
      <c r="K101" s="81"/>
      <c r="L101" s="81"/>
      <c r="M101" s="81"/>
    </row>
    <row r="102" spans="1:13" ht="47.25">
      <c r="A102" s="45" t="s">
        <v>346</v>
      </c>
      <c r="B102" s="42" t="s">
        <v>69</v>
      </c>
      <c r="C102" s="35" t="s">
        <v>310</v>
      </c>
      <c r="D102" s="93" t="s">
        <v>8</v>
      </c>
      <c r="E102" s="92">
        <v>2830.6</v>
      </c>
      <c r="F102" s="92"/>
      <c r="G102" s="92">
        <f>F102+E102</f>
        <v>2830.6</v>
      </c>
      <c r="H102" s="92">
        <v>2830.6</v>
      </c>
      <c r="I102" s="92">
        <v>2830.6</v>
      </c>
      <c r="J102" s="81"/>
      <c r="K102" s="81"/>
      <c r="L102" s="81"/>
      <c r="M102" s="81"/>
    </row>
    <row r="103" spans="1:13" ht="15.75">
      <c r="A103" s="73" t="s">
        <v>265</v>
      </c>
      <c r="B103" s="69" t="s">
        <v>69</v>
      </c>
      <c r="C103" s="68" t="s">
        <v>99</v>
      </c>
      <c r="D103" s="68" t="s">
        <v>0</v>
      </c>
      <c r="E103" s="74">
        <f>E107+E104</f>
        <v>965</v>
      </c>
      <c r="F103" s="74">
        <f>F107+F104</f>
        <v>2765.6</v>
      </c>
      <c r="G103" s="74">
        <f>G107+G104</f>
        <v>3730.6</v>
      </c>
      <c r="H103" s="74">
        <f>H107+H104</f>
        <v>965</v>
      </c>
      <c r="I103" s="74">
        <f>I107+I104</f>
        <v>965</v>
      </c>
      <c r="J103" s="81"/>
      <c r="K103" s="81"/>
      <c r="L103" s="81"/>
      <c r="M103" s="81"/>
    </row>
    <row r="104" spans="1:13" ht="15.75">
      <c r="A104" s="129" t="s">
        <v>267</v>
      </c>
      <c r="B104" s="78" t="s">
        <v>69</v>
      </c>
      <c r="C104" s="11" t="s">
        <v>103</v>
      </c>
      <c r="D104" s="11"/>
      <c r="E104" s="12">
        <f aca="true" t="shared" si="3" ref="E104:I105">E105</f>
        <v>0</v>
      </c>
      <c r="F104" s="12">
        <f t="shared" si="3"/>
        <v>2765.6</v>
      </c>
      <c r="G104" s="12">
        <f t="shared" si="3"/>
        <v>2765.6</v>
      </c>
      <c r="H104" s="12">
        <f t="shared" si="3"/>
        <v>0</v>
      </c>
      <c r="I104" s="12">
        <f t="shared" si="3"/>
        <v>0</v>
      </c>
      <c r="J104" s="81"/>
      <c r="K104" s="81"/>
      <c r="L104" s="81"/>
      <c r="M104" s="81"/>
    </row>
    <row r="105" spans="1:13" ht="31.5">
      <c r="A105" s="45" t="s">
        <v>27</v>
      </c>
      <c r="B105" s="42" t="s">
        <v>69</v>
      </c>
      <c r="C105" s="42" t="s">
        <v>111</v>
      </c>
      <c r="D105" s="42"/>
      <c r="E105" s="36">
        <f t="shared" si="3"/>
        <v>0</v>
      </c>
      <c r="F105" s="36">
        <f t="shared" si="3"/>
        <v>2765.6</v>
      </c>
      <c r="G105" s="36">
        <f t="shared" si="3"/>
        <v>2765.6</v>
      </c>
      <c r="H105" s="36">
        <f t="shared" si="3"/>
        <v>0</v>
      </c>
      <c r="I105" s="36">
        <f t="shared" si="3"/>
        <v>0</v>
      </c>
      <c r="J105" s="81"/>
      <c r="K105" s="81"/>
      <c r="L105" s="81"/>
      <c r="M105" s="81"/>
    </row>
    <row r="106" spans="1:13" ht="45" customHeight="1">
      <c r="A106" s="45" t="s">
        <v>346</v>
      </c>
      <c r="B106" s="42" t="s">
        <v>69</v>
      </c>
      <c r="C106" s="42" t="s">
        <v>111</v>
      </c>
      <c r="D106" s="42" t="s">
        <v>8</v>
      </c>
      <c r="E106" s="36">
        <v>0</v>
      </c>
      <c r="F106" s="36">
        <v>2765.6</v>
      </c>
      <c r="G106" s="36">
        <f>E106+F106</f>
        <v>2765.6</v>
      </c>
      <c r="H106" s="36">
        <v>0</v>
      </c>
      <c r="I106" s="36">
        <v>0</v>
      </c>
      <c r="J106" s="81"/>
      <c r="K106" s="81"/>
      <c r="L106" s="81"/>
      <c r="M106" s="81"/>
    </row>
    <row r="107" spans="1:13" ht="15.75">
      <c r="A107" s="10" t="s">
        <v>268</v>
      </c>
      <c r="B107" s="78" t="s">
        <v>69</v>
      </c>
      <c r="C107" s="11" t="s">
        <v>106</v>
      </c>
      <c r="D107" s="11" t="s">
        <v>0</v>
      </c>
      <c r="E107" s="12">
        <f>E108+E111+E114</f>
        <v>965</v>
      </c>
      <c r="F107" s="12">
        <f>F108+F111+F114</f>
        <v>0</v>
      </c>
      <c r="G107" s="12">
        <f>G108+G111+G114</f>
        <v>965</v>
      </c>
      <c r="H107" s="12">
        <f>H108+H111+H114</f>
        <v>965</v>
      </c>
      <c r="I107" s="12">
        <f>I108+I111+I114</f>
        <v>965</v>
      </c>
      <c r="J107" s="81"/>
      <c r="K107" s="81"/>
      <c r="L107" s="81"/>
      <c r="M107" s="81"/>
    </row>
    <row r="108" spans="1:13" ht="15.75">
      <c r="A108" s="40" t="s">
        <v>65</v>
      </c>
      <c r="B108" s="42" t="s">
        <v>69</v>
      </c>
      <c r="C108" s="42" t="s">
        <v>321</v>
      </c>
      <c r="D108" s="42"/>
      <c r="E108" s="43">
        <f>E109+E110</f>
        <v>700</v>
      </c>
      <c r="F108" s="43">
        <f>F109+F110</f>
        <v>0</v>
      </c>
      <c r="G108" s="43">
        <f>G109+G110</f>
        <v>700</v>
      </c>
      <c r="H108" s="43">
        <f>H109+H110</f>
        <v>700</v>
      </c>
      <c r="I108" s="43">
        <f>I109+I110</f>
        <v>700</v>
      </c>
      <c r="J108" s="81"/>
      <c r="K108" s="81"/>
      <c r="L108" s="81"/>
      <c r="M108" s="81"/>
    </row>
    <row r="109" spans="1:13" ht="47.25">
      <c r="A109" s="45" t="s">
        <v>346</v>
      </c>
      <c r="B109" s="42" t="s">
        <v>69</v>
      </c>
      <c r="C109" s="42" t="s">
        <v>321</v>
      </c>
      <c r="D109" s="42" t="s">
        <v>8</v>
      </c>
      <c r="E109" s="37">
        <v>200</v>
      </c>
      <c r="F109" s="37"/>
      <c r="G109" s="37">
        <f>F109+E109</f>
        <v>200</v>
      </c>
      <c r="H109" s="37">
        <v>200</v>
      </c>
      <c r="I109" s="37">
        <v>200</v>
      </c>
      <c r="J109" s="81"/>
      <c r="K109" s="81"/>
      <c r="L109" s="81"/>
      <c r="M109" s="81"/>
    </row>
    <row r="110" spans="1:13" ht="15.75">
      <c r="A110" s="40" t="s">
        <v>26</v>
      </c>
      <c r="B110" s="42" t="s">
        <v>69</v>
      </c>
      <c r="C110" s="42" t="s">
        <v>321</v>
      </c>
      <c r="D110" s="42" t="s">
        <v>16</v>
      </c>
      <c r="E110" s="37">
        <v>500</v>
      </c>
      <c r="F110" s="37"/>
      <c r="G110" s="37">
        <f>F110+E110</f>
        <v>500</v>
      </c>
      <c r="H110" s="37">
        <v>500</v>
      </c>
      <c r="I110" s="37">
        <v>500</v>
      </c>
      <c r="J110" s="81"/>
      <c r="K110" s="81"/>
      <c r="L110" s="81"/>
      <c r="M110" s="81"/>
    </row>
    <row r="111" spans="1:13" ht="31.5">
      <c r="A111" s="40" t="s">
        <v>85</v>
      </c>
      <c r="B111" s="42" t="s">
        <v>69</v>
      </c>
      <c r="C111" s="42" t="s">
        <v>113</v>
      </c>
      <c r="D111" s="42"/>
      <c r="E111" s="43">
        <f>E112+E113</f>
        <v>165</v>
      </c>
      <c r="F111" s="43">
        <f>F112+F113</f>
        <v>0</v>
      </c>
      <c r="G111" s="43">
        <f>G112+G113</f>
        <v>165</v>
      </c>
      <c r="H111" s="43">
        <f>H112+H113</f>
        <v>165</v>
      </c>
      <c r="I111" s="43">
        <f>I112+I113</f>
        <v>165</v>
      </c>
      <c r="J111" s="81"/>
      <c r="K111" s="81"/>
      <c r="L111" s="81"/>
      <c r="M111" s="81"/>
    </row>
    <row r="112" spans="1:13" ht="63">
      <c r="A112" s="122" t="s">
        <v>14</v>
      </c>
      <c r="B112" s="42" t="s">
        <v>69</v>
      </c>
      <c r="C112" s="42" t="s">
        <v>113</v>
      </c>
      <c r="D112" s="42" t="s">
        <v>15</v>
      </c>
      <c r="E112" s="43">
        <v>50</v>
      </c>
      <c r="F112" s="43"/>
      <c r="G112" s="43">
        <f>F112+E112</f>
        <v>50</v>
      </c>
      <c r="H112" s="43">
        <v>50</v>
      </c>
      <c r="I112" s="43">
        <v>50</v>
      </c>
      <c r="J112" s="81"/>
      <c r="K112" s="81"/>
      <c r="L112" s="81"/>
      <c r="M112" s="81"/>
    </row>
    <row r="113" spans="1:13" ht="47.25">
      <c r="A113" s="45" t="s">
        <v>346</v>
      </c>
      <c r="B113" s="42" t="s">
        <v>69</v>
      </c>
      <c r="C113" s="42" t="s">
        <v>113</v>
      </c>
      <c r="D113" s="42" t="s">
        <v>8</v>
      </c>
      <c r="E113" s="43">
        <v>115</v>
      </c>
      <c r="F113" s="43"/>
      <c r="G113" s="43">
        <f>F113+E113</f>
        <v>115</v>
      </c>
      <c r="H113" s="43">
        <v>115</v>
      </c>
      <c r="I113" s="43">
        <v>115</v>
      </c>
      <c r="J113" s="81"/>
      <c r="K113" s="81"/>
      <c r="L113" s="81"/>
      <c r="M113" s="81"/>
    </row>
    <row r="114" spans="1:13" ht="32.25" customHeight="1">
      <c r="A114" s="40" t="s">
        <v>86</v>
      </c>
      <c r="B114" s="42" t="s">
        <v>69</v>
      </c>
      <c r="C114" s="42" t="s">
        <v>114</v>
      </c>
      <c r="D114" s="42"/>
      <c r="E114" s="43">
        <f>E116+E115</f>
        <v>100</v>
      </c>
      <c r="F114" s="43">
        <f>F116+F115</f>
        <v>0</v>
      </c>
      <c r="G114" s="43">
        <f>G116+G115</f>
        <v>100</v>
      </c>
      <c r="H114" s="43">
        <f>H116+H115</f>
        <v>100</v>
      </c>
      <c r="I114" s="43">
        <f>I116+I115</f>
        <v>100</v>
      </c>
      <c r="J114" s="81"/>
      <c r="K114" s="81"/>
      <c r="L114" s="81"/>
      <c r="M114" s="81"/>
    </row>
    <row r="115" spans="1:13" ht="64.5" customHeight="1">
      <c r="A115" s="122" t="s">
        <v>14</v>
      </c>
      <c r="B115" s="42" t="s">
        <v>69</v>
      </c>
      <c r="C115" s="42" t="s">
        <v>114</v>
      </c>
      <c r="D115" s="42" t="s">
        <v>15</v>
      </c>
      <c r="E115" s="43">
        <v>5</v>
      </c>
      <c r="F115" s="43"/>
      <c r="G115" s="43">
        <f>F115+E115</f>
        <v>5</v>
      </c>
      <c r="H115" s="43">
        <v>5</v>
      </c>
      <c r="I115" s="43">
        <v>5</v>
      </c>
      <c r="J115" s="81"/>
      <c r="K115" s="81"/>
      <c r="L115" s="81"/>
      <c r="M115" s="81"/>
    </row>
    <row r="116" spans="1:13" ht="47.25">
      <c r="A116" s="45" t="s">
        <v>346</v>
      </c>
      <c r="B116" s="42" t="s">
        <v>69</v>
      </c>
      <c r="C116" s="42" t="s">
        <v>114</v>
      </c>
      <c r="D116" s="42" t="s">
        <v>8</v>
      </c>
      <c r="E116" s="43">
        <v>95</v>
      </c>
      <c r="F116" s="43"/>
      <c r="G116" s="43">
        <f>F116+E116</f>
        <v>95</v>
      </c>
      <c r="H116" s="43">
        <v>95</v>
      </c>
      <c r="I116" s="43">
        <v>95</v>
      </c>
      <c r="J116" s="81"/>
      <c r="K116" s="81"/>
      <c r="L116" s="81"/>
      <c r="M116" s="81"/>
    </row>
    <row r="117" spans="1:13" ht="31.5">
      <c r="A117" s="73" t="s">
        <v>270</v>
      </c>
      <c r="B117" s="69" t="s">
        <v>69</v>
      </c>
      <c r="C117" s="68" t="s">
        <v>125</v>
      </c>
      <c r="D117" s="68" t="s">
        <v>0</v>
      </c>
      <c r="E117" s="74">
        <f>E135+E125+E131+E138+E133+E127+E129+E118+E144+E140+E120+E123+E142</f>
        <v>62635.1</v>
      </c>
      <c r="F117" s="74">
        <f>F135+F125+F131+F138+F133+F127+F129+F118+F144+F140+F120+F123+F142</f>
        <v>1856.0000000000002</v>
      </c>
      <c r="G117" s="74">
        <f>G135+G125+G131+G138+G133+G127+G129+G118+G144+G140+G120+G123+G142</f>
        <v>64491.1</v>
      </c>
      <c r="H117" s="74">
        <f>H135+H125+H131+H138+H133+H127+H129+H118+H144+H140+H120+H123+H142</f>
        <v>60508.6</v>
      </c>
      <c r="I117" s="74">
        <f>I135+I125+I131+I138+I133+I127+I129+I118+I144+I140+I120+I123+I142</f>
        <v>60508.6</v>
      </c>
      <c r="J117" s="81"/>
      <c r="K117" s="81"/>
      <c r="L117" s="81"/>
      <c r="M117" s="81"/>
    </row>
    <row r="118" spans="1:13" ht="15.75">
      <c r="A118" s="40" t="s">
        <v>311</v>
      </c>
      <c r="B118" s="42" t="s">
        <v>69</v>
      </c>
      <c r="C118" s="42" t="s">
        <v>312</v>
      </c>
      <c r="D118" s="42"/>
      <c r="E118" s="43">
        <f>E119</f>
        <v>35</v>
      </c>
      <c r="F118" s="43">
        <f>F119</f>
        <v>0</v>
      </c>
      <c r="G118" s="43">
        <f>G119</f>
        <v>35</v>
      </c>
      <c r="H118" s="43">
        <f>H119</f>
        <v>100</v>
      </c>
      <c r="I118" s="43">
        <f>I119</f>
        <v>100</v>
      </c>
      <c r="J118" s="81"/>
      <c r="K118" s="81"/>
      <c r="L118" s="81"/>
      <c r="M118" s="81"/>
    </row>
    <row r="119" spans="1:13" ht="31.5">
      <c r="A119" s="45" t="s">
        <v>10</v>
      </c>
      <c r="B119" s="42" t="s">
        <v>69</v>
      </c>
      <c r="C119" s="42" t="s">
        <v>312</v>
      </c>
      <c r="D119" s="42" t="s">
        <v>11</v>
      </c>
      <c r="E119" s="43">
        <v>35</v>
      </c>
      <c r="F119" s="43"/>
      <c r="G119" s="43">
        <f>F119+E119</f>
        <v>35</v>
      </c>
      <c r="H119" s="43">
        <v>100</v>
      </c>
      <c r="I119" s="43">
        <v>100</v>
      </c>
      <c r="J119" s="81"/>
      <c r="K119" s="81"/>
      <c r="L119" s="81"/>
      <c r="M119" s="81"/>
    </row>
    <row r="120" spans="1:13" ht="47.25">
      <c r="A120" s="45" t="s">
        <v>369</v>
      </c>
      <c r="B120" s="42" t="s">
        <v>69</v>
      </c>
      <c r="C120" s="42" t="s">
        <v>368</v>
      </c>
      <c r="D120" s="42"/>
      <c r="E120" s="43">
        <f>E122</f>
        <v>1985.3</v>
      </c>
      <c r="F120" s="43">
        <f>F122+F121</f>
        <v>-1929.3</v>
      </c>
      <c r="G120" s="43">
        <f>G122+G121</f>
        <v>56</v>
      </c>
      <c r="H120" s="43">
        <f>H122+H121</f>
        <v>0</v>
      </c>
      <c r="I120" s="43">
        <f>I122+I121</f>
        <v>0</v>
      </c>
      <c r="J120" s="81"/>
      <c r="K120" s="81"/>
      <c r="L120" s="81"/>
      <c r="M120" s="81"/>
    </row>
    <row r="121" spans="1:13" ht="31.5">
      <c r="A121" s="45" t="s">
        <v>347</v>
      </c>
      <c r="B121" s="42" t="s">
        <v>69</v>
      </c>
      <c r="C121" s="42" t="s">
        <v>368</v>
      </c>
      <c r="D121" s="42" t="s">
        <v>8</v>
      </c>
      <c r="E121" s="43"/>
      <c r="F121" s="43">
        <v>56</v>
      </c>
      <c r="G121" s="43">
        <f>E121+F121</f>
        <v>56</v>
      </c>
      <c r="H121" s="43"/>
      <c r="I121" s="43"/>
      <c r="J121" s="81"/>
      <c r="K121" s="81"/>
      <c r="L121" s="81"/>
      <c r="M121" s="81"/>
    </row>
    <row r="122" spans="1:13" ht="31.5" hidden="1">
      <c r="A122" s="45" t="s">
        <v>10</v>
      </c>
      <c r="B122" s="42" t="s">
        <v>69</v>
      </c>
      <c r="C122" s="42" t="s">
        <v>368</v>
      </c>
      <c r="D122" s="42" t="s">
        <v>11</v>
      </c>
      <c r="E122" s="43">
        <v>1985.3</v>
      </c>
      <c r="F122" s="43">
        <f>-1985.3</f>
        <v>-1985.3</v>
      </c>
      <c r="G122" s="43">
        <f>F122+E122</f>
        <v>0</v>
      </c>
      <c r="H122" s="43">
        <v>0</v>
      </c>
      <c r="I122" s="43">
        <v>0</v>
      </c>
      <c r="J122" s="81"/>
      <c r="K122" s="81"/>
      <c r="L122" s="81"/>
      <c r="M122" s="81"/>
    </row>
    <row r="123" spans="1:13" ht="47.25">
      <c r="A123" s="45" t="s">
        <v>369</v>
      </c>
      <c r="B123" s="42" t="s">
        <v>69</v>
      </c>
      <c r="C123" s="42" t="s">
        <v>395</v>
      </c>
      <c r="D123" s="42"/>
      <c r="E123" s="43">
        <f>E124</f>
        <v>0</v>
      </c>
      <c r="F123" s="43">
        <f>F124</f>
        <v>3785.3</v>
      </c>
      <c r="G123" s="43">
        <f>G124</f>
        <v>3785.3</v>
      </c>
      <c r="H123" s="43">
        <f>H124</f>
        <v>0</v>
      </c>
      <c r="I123" s="43">
        <f>I124</f>
        <v>0</v>
      </c>
      <c r="J123" s="81"/>
      <c r="K123" s="81"/>
      <c r="L123" s="81"/>
      <c r="M123" s="81"/>
    </row>
    <row r="124" spans="1:13" ht="31.5">
      <c r="A124" s="45" t="s">
        <v>347</v>
      </c>
      <c r="B124" s="42" t="s">
        <v>69</v>
      </c>
      <c r="C124" s="42" t="s">
        <v>395</v>
      </c>
      <c r="D124" s="42" t="s">
        <v>8</v>
      </c>
      <c r="E124" s="43">
        <v>0</v>
      </c>
      <c r="F124" s="43">
        <f>1985.3+1800</f>
        <v>3785.3</v>
      </c>
      <c r="G124" s="43">
        <f>E124+F124</f>
        <v>3785.3</v>
      </c>
      <c r="H124" s="43">
        <v>0</v>
      </c>
      <c r="I124" s="43">
        <v>0</v>
      </c>
      <c r="J124" s="81"/>
      <c r="K124" s="81"/>
      <c r="L124" s="81"/>
      <c r="M124" s="81"/>
    </row>
    <row r="125" spans="1:13" ht="31.5">
      <c r="A125" s="45" t="s">
        <v>49</v>
      </c>
      <c r="B125" s="42" t="s">
        <v>69</v>
      </c>
      <c r="C125" s="42" t="s">
        <v>126</v>
      </c>
      <c r="D125" s="42"/>
      <c r="E125" s="43">
        <f>E126</f>
        <v>55061</v>
      </c>
      <c r="F125" s="43">
        <f>F126</f>
        <v>0</v>
      </c>
      <c r="G125" s="43">
        <f>G126</f>
        <v>55061</v>
      </c>
      <c r="H125" s="43">
        <f>H126</f>
        <v>55061</v>
      </c>
      <c r="I125" s="43">
        <f>I126</f>
        <v>55061</v>
      </c>
      <c r="J125" s="81"/>
      <c r="K125" s="81"/>
      <c r="L125" s="81"/>
      <c r="M125" s="81"/>
    </row>
    <row r="126" spans="1:13" ht="31.5">
      <c r="A126" s="45" t="s">
        <v>10</v>
      </c>
      <c r="B126" s="42" t="s">
        <v>69</v>
      </c>
      <c r="C126" s="42" t="s">
        <v>126</v>
      </c>
      <c r="D126" s="42" t="s">
        <v>11</v>
      </c>
      <c r="E126" s="37">
        <v>55061</v>
      </c>
      <c r="F126" s="37"/>
      <c r="G126" s="37">
        <f>F126+E126</f>
        <v>55061</v>
      </c>
      <c r="H126" s="37">
        <v>55061</v>
      </c>
      <c r="I126" s="37">
        <v>55061</v>
      </c>
      <c r="J126" s="81"/>
      <c r="K126" s="81"/>
      <c r="L126" s="81"/>
      <c r="M126" s="81"/>
    </row>
    <row r="127" spans="1:13" ht="47.25">
      <c r="A127" s="45" t="s">
        <v>248</v>
      </c>
      <c r="B127" s="42" t="s">
        <v>69</v>
      </c>
      <c r="C127" s="42" t="s">
        <v>250</v>
      </c>
      <c r="D127" s="42"/>
      <c r="E127" s="43">
        <f>E128</f>
        <v>3333.5</v>
      </c>
      <c r="F127" s="43">
        <f>F128</f>
        <v>0</v>
      </c>
      <c r="G127" s="43">
        <f>G128</f>
        <v>3333.5</v>
      </c>
      <c r="H127" s="43">
        <f>H128</f>
        <v>3333.5</v>
      </c>
      <c r="I127" s="43">
        <f>I128</f>
        <v>3333.5</v>
      </c>
      <c r="J127" s="81"/>
      <c r="K127" s="81"/>
      <c r="L127" s="81"/>
      <c r="M127" s="81"/>
    </row>
    <row r="128" spans="1:13" ht="31.5">
      <c r="A128" s="45" t="s">
        <v>10</v>
      </c>
      <c r="B128" s="42" t="s">
        <v>69</v>
      </c>
      <c r="C128" s="42" t="s">
        <v>250</v>
      </c>
      <c r="D128" s="42" t="s">
        <v>11</v>
      </c>
      <c r="E128" s="37">
        <v>3333.5</v>
      </c>
      <c r="F128" s="37"/>
      <c r="G128" s="37">
        <f>F128+E128</f>
        <v>3333.5</v>
      </c>
      <c r="H128" s="37">
        <v>3333.5</v>
      </c>
      <c r="I128" s="37">
        <v>3333.5</v>
      </c>
      <c r="J128" s="81"/>
      <c r="K128" s="81"/>
      <c r="L128" s="81"/>
      <c r="M128" s="81"/>
    </row>
    <row r="129" spans="1:13" ht="31.5">
      <c r="A129" s="45" t="s">
        <v>239</v>
      </c>
      <c r="B129" s="42" t="s">
        <v>69</v>
      </c>
      <c r="C129" s="27" t="s">
        <v>292</v>
      </c>
      <c r="D129" s="42"/>
      <c r="E129" s="37">
        <f>E130</f>
        <v>204.6</v>
      </c>
      <c r="F129" s="37">
        <f>F130</f>
        <v>0</v>
      </c>
      <c r="G129" s="37">
        <f>G130</f>
        <v>204.6</v>
      </c>
      <c r="H129" s="37">
        <f>H130</f>
        <v>208.4</v>
      </c>
      <c r="I129" s="37">
        <f>I130</f>
        <v>208.4</v>
      </c>
      <c r="J129" s="81"/>
      <c r="K129" s="81"/>
      <c r="L129" s="81"/>
      <c r="M129" s="81"/>
    </row>
    <row r="130" spans="1:13" ht="31.5">
      <c r="A130" s="45" t="s">
        <v>10</v>
      </c>
      <c r="B130" s="42" t="s">
        <v>69</v>
      </c>
      <c r="C130" s="27" t="s">
        <v>292</v>
      </c>
      <c r="D130" s="42" t="s">
        <v>11</v>
      </c>
      <c r="E130" s="37">
        <v>204.6</v>
      </c>
      <c r="F130" s="37"/>
      <c r="G130" s="37">
        <f>F130+E130</f>
        <v>204.6</v>
      </c>
      <c r="H130" s="37">
        <v>208.4</v>
      </c>
      <c r="I130" s="37">
        <v>208.4</v>
      </c>
      <c r="J130" s="81"/>
      <c r="K130" s="81"/>
      <c r="L130" s="81"/>
      <c r="M130" s="81"/>
    </row>
    <row r="131" spans="1:13" ht="31.5">
      <c r="A131" s="45" t="s">
        <v>38</v>
      </c>
      <c r="B131" s="42" t="s">
        <v>69</v>
      </c>
      <c r="C131" s="42" t="s">
        <v>313</v>
      </c>
      <c r="D131" s="42"/>
      <c r="E131" s="43">
        <f>E132</f>
        <v>300.7</v>
      </c>
      <c r="F131" s="43">
        <f>F132</f>
        <v>0</v>
      </c>
      <c r="G131" s="43">
        <f>G132</f>
        <v>300.7</v>
      </c>
      <c r="H131" s="43">
        <f>H132</f>
        <v>300.7</v>
      </c>
      <c r="I131" s="43">
        <f>I132</f>
        <v>300.7</v>
      </c>
      <c r="J131" s="81"/>
      <c r="K131" s="81"/>
      <c r="L131" s="81"/>
      <c r="M131" s="81"/>
    </row>
    <row r="132" spans="1:13" ht="31.5">
      <c r="A132" s="45" t="s">
        <v>10</v>
      </c>
      <c r="B132" s="42" t="s">
        <v>69</v>
      </c>
      <c r="C132" s="42" t="s">
        <v>313</v>
      </c>
      <c r="D132" s="42" t="s">
        <v>11</v>
      </c>
      <c r="E132" s="43">
        <v>300.7</v>
      </c>
      <c r="F132" s="43"/>
      <c r="G132" s="43">
        <f>F132+E132</f>
        <v>300.7</v>
      </c>
      <c r="H132" s="43">
        <v>300.7</v>
      </c>
      <c r="I132" s="43">
        <v>300.7</v>
      </c>
      <c r="J132" s="81"/>
      <c r="K132" s="81"/>
      <c r="L132" s="81"/>
      <c r="M132" s="81"/>
    </row>
    <row r="133" spans="1:13" ht="31.5">
      <c r="A133" s="45" t="s">
        <v>197</v>
      </c>
      <c r="B133" s="27" t="s">
        <v>69</v>
      </c>
      <c r="C133" s="42" t="s">
        <v>196</v>
      </c>
      <c r="D133" s="15"/>
      <c r="E133" s="17">
        <f>E134</f>
        <v>20</v>
      </c>
      <c r="F133" s="17">
        <f>F134</f>
        <v>0</v>
      </c>
      <c r="G133" s="17">
        <f>G134</f>
        <v>20</v>
      </c>
      <c r="H133" s="17">
        <f>H134</f>
        <v>20</v>
      </c>
      <c r="I133" s="17">
        <f>I134</f>
        <v>20</v>
      </c>
      <c r="J133" s="81"/>
      <c r="K133" s="81"/>
      <c r="L133" s="81"/>
      <c r="M133" s="81"/>
    </row>
    <row r="134" spans="1:13" ht="47.25">
      <c r="A134" s="45" t="s">
        <v>346</v>
      </c>
      <c r="B134" s="27" t="s">
        <v>69</v>
      </c>
      <c r="C134" s="42" t="s">
        <v>196</v>
      </c>
      <c r="D134" s="15" t="s">
        <v>8</v>
      </c>
      <c r="E134" s="43">
        <v>20</v>
      </c>
      <c r="F134" s="43"/>
      <c r="G134" s="43">
        <f>F134+E134</f>
        <v>20</v>
      </c>
      <c r="H134" s="43">
        <v>20</v>
      </c>
      <c r="I134" s="43">
        <v>20</v>
      </c>
      <c r="J134" s="81"/>
      <c r="K134" s="81"/>
      <c r="L134" s="81"/>
      <c r="M134" s="81"/>
    </row>
    <row r="135" spans="1:13" ht="31.5">
      <c r="A135" s="45" t="s">
        <v>39</v>
      </c>
      <c r="B135" s="27" t="s">
        <v>69</v>
      </c>
      <c r="C135" s="42" t="s">
        <v>127</v>
      </c>
      <c r="D135" s="15"/>
      <c r="E135" s="17">
        <f>E137+E136</f>
        <v>1385</v>
      </c>
      <c r="F135" s="17">
        <f>F137+F136</f>
        <v>0</v>
      </c>
      <c r="G135" s="17">
        <f>G137+G136</f>
        <v>1385</v>
      </c>
      <c r="H135" s="17">
        <f>H137+H136</f>
        <v>1385</v>
      </c>
      <c r="I135" s="17">
        <f>I137+I136</f>
        <v>1385</v>
      </c>
      <c r="J135" s="81"/>
      <c r="K135" s="81"/>
      <c r="L135" s="81"/>
      <c r="M135" s="81"/>
    </row>
    <row r="136" spans="1:13" ht="73.5" customHeight="1">
      <c r="A136" s="45" t="s">
        <v>14</v>
      </c>
      <c r="B136" s="27" t="s">
        <v>69</v>
      </c>
      <c r="C136" s="42" t="s">
        <v>127</v>
      </c>
      <c r="D136" s="15" t="s">
        <v>15</v>
      </c>
      <c r="E136" s="17">
        <v>885</v>
      </c>
      <c r="F136" s="17"/>
      <c r="G136" s="17">
        <f>F136+E136</f>
        <v>885</v>
      </c>
      <c r="H136" s="17">
        <v>885</v>
      </c>
      <c r="I136" s="17">
        <v>885</v>
      </c>
      <c r="J136" s="81"/>
      <c r="K136" s="81"/>
      <c r="L136" s="81"/>
      <c r="M136" s="81"/>
    </row>
    <row r="137" spans="1:13" ht="47.25">
      <c r="A137" s="45" t="s">
        <v>346</v>
      </c>
      <c r="B137" s="27" t="s">
        <v>69</v>
      </c>
      <c r="C137" s="42" t="s">
        <v>127</v>
      </c>
      <c r="D137" s="15" t="s">
        <v>8</v>
      </c>
      <c r="E137" s="43">
        <v>500</v>
      </c>
      <c r="F137" s="43"/>
      <c r="G137" s="17">
        <f>F137+E137</f>
        <v>500</v>
      </c>
      <c r="H137" s="43">
        <v>500</v>
      </c>
      <c r="I137" s="43">
        <v>500</v>
      </c>
      <c r="J137" s="81"/>
      <c r="K137" s="81"/>
      <c r="L137" s="81"/>
      <c r="M137" s="81"/>
    </row>
    <row r="138" spans="1:13" ht="47.25">
      <c r="A138" s="22" t="s">
        <v>176</v>
      </c>
      <c r="B138" s="27" t="s">
        <v>69</v>
      </c>
      <c r="C138" s="42" t="s">
        <v>184</v>
      </c>
      <c r="D138" s="15"/>
      <c r="E138" s="43">
        <f>E139</f>
        <v>100</v>
      </c>
      <c r="F138" s="43">
        <f>F139</f>
        <v>0</v>
      </c>
      <c r="G138" s="43">
        <f>G139</f>
        <v>100</v>
      </c>
      <c r="H138" s="43">
        <f>H139</f>
        <v>100</v>
      </c>
      <c r="I138" s="43">
        <f>I139</f>
        <v>100</v>
      </c>
      <c r="J138" s="81"/>
      <c r="K138" s="81"/>
      <c r="L138" s="81"/>
      <c r="M138" s="81"/>
    </row>
    <row r="139" spans="1:13" ht="31.5">
      <c r="A139" s="45" t="s">
        <v>10</v>
      </c>
      <c r="B139" s="27" t="s">
        <v>69</v>
      </c>
      <c r="C139" s="42" t="s">
        <v>184</v>
      </c>
      <c r="D139" s="15" t="s">
        <v>11</v>
      </c>
      <c r="E139" s="43">
        <v>100</v>
      </c>
      <c r="F139" s="43"/>
      <c r="G139" s="43">
        <f>F139+E139</f>
        <v>100</v>
      </c>
      <c r="H139" s="43">
        <v>100</v>
      </c>
      <c r="I139" s="43">
        <v>100</v>
      </c>
      <c r="J139" s="81"/>
      <c r="K139" s="81"/>
      <c r="L139" s="81"/>
      <c r="M139" s="81"/>
    </row>
    <row r="140" spans="1:13" ht="32.25" customHeight="1" hidden="1">
      <c r="A140" s="45" t="s">
        <v>334</v>
      </c>
      <c r="B140" s="27" t="s">
        <v>69</v>
      </c>
      <c r="C140" s="42" t="s">
        <v>343</v>
      </c>
      <c r="D140" s="15"/>
      <c r="E140" s="43">
        <f>E141</f>
        <v>10</v>
      </c>
      <c r="F140" s="43">
        <f>F141</f>
        <v>-10</v>
      </c>
      <c r="G140" s="43">
        <f>G141</f>
        <v>0</v>
      </c>
      <c r="H140" s="43">
        <f>H141</f>
        <v>0</v>
      </c>
      <c r="I140" s="43">
        <f>I141</f>
        <v>0</v>
      </c>
      <c r="J140" s="81"/>
      <c r="K140" s="81"/>
      <c r="L140" s="81"/>
      <c r="M140" s="81"/>
    </row>
    <row r="141" spans="1:13" ht="32.25" customHeight="1" hidden="1">
      <c r="A141" s="45" t="s">
        <v>10</v>
      </c>
      <c r="B141" s="27" t="s">
        <v>69</v>
      </c>
      <c r="C141" s="42" t="s">
        <v>343</v>
      </c>
      <c r="D141" s="15" t="s">
        <v>11</v>
      </c>
      <c r="E141" s="43">
        <v>10</v>
      </c>
      <c r="F141" s="43">
        <v>-10</v>
      </c>
      <c r="G141" s="43">
        <f>F141+E141</f>
        <v>0</v>
      </c>
      <c r="H141" s="43">
        <v>0</v>
      </c>
      <c r="I141" s="43">
        <v>0</v>
      </c>
      <c r="J141" s="81"/>
      <c r="K141" s="81"/>
      <c r="L141" s="81"/>
      <c r="M141" s="81"/>
    </row>
    <row r="142" spans="1:13" ht="32.25" customHeight="1">
      <c r="A142" s="45" t="s">
        <v>397</v>
      </c>
      <c r="B142" s="27" t="s">
        <v>69</v>
      </c>
      <c r="C142" s="42" t="s">
        <v>396</v>
      </c>
      <c r="D142" s="15"/>
      <c r="E142" s="43">
        <f>E143</f>
        <v>0</v>
      </c>
      <c r="F142" s="43">
        <f>F143</f>
        <v>10</v>
      </c>
      <c r="G142" s="43">
        <f>G143</f>
        <v>10</v>
      </c>
      <c r="H142" s="43">
        <f>H143</f>
        <v>0</v>
      </c>
      <c r="I142" s="43">
        <f>I143</f>
        <v>0</v>
      </c>
      <c r="J142" s="81"/>
      <c r="K142" s="81"/>
      <c r="L142" s="81"/>
      <c r="M142" s="81"/>
    </row>
    <row r="143" spans="1:13" ht="32.25" customHeight="1">
      <c r="A143" s="45" t="s">
        <v>10</v>
      </c>
      <c r="B143" s="27" t="s">
        <v>69</v>
      </c>
      <c r="C143" s="42" t="s">
        <v>396</v>
      </c>
      <c r="D143" s="15" t="s">
        <v>11</v>
      </c>
      <c r="E143" s="43">
        <v>0</v>
      </c>
      <c r="F143" s="43">
        <v>10</v>
      </c>
      <c r="G143" s="43">
        <f>E143+F143</f>
        <v>10</v>
      </c>
      <c r="H143" s="43">
        <v>0</v>
      </c>
      <c r="I143" s="43">
        <v>0</v>
      </c>
      <c r="J143" s="81"/>
      <c r="K143" s="81"/>
      <c r="L143" s="81"/>
      <c r="M143" s="81"/>
    </row>
    <row r="144" spans="1:13" ht="45.75" customHeight="1">
      <c r="A144" s="45" t="s">
        <v>331</v>
      </c>
      <c r="B144" s="27" t="s">
        <v>69</v>
      </c>
      <c r="C144" s="42" t="s">
        <v>332</v>
      </c>
      <c r="D144" s="15"/>
      <c r="E144" s="43">
        <f>E145</f>
        <v>200</v>
      </c>
      <c r="F144" s="43">
        <f>F145</f>
        <v>0</v>
      </c>
      <c r="G144" s="43">
        <f>G145</f>
        <v>200</v>
      </c>
      <c r="H144" s="43">
        <f>H145</f>
        <v>0</v>
      </c>
      <c r="I144" s="43">
        <f>I145</f>
        <v>0</v>
      </c>
      <c r="J144" s="81"/>
      <c r="K144" s="81"/>
      <c r="L144" s="81"/>
      <c r="M144" s="81"/>
    </row>
    <row r="145" spans="1:13" ht="32.25" customHeight="1">
      <c r="A145" s="45" t="s">
        <v>10</v>
      </c>
      <c r="B145" s="27" t="s">
        <v>69</v>
      </c>
      <c r="C145" s="42" t="s">
        <v>332</v>
      </c>
      <c r="D145" s="15" t="s">
        <v>11</v>
      </c>
      <c r="E145" s="43">
        <v>200</v>
      </c>
      <c r="F145" s="43"/>
      <c r="G145" s="43">
        <f>F145+E145</f>
        <v>200</v>
      </c>
      <c r="H145" s="43">
        <v>0</v>
      </c>
      <c r="I145" s="43">
        <v>0</v>
      </c>
      <c r="J145" s="81"/>
      <c r="K145" s="81"/>
      <c r="L145" s="81"/>
      <c r="M145" s="81"/>
    </row>
    <row r="146" spans="1:13" ht="31.5">
      <c r="A146" s="128" t="s">
        <v>271</v>
      </c>
      <c r="B146" s="69" t="s">
        <v>69</v>
      </c>
      <c r="C146" s="68" t="s">
        <v>137</v>
      </c>
      <c r="D146" s="68" t="s">
        <v>0</v>
      </c>
      <c r="E146" s="74">
        <f>E150+E187+E147</f>
        <v>121218.39999999998</v>
      </c>
      <c r="F146" s="74">
        <f>F150+F187+F147</f>
        <v>360.1</v>
      </c>
      <c r="G146" s="74">
        <f>G150+G187+G147</f>
        <v>121578.49999999999</v>
      </c>
      <c r="H146" s="74">
        <f>H150+H187+H147</f>
        <v>112502.09999999998</v>
      </c>
      <c r="I146" s="74">
        <f>I150+I187+I147</f>
        <v>115948.39999999998</v>
      </c>
      <c r="J146" s="81"/>
      <c r="K146" s="81"/>
      <c r="L146" s="81"/>
      <c r="M146" s="81"/>
    </row>
    <row r="147" spans="1:13" ht="31.5">
      <c r="A147" s="129" t="s">
        <v>283</v>
      </c>
      <c r="B147" s="75" t="s">
        <v>69</v>
      </c>
      <c r="C147" s="11" t="s">
        <v>138</v>
      </c>
      <c r="D147" s="97"/>
      <c r="E147" s="12">
        <f aca="true" t="shared" si="4" ref="E147:I148">E148</f>
        <v>6327.7</v>
      </c>
      <c r="F147" s="12">
        <f t="shared" si="4"/>
        <v>0</v>
      </c>
      <c r="G147" s="12">
        <f t="shared" si="4"/>
        <v>6327.7</v>
      </c>
      <c r="H147" s="12">
        <f t="shared" si="4"/>
        <v>0</v>
      </c>
      <c r="I147" s="12">
        <f>I148</f>
        <v>0</v>
      </c>
      <c r="J147" s="81"/>
      <c r="K147" s="81"/>
      <c r="L147" s="81"/>
      <c r="M147" s="81"/>
    </row>
    <row r="148" spans="1:13" ht="15.75">
      <c r="A148" s="45" t="s">
        <v>217</v>
      </c>
      <c r="B148" s="27" t="s">
        <v>69</v>
      </c>
      <c r="C148" s="35" t="s">
        <v>216</v>
      </c>
      <c r="D148" s="85"/>
      <c r="E148" s="36">
        <f>E149</f>
        <v>6327.7</v>
      </c>
      <c r="F148" s="36">
        <f t="shared" si="4"/>
        <v>0</v>
      </c>
      <c r="G148" s="36">
        <f t="shared" si="4"/>
        <v>6327.7</v>
      </c>
      <c r="H148" s="36">
        <f t="shared" si="4"/>
        <v>0</v>
      </c>
      <c r="I148" s="36">
        <f t="shared" si="4"/>
        <v>0</v>
      </c>
      <c r="J148" s="81"/>
      <c r="K148" s="81"/>
      <c r="L148" s="81"/>
      <c r="M148" s="81"/>
    </row>
    <row r="149" spans="1:13" ht="15.75">
      <c r="A149" s="45" t="s">
        <v>208</v>
      </c>
      <c r="B149" s="27" t="s">
        <v>69</v>
      </c>
      <c r="C149" s="35" t="s">
        <v>216</v>
      </c>
      <c r="D149" s="35" t="s">
        <v>209</v>
      </c>
      <c r="E149" s="36">
        <v>6327.7</v>
      </c>
      <c r="F149" s="36"/>
      <c r="G149" s="36">
        <f>F149+E149</f>
        <v>6327.7</v>
      </c>
      <c r="H149" s="36">
        <v>0</v>
      </c>
      <c r="I149" s="36">
        <v>0</v>
      </c>
      <c r="J149" s="81"/>
      <c r="K149" s="81"/>
      <c r="L149" s="81"/>
      <c r="M149" s="81"/>
    </row>
    <row r="150" spans="1:13" ht="15.75">
      <c r="A150" s="129" t="s">
        <v>274</v>
      </c>
      <c r="B150" s="75" t="s">
        <v>69</v>
      </c>
      <c r="C150" s="11" t="s">
        <v>145</v>
      </c>
      <c r="D150" s="11" t="s">
        <v>0</v>
      </c>
      <c r="E150" s="12">
        <f>E153+E155+E160+E167+E170+E173+E176+E182+E179+E164+E185+E151</f>
        <v>112881.29999999999</v>
      </c>
      <c r="F150" s="12">
        <f>F153+F155+F160+F167+F170+F173+F176+F182+F179+F164+F185+F151</f>
        <v>360.1</v>
      </c>
      <c r="G150" s="12">
        <f>G153+G155+G160+G167+G170+G173+G176+G182+G179+G164+G185+G151</f>
        <v>113241.4</v>
      </c>
      <c r="H150" s="12">
        <f>H153+H155+H160+H167+H170+H173+H176+H182+H179+H164+H185+H151</f>
        <v>110777.69999999998</v>
      </c>
      <c r="I150" s="12">
        <f>I153+I155+I160+I167+I170+I173+I176+I182+I179+I164+I185+I151</f>
        <v>114223.99999999999</v>
      </c>
      <c r="J150" s="81"/>
      <c r="K150" s="81"/>
      <c r="L150" s="81"/>
      <c r="M150" s="81"/>
    </row>
    <row r="151" spans="1:13" ht="31.5">
      <c r="A151" s="45" t="s">
        <v>403</v>
      </c>
      <c r="B151" s="42" t="s">
        <v>69</v>
      </c>
      <c r="C151" s="15" t="s">
        <v>402</v>
      </c>
      <c r="D151" s="7"/>
      <c r="E151" s="8">
        <f>E152</f>
        <v>0</v>
      </c>
      <c r="F151" s="8">
        <f>F152</f>
        <v>200</v>
      </c>
      <c r="G151" s="8">
        <f>G152</f>
        <v>200</v>
      </c>
      <c r="H151" s="8">
        <f>H152</f>
        <v>0</v>
      </c>
      <c r="I151" s="8">
        <f>I152</f>
        <v>0</v>
      </c>
      <c r="J151" s="81"/>
      <c r="K151" s="81"/>
      <c r="L151" s="81"/>
      <c r="M151" s="81"/>
    </row>
    <row r="152" spans="1:13" ht="47.25">
      <c r="A152" s="45" t="s">
        <v>346</v>
      </c>
      <c r="B152" s="42" t="s">
        <v>69</v>
      </c>
      <c r="C152" s="15" t="s">
        <v>402</v>
      </c>
      <c r="D152" s="42" t="s">
        <v>8</v>
      </c>
      <c r="E152" s="43">
        <v>0</v>
      </c>
      <c r="F152" s="43">
        <v>200</v>
      </c>
      <c r="G152" s="43">
        <f>F152+E152</f>
        <v>200</v>
      </c>
      <c r="H152" s="43">
        <v>0</v>
      </c>
      <c r="I152" s="43">
        <v>0</v>
      </c>
      <c r="J152" s="81"/>
      <c r="K152" s="81"/>
      <c r="L152" s="81"/>
      <c r="M152" s="81"/>
    </row>
    <row r="153" spans="1:13" ht="31.5">
      <c r="A153" s="45" t="s">
        <v>18</v>
      </c>
      <c r="B153" s="42" t="s">
        <v>69</v>
      </c>
      <c r="C153" s="15" t="s">
        <v>146</v>
      </c>
      <c r="D153" s="7"/>
      <c r="E153" s="8">
        <f>E154</f>
        <v>200</v>
      </c>
      <c r="F153" s="8">
        <f>F154</f>
        <v>0</v>
      </c>
      <c r="G153" s="8">
        <f>G154</f>
        <v>200</v>
      </c>
      <c r="H153" s="8">
        <f>H154</f>
        <v>200</v>
      </c>
      <c r="I153" s="8">
        <f>I154</f>
        <v>200</v>
      </c>
      <c r="J153" s="81"/>
      <c r="K153" s="81"/>
      <c r="L153" s="81"/>
      <c r="M153" s="81"/>
    </row>
    <row r="154" spans="1:13" ht="47.25">
      <c r="A154" s="45" t="s">
        <v>346</v>
      </c>
      <c r="B154" s="42" t="s">
        <v>69</v>
      </c>
      <c r="C154" s="15" t="s">
        <v>146</v>
      </c>
      <c r="D154" s="42" t="s">
        <v>8</v>
      </c>
      <c r="E154" s="43">
        <v>200</v>
      </c>
      <c r="F154" s="43"/>
      <c r="G154" s="43">
        <f>F154+E154</f>
        <v>200</v>
      </c>
      <c r="H154" s="43">
        <v>200</v>
      </c>
      <c r="I154" s="43">
        <v>200</v>
      </c>
      <c r="J154" s="81"/>
      <c r="K154" s="81"/>
      <c r="L154" s="81"/>
      <c r="M154" s="81"/>
    </row>
    <row r="155" spans="1:13" ht="31.5">
      <c r="A155" s="45" t="s">
        <v>13</v>
      </c>
      <c r="B155" s="42" t="s">
        <v>69</v>
      </c>
      <c r="C155" s="42" t="s">
        <v>147</v>
      </c>
      <c r="D155" s="21"/>
      <c r="E155" s="20">
        <f>E156+E157+E158+E159</f>
        <v>98435.99999999999</v>
      </c>
      <c r="F155" s="20">
        <f>F156+F157+F158+F159</f>
        <v>160.1</v>
      </c>
      <c r="G155" s="20">
        <f>G156+G157+G158+G159</f>
        <v>98596.09999999999</v>
      </c>
      <c r="H155" s="20">
        <f>SUM(H156:H159)</f>
        <v>96052.39999999998</v>
      </c>
      <c r="I155" s="20">
        <f>SUM(I156:I159)</f>
        <v>99498.69999999998</v>
      </c>
      <c r="J155" s="81"/>
      <c r="K155" s="81"/>
      <c r="L155" s="81"/>
      <c r="M155" s="81"/>
    </row>
    <row r="156" spans="1:13" ht="63">
      <c r="A156" s="45" t="s">
        <v>14</v>
      </c>
      <c r="B156" s="42" t="s">
        <v>69</v>
      </c>
      <c r="C156" s="42" t="s">
        <v>147</v>
      </c>
      <c r="D156" s="42" t="s">
        <v>15</v>
      </c>
      <c r="E156" s="37">
        <v>78514.4</v>
      </c>
      <c r="F156" s="37"/>
      <c r="G156" s="37">
        <f>F156+E156</f>
        <v>78514.4</v>
      </c>
      <c r="H156" s="37">
        <v>78067.4</v>
      </c>
      <c r="I156" s="37">
        <v>78067.4</v>
      </c>
      <c r="J156" s="81"/>
      <c r="K156" s="81"/>
      <c r="L156" s="81"/>
      <c r="M156" s="81"/>
    </row>
    <row r="157" spans="1:13" ht="47.25">
      <c r="A157" s="45" t="s">
        <v>346</v>
      </c>
      <c r="B157" s="42" t="s">
        <v>69</v>
      </c>
      <c r="C157" s="42" t="s">
        <v>147</v>
      </c>
      <c r="D157" s="42" t="s">
        <v>8</v>
      </c>
      <c r="E157" s="37">
        <f>9775.7+0.2-571.4</f>
        <v>9204.500000000002</v>
      </c>
      <c r="F157" s="37">
        <v>160.1</v>
      </c>
      <c r="G157" s="37">
        <f>F157+E157</f>
        <v>9364.600000000002</v>
      </c>
      <c r="H157" s="37">
        <f>5996.5+1271.4</f>
        <v>7267.9</v>
      </c>
      <c r="I157" s="37">
        <v>10714.2</v>
      </c>
      <c r="J157" s="81"/>
      <c r="K157" s="81"/>
      <c r="L157" s="81"/>
      <c r="M157" s="81"/>
    </row>
    <row r="158" spans="1:13" ht="15.75">
      <c r="A158" s="45" t="s">
        <v>62</v>
      </c>
      <c r="B158" s="42" t="s">
        <v>69</v>
      </c>
      <c r="C158" s="42" t="s">
        <v>147</v>
      </c>
      <c r="D158" s="42" t="s">
        <v>16</v>
      </c>
      <c r="E158" s="37">
        <v>10387.7</v>
      </c>
      <c r="F158" s="37"/>
      <c r="G158" s="37">
        <f>F158+E158</f>
        <v>10387.7</v>
      </c>
      <c r="H158" s="37">
        <v>10387.7</v>
      </c>
      <c r="I158" s="37">
        <v>10387.7</v>
      </c>
      <c r="J158" s="81"/>
      <c r="K158" s="81"/>
      <c r="L158" s="81"/>
      <c r="M158" s="81"/>
    </row>
    <row r="159" spans="1:13" ht="15.75">
      <c r="A159" s="45" t="s">
        <v>9</v>
      </c>
      <c r="B159" s="42" t="s">
        <v>69</v>
      </c>
      <c r="C159" s="42" t="s">
        <v>147</v>
      </c>
      <c r="D159" s="42" t="s">
        <v>12</v>
      </c>
      <c r="E159" s="37">
        <v>329.4</v>
      </c>
      <c r="F159" s="37"/>
      <c r="G159" s="37">
        <f>F159+E159</f>
        <v>329.4</v>
      </c>
      <c r="H159" s="37">
        <v>329.4</v>
      </c>
      <c r="I159" s="37">
        <v>329.4</v>
      </c>
      <c r="J159" s="81"/>
      <c r="K159" s="81"/>
      <c r="L159" s="81"/>
      <c r="M159" s="81"/>
    </row>
    <row r="160" spans="1:13" ht="31.5">
      <c r="A160" s="45" t="s">
        <v>50</v>
      </c>
      <c r="B160" s="27" t="s">
        <v>69</v>
      </c>
      <c r="C160" s="15" t="s">
        <v>148</v>
      </c>
      <c r="D160" s="7"/>
      <c r="E160" s="8">
        <f>E161+E162+E163</f>
        <v>7854</v>
      </c>
      <c r="F160" s="8">
        <f>F161+F162+F163</f>
        <v>0</v>
      </c>
      <c r="G160" s="8">
        <f>G161+G162+G163</f>
        <v>7854</v>
      </c>
      <c r="H160" s="8">
        <f>H161+H162+H163</f>
        <v>8134</v>
      </c>
      <c r="I160" s="8">
        <f>I161+I162+I163</f>
        <v>8134</v>
      </c>
      <c r="J160" s="81"/>
      <c r="K160" s="81"/>
      <c r="L160" s="81"/>
      <c r="M160" s="81"/>
    </row>
    <row r="161" spans="1:13" ht="63">
      <c r="A161" s="45" t="s">
        <v>14</v>
      </c>
      <c r="B161" s="42" t="s">
        <v>69</v>
      </c>
      <c r="C161" s="15" t="s">
        <v>148</v>
      </c>
      <c r="D161" s="7" t="s">
        <v>15</v>
      </c>
      <c r="E161" s="8">
        <v>7074</v>
      </c>
      <c r="F161" s="8"/>
      <c r="G161" s="8">
        <f>F161+E161</f>
        <v>7074</v>
      </c>
      <c r="H161" s="8">
        <v>7074</v>
      </c>
      <c r="I161" s="8">
        <v>7074</v>
      </c>
      <c r="J161" s="81"/>
      <c r="K161" s="81"/>
      <c r="L161" s="81"/>
      <c r="M161" s="81"/>
    </row>
    <row r="162" spans="1:13" ht="47.25">
      <c r="A162" s="45" t="s">
        <v>346</v>
      </c>
      <c r="B162" s="42" t="s">
        <v>69</v>
      </c>
      <c r="C162" s="15" t="s">
        <v>148</v>
      </c>
      <c r="D162" s="42" t="s">
        <v>8</v>
      </c>
      <c r="E162" s="8">
        <v>500</v>
      </c>
      <c r="F162" s="8"/>
      <c r="G162" s="8">
        <f>F162+E162</f>
        <v>500</v>
      </c>
      <c r="H162" s="8">
        <v>780</v>
      </c>
      <c r="I162" s="8">
        <v>780</v>
      </c>
      <c r="J162" s="81"/>
      <c r="K162" s="81"/>
      <c r="L162" s="81"/>
      <c r="M162" s="81"/>
    </row>
    <row r="163" spans="1:13" ht="15.75">
      <c r="A163" s="45" t="s">
        <v>9</v>
      </c>
      <c r="B163" s="42" t="s">
        <v>69</v>
      </c>
      <c r="C163" s="15" t="s">
        <v>148</v>
      </c>
      <c r="D163" s="42" t="s">
        <v>12</v>
      </c>
      <c r="E163" s="8">
        <v>280</v>
      </c>
      <c r="F163" s="8"/>
      <c r="G163" s="8">
        <f>F163+E163</f>
        <v>280</v>
      </c>
      <c r="H163" s="8">
        <v>280</v>
      </c>
      <c r="I163" s="8">
        <v>280</v>
      </c>
      <c r="J163" s="81"/>
      <c r="K163" s="81"/>
      <c r="L163" s="81"/>
      <c r="M163" s="81"/>
    </row>
    <row r="164" spans="1:13" ht="78" customHeight="1">
      <c r="A164" s="45" t="s">
        <v>232</v>
      </c>
      <c r="B164" s="42" t="s">
        <v>69</v>
      </c>
      <c r="C164" s="27" t="s">
        <v>174</v>
      </c>
      <c r="D164" s="42"/>
      <c r="E164" s="20">
        <f>E165+E166</f>
        <v>28.7</v>
      </c>
      <c r="F164" s="20">
        <f>F165+F166</f>
        <v>0</v>
      </c>
      <c r="G164" s="20">
        <f>G165+G166</f>
        <v>28.7</v>
      </c>
      <c r="H164" s="20">
        <f>H165+H166</f>
        <v>28.7</v>
      </c>
      <c r="I164" s="20">
        <f>I165+I166</f>
        <v>28.7</v>
      </c>
      <c r="J164" s="81"/>
      <c r="K164" s="81"/>
      <c r="L164" s="81"/>
      <c r="M164" s="81"/>
    </row>
    <row r="165" spans="1:13" ht="63">
      <c r="A165" s="45" t="s">
        <v>14</v>
      </c>
      <c r="B165" s="42" t="s">
        <v>69</v>
      </c>
      <c r="C165" s="27" t="s">
        <v>174</v>
      </c>
      <c r="D165" s="42" t="s">
        <v>15</v>
      </c>
      <c r="E165" s="20">
        <f>18.8+0.9+1</f>
        <v>20.7</v>
      </c>
      <c r="F165" s="20"/>
      <c r="G165" s="20">
        <f>F165+E165</f>
        <v>20.7</v>
      </c>
      <c r="H165" s="20">
        <v>20.7</v>
      </c>
      <c r="I165" s="20">
        <v>20.7</v>
      </c>
      <c r="J165" s="81"/>
      <c r="K165" s="81"/>
      <c r="L165" s="81"/>
      <c r="M165" s="81"/>
    </row>
    <row r="166" spans="1:13" ht="47.25">
      <c r="A166" s="45" t="s">
        <v>346</v>
      </c>
      <c r="B166" s="42" t="s">
        <v>69</v>
      </c>
      <c r="C166" s="27" t="s">
        <v>174</v>
      </c>
      <c r="D166" s="42" t="s">
        <v>8</v>
      </c>
      <c r="E166" s="20">
        <f>5+2+1</f>
        <v>8</v>
      </c>
      <c r="F166" s="20"/>
      <c r="G166" s="20">
        <f>F166+E166</f>
        <v>8</v>
      </c>
      <c r="H166" s="20">
        <v>8</v>
      </c>
      <c r="I166" s="20">
        <v>8</v>
      </c>
      <c r="J166" s="81"/>
      <c r="K166" s="81"/>
      <c r="L166" s="81"/>
      <c r="M166" s="81"/>
    </row>
    <row r="167" spans="1:13" ht="78.75">
      <c r="A167" s="45" t="s">
        <v>320</v>
      </c>
      <c r="B167" s="42" t="s">
        <v>69</v>
      </c>
      <c r="C167" s="27" t="s">
        <v>154</v>
      </c>
      <c r="D167" s="112"/>
      <c r="E167" s="113">
        <f>E168+E169</f>
        <v>19.1</v>
      </c>
      <c r="F167" s="113">
        <f>F168+F169</f>
        <v>0</v>
      </c>
      <c r="G167" s="113">
        <f>G168+G169</f>
        <v>19.1</v>
      </c>
      <c r="H167" s="113">
        <f>H168+H169</f>
        <v>19.1</v>
      </c>
      <c r="I167" s="113">
        <f>I168+I169</f>
        <v>19.1</v>
      </c>
      <c r="J167" s="81"/>
      <c r="K167" s="81"/>
      <c r="L167" s="81"/>
      <c r="M167" s="81"/>
    </row>
    <row r="168" spans="1:13" ht="63">
      <c r="A168" s="45" t="s">
        <v>14</v>
      </c>
      <c r="B168" s="42" t="s">
        <v>69</v>
      </c>
      <c r="C168" s="27" t="s">
        <v>154</v>
      </c>
      <c r="D168" s="42" t="s">
        <v>15</v>
      </c>
      <c r="E168" s="43">
        <v>18.8</v>
      </c>
      <c r="F168" s="43"/>
      <c r="G168" s="43">
        <f>F168+E168</f>
        <v>18.8</v>
      </c>
      <c r="H168" s="43">
        <v>18.8</v>
      </c>
      <c r="I168" s="43">
        <v>18.8</v>
      </c>
      <c r="J168" s="81"/>
      <c r="K168" s="81"/>
      <c r="L168" s="81"/>
      <c r="M168" s="81"/>
    </row>
    <row r="169" spans="1:13" ht="47.25">
      <c r="A169" s="45" t="s">
        <v>346</v>
      </c>
      <c r="B169" s="42" t="s">
        <v>69</v>
      </c>
      <c r="C169" s="27" t="s">
        <v>154</v>
      </c>
      <c r="D169" s="42" t="s">
        <v>8</v>
      </c>
      <c r="E169" s="43">
        <v>0.3</v>
      </c>
      <c r="F169" s="43"/>
      <c r="G169" s="43">
        <f>F169+E169</f>
        <v>0.3</v>
      </c>
      <c r="H169" s="43">
        <v>0.3</v>
      </c>
      <c r="I169" s="43">
        <v>0.3</v>
      </c>
      <c r="J169" s="81"/>
      <c r="K169" s="81"/>
      <c r="L169" s="81"/>
      <c r="M169" s="81"/>
    </row>
    <row r="170" spans="1:13" ht="78.75">
      <c r="A170" s="45" t="s">
        <v>318</v>
      </c>
      <c r="B170" s="42" t="s">
        <v>69</v>
      </c>
      <c r="C170" s="27" t="s">
        <v>319</v>
      </c>
      <c r="D170" s="112"/>
      <c r="E170" s="113">
        <f>E171+E172</f>
        <v>66.9</v>
      </c>
      <c r="F170" s="113">
        <f>F171+F172</f>
        <v>0</v>
      </c>
      <c r="G170" s="113">
        <f>G171+G172</f>
        <v>66.9</v>
      </c>
      <c r="H170" s="113">
        <f>H171+H172</f>
        <v>66.9</v>
      </c>
      <c r="I170" s="113">
        <f>I171+I172</f>
        <v>66.9</v>
      </c>
      <c r="J170" s="81"/>
      <c r="K170" s="81"/>
      <c r="L170" s="81"/>
      <c r="M170" s="81"/>
    </row>
    <row r="171" spans="1:13" ht="63">
      <c r="A171" s="45" t="s">
        <v>14</v>
      </c>
      <c r="B171" s="42" t="s">
        <v>69</v>
      </c>
      <c r="C171" s="27" t="s">
        <v>319</v>
      </c>
      <c r="D171" s="112" t="s">
        <v>15</v>
      </c>
      <c r="E171" s="113">
        <v>65.9</v>
      </c>
      <c r="F171" s="113"/>
      <c r="G171" s="113">
        <f>F171+E171</f>
        <v>65.9</v>
      </c>
      <c r="H171" s="113">
        <v>65.9</v>
      </c>
      <c r="I171" s="113">
        <v>65.9</v>
      </c>
      <c r="J171" s="81"/>
      <c r="K171" s="81"/>
      <c r="L171" s="81"/>
      <c r="M171" s="81"/>
    </row>
    <row r="172" spans="1:13" ht="47.25">
      <c r="A172" s="45" t="s">
        <v>346</v>
      </c>
      <c r="B172" s="42" t="s">
        <v>69</v>
      </c>
      <c r="C172" s="27" t="s">
        <v>319</v>
      </c>
      <c r="D172" s="42" t="s">
        <v>8</v>
      </c>
      <c r="E172" s="43">
        <v>1</v>
      </c>
      <c r="F172" s="43"/>
      <c r="G172" s="113">
        <f>F172+E172</f>
        <v>1</v>
      </c>
      <c r="H172" s="43">
        <v>1</v>
      </c>
      <c r="I172" s="43">
        <v>1</v>
      </c>
      <c r="J172" s="81"/>
      <c r="K172" s="81"/>
      <c r="L172" s="81"/>
      <c r="M172" s="81"/>
    </row>
    <row r="173" spans="1:13" ht="78.75">
      <c r="A173" s="45" t="s">
        <v>205</v>
      </c>
      <c r="B173" s="42" t="s">
        <v>69</v>
      </c>
      <c r="C173" s="27" t="s">
        <v>155</v>
      </c>
      <c r="D173" s="112"/>
      <c r="E173" s="113">
        <f>E174+E175</f>
        <v>99</v>
      </c>
      <c r="F173" s="113">
        <f>F174+F175</f>
        <v>0</v>
      </c>
      <c r="G173" s="113">
        <f>G174+G175</f>
        <v>99</v>
      </c>
      <c r="H173" s="113">
        <f>H174+H175</f>
        <v>99</v>
      </c>
      <c r="I173" s="113">
        <f>I174+I175</f>
        <v>99</v>
      </c>
      <c r="J173" s="81"/>
      <c r="K173" s="81"/>
      <c r="L173" s="81"/>
      <c r="M173" s="81"/>
    </row>
    <row r="174" spans="1:13" ht="63">
      <c r="A174" s="45" t="s">
        <v>14</v>
      </c>
      <c r="B174" s="42" t="s">
        <v>69</v>
      </c>
      <c r="C174" s="27" t="s">
        <v>155</v>
      </c>
      <c r="D174" s="42" t="s">
        <v>15</v>
      </c>
      <c r="E174" s="43">
        <v>94</v>
      </c>
      <c r="F174" s="43"/>
      <c r="G174" s="43">
        <f>F174+E174</f>
        <v>94</v>
      </c>
      <c r="H174" s="43">
        <v>94</v>
      </c>
      <c r="I174" s="43">
        <v>94</v>
      </c>
      <c r="J174" s="81"/>
      <c r="K174" s="81"/>
      <c r="L174" s="81"/>
      <c r="M174" s="81"/>
    </row>
    <row r="175" spans="1:13" ht="47.25">
      <c r="A175" s="45" t="s">
        <v>346</v>
      </c>
      <c r="B175" s="42" t="s">
        <v>69</v>
      </c>
      <c r="C175" s="27" t="s">
        <v>155</v>
      </c>
      <c r="D175" s="42" t="s">
        <v>8</v>
      </c>
      <c r="E175" s="43">
        <v>5</v>
      </c>
      <c r="F175" s="43"/>
      <c r="G175" s="43">
        <f>F175+E175</f>
        <v>5</v>
      </c>
      <c r="H175" s="43">
        <v>5</v>
      </c>
      <c r="I175" s="43">
        <v>5</v>
      </c>
      <c r="J175" s="81"/>
      <c r="K175" s="81"/>
      <c r="L175" s="81"/>
      <c r="M175" s="81"/>
    </row>
    <row r="176" spans="1:13" ht="79.5" customHeight="1">
      <c r="A176" s="45" t="s">
        <v>227</v>
      </c>
      <c r="B176" s="42" t="s">
        <v>69</v>
      </c>
      <c r="C176" s="42" t="s">
        <v>156</v>
      </c>
      <c r="D176" s="21"/>
      <c r="E176" s="20">
        <f>E177+E178</f>
        <v>1074.6</v>
      </c>
      <c r="F176" s="20">
        <f>F177+F178</f>
        <v>0</v>
      </c>
      <c r="G176" s="20">
        <f>G177+G178</f>
        <v>1074.6</v>
      </c>
      <c r="H176" s="20">
        <f>H177+H178</f>
        <v>1074.6</v>
      </c>
      <c r="I176" s="20">
        <f>I177+I178</f>
        <v>1074.6</v>
      </c>
      <c r="J176" s="81"/>
      <c r="K176" s="81"/>
      <c r="L176" s="81"/>
      <c r="M176" s="81"/>
    </row>
    <row r="177" spans="1:13" ht="63">
      <c r="A177" s="45" t="s">
        <v>14</v>
      </c>
      <c r="B177" s="42" t="s">
        <v>69</v>
      </c>
      <c r="C177" s="42" t="s">
        <v>156</v>
      </c>
      <c r="D177" s="42" t="s">
        <v>15</v>
      </c>
      <c r="E177" s="43">
        <v>1057.8</v>
      </c>
      <c r="F177" s="43"/>
      <c r="G177" s="43">
        <f>F177+E177</f>
        <v>1057.8</v>
      </c>
      <c r="H177" s="43">
        <v>1057.8</v>
      </c>
      <c r="I177" s="43">
        <v>1057.8</v>
      </c>
      <c r="J177" s="81"/>
      <c r="K177" s="81"/>
      <c r="L177" s="81"/>
      <c r="M177" s="81"/>
    </row>
    <row r="178" spans="1:13" ht="47.25">
      <c r="A178" s="45" t="s">
        <v>346</v>
      </c>
      <c r="B178" s="42" t="s">
        <v>69</v>
      </c>
      <c r="C178" s="42" t="s">
        <v>156</v>
      </c>
      <c r="D178" s="42" t="s">
        <v>8</v>
      </c>
      <c r="E178" s="43">
        <v>16.8</v>
      </c>
      <c r="F178" s="43"/>
      <c r="G178" s="43">
        <f>F178+E178</f>
        <v>16.8</v>
      </c>
      <c r="H178" s="43">
        <v>16.8</v>
      </c>
      <c r="I178" s="43">
        <v>16.8</v>
      </c>
      <c r="J178" s="81"/>
      <c r="K178" s="81"/>
      <c r="L178" s="81"/>
      <c r="M178" s="81"/>
    </row>
    <row r="179" spans="1:13" ht="94.5">
      <c r="A179" s="45" t="s">
        <v>348</v>
      </c>
      <c r="B179" s="27" t="s">
        <v>69</v>
      </c>
      <c r="C179" s="27" t="s">
        <v>157</v>
      </c>
      <c r="D179" s="35"/>
      <c r="E179" s="37">
        <f>E180+E181</f>
        <v>99</v>
      </c>
      <c r="F179" s="37">
        <f>F180+F181</f>
        <v>0</v>
      </c>
      <c r="G179" s="37">
        <f>G180+G181</f>
        <v>99</v>
      </c>
      <c r="H179" s="43">
        <f>H180+H181</f>
        <v>99</v>
      </c>
      <c r="I179" s="43">
        <f>I180+I181</f>
        <v>99</v>
      </c>
      <c r="J179" s="81"/>
      <c r="K179" s="81"/>
      <c r="L179" s="81"/>
      <c r="M179" s="81"/>
    </row>
    <row r="180" spans="1:13" ht="63">
      <c r="A180" s="45" t="s">
        <v>14</v>
      </c>
      <c r="B180" s="42" t="s">
        <v>69</v>
      </c>
      <c r="C180" s="27" t="s">
        <v>157</v>
      </c>
      <c r="D180" s="42" t="s">
        <v>15</v>
      </c>
      <c r="E180" s="43">
        <v>94</v>
      </c>
      <c r="F180" s="43"/>
      <c r="G180" s="43">
        <f>F180+E180</f>
        <v>94</v>
      </c>
      <c r="H180" s="43">
        <v>94</v>
      </c>
      <c r="I180" s="43">
        <v>94</v>
      </c>
      <c r="J180" s="81"/>
      <c r="K180" s="81"/>
      <c r="L180" s="81"/>
      <c r="M180" s="81"/>
    </row>
    <row r="181" spans="1:13" ht="47.25">
      <c r="A181" s="45" t="s">
        <v>346</v>
      </c>
      <c r="B181" s="42" t="s">
        <v>69</v>
      </c>
      <c r="C181" s="27" t="s">
        <v>157</v>
      </c>
      <c r="D181" s="42" t="s">
        <v>8</v>
      </c>
      <c r="E181" s="43">
        <v>5</v>
      </c>
      <c r="F181" s="43"/>
      <c r="G181" s="43">
        <f>F181+E181</f>
        <v>5</v>
      </c>
      <c r="H181" s="43">
        <v>5</v>
      </c>
      <c r="I181" s="43">
        <v>5</v>
      </c>
      <c r="J181" s="81"/>
      <c r="K181" s="81"/>
      <c r="L181" s="81"/>
      <c r="M181" s="81"/>
    </row>
    <row r="182" spans="1:13" ht="31.5">
      <c r="A182" s="45" t="s">
        <v>45</v>
      </c>
      <c r="B182" s="42" t="s">
        <v>69</v>
      </c>
      <c r="C182" s="42" t="s">
        <v>149</v>
      </c>
      <c r="D182" s="42"/>
      <c r="E182" s="20">
        <f>E183+E184</f>
        <v>2214</v>
      </c>
      <c r="F182" s="20">
        <f>F183+F184</f>
        <v>0</v>
      </c>
      <c r="G182" s="20">
        <f>G183+G184</f>
        <v>2214</v>
      </c>
      <c r="H182" s="20">
        <f>H183+H184</f>
        <v>2214</v>
      </c>
      <c r="I182" s="20">
        <f>I183+I184</f>
        <v>2214</v>
      </c>
      <c r="J182" s="81"/>
      <c r="K182" s="81"/>
      <c r="L182" s="81"/>
      <c r="M182" s="81"/>
    </row>
    <row r="183" spans="1:13" ht="47.25">
      <c r="A183" s="45" t="s">
        <v>346</v>
      </c>
      <c r="B183" s="42" t="s">
        <v>69</v>
      </c>
      <c r="C183" s="42" t="s">
        <v>149</v>
      </c>
      <c r="D183" s="42" t="s">
        <v>8</v>
      </c>
      <c r="E183" s="20">
        <v>2014</v>
      </c>
      <c r="F183" s="20"/>
      <c r="G183" s="20">
        <f>E183+F183</f>
        <v>2014</v>
      </c>
      <c r="H183" s="20">
        <v>2014</v>
      </c>
      <c r="I183" s="20">
        <v>2014</v>
      </c>
      <c r="J183" s="81"/>
      <c r="K183" s="81"/>
      <c r="L183" s="81"/>
      <c r="M183" s="81"/>
    </row>
    <row r="184" spans="1:13" ht="15.75">
      <c r="A184" s="45" t="s">
        <v>9</v>
      </c>
      <c r="B184" s="42" t="s">
        <v>69</v>
      </c>
      <c r="C184" s="42" t="s">
        <v>149</v>
      </c>
      <c r="D184" s="42" t="s">
        <v>12</v>
      </c>
      <c r="E184" s="20">
        <v>200</v>
      </c>
      <c r="F184" s="20"/>
      <c r="G184" s="20">
        <f>E184+F184</f>
        <v>200</v>
      </c>
      <c r="H184" s="20">
        <v>200</v>
      </c>
      <c r="I184" s="20">
        <v>200</v>
      </c>
      <c r="J184" s="81"/>
      <c r="K184" s="81"/>
      <c r="L184" s="81"/>
      <c r="M184" s="81"/>
    </row>
    <row r="185" spans="1:13" ht="31.5">
      <c r="A185" s="45" t="s">
        <v>236</v>
      </c>
      <c r="B185" s="42" t="s">
        <v>69</v>
      </c>
      <c r="C185" s="42" t="s">
        <v>234</v>
      </c>
      <c r="D185" s="42"/>
      <c r="E185" s="20">
        <f>E186</f>
        <v>2790</v>
      </c>
      <c r="F185" s="20">
        <f>F186</f>
        <v>0</v>
      </c>
      <c r="G185" s="20">
        <f>G186</f>
        <v>2790</v>
      </c>
      <c r="H185" s="20">
        <f>H186</f>
        <v>2790</v>
      </c>
      <c r="I185" s="20">
        <f>I186</f>
        <v>2790</v>
      </c>
      <c r="J185" s="81"/>
      <c r="K185" s="81"/>
      <c r="L185" s="81"/>
      <c r="M185" s="81"/>
    </row>
    <row r="186" spans="1:13" ht="31.5">
      <c r="A186" s="45" t="s">
        <v>10</v>
      </c>
      <c r="B186" s="42" t="s">
        <v>69</v>
      </c>
      <c r="C186" s="42" t="s">
        <v>234</v>
      </c>
      <c r="D186" s="42" t="s">
        <v>11</v>
      </c>
      <c r="E186" s="20">
        <v>2790</v>
      </c>
      <c r="F186" s="20"/>
      <c r="G186" s="20">
        <f>E186+F186</f>
        <v>2790</v>
      </c>
      <c r="H186" s="20">
        <v>2790</v>
      </c>
      <c r="I186" s="20">
        <v>2790</v>
      </c>
      <c r="J186" s="81"/>
      <c r="K186" s="81"/>
      <c r="L186" s="81"/>
      <c r="M186" s="81"/>
    </row>
    <row r="187" spans="1:13" ht="15.75">
      <c r="A187" s="129" t="s">
        <v>64</v>
      </c>
      <c r="B187" s="75" t="s">
        <v>69</v>
      </c>
      <c r="C187" s="11" t="s">
        <v>150</v>
      </c>
      <c r="D187" s="11" t="s">
        <v>0</v>
      </c>
      <c r="E187" s="12">
        <f>E188+E192+E196+E194+E190+E198</f>
        <v>2009.4</v>
      </c>
      <c r="F187" s="12">
        <f>F188+F192+F196+F194+F190+F198</f>
        <v>0</v>
      </c>
      <c r="G187" s="12">
        <f>G188+G192+G196+G194+G190+G198</f>
        <v>2009.4</v>
      </c>
      <c r="H187" s="12">
        <f>H188+H192+H196+H194+H190+H198</f>
        <v>1724.4</v>
      </c>
      <c r="I187" s="12">
        <f>I188+I192+I196+I194+I190+I198</f>
        <v>1724.4</v>
      </c>
      <c r="J187" s="81"/>
      <c r="K187" s="81"/>
      <c r="L187" s="81"/>
      <c r="M187" s="81"/>
    </row>
    <row r="188" spans="1:13" ht="47.25">
      <c r="A188" s="45" t="s">
        <v>19</v>
      </c>
      <c r="B188" s="27" t="s">
        <v>69</v>
      </c>
      <c r="C188" s="15" t="s">
        <v>151</v>
      </c>
      <c r="D188" s="7"/>
      <c r="E188" s="8">
        <f>E189</f>
        <v>26</v>
      </c>
      <c r="F188" s="8">
        <f>F189</f>
        <v>0</v>
      </c>
      <c r="G188" s="8">
        <f>G189</f>
        <v>26</v>
      </c>
      <c r="H188" s="8">
        <f>H189</f>
        <v>26</v>
      </c>
      <c r="I188" s="8">
        <f>I189</f>
        <v>26</v>
      </c>
      <c r="J188" s="81"/>
      <c r="K188" s="81"/>
      <c r="L188" s="81"/>
      <c r="M188" s="81"/>
    </row>
    <row r="189" spans="1:13" ht="47.25">
      <c r="A189" s="45" t="s">
        <v>346</v>
      </c>
      <c r="B189" s="42" t="s">
        <v>69</v>
      </c>
      <c r="C189" s="15" t="s">
        <v>151</v>
      </c>
      <c r="D189" s="42" t="s">
        <v>8</v>
      </c>
      <c r="E189" s="20">
        <v>26</v>
      </c>
      <c r="F189" s="20"/>
      <c r="G189" s="20">
        <f>E189+F189</f>
        <v>26</v>
      </c>
      <c r="H189" s="20">
        <v>26</v>
      </c>
      <c r="I189" s="20">
        <v>26</v>
      </c>
      <c r="J189" s="81"/>
      <c r="K189" s="81"/>
      <c r="L189" s="81"/>
      <c r="M189" s="81"/>
    </row>
    <row r="190" spans="1:13" ht="49.5" customHeight="1">
      <c r="A190" s="45" t="s">
        <v>198</v>
      </c>
      <c r="B190" s="27" t="s">
        <v>69</v>
      </c>
      <c r="C190" s="15" t="s">
        <v>199</v>
      </c>
      <c r="D190" s="7"/>
      <c r="E190" s="8">
        <f>E191</f>
        <v>100</v>
      </c>
      <c r="F190" s="8">
        <f>F191</f>
        <v>0</v>
      </c>
      <c r="G190" s="8">
        <f>G191</f>
        <v>100</v>
      </c>
      <c r="H190" s="8">
        <f>H191</f>
        <v>100</v>
      </c>
      <c r="I190" s="8">
        <f>I191</f>
        <v>100</v>
      </c>
      <c r="J190" s="81"/>
      <c r="K190" s="81"/>
      <c r="L190" s="81"/>
      <c r="M190" s="81"/>
    </row>
    <row r="191" spans="1:13" ht="47.25">
      <c r="A191" s="45" t="s">
        <v>346</v>
      </c>
      <c r="B191" s="42" t="s">
        <v>69</v>
      </c>
      <c r="C191" s="15" t="s">
        <v>199</v>
      </c>
      <c r="D191" s="42" t="s">
        <v>8</v>
      </c>
      <c r="E191" s="20">
        <v>100</v>
      </c>
      <c r="F191" s="20"/>
      <c r="G191" s="20">
        <f>E191+F191</f>
        <v>100</v>
      </c>
      <c r="H191" s="20">
        <v>100</v>
      </c>
      <c r="I191" s="20">
        <v>100</v>
      </c>
      <c r="J191" s="81"/>
      <c r="K191" s="81"/>
      <c r="L191" s="81"/>
      <c r="M191" s="81"/>
    </row>
    <row r="192" spans="1:13" ht="63">
      <c r="A192" s="45" t="s">
        <v>20</v>
      </c>
      <c r="B192" s="42" t="s">
        <v>69</v>
      </c>
      <c r="C192" s="15" t="s">
        <v>152</v>
      </c>
      <c r="D192" s="21"/>
      <c r="E192" s="20">
        <f>E193</f>
        <v>1300</v>
      </c>
      <c r="F192" s="20">
        <f>F193</f>
        <v>0</v>
      </c>
      <c r="G192" s="20">
        <f>G193</f>
        <v>1300</v>
      </c>
      <c r="H192" s="20">
        <f>H193</f>
        <v>1000</v>
      </c>
      <c r="I192" s="20">
        <f>I193</f>
        <v>1000</v>
      </c>
      <c r="J192" s="81"/>
      <c r="K192" s="81"/>
      <c r="L192" s="81"/>
      <c r="M192" s="81"/>
    </row>
    <row r="193" spans="1:13" ht="31.5">
      <c r="A193" s="45" t="s">
        <v>347</v>
      </c>
      <c r="B193" s="42" t="s">
        <v>69</v>
      </c>
      <c r="C193" s="15" t="s">
        <v>152</v>
      </c>
      <c r="D193" s="42" t="s">
        <v>8</v>
      </c>
      <c r="E193" s="20">
        <f>2000-700</f>
        <v>1300</v>
      </c>
      <c r="F193" s="20"/>
      <c r="G193" s="20">
        <f>E193+F193</f>
        <v>1300</v>
      </c>
      <c r="H193" s="20">
        <v>1000</v>
      </c>
      <c r="I193" s="20">
        <v>1000</v>
      </c>
      <c r="J193" s="81"/>
      <c r="K193" s="81"/>
      <c r="L193" s="81"/>
      <c r="M193" s="81"/>
    </row>
    <row r="194" spans="1:13" ht="31.5">
      <c r="A194" s="45" t="s">
        <v>361</v>
      </c>
      <c r="B194" s="42" t="s">
        <v>69</v>
      </c>
      <c r="C194" s="15" t="s">
        <v>177</v>
      </c>
      <c r="D194" s="21"/>
      <c r="E194" s="20">
        <f>E195</f>
        <v>250</v>
      </c>
      <c r="F194" s="20">
        <f>F195</f>
        <v>0</v>
      </c>
      <c r="G194" s="20">
        <f>G195</f>
        <v>250</v>
      </c>
      <c r="H194" s="20">
        <f>H195</f>
        <v>265</v>
      </c>
      <c r="I194" s="20">
        <f>I195</f>
        <v>265</v>
      </c>
      <c r="J194" s="81"/>
      <c r="K194" s="81"/>
      <c r="L194" s="81"/>
      <c r="M194" s="81"/>
    </row>
    <row r="195" spans="1:13" ht="31.5">
      <c r="A195" s="45" t="s">
        <v>347</v>
      </c>
      <c r="B195" s="42" t="s">
        <v>69</v>
      </c>
      <c r="C195" s="15" t="s">
        <v>177</v>
      </c>
      <c r="D195" s="42" t="s">
        <v>8</v>
      </c>
      <c r="E195" s="20">
        <v>250</v>
      </c>
      <c r="F195" s="20"/>
      <c r="G195" s="20">
        <f>F195+E195</f>
        <v>250</v>
      </c>
      <c r="H195" s="20">
        <v>265</v>
      </c>
      <c r="I195" s="20">
        <v>265</v>
      </c>
      <c r="J195" s="81"/>
      <c r="K195" s="81"/>
      <c r="L195" s="81"/>
      <c r="M195" s="81"/>
    </row>
    <row r="196" spans="1:13" ht="15.75">
      <c r="A196" s="45" t="s">
        <v>55</v>
      </c>
      <c r="B196" s="42" t="s">
        <v>69</v>
      </c>
      <c r="C196" s="15" t="s">
        <v>153</v>
      </c>
      <c r="D196" s="21"/>
      <c r="E196" s="20">
        <f>E197</f>
        <v>150</v>
      </c>
      <c r="F196" s="20">
        <f>F197</f>
        <v>0</v>
      </c>
      <c r="G196" s="20">
        <f>G197</f>
        <v>150</v>
      </c>
      <c r="H196" s="20">
        <f>H197</f>
        <v>150</v>
      </c>
      <c r="I196" s="20">
        <f>I197</f>
        <v>150</v>
      </c>
      <c r="J196" s="81"/>
      <c r="K196" s="81"/>
      <c r="L196" s="81"/>
      <c r="M196" s="81"/>
    </row>
    <row r="197" spans="1:13" ht="31.5">
      <c r="A197" s="45" t="s">
        <v>347</v>
      </c>
      <c r="B197" s="42" t="s">
        <v>69</v>
      </c>
      <c r="C197" s="15" t="s">
        <v>153</v>
      </c>
      <c r="D197" s="42" t="s">
        <v>8</v>
      </c>
      <c r="E197" s="20">
        <v>150</v>
      </c>
      <c r="F197" s="20"/>
      <c r="G197" s="20">
        <f>E197+F197</f>
        <v>150</v>
      </c>
      <c r="H197" s="20">
        <v>150</v>
      </c>
      <c r="I197" s="20">
        <v>150</v>
      </c>
      <c r="J197" s="81"/>
      <c r="K197" s="81"/>
      <c r="L197" s="81"/>
      <c r="M197" s="81"/>
    </row>
    <row r="198" spans="1:13" ht="69.75" customHeight="1">
      <c r="A198" s="45" t="s">
        <v>252</v>
      </c>
      <c r="B198" s="42" t="s">
        <v>69</v>
      </c>
      <c r="C198" s="15" t="s">
        <v>253</v>
      </c>
      <c r="D198" s="42"/>
      <c r="E198" s="20">
        <f>E199</f>
        <v>183.4</v>
      </c>
      <c r="F198" s="20">
        <f>F199</f>
        <v>0</v>
      </c>
      <c r="G198" s="20">
        <f>G199</f>
        <v>183.4</v>
      </c>
      <c r="H198" s="20">
        <f>H199</f>
        <v>183.4</v>
      </c>
      <c r="I198" s="20">
        <f>I199</f>
        <v>183.4</v>
      </c>
      <c r="J198" s="81"/>
      <c r="K198" s="81"/>
      <c r="L198" s="81"/>
      <c r="M198" s="81"/>
    </row>
    <row r="199" spans="1:13" ht="31.5">
      <c r="A199" s="45" t="s">
        <v>347</v>
      </c>
      <c r="B199" s="42" t="s">
        <v>69</v>
      </c>
      <c r="C199" s="15" t="s">
        <v>253</v>
      </c>
      <c r="D199" s="42" t="s">
        <v>8</v>
      </c>
      <c r="E199" s="20">
        <v>183.4</v>
      </c>
      <c r="F199" s="20"/>
      <c r="G199" s="20">
        <f>E199+F199</f>
        <v>183.4</v>
      </c>
      <c r="H199" s="20">
        <v>183.4</v>
      </c>
      <c r="I199" s="20">
        <v>183.4</v>
      </c>
      <c r="J199" s="81"/>
      <c r="K199" s="81"/>
      <c r="L199" s="81"/>
      <c r="M199" s="81"/>
    </row>
    <row r="200" spans="1:13" ht="31.5">
      <c r="A200" s="128" t="s">
        <v>275</v>
      </c>
      <c r="B200" s="69" t="s">
        <v>69</v>
      </c>
      <c r="C200" s="68" t="s">
        <v>118</v>
      </c>
      <c r="D200" s="68" t="s">
        <v>0</v>
      </c>
      <c r="E200" s="74">
        <f>E201+E210+E213</f>
        <v>16920.6</v>
      </c>
      <c r="F200" s="74">
        <f>F201+F210+F213</f>
        <v>0</v>
      </c>
      <c r="G200" s="74">
        <f>G201+G210+G213</f>
        <v>16920.6</v>
      </c>
      <c r="H200" s="74">
        <f>H201+H210+H213</f>
        <v>15756.300000000001</v>
      </c>
      <c r="I200" s="74">
        <f>I201+I210+I213</f>
        <v>15756.300000000001</v>
      </c>
      <c r="J200" s="81"/>
      <c r="K200" s="81"/>
      <c r="L200" s="81"/>
      <c r="M200" s="81"/>
    </row>
    <row r="201" spans="1:13" ht="47.25">
      <c r="A201" s="129" t="s">
        <v>284</v>
      </c>
      <c r="B201" s="75" t="s">
        <v>69</v>
      </c>
      <c r="C201" s="11" t="s">
        <v>128</v>
      </c>
      <c r="D201" s="11" t="s">
        <v>0</v>
      </c>
      <c r="E201" s="12">
        <f>E202+E204+E208</f>
        <v>16381.9</v>
      </c>
      <c r="F201" s="12">
        <f>F202+F204+F208</f>
        <v>0</v>
      </c>
      <c r="G201" s="12">
        <f>G202+G204+G208</f>
        <v>16381.9</v>
      </c>
      <c r="H201" s="12">
        <f>H202+H204+H208</f>
        <v>15147.6</v>
      </c>
      <c r="I201" s="12">
        <f>I202+I204+I208</f>
        <v>15147.6</v>
      </c>
      <c r="J201" s="81"/>
      <c r="K201" s="81"/>
      <c r="L201" s="81"/>
      <c r="M201" s="81"/>
    </row>
    <row r="202" spans="1:13" ht="15.75">
      <c r="A202" s="45" t="s">
        <v>32</v>
      </c>
      <c r="B202" s="27" t="s">
        <v>69</v>
      </c>
      <c r="C202" s="35" t="s">
        <v>129</v>
      </c>
      <c r="D202" s="9"/>
      <c r="E202" s="20">
        <f>E203</f>
        <v>370.5</v>
      </c>
      <c r="F202" s="20">
        <f>F203</f>
        <v>0</v>
      </c>
      <c r="G202" s="20">
        <f>G203</f>
        <v>370.5</v>
      </c>
      <c r="H202" s="20">
        <f>H203</f>
        <v>96.2</v>
      </c>
      <c r="I202" s="20">
        <f>I203</f>
        <v>96.2</v>
      </c>
      <c r="J202" s="81"/>
      <c r="K202" s="81"/>
      <c r="L202" s="81"/>
      <c r="M202" s="81"/>
    </row>
    <row r="203" spans="1:13" ht="31.5">
      <c r="A203" s="45" t="s">
        <v>347</v>
      </c>
      <c r="B203" s="42" t="s">
        <v>69</v>
      </c>
      <c r="C203" s="35" t="s">
        <v>129</v>
      </c>
      <c r="D203" s="42" t="s">
        <v>8</v>
      </c>
      <c r="E203" s="20">
        <v>370.5</v>
      </c>
      <c r="F203" s="20"/>
      <c r="G203" s="20">
        <f>E203+F203</f>
        <v>370.5</v>
      </c>
      <c r="H203" s="20">
        <v>96.2</v>
      </c>
      <c r="I203" s="20">
        <v>96.2</v>
      </c>
      <c r="J203" s="81"/>
      <c r="K203" s="81"/>
      <c r="L203" s="81"/>
      <c r="M203" s="81"/>
    </row>
    <row r="204" spans="1:13" ht="15.75">
      <c r="A204" s="45" t="s">
        <v>57</v>
      </c>
      <c r="B204" s="42" t="s">
        <v>69</v>
      </c>
      <c r="C204" s="35" t="s">
        <v>294</v>
      </c>
      <c r="D204" s="42"/>
      <c r="E204" s="43">
        <f>E205+E206+E207</f>
        <v>15051.4</v>
      </c>
      <c r="F204" s="43">
        <f>F205+F206+F207</f>
        <v>0</v>
      </c>
      <c r="G204" s="43">
        <f>G205+G206+G207</f>
        <v>15051.4</v>
      </c>
      <c r="H204" s="43">
        <f>H205+H206+H207</f>
        <v>15051.4</v>
      </c>
      <c r="I204" s="43">
        <f>I205+I206+I207</f>
        <v>15051.4</v>
      </c>
      <c r="J204" s="81"/>
      <c r="K204" s="81"/>
      <c r="L204" s="81"/>
      <c r="M204" s="81"/>
    </row>
    <row r="205" spans="1:13" ht="63">
      <c r="A205" s="45" t="s">
        <v>14</v>
      </c>
      <c r="B205" s="42" t="s">
        <v>69</v>
      </c>
      <c r="C205" s="35" t="s">
        <v>294</v>
      </c>
      <c r="D205" s="42" t="s">
        <v>15</v>
      </c>
      <c r="E205" s="36">
        <v>13836.4</v>
      </c>
      <c r="F205" s="36"/>
      <c r="G205" s="36">
        <f>E205+F205</f>
        <v>13836.4</v>
      </c>
      <c r="H205" s="36">
        <v>13836.4</v>
      </c>
      <c r="I205" s="36">
        <v>13836.4</v>
      </c>
      <c r="J205" s="81"/>
      <c r="K205" s="81"/>
      <c r="L205" s="81"/>
      <c r="M205" s="81"/>
    </row>
    <row r="206" spans="1:13" ht="31.5">
      <c r="A206" s="45" t="s">
        <v>347</v>
      </c>
      <c r="B206" s="42" t="s">
        <v>69</v>
      </c>
      <c r="C206" s="35" t="s">
        <v>294</v>
      </c>
      <c r="D206" s="42" t="s">
        <v>8</v>
      </c>
      <c r="E206" s="36">
        <v>1179.1</v>
      </c>
      <c r="F206" s="36"/>
      <c r="G206" s="36">
        <f>E206+F206</f>
        <v>1179.1</v>
      </c>
      <c r="H206" s="36">
        <v>1179.1</v>
      </c>
      <c r="I206" s="36">
        <v>1179.1</v>
      </c>
      <c r="J206" s="81"/>
      <c r="K206" s="81"/>
      <c r="L206" s="81"/>
      <c r="M206" s="81"/>
    </row>
    <row r="207" spans="1:13" ht="15.75">
      <c r="A207" s="45" t="s">
        <v>9</v>
      </c>
      <c r="B207" s="42" t="s">
        <v>69</v>
      </c>
      <c r="C207" s="35" t="s">
        <v>295</v>
      </c>
      <c r="D207" s="42" t="s">
        <v>12</v>
      </c>
      <c r="E207" s="36">
        <v>35.9</v>
      </c>
      <c r="F207" s="36"/>
      <c r="G207" s="36">
        <f>E207+F207</f>
        <v>35.9</v>
      </c>
      <c r="H207" s="36">
        <v>35.9</v>
      </c>
      <c r="I207" s="36">
        <v>35.9</v>
      </c>
      <c r="J207" s="81"/>
      <c r="K207" s="81"/>
      <c r="L207" s="81"/>
      <c r="M207" s="81"/>
    </row>
    <row r="208" spans="1:13" ht="31.5">
      <c r="A208" s="45" t="s">
        <v>356</v>
      </c>
      <c r="B208" s="42" t="s">
        <v>69</v>
      </c>
      <c r="C208" s="35" t="s">
        <v>355</v>
      </c>
      <c r="D208" s="42"/>
      <c r="E208" s="36">
        <f>E209</f>
        <v>960</v>
      </c>
      <c r="F208" s="36">
        <f>F209</f>
        <v>0</v>
      </c>
      <c r="G208" s="36">
        <f>G209</f>
        <v>960</v>
      </c>
      <c r="H208" s="36">
        <f>H209</f>
        <v>0</v>
      </c>
      <c r="I208" s="36">
        <f>I209</f>
        <v>0</v>
      </c>
      <c r="J208" s="81"/>
      <c r="K208" s="81"/>
      <c r="L208" s="81"/>
      <c r="M208" s="81"/>
    </row>
    <row r="209" spans="1:13" ht="31.5">
      <c r="A209" s="45" t="s">
        <v>347</v>
      </c>
      <c r="B209" s="42" t="s">
        <v>69</v>
      </c>
      <c r="C209" s="35" t="s">
        <v>355</v>
      </c>
      <c r="D209" s="42" t="s">
        <v>8</v>
      </c>
      <c r="E209" s="36">
        <v>960</v>
      </c>
      <c r="F209" s="36"/>
      <c r="G209" s="36">
        <f>E209+F209</f>
        <v>960</v>
      </c>
      <c r="H209" s="36">
        <v>0</v>
      </c>
      <c r="I209" s="36">
        <v>0</v>
      </c>
      <c r="J209" s="81"/>
      <c r="K209" s="81"/>
      <c r="L209" s="81"/>
      <c r="M209" s="81"/>
    </row>
    <row r="210" spans="1:13" ht="31.5">
      <c r="A210" s="129" t="s">
        <v>276</v>
      </c>
      <c r="B210" s="75" t="s">
        <v>69</v>
      </c>
      <c r="C210" s="11" t="s">
        <v>117</v>
      </c>
      <c r="D210" s="11"/>
      <c r="E210" s="12">
        <f aca="true" t="shared" si="5" ref="E210:I211">E211</f>
        <v>458.7</v>
      </c>
      <c r="F210" s="12">
        <f t="shared" si="5"/>
        <v>0</v>
      </c>
      <c r="G210" s="12">
        <f t="shared" si="5"/>
        <v>458.7</v>
      </c>
      <c r="H210" s="12">
        <f t="shared" si="5"/>
        <v>458.7</v>
      </c>
      <c r="I210" s="12">
        <f t="shared" si="5"/>
        <v>458.7</v>
      </c>
      <c r="J210" s="81"/>
      <c r="K210" s="81"/>
      <c r="L210" s="81"/>
      <c r="M210" s="81"/>
    </row>
    <row r="211" spans="1:13" ht="47.25">
      <c r="A211" s="45" t="s">
        <v>362</v>
      </c>
      <c r="B211" s="27" t="s">
        <v>69</v>
      </c>
      <c r="C211" s="35" t="s">
        <v>130</v>
      </c>
      <c r="D211" s="21"/>
      <c r="E211" s="43">
        <f t="shared" si="5"/>
        <v>458.7</v>
      </c>
      <c r="F211" s="43">
        <f t="shared" si="5"/>
        <v>0</v>
      </c>
      <c r="G211" s="43">
        <f t="shared" si="5"/>
        <v>458.7</v>
      </c>
      <c r="H211" s="43">
        <f t="shared" si="5"/>
        <v>458.7</v>
      </c>
      <c r="I211" s="43">
        <f t="shared" si="5"/>
        <v>458.7</v>
      </c>
      <c r="J211" s="81"/>
      <c r="K211" s="81"/>
      <c r="L211" s="81"/>
      <c r="M211" s="81"/>
    </row>
    <row r="212" spans="1:13" ht="47.25">
      <c r="A212" s="45" t="s">
        <v>346</v>
      </c>
      <c r="B212" s="42" t="s">
        <v>69</v>
      </c>
      <c r="C212" s="35" t="s">
        <v>130</v>
      </c>
      <c r="D212" s="21" t="s">
        <v>8</v>
      </c>
      <c r="E212" s="20">
        <v>458.7</v>
      </c>
      <c r="F212" s="20"/>
      <c r="G212" s="20">
        <f>E212+F212</f>
        <v>458.7</v>
      </c>
      <c r="H212" s="20">
        <v>458.7</v>
      </c>
      <c r="I212" s="20">
        <v>458.7</v>
      </c>
      <c r="J212" s="81"/>
      <c r="K212" s="81"/>
      <c r="L212" s="81"/>
      <c r="M212" s="81"/>
    </row>
    <row r="213" spans="1:13" ht="31.5">
      <c r="A213" s="11" t="s">
        <v>83</v>
      </c>
      <c r="B213" s="75" t="s">
        <v>69</v>
      </c>
      <c r="C213" s="11" t="s">
        <v>131</v>
      </c>
      <c r="D213" s="11"/>
      <c r="E213" s="12">
        <f>E214+E216+E218</f>
        <v>80</v>
      </c>
      <c r="F213" s="12">
        <f>F214+F216+F218</f>
        <v>0</v>
      </c>
      <c r="G213" s="12">
        <f>G214+G216+G218</f>
        <v>80</v>
      </c>
      <c r="H213" s="12">
        <f>H214+H216+H218</f>
        <v>150</v>
      </c>
      <c r="I213" s="12">
        <f>I214+I216+I218</f>
        <v>150</v>
      </c>
      <c r="J213" s="81"/>
      <c r="K213" s="81"/>
      <c r="L213" s="81"/>
      <c r="M213" s="81"/>
    </row>
    <row r="214" spans="1:13" ht="78.75">
      <c r="A214" s="45" t="s">
        <v>363</v>
      </c>
      <c r="B214" s="42" t="s">
        <v>69</v>
      </c>
      <c r="C214" s="35" t="s">
        <v>132</v>
      </c>
      <c r="D214" s="21"/>
      <c r="E214" s="20">
        <f>E215</f>
        <v>40</v>
      </c>
      <c r="F214" s="20">
        <f>F215</f>
        <v>0</v>
      </c>
      <c r="G214" s="20">
        <f>G215</f>
        <v>40</v>
      </c>
      <c r="H214" s="20">
        <f>H215</f>
        <v>40</v>
      </c>
      <c r="I214" s="20">
        <f>I215</f>
        <v>40</v>
      </c>
      <c r="J214" s="81"/>
      <c r="K214" s="81"/>
      <c r="L214" s="81"/>
      <c r="M214" s="81"/>
    </row>
    <row r="215" spans="1:13" ht="47.25">
      <c r="A215" s="45" t="s">
        <v>346</v>
      </c>
      <c r="B215" s="42" t="s">
        <v>69</v>
      </c>
      <c r="C215" s="35" t="s">
        <v>132</v>
      </c>
      <c r="D215" s="21" t="s">
        <v>8</v>
      </c>
      <c r="E215" s="20">
        <v>40</v>
      </c>
      <c r="F215" s="20"/>
      <c r="G215" s="20">
        <f>E215+F215</f>
        <v>40</v>
      </c>
      <c r="H215" s="20">
        <v>40</v>
      </c>
      <c r="I215" s="20">
        <v>40</v>
      </c>
      <c r="J215" s="81"/>
      <c r="K215" s="81"/>
      <c r="L215" s="81"/>
      <c r="M215" s="81"/>
    </row>
    <row r="216" spans="1:13" ht="63">
      <c r="A216" s="45" t="s">
        <v>364</v>
      </c>
      <c r="B216" s="42" t="s">
        <v>69</v>
      </c>
      <c r="C216" s="35" t="s">
        <v>133</v>
      </c>
      <c r="D216" s="21"/>
      <c r="E216" s="20">
        <f>E217</f>
        <v>0</v>
      </c>
      <c r="F216" s="20">
        <f>F217</f>
        <v>0</v>
      </c>
      <c r="G216" s="20">
        <f>G217</f>
        <v>0</v>
      </c>
      <c r="H216" s="20">
        <f>H217</f>
        <v>70</v>
      </c>
      <c r="I216" s="20">
        <f>I217</f>
        <v>70</v>
      </c>
      <c r="J216" s="81"/>
      <c r="K216" s="81"/>
      <c r="L216" s="81"/>
      <c r="M216" s="81"/>
    </row>
    <row r="217" spans="1:13" ht="47.25">
      <c r="A217" s="45" t="s">
        <v>346</v>
      </c>
      <c r="B217" s="42" t="s">
        <v>69</v>
      </c>
      <c r="C217" s="35" t="s">
        <v>133</v>
      </c>
      <c r="D217" s="21" t="s">
        <v>8</v>
      </c>
      <c r="E217" s="20">
        <v>0</v>
      </c>
      <c r="F217" s="20"/>
      <c r="G217" s="20">
        <f>E217+F217</f>
        <v>0</v>
      </c>
      <c r="H217" s="20">
        <v>70</v>
      </c>
      <c r="I217" s="20">
        <v>70</v>
      </c>
      <c r="J217" s="81"/>
      <c r="K217" s="81"/>
      <c r="L217" s="81"/>
      <c r="M217" s="81"/>
    </row>
    <row r="218" spans="1:13" ht="57.75" customHeight="1">
      <c r="A218" s="45" t="s">
        <v>84</v>
      </c>
      <c r="B218" s="42" t="s">
        <v>69</v>
      </c>
      <c r="C218" s="35" t="s">
        <v>134</v>
      </c>
      <c r="D218" s="21"/>
      <c r="E218" s="20">
        <f>E219</f>
        <v>40</v>
      </c>
      <c r="F218" s="20">
        <f>F219</f>
        <v>0</v>
      </c>
      <c r="G218" s="20">
        <f>G219</f>
        <v>40</v>
      </c>
      <c r="H218" s="20">
        <f>H219</f>
        <v>40</v>
      </c>
      <c r="I218" s="20">
        <f>I219</f>
        <v>40</v>
      </c>
      <c r="J218" s="81"/>
      <c r="K218" s="81"/>
      <c r="L218" s="81"/>
      <c r="M218" s="81"/>
    </row>
    <row r="219" spans="1:13" ht="47.25">
      <c r="A219" s="45" t="s">
        <v>346</v>
      </c>
      <c r="B219" s="42" t="s">
        <v>69</v>
      </c>
      <c r="C219" s="35" t="s">
        <v>134</v>
      </c>
      <c r="D219" s="21" t="s">
        <v>8</v>
      </c>
      <c r="E219" s="20">
        <v>40</v>
      </c>
      <c r="F219" s="20"/>
      <c r="G219" s="20">
        <f>F219+E219</f>
        <v>40</v>
      </c>
      <c r="H219" s="20">
        <v>40</v>
      </c>
      <c r="I219" s="20">
        <v>40</v>
      </c>
      <c r="J219" s="81"/>
      <c r="K219" s="81"/>
      <c r="L219" s="81"/>
      <c r="M219" s="81"/>
    </row>
    <row r="220" spans="1:13" ht="15.75">
      <c r="A220" s="128" t="s">
        <v>277</v>
      </c>
      <c r="B220" s="69" t="s">
        <v>69</v>
      </c>
      <c r="C220" s="68" t="s">
        <v>158</v>
      </c>
      <c r="D220" s="68" t="s">
        <v>0</v>
      </c>
      <c r="E220" s="74">
        <f>E221+E224+E233</f>
        <v>15854.5</v>
      </c>
      <c r="F220" s="74">
        <f>F221+F224+F233</f>
        <v>1364.5</v>
      </c>
      <c r="G220" s="74">
        <f>G221+G224+G233</f>
        <v>17219</v>
      </c>
      <c r="H220" s="74">
        <f>H221+H224+H233</f>
        <v>15854.5</v>
      </c>
      <c r="I220" s="74">
        <f>I221+I224+I233</f>
        <v>15854.5</v>
      </c>
      <c r="J220" s="81"/>
      <c r="K220" s="81"/>
      <c r="L220" s="81"/>
      <c r="M220" s="81"/>
    </row>
    <row r="221" spans="1:13" ht="15.75">
      <c r="A221" s="129" t="s">
        <v>278</v>
      </c>
      <c r="B221" s="75" t="s">
        <v>69</v>
      </c>
      <c r="C221" s="11" t="s">
        <v>159</v>
      </c>
      <c r="D221" s="11" t="s">
        <v>0</v>
      </c>
      <c r="E221" s="12">
        <f aca="true" t="shared" si="6" ref="E221:I222">E222</f>
        <v>120</v>
      </c>
      <c r="F221" s="12">
        <f t="shared" si="6"/>
        <v>0</v>
      </c>
      <c r="G221" s="12">
        <f t="shared" si="6"/>
        <v>120</v>
      </c>
      <c r="H221" s="12">
        <f t="shared" si="6"/>
        <v>120</v>
      </c>
      <c r="I221" s="12">
        <f>I222</f>
        <v>120</v>
      </c>
      <c r="J221" s="81"/>
      <c r="K221" s="81"/>
      <c r="L221" s="81"/>
      <c r="M221" s="81"/>
    </row>
    <row r="222" spans="1:13" ht="31.5">
      <c r="A222" s="45" t="s">
        <v>51</v>
      </c>
      <c r="B222" s="42" t="s">
        <v>69</v>
      </c>
      <c r="C222" s="15" t="s">
        <v>289</v>
      </c>
      <c r="D222" s="42"/>
      <c r="E222" s="43">
        <f t="shared" si="6"/>
        <v>120</v>
      </c>
      <c r="F222" s="43">
        <f t="shared" si="6"/>
        <v>0</v>
      </c>
      <c r="G222" s="43">
        <f t="shared" si="6"/>
        <v>120</v>
      </c>
      <c r="H222" s="43">
        <f t="shared" si="6"/>
        <v>120</v>
      </c>
      <c r="I222" s="43">
        <f t="shared" si="6"/>
        <v>120</v>
      </c>
      <c r="J222" s="81"/>
      <c r="K222" s="81"/>
      <c r="L222" s="81"/>
      <c r="M222" s="81"/>
    </row>
    <row r="223" spans="1:13" ht="63">
      <c r="A223" s="45" t="s">
        <v>14</v>
      </c>
      <c r="B223" s="42" t="s">
        <v>69</v>
      </c>
      <c r="C223" s="15" t="s">
        <v>289</v>
      </c>
      <c r="D223" s="42" t="s">
        <v>15</v>
      </c>
      <c r="E223" s="43">
        <v>120</v>
      </c>
      <c r="F223" s="43"/>
      <c r="G223" s="43">
        <f>F223+E223</f>
        <v>120</v>
      </c>
      <c r="H223" s="43">
        <v>120</v>
      </c>
      <c r="I223" s="43">
        <v>120</v>
      </c>
      <c r="J223" s="81"/>
      <c r="K223" s="81"/>
      <c r="L223" s="81"/>
      <c r="M223" s="81"/>
    </row>
    <row r="224" spans="1:13" ht="47.25">
      <c r="A224" s="129" t="s">
        <v>279</v>
      </c>
      <c r="B224" s="75" t="s">
        <v>69</v>
      </c>
      <c r="C224" s="11" t="s">
        <v>119</v>
      </c>
      <c r="D224" s="11" t="s">
        <v>0</v>
      </c>
      <c r="E224" s="12">
        <f>E229+E225+E231+E227</f>
        <v>15634.5</v>
      </c>
      <c r="F224" s="12">
        <f>F229+F225+F231+F227</f>
        <v>1364.5</v>
      </c>
      <c r="G224" s="12">
        <f>G229+G225+G231+G227</f>
        <v>16999</v>
      </c>
      <c r="H224" s="12">
        <f>H229+H225+H231+H227</f>
        <v>15634.5</v>
      </c>
      <c r="I224" s="12">
        <f>I229+I225+I231+I227</f>
        <v>15634.5</v>
      </c>
      <c r="J224" s="81"/>
      <c r="K224" s="81"/>
      <c r="L224" s="81"/>
      <c r="M224" s="81"/>
    </row>
    <row r="225" spans="1:13" ht="111.75" customHeight="1">
      <c r="A225" s="45" t="s">
        <v>60</v>
      </c>
      <c r="B225" s="27" t="s">
        <v>69</v>
      </c>
      <c r="C225" s="89" t="s">
        <v>187</v>
      </c>
      <c r="D225" s="88"/>
      <c r="E225" s="86">
        <f>E226</f>
        <v>883.6</v>
      </c>
      <c r="F225" s="86">
        <f>F226</f>
        <v>0</v>
      </c>
      <c r="G225" s="86">
        <f>G226</f>
        <v>883.6</v>
      </c>
      <c r="H225" s="86">
        <f>H226</f>
        <v>746.2</v>
      </c>
      <c r="I225" s="86">
        <f>I226</f>
        <v>746.2</v>
      </c>
      <c r="J225" s="81"/>
      <c r="K225" s="81"/>
      <c r="L225" s="81"/>
      <c r="M225" s="81"/>
    </row>
    <row r="226" spans="1:13" ht="31.5">
      <c r="A226" s="45" t="s">
        <v>28</v>
      </c>
      <c r="B226" s="27" t="s">
        <v>69</v>
      </c>
      <c r="C226" s="88" t="s">
        <v>187</v>
      </c>
      <c r="D226" s="88" t="s">
        <v>23</v>
      </c>
      <c r="E226" s="86">
        <v>883.6</v>
      </c>
      <c r="F226" s="86"/>
      <c r="G226" s="86">
        <f>F226+E226</f>
        <v>883.6</v>
      </c>
      <c r="H226" s="86">
        <v>746.2</v>
      </c>
      <c r="I226" s="86">
        <v>746.2</v>
      </c>
      <c r="J226" s="81"/>
      <c r="K226" s="81"/>
      <c r="L226" s="81"/>
      <c r="M226" s="81"/>
    </row>
    <row r="227" spans="1:13" ht="126">
      <c r="A227" s="45" t="s">
        <v>60</v>
      </c>
      <c r="B227" s="27" t="s">
        <v>69</v>
      </c>
      <c r="C227" s="15" t="s">
        <v>330</v>
      </c>
      <c r="D227" s="88"/>
      <c r="E227" s="86">
        <f>E228</f>
        <v>12416.4</v>
      </c>
      <c r="F227" s="86">
        <f>F228</f>
        <v>0</v>
      </c>
      <c r="G227" s="86">
        <f>G228</f>
        <v>12416.4</v>
      </c>
      <c r="H227" s="86">
        <f>H228</f>
        <v>12553.8</v>
      </c>
      <c r="I227" s="86">
        <f>I228</f>
        <v>12553.8</v>
      </c>
      <c r="J227" s="81"/>
      <c r="K227" s="81"/>
      <c r="L227" s="81"/>
      <c r="M227" s="81"/>
    </row>
    <row r="228" spans="1:13" ht="31.5">
      <c r="A228" s="45" t="s">
        <v>28</v>
      </c>
      <c r="B228" s="27" t="s">
        <v>69</v>
      </c>
      <c r="C228" s="15" t="s">
        <v>330</v>
      </c>
      <c r="D228" s="88" t="s">
        <v>23</v>
      </c>
      <c r="E228" s="86">
        <v>12416.4</v>
      </c>
      <c r="F228" s="86"/>
      <c r="G228" s="86">
        <f>F228+E228</f>
        <v>12416.4</v>
      </c>
      <c r="H228" s="86">
        <v>12553.8</v>
      </c>
      <c r="I228" s="86">
        <v>12553.8</v>
      </c>
      <c r="J228" s="81"/>
      <c r="K228" s="81"/>
      <c r="L228" s="81"/>
      <c r="M228" s="81"/>
    </row>
    <row r="229" spans="1:13" ht="46.5" customHeight="1">
      <c r="A229" s="45" t="s">
        <v>210</v>
      </c>
      <c r="B229" s="42" t="s">
        <v>69</v>
      </c>
      <c r="C229" s="15" t="s">
        <v>233</v>
      </c>
      <c r="D229" s="42"/>
      <c r="E229" s="43">
        <f>E230</f>
        <v>834.5</v>
      </c>
      <c r="F229" s="43">
        <f>F230</f>
        <v>0</v>
      </c>
      <c r="G229" s="43">
        <f>G230</f>
        <v>834.5</v>
      </c>
      <c r="H229" s="43">
        <f>H230</f>
        <v>834.5</v>
      </c>
      <c r="I229" s="43">
        <f>I230</f>
        <v>834.5</v>
      </c>
      <c r="J229" s="81"/>
      <c r="K229" s="81"/>
      <c r="L229" s="81"/>
      <c r="M229" s="81"/>
    </row>
    <row r="230" spans="1:13" ht="15.75">
      <c r="A230" s="45" t="s">
        <v>26</v>
      </c>
      <c r="B230" s="42" t="s">
        <v>69</v>
      </c>
      <c r="C230" s="15" t="s">
        <v>233</v>
      </c>
      <c r="D230" s="42" t="s">
        <v>16</v>
      </c>
      <c r="E230" s="43">
        <v>834.5</v>
      </c>
      <c r="F230" s="43">
        <v>0</v>
      </c>
      <c r="G230" s="43">
        <f>E230+F230</f>
        <v>834.5</v>
      </c>
      <c r="H230" s="43">
        <v>834.5</v>
      </c>
      <c r="I230" s="43">
        <v>834.5</v>
      </c>
      <c r="J230" s="81"/>
      <c r="K230" s="81"/>
      <c r="L230" s="81"/>
      <c r="M230" s="81"/>
    </row>
    <row r="231" spans="1:13" ht="51" customHeight="1">
      <c r="A231" s="45" t="s">
        <v>225</v>
      </c>
      <c r="B231" s="42" t="s">
        <v>69</v>
      </c>
      <c r="C231" s="15" t="s">
        <v>206</v>
      </c>
      <c r="D231" s="42"/>
      <c r="E231" s="43">
        <f>E232</f>
        <v>1500</v>
      </c>
      <c r="F231" s="43">
        <f>F232</f>
        <v>1364.5</v>
      </c>
      <c r="G231" s="43">
        <f>G232</f>
        <v>2864.5</v>
      </c>
      <c r="H231" s="43">
        <f>H232</f>
        <v>1500</v>
      </c>
      <c r="I231" s="43">
        <f>I232</f>
        <v>1500</v>
      </c>
      <c r="J231" s="81"/>
      <c r="K231" s="81"/>
      <c r="L231" s="81"/>
      <c r="M231" s="81"/>
    </row>
    <row r="232" spans="1:13" ht="15.75">
      <c r="A232" s="45" t="s">
        <v>26</v>
      </c>
      <c r="B232" s="42" t="s">
        <v>69</v>
      </c>
      <c r="C232" s="15" t="s">
        <v>206</v>
      </c>
      <c r="D232" s="42" t="s">
        <v>16</v>
      </c>
      <c r="E232" s="43">
        <v>1500</v>
      </c>
      <c r="F232" s="43">
        <f>-177.2+1541.7</f>
        <v>1364.5</v>
      </c>
      <c r="G232" s="43">
        <f>E232+F232</f>
        <v>2864.5</v>
      </c>
      <c r="H232" s="43">
        <v>1500</v>
      </c>
      <c r="I232" s="43">
        <v>1500</v>
      </c>
      <c r="J232" s="81"/>
      <c r="K232" s="81"/>
      <c r="L232" s="81"/>
      <c r="M232" s="81"/>
    </row>
    <row r="233" spans="1:13" ht="31.5">
      <c r="A233" s="129" t="s">
        <v>280</v>
      </c>
      <c r="B233" s="75" t="s">
        <v>69</v>
      </c>
      <c r="C233" s="11" t="s">
        <v>161</v>
      </c>
      <c r="D233" s="11" t="s">
        <v>0</v>
      </c>
      <c r="E233" s="12">
        <f>E234+E236</f>
        <v>100</v>
      </c>
      <c r="F233" s="12">
        <f>F234+F236</f>
        <v>0</v>
      </c>
      <c r="G233" s="12">
        <f>G234+G236</f>
        <v>100</v>
      </c>
      <c r="H233" s="12">
        <f>H234+H236</f>
        <v>100</v>
      </c>
      <c r="I233" s="12">
        <f>I234+I236</f>
        <v>100</v>
      </c>
      <c r="J233" s="81"/>
      <c r="K233" s="81"/>
      <c r="L233" s="81"/>
      <c r="M233" s="81"/>
    </row>
    <row r="234" spans="1:13" ht="47.25">
      <c r="A234" s="45" t="s">
        <v>34</v>
      </c>
      <c r="B234" s="27" t="s">
        <v>69</v>
      </c>
      <c r="C234" s="15" t="s">
        <v>162</v>
      </c>
      <c r="D234" s="15"/>
      <c r="E234" s="17">
        <f>E235</f>
        <v>80</v>
      </c>
      <c r="F234" s="17">
        <f>F235</f>
        <v>0</v>
      </c>
      <c r="G234" s="17">
        <f>G235</f>
        <v>80</v>
      </c>
      <c r="H234" s="17">
        <f>H235</f>
        <v>80</v>
      </c>
      <c r="I234" s="17">
        <f>I235</f>
        <v>80</v>
      </c>
      <c r="J234" s="81"/>
      <c r="K234" s="81"/>
      <c r="L234" s="81"/>
      <c r="M234" s="81"/>
    </row>
    <row r="235" spans="1:13" ht="31.5">
      <c r="A235" s="45" t="s">
        <v>10</v>
      </c>
      <c r="B235" s="42" t="s">
        <v>69</v>
      </c>
      <c r="C235" s="15" t="s">
        <v>162</v>
      </c>
      <c r="D235" s="42" t="s">
        <v>11</v>
      </c>
      <c r="E235" s="43">
        <v>80</v>
      </c>
      <c r="F235" s="43"/>
      <c r="G235" s="43">
        <f>E235+F235</f>
        <v>80</v>
      </c>
      <c r="H235" s="43">
        <v>80</v>
      </c>
      <c r="I235" s="43">
        <v>80</v>
      </c>
      <c r="J235" s="81"/>
      <c r="K235" s="81"/>
      <c r="L235" s="81"/>
      <c r="M235" s="81"/>
    </row>
    <row r="236" spans="1:13" ht="47.25">
      <c r="A236" s="45" t="s">
        <v>186</v>
      </c>
      <c r="B236" s="42" t="s">
        <v>69</v>
      </c>
      <c r="C236" s="15" t="s">
        <v>182</v>
      </c>
      <c r="D236" s="15"/>
      <c r="E236" s="17">
        <f>E237</f>
        <v>20</v>
      </c>
      <c r="F236" s="17">
        <f>F237</f>
        <v>0</v>
      </c>
      <c r="G236" s="17">
        <f>G237</f>
        <v>20</v>
      </c>
      <c r="H236" s="17">
        <f>H237</f>
        <v>20</v>
      </c>
      <c r="I236" s="17">
        <f>I237</f>
        <v>20</v>
      </c>
      <c r="J236" s="81"/>
      <c r="K236" s="81"/>
      <c r="L236" s="81"/>
      <c r="M236" s="81"/>
    </row>
    <row r="237" spans="1:13" ht="31.5">
      <c r="A237" s="45" t="s">
        <v>10</v>
      </c>
      <c r="B237" s="42" t="s">
        <v>69</v>
      </c>
      <c r="C237" s="15" t="s">
        <v>182</v>
      </c>
      <c r="D237" s="42" t="s">
        <v>11</v>
      </c>
      <c r="E237" s="43">
        <v>20</v>
      </c>
      <c r="F237" s="43"/>
      <c r="G237" s="43">
        <f>E237+F237</f>
        <v>20</v>
      </c>
      <c r="H237" s="43">
        <v>20</v>
      </c>
      <c r="I237" s="43">
        <v>20</v>
      </c>
      <c r="J237" s="81"/>
      <c r="K237" s="81"/>
      <c r="L237" s="81"/>
      <c r="M237" s="81"/>
    </row>
    <row r="238" spans="1:13" ht="15.75">
      <c r="A238" s="67" t="s">
        <v>29</v>
      </c>
      <c r="B238" s="69" t="s">
        <v>69</v>
      </c>
      <c r="C238" s="69" t="s">
        <v>89</v>
      </c>
      <c r="D238" s="69" t="s">
        <v>0</v>
      </c>
      <c r="E238" s="126">
        <f>E255+E251+E253+E243+E245+E247+E239</f>
        <v>1309.1</v>
      </c>
      <c r="F238" s="126">
        <f>F255+F251+F253+F243+F245+F247+F239+F249</f>
        <v>3985.6</v>
      </c>
      <c r="G238" s="126">
        <f>G255+G251+G253+G243+G245+G247+G239+G249</f>
        <v>5294.699999999999</v>
      </c>
      <c r="H238" s="126">
        <f>H255+H251+H253+H243+H245+H247+H239+H249</f>
        <v>783.4</v>
      </c>
      <c r="I238" s="126">
        <f>I255+I251+I253+I243+I245+I247+I239+I249</f>
        <v>569.4</v>
      </c>
      <c r="J238" s="81"/>
      <c r="K238" s="81"/>
      <c r="L238" s="81"/>
      <c r="M238" s="81"/>
    </row>
    <row r="239" spans="1:13" ht="31.5">
      <c r="A239" s="45" t="s">
        <v>56</v>
      </c>
      <c r="B239" s="27" t="s">
        <v>69</v>
      </c>
      <c r="C239" s="42" t="s">
        <v>94</v>
      </c>
      <c r="D239" s="59"/>
      <c r="E239" s="145">
        <f>E240+E242+E241</f>
        <v>0</v>
      </c>
      <c r="F239" s="145">
        <f>F240+F242+F241</f>
        <v>2686.5</v>
      </c>
      <c r="G239" s="145">
        <f>G240+G242+G241</f>
        <v>2686.5</v>
      </c>
      <c r="H239" s="145">
        <f>H240+H242+H241</f>
        <v>0</v>
      </c>
      <c r="I239" s="145">
        <f>I240+I242+I241</f>
        <v>0</v>
      </c>
      <c r="J239" s="81"/>
      <c r="K239" s="81"/>
      <c r="L239" s="81"/>
      <c r="M239" s="81"/>
    </row>
    <row r="240" spans="1:13" ht="47.25">
      <c r="A240" s="45" t="s">
        <v>346</v>
      </c>
      <c r="B240" s="27" t="s">
        <v>69</v>
      </c>
      <c r="C240" s="42" t="s">
        <v>94</v>
      </c>
      <c r="D240" s="42" t="s">
        <v>8</v>
      </c>
      <c r="E240" s="145">
        <v>0</v>
      </c>
      <c r="F240" s="145">
        <v>910.9</v>
      </c>
      <c r="G240" s="145">
        <f>F240+E240</f>
        <v>910.9</v>
      </c>
      <c r="H240" s="145">
        <v>0</v>
      </c>
      <c r="I240" s="145">
        <v>0</v>
      </c>
      <c r="J240" s="81"/>
      <c r="K240" s="81"/>
      <c r="L240" s="81"/>
      <c r="M240" s="81"/>
    </row>
    <row r="241" spans="1:13" ht="31.5">
      <c r="A241" s="96" t="s">
        <v>28</v>
      </c>
      <c r="B241" s="27" t="s">
        <v>69</v>
      </c>
      <c r="C241" s="42" t="s">
        <v>94</v>
      </c>
      <c r="D241" s="42" t="s">
        <v>23</v>
      </c>
      <c r="E241" s="145">
        <v>0</v>
      </c>
      <c r="F241" s="145">
        <v>652.9</v>
      </c>
      <c r="G241" s="145">
        <f>F241+E241</f>
        <v>652.9</v>
      </c>
      <c r="H241" s="145">
        <v>0</v>
      </c>
      <c r="I241" s="145">
        <v>0</v>
      </c>
      <c r="J241" s="81"/>
      <c r="K241" s="81"/>
      <c r="L241" s="81"/>
      <c r="M241" s="81"/>
    </row>
    <row r="242" spans="1:13" ht="15.75">
      <c r="A242" s="45" t="s">
        <v>9</v>
      </c>
      <c r="B242" s="27" t="s">
        <v>69</v>
      </c>
      <c r="C242" s="42" t="s">
        <v>94</v>
      </c>
      <c r="D242" s="42" t="s">
        <v>12</v>
      </c>
      <c r="E242" s="145">
        <v>0</v>
      </c>
      <c r="F242" s="145">
        <f>1122.8-0.1</f>
        <v>1122.7</v>
      </c>
      <c r="G242" s="145">
        <f>F242+E242</f>
        <v>1122.7</v>
      </c>
      <c r="H242" s="145">
        <v>0</v>
      </c>
      <c r="I242" s="145">
        <v>0</v>
      </c>
      <c r="J242" s="81"/>
      <c r="K242" s="81"/>
      <c r="L242" s="81"/>
      <c r="M242" s="81"/>
    </row>
    <row r="243" spans="1:13" ht="157.5">
      <c r="A243" s="45" t="s">
        <v>389</v>
      </c>
      <c r="B243" s="42" t="s">
        <v>69</v>
      </c>
      <c r="C243" s="42" t="s">
        <v>390</v>
      </c>
      <c r="D243" s="144"/>
      <c r="E243" s="145">
        <f>E244</f>
        <v>0</v>
      </c>
      <c r="F243" s="145">
        <f>F244</f>
        <v>12.1</v>
      </c>
      <c r="G243" s="145">
        <f>G244</f>
        <v>12.1</v>
      </c>
      <c r="H243" s="145">
        <f>H244</f>
        <v>0</v>
      </c>
      <c r="I243" s="145">
        <f>I244</f>
        <v>0</v>
      </c>
      <c r="J243" s="81"/>
      <c r="K243" s="81"/>
      <c r="L243" s="81"/>
      <c r="M243" s="81"/>
    </row>
    <row r="244" spans="1:13" ht="47.25">
      <c r="A244" s="45" t="s">
        <v>346</v>
      </c>
      <c r="B244" s="42" t="s">
        <v>69</v>
      </c>
      <c r="C244" s="42" t="s">
        <v>390</v>
      </c>
      <c r="D244" s="27" t="s">
        <v>8</v>
      </c>
      <c r="E244" s="145">
        <v>0</v>
      </c>
      <c r="F244" s="145">
        <v>12.1</v>
      </c>
      <c r="G244" s="145">
        <f>F244+E244</f>
        <v>12.1</v>
      </c>
      <c r="H244" s="145">
        <v>0</v>
      </c>
      <c r="I244" s="145">
        <v>0</v>
      </c>
      <c r="J244" s="81"/>
      <c r="K244" s="81"/>
      <c r="L244" s="81"/>
      <c r="M244" s="81"/>
    </row>
    <row r="245" spans="1:13" ht="78.75">
      <c r="A245" s="45" t="s">
        <v>391</v>
      </c>
      <c r="B245" s="42" t="s">
        <v>69</v>
      </c>
      <c r="C245" s="42" t="s">
        <v>392</v>
      </c>
      <c r="D245" s="21"/>
      <c r="E245" s="145">
        <f>E246</f>
        <v>0</v>
      </c>
      <c r="F245" s="145">
        <f>F246</f>
        <v>11.3</v>
      </c>
      <c r="G245" s="145">
        <f>G246</f>
        <v>11.3</v>
      </c>
      <c r="H245" s="145">
        <f>H246</f>
        <v>0</v>
      </c>
      <c r="I245" s="145">
        <f>I246</f>
        <v>0</v>
      </c>
      <c r="J245" s="81"/>
      <c r="K245" s="81"/>
      <c r="L245" s="81"/>
      <c r="M245" s="81"/>
    </row>
    <row r="246" spans="1:13" ht="47.25">
      <c r="A246" s="45" t="s">
        <v>346</v>
      </c>
      <c r="B246" s="42" t="s">
        <v>69</v>
      </c>
      <c r="C246" s="42" t="s">
        <v>392</v>
      </c>
      <c r="D246" s="21" t="s">
        <v>8</v>
      </c>
      <c r="E246" s="145">
        <v>0</v>
      </c>
      <c r="F246" s="145">
        <v>11.3</v>
      </c>
      <c r="G246" s="145">
        <f>F246+E246</f>
        <v>11.3</v>
      </c>
      <c r="H246" s="145">
        <v>0</v>
      </c>
      <c r="I246" s="145">
        <v>0</v>
      </c>
      <c r="J246" s="81"/>
      <c r="K246" s="81"/>
      <c r="L246" s="81"/>
      <c r="M246" s="81"/>
    </row>
    <row r="247" spans="1:13" ht="94.5">
      <c r="A247" s="45" t="s">
        <v>393</v>
      </c>
      <c r="B247" s="42" t="s">
        <v>69</v>
      </c>
      <c r="C247" s="42" t="s">
        <v>394</v>
      </c>
      <c r="D247" s="21"/>
      <c r="E247" s="145">
        <f>E248</f>
        <v>0</v>
      </c>
      <c r="F247" s="145">
        <f>F248</f>
        <v>126.8</v>
      </c>
      <c r="G247" s="145">
        <f>G248</f>
        <v>126.8</v>
      </c>
      <c r="H247" s="145">
        <f>H248</f>
        <v>0</v>
      </c>
      <c r="I247" s="145">
        <f>I248</f>
        <v>0</v>
      </c>
      <c r="J247" s="81"/>
      <c r="K247" s="81"/>
      <c r="L247" s="81"/>
      <c r="M247" s="81"/>
    </row>
    <row r="248" spans="1:13" ht="31.5">
      <c r="A248" s="45" t="s">
        <v>347</v>
      </c>
      <c r="B248" s="42" t="s">
        <v>69</v>
      </c>
      <c r="C248" s="42" t="s">
        <v>394</v>
      </c>
      <c r="D248" s="21" t="s">
        <v>8</v>
      </c>
      <c r="E248" s="145">
        <v>0</v>
      </c>
      <c r="F248" s="145">
        <f>126.7+0.1</f>
        <v>126.8</v>
      </c>
      <c r="G248" s="145">
        <f>F248+E248</f>
        <v>126.8</v>
      </c>
      <c r="H248" s="145">
        <v>0</v>
      </c>
      <c r="I248" s="145">
        <v>0</v>
      </c>
      <c r="J248" s="81"/>
      <c r="K248" s="81"/>
      <c r="L248" s="81"/>
      <c r="M248" s="81"/>
    </row>
    <row r="249" spans="1:13" ht="15.75">
      <c r="A249" s="45" t="s">
        <v>418</v>
      </c>
      <c r="B249" s="42" t="s">
        <v>69</v>
      </c>
      <c r="C249" s="42" t="s">
        <v>417</v>
      </c>
      <c r="D249" s="21"/>
      <c r="E249" s="145">
        <f>E250</f>
        <v>0</v>
      </c>
      <c r="F249" s="145">
        <f>F250</f>
        <v>1148.9</v>
      </c>
      <c r="G249" s="145">
        <f>G250</f>
        <v>1148.9</v>
      </c>
      <c r="H249" s="145">
        <f>H250</f>
        <v>0</v>
      </c>
      <c r="I249" s="145">
        <f>I250</f>
        <v>0</v>
      </c>
      <c r="J249" s="81"/>
      <c r="K249" s="81"/>
      <c r="L249" s="81"/>
      <c r="M249" s="81"/>
    </row>
    <row r="250" spans="1:13" ht="31.5">
      <c r="A250" s="45" t="s">
        <v>347</v>
      </c>
      <c r="B250" s="42" t="s">
        <v>69</v>
      </c>
      <c r="C250" s="42" t="s">
        <v>417</v>
      </c>
      <c r="D250" s="21" t="s">
        <v>8</v>
      </c>
      <c r="E250" s="145">
        <v>0</v>
      </c>
      <c r="F250" s="145">
        <v>1148.9</v>
      </c>
      <c r="G250" s="145">
        <f>F250+E250</f>
        <v>1148.9</v>
      </c>
      <c r="H250" s="145">
        <v>0</v>
      </c>
      <c r="I250" s="145">
        <v>0</v>
      </c>
      <c r="J250" s="81"/>
      <c r="K250" s="81"/>
      <c r="L250" s="81"/>
      <c r="M250" s="81"/>
    </row>
    <row r="251" spans="1:13" ht="47.25">
      <c r="A251" s="45" t="s">
        <v>229</v>
      </c>
      <c r="B251" s="42" t="s">
        <v>69</v>
      </c>
      <c r="C251" s="42" t="s">
        <v>230</v>
      </c>
      <c r="D251" s="57"/>
      <c r="E251" s="43">
        <f>E252</f>
        <v>42.9</v>
      </c>
      <c r="F251" s="43">
        <f>F252</f>
        <v>0</v>
      </c>
      <c r="G251" s="43">
        <f>G252</f>
        <v>42.9</v>
      </c>
      <c r="H251" s="43">
        <f>H252</f>
        <v>231.4</v>
      </c>
      <c r="I251" s="43">
        <f>I252</f>
        <v>17.4</v>
      </c>
      <c r="J251" s="81"/>
      <c r="K251" s="81"/>
      <c r="L251" s="81"/>
      <c r="M251" s="81"/>
    </row>
    <row r="252" spans="1:13" ht="47.25">
      <c r="A252" s="45" t="s">
        <v>346</v>
      </c>
      <c r="B252" s="42" t="s">
        <v>69</v>
      </c>
      <c r="C252" s="42" t="s">
        <v>230</v>
      </c>
      <c r="D252" s="21" t="s">
        <v>8</v>
      </c>
      <c r="E252" s="43">
        <v>42.9</v>
      </c>
      <c r="F252" s="43"/>
      <c r="G252" s="43">
        <f>E252+F252</f>
        <v>42.9</v>
      </c>
      <c r="H252" s="43">
        <v>231.4</v>
      </c>
      <c r="I252" s="43">
        <v>17.4</v>
      </c>
      <c r="J252" s="81"/>
      <c r="K252" s="81"/>
      <c r="L252" s="81"/>
      <c r="M252" s="81"/>
    </row>
    <row r="253" spans="1:13" ht="31.5">
      <c r="A253" s="45" t="s">
        <v>375</v>
      </c>
      <c r="B253" s="42" t="s">
        <v>69</v>
      </c>
      <c r="C253" s="42" t="s">
        <v>291</v>
      </c>
      <c r="D253" s="21"/>
      <c r="E253" s="43">
        <f>E254</f>
        <v>714.2</v>
      </c>
      <c r="F253" s="43">
        <f>F254</f>
        <v>0</v>
      </c>
      <c r="G253" s="43">
        <f>G254</f>
        <v>714.2</v>
      </c>
      <c r="H253" s="43">
        <f>H254</f>
        <v>0</v>
      </c>
      <c r="I253" s="43">
        <f>I254</f>
        <v>0</v>
      </c>
      <c r="J253" s="81"/>
      <c r="K253" s="81"/>
      <c r="L253" s="81"/>
      <c r="M253" s="81"/>
    </row>
    <row r="254" spans="1:13" ht="47.25">
      <c r="A254" s="45" t="s">
        <v>346</v>
      </c>
      <c r="B254" s="42" t="s">
        <v>69</v>
      </c>
      <c r="C254" s="42" t="s">
        <v>291</v>
      </c>
      <c r="D254" s="21" t="s">
        <v>8</v>
      </c>
      <c r="E254" s="43">
        <v>714.2</v>
      </c>
      <c r="F254" s="43"/>
      <c r="G254" s="43">
        <f>E254+F254</f>
        <v>714.2</v>
      </c>
      <c r="H254" s="43">
        <v>0</v>
      </c>
      <c r="I254" s="43">
        <v>0</v>
      </c>
      <c r="J254" s="81"/>
      <c r="K254" s="81"/>
      <c r="L254" s="81"/>
      <c r="M254" s="81"/>
    </row>
    <row r="255" spans="1:13" ht="47.25">
      <c r="A255" s="45" t="s">
        <v>215</v>
      </c>
      <c r="B255" s="42" t="s">
        <v>69</v>
      </c>
      <c r="C255" s="42" t="s">
        <v>214</v>
      </c>
      <c r="D255" s="42"/>
      <c r="E255" s="47">
        <f>E256</f>
        <v>552</v>
      </c>
      <c r="F255" s="47">
        <f>F256</f>
        <v>0</v>
      </c>
      <c r="G255" s="47">
        <f>G256</f>
        <v>552</v>
      </c>
      <c r="H255" s="47">
        <f>H256</f>
        <v>552</v>
      </c>
      <c r="I255" s="47">
        <f>I256</f>
        <v>552</v>
      </c>
      <c r="J255" s="81"/>
      <c r="K255" s="81"/>
      <c r="L255" s="81"/>
      <c r="M255" s="81"/>
    </row>
    <row r="256" spans="1:13" ht="15.75">
      <c r="A256" s="45" t="s">
        <v>26</v>
      </c>
      <c r="B256" s="42" t="s">
        <v>69</v>
      </c>
      <c r="C256" s="42" t="s">
        <v>214</v>
      </c>
      <c r="D256" s="42" t="s">
        <v>16</v>
      </c>
      <c r="E256" s="47">
        <v>552</v>
      </c>
      <c r="F256" s="47"/>
      <c r="G256" s="47">
        <f>E256+F256</f>
        <v>552</v>
      </c>
      <c r="H256" s="47">
        <v>552</v>
      </c>
      <c r="I256" s="47">
        <v>552</v>
      </c>
      <c r="J256" s="81"/>
      <c r="K256" s="81"/>
      <c r="L256" s="81"/>
      <c r="M256" s="81"/>
    </row>
    <row r="257" spans="1:13" ht="31.5">
      <c r="A257" s="142" t="s">
        <v>70</v>
      </c>
      <c r="B257" s="33" t="s">
        <v>71</v>
      </c>
      <c r="C257" s="72"/>
      <c r="D257" s="72"/>
      <c r="E257" s="31">
        <f>E258+E309</f>
        <v>164339.3</v>
      </c>
      <c r="F257" s="31">
        <f>F258+F309</f>
        <v>18735.999999999996</v>
      </c>
      <c r="G257" s="31">
        <f>G258+G309</f>
        <v>183075.29999999996</v>
      </c>
      <c r="H257" s="31">
        <f>H258+H309</f>
        <v>156241.9</v>
      </c>
      <c r="I257" s="31">
        <f>I258+I309</f>
        <v>156241.9</v>
      </c>
      <c r="J257" s="81"/>
      <c r="K257" s="135"/>
      <c r="L257" s="135"/>
      <c r="M257" s="81"/>
    </row>
    <row r="258" spans="1:13" ht="31.5">
      <c r="A258" s="128" t="s">
        <v>285</v>
      </c>
      <c r="B258" s="68" t="s">
        <v>71</v>
      </c>
      <c r="C258" s="68" t="s">
        <v>121</v>
      </c>
      <c r="D258" s="68" t="s">
        <v>0</v>
      </c>
      <c r="E258" s="74">
        <f>E259+E283+E289+E297+E299+E303+E261+E263+E285+E287+E293+E291+E275+E273+E277+E271+E307+E269+E279+E281</f>
        <v>163533.8</v>
      </c>
      <c r="F258" s="74">
        <f>F259+F283+F289+F297+F299+F303+F261+F263+F285+F287+F293+F291+F275+F273+F277+F271+F307+F269+F279+F281+F265+F295+F267</f>
        <v>18735.999999999996</v>
      </c>
      <c r="G258" s="74">
        <f>G259+G283+G289+G297+G299+G303+G261+G263+G285+G287+G293+G291+G275+G273+G277+G271+G307+G269+G279+G281+G265+G295+G267</f>
        <v>182269.79999999996</v>
      </c>
      <c r="H258" s="74">
        <f>H259+H283+H289+H297+H299+H303+H261+H263+H285+H287+H293+H291+H275+H273+H277+H271+H307+H269+H279+H281+H265+H295+H267</f>
        <v>155436.4</v>
      </c>
      <c r="I258" s="74">
        <f>I259+I283+I289+I297+I299+I303+I261+I263+I285+I287+I293+I291+I275+I273+I277+I271+I307+I269+I279+I281+I265+I295+I267</f>
        <v>155436.4</v>
      </c>
      <c r="J258" s="81"/>
      <c r="K258" s="136"/>
      <c r="L258" s="136"/>
      <c r="M258" s="136"/>
    </row>
    <row r="259" spans="1:16" ht="31.5">
      <c r="A259" s="45" t="s">
        <v>314</v>
      </c>
      <c r="B259" s="42" t="s">
        <v>71</v>
      </c>
      <c r="C259" s="42" t="s">
        <v>120</v>
      </c>
      <c r="D259" s="42"/>
      <c r="E259" s="110">
        <f>E260</f>
        <v>22370.1</v>
      </c>
      <c r="F259" s="110">
        <f>F260</f>
        <v>-40.4</v>
      </c>
      <c r="G259" s="110">
        <f>G260</f>
        <v>22329.699999999997</v>
      </c>
      <c r="H259" s="20">
        <f>H260</f>
        <v>22399</v>
      </c>
      <c r="I259" s="20">
        <f>I260</f>
        <v>22399</v>
      </c>
      <c r="J259" s="81"/>
      <c r="K259" s="135"/>
      <c r="L259" s="135"/>
      <c r="M259" s="135"/>
      <c r="N259" s="81"/>
      <c r="O259" s="81"/>
      <c r="P259" s="81"/>
    </row>
    <row r="260" spans="1:14" ht="31.5">
      <c r="A260" s="45" t="s">
        <v>10</v>
      </c>
      <c r="B260" s="42" t="s">
        <v>71</v>
      </c>
      <c r="C260" s="42" t="s">
        <v>120</v>
      </c>
      <c r="D260" s="42" t="s">
        <v>11</v>
      </c>
      <c r="E260" s="20">
        <f>22381.1-11</f>
        <v>22370.1</v>
      </c>
      <c r="F260" s="20">
        <v>-40.4</v>
      </c>
      <c r="G260" s="20">
        <f>E260+F260</f>
        <v>22329.699999999997</v>
      </c>
      <c r="H260" s="20">
        <f>22410-11</f>
        <v>22399</v>
      </c>
      <c r="I260" s="20">
        <f>22410-11</f>
        <v>22399</v>
      </c>
      <c r="J260" s="81"/>
      <c r="K260" s="135"/>
      <c r="L260" s="135"/>
      <c r="M260" s="135"/>
      <c r="N260" s="94"/>
    </row>
    <row r="261" spans="1:14" ht="47.25">
      <c r="A261" s="22" t="s">
        <v>372</v>
      </c>
      <c r="B261" s="42" t="s">
        <v>71</v>
      </c>
      <c r="C261" s="42" t="s">
        <v>243</v>
      </c>
      <c r="D261" s="42"/>
      <c r="E261" s="20">
        <f>E262</f>
        <v>11891.9</v>
      </c>
      <c r="F261" s="20">
        <f>F262</f>
        <v>0</v>
      </c>
      <c r="G261" s="20">
        <f>G262</f>
        <v>11891.9</v>
      </c>
      <c r="H261" s="20">
        <f>H262</f>
        <v>11891.9</v>
      </c>
      <c r="I261" s="20">
        <f>I262</f>
        <v>11891.9</v>
      </c>
      <c r="J261" s="81"/>
      <c r="K261" s="135"/>
      <c r="L261" s="135"/>
      <c r="M261" s="135"/>
      <c r="N261" s="94"/>
    </row>
    <row r="262" spans="1:14" ht="31.5">
      <c r="A262" s="45" t="s">
        <v>10</v>
      </c>
      <c r="B262" s="42" t="s">
        <v>71</v>
      </c>
      <c r="C262" s="42" t="s">
        <v>243</v>
      </c>
      <c r="D262" s="42" t="s">
        <v>11</v>
      </c>
      <c r="E262" s="20">
        <v>11891.9</v>
      </c>
      <c r="F262" s="20"/>
      <c r="G262" s="20">
        <f>E262+F262</f>
        <v>11891.9</v>
      </c>
      <c r="H262" s="20">
        <v>11891.9</v>
      </c>
      <c r="I262" s="20">
        <v>11891.9</v>
      </c>
      <c r="J262" s="81"/>
      <c r="K262" s="81"/>
      <c r="L262" s="81"/>
      <c r="M262" s="81"/>
      <c r="N262" s="94"/>
    </row>
    <row r="263" spans="1:14" ht="31.5">
      <c r="A263" s="45" t="s">
        <v>239</v>
      </c>
      <c r="B263" s="42" t="s">
        <v>71</v>
      </c>
      <c r="C263" s="42" t="s">
        <v>238</v>
      </c>
      <c r="D263" s="42"/>
      <c r="E263" s="20">
        <f>E264</f>
        <v>22</v>
      </c>
      <c r="F263" s="20">
        <f>F264</f>
        <v>0</v>
      </c>
      <c r="G263" s="20">
        <f>G264</f>
        <v>22</v>
      </c>
      <c r="H263" s="20">
        <f>H264</f>
        <v>22</v>
      </c>
      <c r="I263" s="20">
        <f>I264</f>
        <v>22</v>
      </c>
      <c r="J263" s="81"/>
      <c r="K263" s="135"/>
      <c r="L263" s="135"/>
      <c r="M263" s="135"/>
      <c r="N263" s="109"/>
    </row>
    <row r="264" spans="1:14" ht="31.5">
      <c r="A264" s="45" t="s">
        <v>10</v>
      </c>
      <c r="B264" s="42" t="s">
        <v>71</v>
      </c>
      <c r="C264" s="42" t="s">
        <v>238</v>
      </c>
      <c r="D264" s="42" t="s">
        <v>11</v>
      </c>
      <c r="E264" s="20">
        <f>11+11</f>
        <v>22</v>
      </c>
      <c r="F264" s="20"/>
      <c r="G264" s="20">
        <f>E264+F264</f>
        <v>22</v>
      </c>
      <c r="H264" s="20">
        <f>11+11</f>
        <v>22</v>
      </c>
      <c r="I264" s="20">
        <f>11+11</f>
        <v>22</v>
      </c>
      <c r="J264" s="81"/>
      <c r="K264" s="81"/>
      <c r="L264" s="81"/>
      <c r="M264" s="81"/>
      <c r="N264" s="94"/>
    </row>
    <row r="265" spans="1:14" ht="31.5">
      <c r="A265" s="45" t="s">
        <v>411</v>
      </c>
      <c r="B265" s="42" t="s">
        <v>71</v>
      </c>
      <c r="C265" s="42" t="s">
        <v>410</v>
      </c>
      <c r="D265" s="42"/>
      <c r="E265" s="20">
        <f>E269</f>
        <v>0</v>
      </c>
      <c r="F265" s="20">
        <f>F266</f>
        <v>62.8</v>
      </c>
      <c r="G265" s="20">
        <f>G266</f>
        <v>62.8</v>
      </c>
      <c r="H265" s="20">
        <f>H266</f>
        <v>0</v>
      </c>
      <c r="I265" s="20">
        <f>I266</f>
        <v>0</v>
      </c>
      <c r="J265" s="81"/>
      <c r="K265" s="81"/>
      <c r="L265" s="81"/>
      <c r="M265" s="81"/>
      <c r="N265" s="94"/>
    </row>
    <row r="266" spans="1:14" ht="31.5">
      <c r="A266" s="45" t="s">
        <v>10</v>
      </c>
      <c r="B266" s="42" t="s">
        <v>71</v>
      </c>
      <c r="C266" s="42" t="s">
        <v>410</v>
      </c>
      <c r="D266" s="42" t="s">
        <v>11</v>
      </c>
      <c r="E266" s="20"/>
      <c r="F266" s="20">
        <f>39.3+0.1+23.4</f>
        <v>62.8</v>
      </c>
      <c r="G266" s="20">
        <f>E266+F266</f>
        <v>62.8</v>
      </c>
      <c r="H266" s="20">
        <v>0</v>
      </c>
      <c r="I266" s="20">
        <v>0</v>
      </c>
      <c r="J266" s="81"/>
      <c r="K266" s="81"/>
      <c r="L266" s="81"/>
      <c r="M266" s="81"/>
      <c r="N266" s="94"/>
    </row>
    <row r="267" spans="1:14" ht="31.5">
      <c r="A267" s="45" t="s">
        <v>411</v>
      </c>
      <c r="B267" s="42" t="s">
        <v>71</v>
      </c>
      <c r="C267" s="42" t="s">
        <v>415</v>
      </c>
      <c r="D267" s="42"/>
      <c r="E267" s="20">
        <v>0</v>
      </c>
      <c r="F267" s="20">
        <f>F268</f>
        <v>22.1</v>
      </c>
      <c r="G267" s="20">
        <f>G268</f>
        <v>22.1</v>
      </c>
      <c r="H267" s="20">
        <f>H268</f>
        <v>0</v>
      </c>
      <c r="I267" s="20">
        <f>I268</f>
        <v>0</v>
      </c>
      <c r="J267" s="81"/>
      <c r="K267" s="81"/>
      <c r="L267" s="81"/>
      <c r="M267" s="81"/>
      <c r="N267" s="94"/>
    </row>
    <row r="268" spans="1:14" ht="31.5">
      <c r="A268" s="45" t="s">
        <v>10</v>
      </c>
      <c r="B268" s="42" t="s">
        <v>71</v>
      </c>
      <c r="C268" s="42" t="s">
        <v>415</v>
      </c>
      <c r="D268" s="42" t="s">
        <v>11</v>
      </c>
      <c r="E268" s="20"/>
      <c r="F268" s="20">
        <f>21.1+1</f>
        <v>22.1</v>
      </c>
      <c r="G268" s="20">
        <f>E268+F268</f>
        <v>22.1</v>
      </c>
      <c r="H268" s="20">
        <v>0</v>
      </c>
      <c r="I268" s="20">
        <v>0</v>
      </c>
      <c r="J268" s="81"/>
      <c r="K268" s="81"/>
      <c r="L268" s="81"/>
      <c r="M268" s="81"/>
      <c r="N268" s="94"/>
    </row>
    <row r="269" spans="1:14" ht="31.5">
      <c r="A269" s="45" t="s">
        <v>231</v>
      </c>
      <c r="B269" s="42" t="s">
        <v>71</v>
      </c>
      <c r="C269" s="42" t="s">
        <v>401</v>
      </c>
      <c r="D269" s="42"/>
      <c r="E269" s="20">
        <f>E270</f>
        <v>0</v>
      </c>
      <c r="F269" s="20">
        <f>F270</f>
        <v>821.5</v>
      </c>
      <c r="G269" s="20">
        <f>G270</f>
        <v>821.5</v>
      </c>
      <c r="H269" s="20">
        <f>H270</f>
        <v>0</v>
      </c>
      <c r="I269" s="20">
        <f>I270</f>
        <v>0</v>
      </c>
      <c r="J269" s="81"/>
      <c r="K269" s="81"/>
      <c r="L269" s="81"/>
      <c r="M269" s="81"/>
      <c r="N269" s="94"/>
    </row>
    <row r="270" spans="1:14" ht="31.5">
      <c r="A270" s="45" t="s">
        <v>10</v>
      </c>
      <c r="B270" s="42" t="s">
        <v>71</v>
      </c>
      <c r="C270" s="42" t="s">
        <v>401</v>
      </c>
      <c r="D270" s="42" t="s">
        <v>11</v>
      </c>
      <c r="E270" s="20">
        <v>0</v>
      </c>
      <c r="F270" s="20">
        <f>631.9+189.6</f>
        <v>821.5</v>
      </c>
      <c r="G270" s="20">
        <f>E270+F270</f>
        <v>821.5</v>
      </c>
      <c r="H270" s="20">
        <v>0</v>
      </c>
      <c r="I270" s="20">
        <v>0</v>
      </c>
      <c r="J270" s="81"/>
      <c r="K270" s="81"/>
      <c r="L270" s="81"/>
      <c r="M270" s="81"/>
      <c r="N270" s="94"/>
    </row>
    <row r="271" spans="1:14" ht="15.75" hidden="1">
      <c r="A271" s="45" t="s">
        <v>183</v>
      </c>
      <c r="B271" s="42" t="s">
        <v>71</v>
      </c>
      <c r="C271" s="42" t="s">
        <v>379</v>
      </c>
      <c r="D271" s="42"/>
      <c r="E271" s="20">
        <f>E272</f>
        <v>5417.1</v>
      </c>
      <c r="F271" s="20">
        <f>F272</f>
        <v>-5417.1</v>
      </c>
      <c r="G271" s="20">
        <f>G272</f>
        <v>0</v>
      </c>
      <c r="H271" s="20">
        <f>H272</f>
        <v>0</v>
      </c>
      <c r="I271" s="20">
        <f>I272</f>
        <v>0</v>
      </c>
      <c r="J271" s="81"/>
      <c r="K271" s="81"/>
      <c r="L271" s="81"/>
      <c r="M271" s="81"/>
      <c r="N271" s="94"/>
    </row>
    <row r="272" spans="1:14" ht="31.5" hidden="1">
      <c r="A272" s="45" t="s">
        <v>10</v>
      </c>
      <c r="B272" s="42" t="s">
        <v>71</v>
      </c>
      <c r="C272" s="42" t="s">
        <v>379</v>
      </c>
      <c r="D272" s="42" t="s">
        <v>11</v>
      </c>
      <c r="E272" s="20">
        <f>258+5159.1</f>
        <v>5417.1</v>
      </c>
      <c r="F272" s="20">
        <v>-5417.1</v>
      </c>
      <c r="G272" s="20">
        <f>E272+F272</f>
        <v>0</v>
      </c>
      <c r="H272" s="20">
        <v>0</v>
      </c>
      <c r="I272" s="20">
        <v>0</v>
      </c>
      <c r="J272" s="81"/>
      <c r="K272" s="81"/>
      <c r="L272" s="81"/>
      <c r="M272" s="81"/>
      <c r="N272" s="94"/>
    </row>
    <row r="273" spans="1:16" ht="31.5">
      <c r="A273" s="45" t="s">
        <v>231</v>
      </c>
      <c r="B273" s="42" t="s">
        <v>71</v>
      </c>
      <c r="C273" s="42" t="s">
        <v>333</v>
      </c>
      <c r="D273" s="42"/>
      <c r="E273" s="20">
        <f>E274</f>
        <v>1997.8000000000002</v>
      </c>
      <c r="F273" s="20">
        <f>F274</f>
        <v>15784.5</v>
      </c>
      <c r="G273" s="20">
        <f>G274</f>
        <v>17782.3</v>
      </c>
      <c r="H273" s="20">
        <f>H274</f>
        <v>0</v>
      </c>
      <c r="I273" s="20">
        <f>I274</f>
        <v>0</v>
      </c>
      <c r="J273" s="81"/>
      <c r="K273" s="81"/>
      <c r="L273" s="81"/>
      <c r="M273" s="81"/>
      <c r="N273" s="139"/>
      <c r="O273" s="139"/>
      <c r="P273" s="139"/>
    </row>
    <row r="274" spans="1:14" ht="31.5">
      <c r="A274" s="45" t="s">
        <v>10</v>
      </c>
      <c r="B274" s="42" t="s">
        <v>71</v>
      </c>
      <c r="C274" s="42" t="s">
        <v>333</v>
      </c>
      <c r="D274" s="42" t="s">
        <v>11</v>
      </c>
      <c r="E274" s="20">
        <f>2255.8-258</f>
        <v>1997.8000000000002</v>
      </c>
      <c r="F274" s="20">
        <f>54.9+8594+500.9+6846.6+40.4-39.3-213</f>
        <v>15784.5</v>
      </c>
      <c r="G274" s="20">
        <f>F274+E274</f>
        <v>17782.3</v>
      </c>
      <c r="H274" s="20">
        <v>0</v>
      </c>
      <c r="I274" s="20">
        <v>0</v>
      </c>
      <c r="J274" s="81"/>
      <c r="K274" s="81"/>
      <c r="L274" s="81"/>
      <c r="M274" s="81"/>
      <c r="N274" s="95"/>
    </row>
    <row r="275" spans="1:14" ht="31.5" hidden="1">
      <c r="A275" s="45" t="s">
        <v>235</v>
      </c>
      <c r="B275" s="42" t="s">
        <v>71</v>
      </c>
      <c r="C275" s="42" t="s">
        <v>324</v>
      </c>
      <c r="D275" s="42"/>
      <c r="E275" s="20">
        <f>E276</f>
        <v>573.9000000000001</v>
      </c>
      <c r="F275" s="20">
        <f>F276</f>
        <v>-573.9</v>
      </c>
      <c r="G275" s="20">
        <f>G276</f>
        <v>0</v>
      </c>
      <c r="H275" s="20">
        <f>H276</f>
        <v>0</v>
      </c>
      <c r="I275" s="20">
        <f>I276</f>
        <v>0</v>
      </c>
      <c r="J275" s="81"/>
      <c r="K275" s="81"/>
      <c r="L275" s="81"/>
      <c r="M275" s="81"/>
      <c r="N275" s="95"/>
    </row>
    <row r="276" spans="1:14" ht="31.5" hidden="1">
      <c r="A276" s="45" t="s">
        <v>10</v>
      </c>
      <c r="B276" s="42" t="s">
        <v>71</v>
      </c>
      <c r="C276" s="42" t="s">
        <v>324</v>
      </c>
      <c r="D276" s="42" t="s">
        <v>11</v>
      </c>
      <c r="E276" s="20">
        <f>341.6+232.3</f>
        <v>573.9000000000001</v>
      </c>
      <c r="F276" s="20">
        <v>-573.9</v>
      </c>
      <c r="G276" s="20">
        <f>F276+E276</f>
        <v>0</v>
      </c>
      <c r="H276" s="20">
        <v>0</v>
      </c>
      <c r="I276" s="20">
        <v>0</v>
      </c>
      <c r="J276" s="81"/>
      <c r="K276" s="81"/>
      <c r="L276" s="81"/>
      <c r="M276" s="81"/>
      <c r="N276" s="95"/>
    </row>
    <row r="277" spans="1:14" ht="15.75">
      <c r="A277" s="45" t="s">
        <v>183</v>
      </c>
      <c r="B277" s="42" t="s">
        <v>71</v>
      </c>
      <c r="C277" s="42" t="s">
        <v>342</v>
      </c>
      <c r="D277" s="42"/>
      <c r="E277" s="20">
        <f>E278</f>
        <v>384.4</v>
      </c>
      <c r="F277" s="20">
        <f>F278</f>
        <v>0</v>
      </c>
      <c r="G277" s="20">
        <f>G278</f>
        <v>384.4</v>
      </c>
      <c r="H277" s="20">
        <f>H278</f>
        <v>0</v>
      </c>
      <c r="I277" s="20">
        <f>I278</f>
        <v>0</v>
      </c>
      <c r="J277" s="81"/>
      <c r="K277" s="81"/>
      <c r="L277" s="81"/>
      <c r="M277" s="81"/>
      <c r="N277" s="95"/>
    </row>
    <row r="278" spans="1:14" ht="31.5">
      <c r="A278" s="45" t="s">
        <v>10</v>
      </c>
      <c r="B278" s="42" t="s">
        <v>71</v>
      </c>
      <c r="C278" s="42" t="s">
        <v>342</v>
      </c>
      <c r="D278" s="42" t="s">
        <v>11</v>
      </c>
      <c r="E278" s="20">
        <f>192.2+192.2</f>
        <v>384.4</v>
      </c>
      <c r="F278" s="20"/>
      <c r="G278" s="20">
        <f>F278+E278</f>
        <v>384.4</v>
      </c>
      <c r="H278" s="20">
        <v>0</v>
      </c>
      <c r="I278" s="20">
        <v>0</v>
      </c>
      <c r="J278" s="81"/>
      <c r="K278" s="135"/>
      <c r="L278" s="81"/>
      <c r="M278" s="81"/>
      <c r="N278" s="95"/>
    </row>
    <row r="279" spans="1:14" ht="31.5">
      <c r="A279" s="45" t="s">
        <v>235</v>
      </c>
      <c r="B279" s="42" t="s">
        <v>71</v>
      </c>
      <c r="C279" s="42" t="s">
        <v>400</v>
      </c>
      <c r="D279" s="42"/>
      <c r="E279" s="20">
        <f>E280</f>
        <v>0</v>
      </c>
      <c r="F279" s="20">
        <f>F280</f>
        <v>1733</v>
      </c>
      <c r="G279" s="20">
        <f>G280</f>
        <v>1733</v>
      </c>
      <c r="H279" s="20">
        <f>H280</f>
        <v>0</v>
      </c>
      <c r="I279" s="20">
        <f>I280</f>
        <v>0</v>
      </c>
      <c r="J279" s="81"/>
      <c r="K279" s="148"/>
      <c r="L279" s="81"/>
      <c r="M279" s="81"/>
      <c r="N279" s="95"/>
    </row>
    <row r="280" spans="1:14" ht="31.5">
      <c r="A280" s="45" t="s">
        <v>10</v>
      </c>
      <c r="B280" s="42" t="s">
        <v>71</v>
      </c>
      <c r="C280" s="42" t="s">
        <v>400</v>
      </c>
      <c r="D280" s="42" t="s">
        <v>11</v>
      </c>
      <c r="E280" s="20">
        <v>0</v>
      </c>
      <c r="F280" s="20">
        <f>1200+533</f>
        <v>1733</v>
      </c>
      <c r="G280" s="20">
        <f>F280+E280</f>
        <v>1733</v>
      </c>
      <c r="H280" s="20">
        <v>0</v>
      </c>
      <c r="I280" s="20">
        <v>0</v>
      </c>
      <c r="J280" s="81"/>
      <c r="K280" s="135"/>
      <c r="L280" s="81"/>
      <c r="M280" s="81"/>
      <c r="N280" s="95"/>
    </row>
    <row r="281" spans="1:14" ht="63">
      <c r="A281" s="45" t="s">
        <v>399</v>
      </c>
      <c r="B281" s="42" t="s">
        <v>71</v>
      </c>
      <c r="C281" s="42" t="s">
        <v>398</v>
      </c>
      <c r="D281" s="42"/>
      <c r="E281" s="20">
        <f>E282</f>
        <v>0</v>
      </c>
      <c r="F281" s="20">
        <f>F282</f>
        <v>340.9</v>
      </c>
      <c r="G281" s="20">
        <f>G282</f>
        <v>340.9</v>
      </c>
      <c r="H281" s="20">
        <f>H282</f>
        <v>0</v>
      </c>
      <c r="I281" s="20">
        <f>I282</f>
        <v>0</v>
      </c>
      <c r="J281" s="81"/>
      <c r="K281" s="148"/>
      <c r="L281" s="81"/>
      <c r="M281" s="81"/>
      <c r="N281" s="95"/>
    </row>
    <row r="282" spans="1:14" ht="31.5">
      <c r="A282" s="45" t="s">
        <v>10</v>
      </c>
      <c r="B282" s="42" t="s">
        <v>71</v>
      </c>
      <c r="C282" s="42" t="s">
        <v>398</v>
      </c>
      <c r="D282" s="42" t="s">
        <v>11</v>
      </c>
      <c r="E282" s="20">
        <v>0</v>
      </c>
      <c r="F282" s="20">
        <f>300+40.9</f>
        <v>340.9</v>
      </c>
      <c r="G282" s="20">
        <f>F282+E282</f>
        <v>340.9</v>
      </c>
      <c r="H282" s="20">
        <v>0</v>
      </c>
      <c r="I282" s="20">
        <v>0</v>
      </c>
      <c r="J282" s="81"/>
      <c r="K282" s="135"/>
      <c r="L282" s="81"/>
      <c r="M282" s="81"/>
      <c r="N282" s="95"/>
    </row>
    <row r="283" spans="1:17" ht="31.5">
      <c r="A283" s="45" t="s">
        <v>48</v>
      </c>
      <c r="B283" s="42" t="s">
        <v>71</v>
      </c>
      <c r="C283" s="42" t="s">
        <v>122</v>
      </c>
      <c r="D283" s="42"/>
      <c r="E283" s="43">
        <f>E284</f>
        <v>48201.4</v>
      </c>
      <c r="F283" s="43">
        <f>F284</f>
        <v>-54.9</v>
      </c>
      <c r="G283" s="43">
        <f>G284</f>
        <v>48146.5</v>
      </c>
      <c r="H283" s="43">
        <f>H284</f>
        <v>48095.7</v>
      </c>
      <c r="I283" s="43">
        <f>I284</f>
        <v>48095.7</v>
      </c>
      <c r="J283" s="81"/>
      <c r="K283" s="81"/>
      <c r="L283" s="81"/>
      <c r="M283" s="81"/>
      <c r="N283" s="140"/>
      <c r="O283" s="140"/>
      <c r="P283" s="140"/>
      <c r="Q283" s="140"/>
    </row>
    <row r="284" spans="1:14" ht="31.5">
      <c r="A284" s="45" t="s">
        <v>10</v>
      </c>
      <c r="B284" s="42" t="s">
        <v>71</v>
      </c>
      <c r="C284" s="42" t="s">
        <v>122</v>
      </c>
      <c r="D284" s="42" t="s">
        <v>11</v>
      </c>
      <c r="E284" s="43">
        <f>48486.3-52.6-232.3</f>
        <v>48201.4</v>
      </c>
      <c r="F284" s="43">
        <v>-54.9</v>
      </c>
      <c r="G284" s="43">
        <f>F284+E284</f>
        <v>48146.5</v>
      </c>
      <c r="H284" s="43">
        <f>48150-54.3</f>
        <v>48095.7</v>
      </c>
      <c r="I284" s="43">
        <f>48150-54.3</f>
        <v>48095.7</v>
      </c>
      <c r="J284" s="81"/>
      <c r="K284" s="81"/>
      <c r="L284" s="81"/>
      <c r="M284" s="81"/>
      <c r="N284" s="94"/>
    </row>
    <row r="285" spans="1:14" ht="47.25">
      <c r="A285" s="22" t="s">
        <v>372</v>
      </c>
      <c r="B285" s="42" t="s">
        <v>71</v>
      </c>
      <c r="C285" s="42" t="s">
        <v>244</v>
      </c>
      <c r="D285" s="42"/>
      <c r="E285" s="20">
        <f>E286</f>
        <v>24133.5</v>
      </c>
      <c r="F285" s="20">
        <f>F286</f>
        <v>0</v>
      </c>
      <c r="G285" s="20">
        <f>G286</f>
        <v>24133.5</v>
      </c>
      <c r="H285" s="20">
        <f>H286</f>
        <v>24133.5</v>
      </c>
      <c r="I285" s="20">
        <f>I286</f>
        <v>24133.5</v>
      </c>
      <c r="J285" s="81"/>
      <c r="K285" s="81"/>
      <c r="L285" s="81"/>
      <c r="M285" s="81"/>
      <c r="N285" s="94"/>
    </row>
    <row r="286" spans="1:14" ht="31.5">
      <c r="A286" s="45" t="s">
        <v>10</v>
      </c>
      <c r="B286" s="42" t="s">
        <v>71</v>
      </c>
      <c r="C286" s="42" t="s">
        <v>244</v>
      </c>
      <c r="D286" s="42" t="s">
        <v>11</v>
      </c>
      <c r="E286" s="20">
        <v>24133.5</v>
      </c>
      <c r="F286" s="20"/>
      <c r="G286" s="20">
        <f>F286+E286</f>
        <v>24133.5</v>
      </c>
      <c r="H286" s="20">
        <v>24133.5</v>
      </c>
      <c r="I286" s="20">
        <v>24133.5</v>
      </c>
      <c r="J286" s="81"/>
      <c r="K286" s="81"/>
      <c r="L286" s="81"/>
      <c r="M286" s="81"/>
      <c r="N286" s="94"/>
    </row>
    <row r="287" spans="1:14" ht="31.5">
      <c r="A287" s="45" t="s">
        <v>239</v>
      </c>
      <c r="B287" s="42" t="s">
        <v>71</v>
      </c>
      <c r="C287" s="42" t="s">
        <v>240</v>
      </c>
      <c r="D287" s="42"/>
      <c r="E287" s="43">
        <f>E288</f>
        <v>105.2</v>
      </c>
      <c r="F287" s="43">
        <f>F288</f>
        <v>0</v>
      </c>
      <c r="G287" s="43">
        <f>G288</f>
        <v>105.2</v>
      </c>
      <c r="H287" s="43">
        <f>H288</f>
        <v>108.6</v>
      </c>
      <c r="I287" s="43">
        <f>I288</f>
        <v>108.6</v>
      </c>
      <c r="J287" s="81"/>
      <c r="K287" s="81"/>
      <c r="L287" s="81"/>
      <c r="M287" s="81"/>
      <c r="N287" s="94"/>
    </row>
    <row r="288" spans="1:14" ht="31.5">
      <c r="A288" s="45" t="s">
        <v>10</v>
      </c>
      <c r="B288" s="42" t="s">
        <v>71</v>
      </c>
      <c r="C288" s="42" t="s">
        <v>240</v>
      </c>
      <c r="D288" s="42" t="s">
        <v>11</v>
      </c>
      <c r="E288" s="43">
        <f>52.6+52.6</f>
        <v>105.2</v>
      </c>
      <c r="F288" s="43"/>
      <c r="G288" s="43">
        <f>F288+E288</f>
        <v>105.2</v>
      </c>
      <c r="H288" s="43">
        <f>54.3+54.3</f>
        <v>108.6</v>
      </c>
      <c r="I288" s="43">
        <f>54.3+54.3</f>
        <v>108.6</v>
      </c>
      <c r="J288" s="81"/>
      <c r="K288" s="81"/>
      <c r="L288" s="81"/>
      <c r="M288" s="81"/>
      <c r="N288" s="94"/>
    </row>
    <row r="289" spans="1:14" ht="48.75" customHeight="1">
      <c r="A289" s="45" t="s">
        <v>47</v>
      </c>
      <c r="B289" s="42" t="s">
        <v>71</v>
      </c>
      <c r="C289" s="42" t="s">
        <v>123</v>
      </c>
      <c r="D289" s="42"/>
      <c r="E289" s="43">
        <f>E290</f>
        <v>22780.7</v>
      </c>
      <c r="F289" s="43">
        <f>F290</f>
        <v>0</v>
      </c>
      <c r="G289" s="43">
        <f>G290</f>
        <v>22780.7</v>
      </c>
      <c r="H289" s="43">
        <f>H290</f>
        <v>23359.9</v>
      </c>
      <c r="I289" s="43">
        <f>I290</f>
        <v>23359.9</v>
      </c>
      <c r="J289" s="81"/>
      <c r="K289" s="81"/>
      <c r="L289" s="81"/>
      <c r="M289" s="81"/>
      <c r="N289" s="94"/>
    </row>
    <row r="290" spans="1:14" ht="31.5">
      <c r="A290" s="45" t="s">
        <v>10</v>
      </c>
      <c r="B290" s="42" t="s">
        <v>71</v>
      </c>
      <c r="C290" s="42" t="s">
        <v>123</v>
      </c>
      <c r="D290" s="42" t="s">
        <v>11</v>
      </c>
      <c r="E290" s="43">
        <f>22816.7-36</f>
        <v>22780.7</v>
      </c>
      <c r="F290" s="43"/>
      <c r="G290" s="43">
        <f>F290+E290</f>
        <v>22780.7</v>
      </c>
      <c r="H290" s="43">
        <f>23395.9-36</f>
        <v>23359.9</v>
      </c>
      <c r="I290" s="43">
        <f>23395.9-36</f>
        <v>23359.9</v>
      </c>
      <c r="J290" s="81"/>
      <c r="K290" s="81"/>
      <c r="L290" s="81"/>
      <c r="M290" s="81"/>
      <c r="N290" s="94"/>
    </row>
    <row r="291" spans="1:14" ht="47.25">
      <c r="A291" s="45" t="s">
        <v>248</v>
      </c>
      <c r="B291" s="42" t="s">
        <v>71</v>
      </c>
      <c r="C291" s="42" t="s">
        <v>249</v>
      </c>
      <c r="D291" s="42"/>
      <c r="E291" s="43">
        <f>E292</f>
        <v>8334.2</v>
      </c>
      <c r="F291" s="43">
        <f>F292</f>
        <v>0</v>
      </c>
      <c r="G291" s="43">
        <f>G292</f>
        <v>8334.2</v>
      </c>
      <c r="H291" s="43">
        <f>H292</f>
        <v>8334.2</v>
      </c>
      <c r="I291" s="43">
        <f>I292</f>
        <v>8334.2</v>
      </c>
      <c r="J291" s="81"/>
      <c r="K291" s="81"/>
      <c r="L291" s="81"/>
      <c r="M291" s="81"/>
      <c r="N291" s="94"/>
    </row>
    <row r="292" spans="1:14" ht="31.5">
      <c r="A292" s="45" t="s">
        <v>10</v>
      </c>
      <c r="B292" s="42" t="s">
        <v>71</v>
      </c>
      <c r="C292" s="42" t="s">
        <v>249</v>
      </c>
      <c r="D292" s="42" t="s">
        <v>11</v>
      </c>
      <c r="E292" s="43">
        <v>8334.2</v>
      </c>
      <c r="F292" s="43"/>
      <c r="G292" s="43">
        <f>F292+E292</f>
        <v>8334.2</v>
      </c>
      <c r="H292" s="43">
        <v>8334.2</v>
      </c>
      <c r="I292" s="43">
        <v>8334.2</v>
      </c>
      <c r="J292" s="81"/>
      <c r="K292" s="81"/>
      <c r="L292" s="81"/>
      <c r="M292" s="81"/>
      <c r="N292" s="94"/>
    </row>
    <row r="293" spans="1:14" ht="31.5">
      <c r="A293" s="45" t="s">
        <v>239</v>
      </c>
      <c r="B293" s="42" t="s">
        <v>71</v>
      </c>
      <c r="C293" s="42" t="s">
        <v>241</v>
      </c>
      <c r="D293" s="42"/>
      <c r="E293" s="43">
        <f>E294</f>
        <v>72</v>
      </c>
      <c r="F293" s="43">
        <f>F294</f>
        <v>0</v>
      </c>
      <c r="G293" s="43">
        <f>G294</f>
        <v>72</v>
      </c>
      <c r="H293" s="43">
        <f>H294</f>
        <v>72</v>
      </c>
      <c r="I293" s="43">
        <f>I294</f>
        <v>72</v>
      </c>
      <c r="J293" s="81"/>
      <c r="K293" s="81"/>
      <c r="L293" s="81"/>
      <c r="M293" s="81"/>
      <c r="N293" s="94"/>
    </row>
    <row r="294" spans="1:14" ht="31.5">
      <c r="A294" s="45" t="s">
        <v>10</v>
      </c>
      <c r="B294" s="42" t="s">
        <v>71</v>
      </c>
      <c r="C294" s="42" t="s">
        <v>241</v>
      </c>
      <c r="D294" s="42" t="s">
        <v>11</v>
      </c>
      <c r="E294" s="43">
        <f>36+36</f>
        <v>72</v>
      </c>
      <c r="F294" s="43"/>
      <c r="G294" s="43">
        <f>F294+E294</f>
        <v>72</v>
      </c>
      <c r="H294" s="43">
        <f>36+36</f>
        <v>72</v>
      </c>
      <c r="I294" s="43">
        <f>36+36</f>
        <v>72</v>
      </c>
      <c r="J294" s="81"/>
      <c r="K294" s="81"/>
      <c r="L294" s="81"/>
      <c r="M294" s="81"/>
      <c r="N294" s="94"/>
    </row>
    <row r="295" spans="1:14" ht="47.25">
      <c r="A295" s="45" t="s">
        <v>413</v>
      </c>
      <c r="B295" s="42" t="s">
        <v>71</v>
      </c>
      <c r="C295" s="42" t="s">
        <v>414</v>
      </c>
      <c r="D295" s="42"/>
      <c r="E295" s="43">
        <v>0</v>
      </c>
      <c r="F295" s="43">
        <f>F296</f>
        <v>640.5</v>
      </c>
      <c r="G295" s="43">
        <f>G296</f>
        <v>640.5</v>
      </c>
      <c r="H295" s="43">
        <f>H296</f>
        <v>0</v>
      </c>
      <c r="I295" s="43">
        <f>I296</f>
        <v>0</v>
      </c>
      <c r="J295" s="81"/>
      <c r="K295" s="81"/>
      <c r="L295" s="81"/>
      <c r="M295" s="81"/>
      <c r="N295" s="154"/>
    </row>
    <row r="296" spans="1:14" ht="31.5">
      <c r="A296" s="22" t="s">
        <v>10</v>
      </c>
      <c r="B296" s="42" t="s">
        <v>71</v>
      </c>
      <c r="C296" s="42" t="s">
        <v>414</v>
      </c>
      <c r="D296" s="42" t="s">
        <v>11</v>
      </c>
      <c r="E296" s="43">
        <v>0</v>
      </c>
      <c r="F296" s="43">
        <v>640.5</v>
      </c>
      <c r="G296" s="43">
        <f>E296+F296</f>
        <v>640.5</v>
      </c>
      <c r="H296" s="43">
        <v>0</v>
      </c>
      <c r="I296" s="43">
        <v>0</v>
      </c>
      <c r="J296" s="81"/>
      <c r="K296" s="81"/>
      <c r="L296" s="81"/>
      <c r="M296" s="81"/>
      <c r="N296" s="154"/>
    </row>
    <row r="297" spans="1:14" ht="15.75">
      <c r="A297" s="45" t="s">
        <v>171</v>
      </c>
      <c r="B297" s="42" t="s">
        <v>71</v>
      </c>
      <c r="C297" s="42" t="s">
        <v>172</v>
      </c>
      <c r="D297" s="42"/>
      <c r="E297" s="43">
        <f>E298</f>
        <v>20</v>
      </c>
      <c r="F297" s="43">
        <f>F298</f>
        <v>0</v>
      </c>
      <c r="G297" s="43">
        <f>G298</f>
        <v>20</v>
      </c>
      <c r="H297" s="43">
        <f>H298</f>
        <v>20</v>
      </c>
      <c r="I297" s="43">
        <f>I298</f>
        <v>20</v>
      </c>
      <c r="J297" s="81"/>
      <c r="K297" s="81"/>
      <c r="L297" s="81"/>
      <c r="M297" s="81"/>
      <c r="N297" s="94"/>
    </row>
    <row r="298" spans="1:13" ht="15.75">
      <c r="A298" s="45" t="s">
        <v>26</v>
      </c>
      <c r="B298" s="42" t="s">
        <v>71</v>
      </c>
      <c r="C298" s="42" t="s">
        <v>172</v>
      </c>
      <c r="D298" s="42" t="s">
        <v>16</v>
      </c>
      <c r="E298" s="43">
        <v>20</v>
      </c>
      <c r="F298" s="43"/>
      <c r="G298" s="43">
        <f>F298+E298</f>
        <v>20</v>
      </c>
      <c r="H298" s="43">
        <v>20</v>
      </c>
      <c r="I298" s="43">
        <v>20</v>
      </c>
      <c r="J298" s="81"/>
      <c r="K298" s="81"/>
      <c r="L298" s="81"/>
      <c r="M298" s="81"/>
    </row>
    <row r="299" spans="1:13" ht="15.75">
      <c r="A299" s="45" t="s">
        <v>21</v>
      </c>
      <c r="B299" s="42" t="s">
        <v>71</v>
      </c>
      <c r="C299" s="42" t="s">
        <v>124</v>
      </c>
      <c r="D299" s="42"/>
      <c r="E299" s="43">
        <f>E301+E300+E302</f>
        <v>9275.2</v>
      </c>
      <c r="F299" s="43">
        <f>F301+F300+F302</f>
        <v>0</v>
      </c>
      <c r="G299" s="43">
        <f>G301+G300+G302</f>
        <v>9275.2</v>
      </c>
      <c r="H299" s="43">
        <f>H301+H300+H302</f>
        <v>9045.2</v>
      </c>
      <c r="I299" s="43">
        <f>I301+I300+I302</f>
        <v>9045.2</v>
      </c>
      <c r="J299" s="81"/>
      <c r="K299" s="81"/>
      <c r="L299" s="81"/>
      <c r="M299" s="81"/>
    </row>
    <row r="300" spans="1:13" ht="63">
      <c r="A300" s="45" t="s">
        <v>14</v>
      </c>
      <c r="B300" s="42" t="s">
        <v>71</v>
      </c>
      <c r="C300" s="42" t="s">
        <v>124</v>
      </c>
      <c r="D300" s="42" t="s">
        <v>15</v>
      </c>
      <c r="E300" s="43">
        <v>7841.2</v>
      </c>
      <c r="F300" s="43"/>
      <c r="G300" s="43">
        <f>F300+E300</f>
        <v>7841.2</v>
      </c>
      <c r="H300" s="43">
        <v>7841.2</v>
      </c>
      <c r="I300" s="43">
        <v>7841.2</v>
      </c>
      <c r="J300" s="81"/>
      <c r="K300" s="81"/>
      <c r="L300" s="81"/>
      <c r="M300" s="81"/>
    </row>
    <row r="301" spans="1:13" ht="47.25">
      <c r="A301" s="45" t="s">
        <v>346</v>
      </c>
      <c r="B301" s="42" t="s">
        <v>71</v>
      </c>
      <c r="C301" s="42" t="s">
        <v>124</v>
      </c>
      <c r="D301" s="42" t="s">
        <v>8</v>
      </c>
      <c r="E301" s="43">
        <v>1415.5</v>
      </c>
      <c r="F301" s="43"/>
      <c r="G301" s="43">
        <f>F301+E301</f>
        <v>1415.5</v>
      </c>
      <c r="H301" s="43">
        <v>1185.5</v>
      </c>
      <c r="I301" s="43">
        <v>1185.5</v>
      </c>
      <c r="J301" s="81"/>
      <c r="K301" s="81"/>
      <c r="L301" s="81"/>
      <c r="M301" s="81"/>
    </row>
    <row r="302" spans="1:13" ht="15.75">
      <c r="A302" s="45" t="s">
        <v>9</v>
      </c>
      <c r="B302" s="42" t="s">
        <v>71</v>
      </c>
      <c r="C302" s="42" t="s">
        <v>124</v>
      </c>
      <c r="D302" s="42" t="s">
        <v>12</v>
      </c>
      <c r="E302" s="43">
        <v>18.5</v>
      </c>
      <c r="F302" s="43"/>
      <c r="G302" s="43">
        <f>F302+E302</f>
        <v>18.5</v>
      </c>
      <c r="H302" s="43">
        <v>18.5</v>
      </c>
      <c r="I302" s="43">
        <v>18.5</v>
      </c>
      <c r="J302" s="81"/>
      <c r="K302" s="81"/>
      <c r="L302" s="81"/>
      <c r="M302" s="81"/>
    </row>
    <row r="303" spans="1:13" ht="31.5">
      <c r="A303" s="45" t="s">
        <v>46</v>
      </c>
      <c r="B303" s="42" t="s">
        <v>71</v>
      </c>
      <c r="C303" s="42" t="s">
        <v>327</v>
      </c>
      <c r="D303" s="42"/>
      <c r="E303" s="43">
        <f>E304+E305+E306</f>
        <v>7954.400000000001</v>
      </c>
      <c r="F303" s="43">
        <f>F304+F305+F306</f>
        <v>0</v>
      </c>
      <c r="G303" s="43">
        <f>G304+G305+G306</f>
        <v>7954.400000000001</v>
      </c>
      <c r="H303" s="43">
        <f>H304+H305+H306</f>
        <v>7954.400000000001</v>
      </c>
      <c r="I303" s="43">
        <f>I304+I305+I306</f>
        <v>7954.400000000001</v>
      </c>
      <c r="J303" s="81"/>
      <c r="K303" s="81"/>
      <c r="L303" s="81"/>
      <c r="M303" s="81"/>
    </row>
    <row r="304" spans="1:13" ht="63">
      <c r="A304" s="45" t="s">
        <v>14</v>
      </c>
      <c r="B304" s="42" t="s">
        <v>71</v>
      </c>
      <c r="C304" s="42" t="s">
        <v>327</v>
      </c>
      <c r="D304" s="42" t="s">
        <v>15</v>
      </c>
      <c r="E304" s="37">
        <v>7165.3</v>
      </c>
      <c r="F304" s="37"/>
      <c r="G304" s="37">
        <f>F304+E304</f>
        <v>7165.3</v>
      </c>
      <c r="H304" s="37">
        <v>7165.3</v>
      </c>
      <c r="I304" s="37">
        <v>7165.3</v>
      </c>
      <c r="J304" s="81"/>
      <c r="K304" s="81"/>
      <c r="L304" s="81"/>
      <c r="M304" s="81"/>
    </row>
    <row r="305" spans="1:13" ht="47.25">
      <c r="A305" s="45" t="s">
        <v>346</v>
      </c>
      <c r="B305" s="42" t="s">
        <v>71</v>
      </c>
      <c r="C305" s="42" t="s">
        <v>327</v>
      </c>
      <c r="D305" s="42" t="s">
        <v>8</v>
      </c>
      <c r="E305" s="37">
        <v>786.6</v>
      </c>
      <c r="F305" s="37"/>
      <c r="G305" s="37">
        <f>F305+E305</f>
        <v>786.6</v>
      </c>
      <c r="H305" s="37">
        <v>786.6</v>
      </c>
      <c r="I305" s="37">
        <v>786.6</v>
      </c>
      <c r="J305" s="81"/>
      <c r="K305" s="81"/>
      <c r="L305" s="81"/>
      <c r="M305" s="81"/>
    </row>
    <row r="306" spans="1:13" ht="15.75">
      <c r="A306" s="45" t="s">
        <v>9</v>
      </c>
      <c r="B306" s="42" t="s">
        <v>71</v>
      </c>
      <c r="C306" s="42" t="s">
        <v>327</v>
      </c>
      <c r="D306" s="42" t="s">
        <v>12</v>
      </c>
      <c r="E306" s="37">
        <v>2.5</v>
      </c>
      <c r="F306" s="37"/>
      <c r="G306" s="37">
        <f>F306+E306</f>
        <v>2.5</v>
      </c>
      <c r="H306" s="37">
        <v>2.5</v>
      </c>
      <c r="I306" s="37">
        <v>2.5</v>
      </c>
      <c r="J306" s="81"/>
      <c r="K306" s="81"/>
      <c r="L306" s="81"/>
      <c r="M306" s="81"/>
    </row>
    <row r="307" spans="1:13" ht="15.75">
      <c r="A307" s="45" t="s">
        <v>183</v>
      </c>
      <c r="B307" s="42" t="s">
        <v>71</v>
      </c>
      <c r="C307" s="42" t="s">
        <v>386</v>
      </c>
      <c r="D307" s="42"/>
      <c r="E307" s="20">
        <f>E308</f>
        <v>0</v>
      </c>
      <c r="F307" s="20">
        <f>F308</f>
        <v>5417</v>
      </c>
      <c r="G307" s="20">
        <f>G308</f>
        <v>5417</v>
      </c>
      <c r="H307" s="20">
        <f>H308</f>
        <v>0</v>
      </c>
      <c r="I307" s="20">
        <f>I308</f>
        <v>0</v>
      </c>
      <c r="J307" s="81"/>
      <c r="K307" s="81"/>
      <c r="L307" s="81"/>
      <c r="M307" s="81"/>
    </row>
    <row r="308" spans="1:13" ht="31.5">
      <c r="A308" s="45" t="s">
        <v>10</v>
      </c>
      <c r="B308" s="42" t="s">
        <v>71</v>
      </c>
      <c r="C308" s="42" t="s">
        <v>386</v>
      </c>
      <c r="D308" s="42" t="s">
        <v>11</v>
      </c>
      <c r="E308" s="20">
        <v>0</v>
      </c>
      <c r="F308" s="20">
        <f>5417.1-0.1</f>
        <v>5417</v>
      </c>
      <c r="G308" s="20">
        <f>E308+F308</f>
        <v>5417</v>
      </c>
      <c r="H308" s="20">
        <v>0</v>
      </c>
      <c r="I308" s="20">
        <v>0</v>
      </c>
      <c r="J308" s="81"/>
      <c r="K308" s="81"/>
      <c r="L308" s="81"/>
      <c r="M308" s="81"/>
    </row>
    <row r="309" spans="1:13" ht="15.75">
      <c r="A309" s="67" t="s">
        <v>29</v>
      </c>
      <c r="B309" s="69" t="s">
        <v>72</v>
      </c>
      <c r="C309" s="69" t="s">
        <v>89</v>
      </c>
      <c r="D309" s="69"/>
      <c r="E309" s="70">
        <f aca="true" t="shared" si="7" ref="E309:I310">E310</f>
        <v>805.5</v>
      </c>
      <c r="F309" s="70">
        <f t="shared" si="7"/>
        <v>0</v>
      </c>
      <c r="G309" s="70">
        <f t="shared" si="7"/>
        <v>805.5</v>
      </c>
      <c r="H309" s="70">
        <f t="shared" si="7"/>
        <v>805.5</v>
      </c>
      <c r="I309" s="70">
        <f t="shared" si="7"/>
        <v>805.5</v>
      </c>
      <c r="J309" s="81"/>
      <c r="K309" s="81"/>
      <c r="L309" s="81"/>
      <c r="M309" s="81"/>
    </row>
    <row r="310" spans="1:13" ht="63">
      <c r="A310" s="45" t="s">
        <v>179</v>
      </c>
      <c r="B310" s="42" t="s">
        <v>71</v>
      </c>
      <c r="C310" s="42" t="s">
        <v>178</v>
      </c>
      <c r="D310" s="42"/>
      <c r="E310" s="43">
        <f t="shared" si="7"/>
        <v>805.5</v>
      </c>
      <c r="F310" s="43">
        <f t="shared" si="7"/>
        <v>0</v>
      </c>
      <c r="G310" s="43">
        <f t="shared" si="7"/>
        <v>805.5</v>
      </c>
      <c r="H310" s="43">
        <f t="shared" si="7"/>
        <v>805.5</v>
      </c>
      <c r="I310" s="43">
        <f t="shared" si="7"/>
        <v>805.5</v>
      </c>
      <c r="J310" s="81"/>
      <c r="K310" s="81"/>
      <c r="L310" s="81"/>
      <c r="M310" s="81"/>
    </row>
    <row r="311" spans="1:13" ht="31.5">
      <c r="A311" s="45" t="s">
        <v>10</v>
      </c>
      <c r="B311" s="42" t="s">
        <v>71</v>
      </c>
      <c r="C311" s="42" t="s">
        <v>178</v>
      </c>
      <c r="D311" s="42" t="s">
        <v>11</v>
      </c>
      <c r="E311" s="43">
        <v>805.5</v>
      </c>
      <c r="F311" s="43"/>
      <c r="G311" s="43">
        <f>F311+E311</f>
        <v>805.5</v>
      </c>
      <c r="H311" s="43">
        <v>805.5</v>
      </c>
      <c r="I311" s="43">
        <v>805.5</v>
      </c>
      <c r="J311" s="81"/>
      <c r="K311" s="81"/>
      <c r="L311" s="81"/>
      <c r="M311" s="81"/>
    </row>
    <row r="312" spans="1:13" ht="31.5">
      <c r="A312" s="131" t="s">
        <v>73</v>
      </c>
      <c r="B312" s="33" t="s">
        <v>74</v>
      </c>
      <c r="C312" s="72"/>
      <c r="D312" s="76"/>
      <c r="E312" s="31">
        <f>E313+E328</f>
        <v>164556.49999999997</v>
      </c>
      <c r="F312" s="31">
        <f>F313+F328</f>
        <v>1211</v>
      </c>
      <c r="G312" s="31">
        <f>G313+G328</f>
        <v>165767.49999999997</v>
      </c>
      <c r="H312" s="31">
        <f>H313+H328</f>
        <v>24986.3</v>
      </c>
      <c r="I312" s="31">
        <f>I313+I328</f>
        <v>25040.1</v>
      </c>
      <c r="J312" s="81"/>
      <c r="K312" s="81"/>
      <c r="L312" s="81"/>
      <c r="M312" s="81"/>
    </row>
    <row r="313" spans="1:13" ht="31.5">
      <c r="A313" s="128" t="s">
        <v>262</v>
      </c>
      <c r="B313" s="69" t="s">
        <v>74</v>
      </c>
      <c r="C313" s="68" t="s">
        <v>163</v>
      </c>
      <c r="D313" s="68" t="s">
        <v>0</v>
      </c>
      <c r="E313" s="74">
        <f>E314+E325</f>
        <v>138995.09999999998</v>
      </c>
      <c r="F313" s="74">
        <f>F314+F325</f>
        <v>866.6</v>
      </c>
      <c r="G313" s="74">
        <f>G314+G325</f>
        <v>139861.69999999998</v>
      </c>
      <c r="H313" s="74">
        <f>H314+H325</f>
        <v>40</v>
      </c>
      <c r="I313" s="74">
        <f>I314+I325</f>
        <v>48</v>
      </c>
      <c r="J313" s="81"/>
      <c r="K313" s="81"/>
      <c r="L313" s="81"/>
      <c r="M313" s="81"/>
    </row>
    <row r="314" spans="1:13" ht="63">
      <c r="A314" s="129" t="s">
        <v>359</v>
      </c>
      <c r="B314" s="75" t="s">
        <v>74</v>
      </c>
      <c r="C314" s="11" t="s">
        <v>165</v>
      </c>
      <c r="D314" s="11" t="s">
        <v>0</v>
      </c>
      <c r="E314" s="111">
        <f>E321+E323+E315+E319+E317</f>
        <v>138845.09999999998</v>
      </c>
      <c r="F314" s="111">
        <f>F321+F323+F315+F319+F317</f>
        <v>866.6</v>
      </c>
      <c r="G314" s="111">
        <f>G321+G323+G315+G319+G317</f>
        <v>139711.69999999998</v>
      </c>
      <c r="H314" s="111">
        <f>H321+H323+H315+H319+H317</f>
        <v>0</v>
      </c>
      <c r="I314" s="111">
        <f>I321+I323+I315+I319+I317</f>
        <v>0</v>
      </c>
      <c r="J314" s="81"/>
      <c r="K314" s="81"/>
      <c r="L314" s="81"/>
      <c r="M314" s="81"/>
    </row>
    <row r="315" spans="1:13" ht="31.5">
      <c r="A315" s="45" t="s">
        <v>251</v>
      </c>
      <c r="B315" s="27" t="s">
        <v>74</v>
      </c>
      <c r="C315" s="35" t="s">
        <v>335</v>
      </c>
      <c r="D315" s="35"/>
      <c r="E315" s="121">
        <f>E316</f>
        <v>170</v>
      </c>
      <c r="F315" s="121">
        <f>F316</f>
        <v>0</v>
      </c>
      <c r="G315" s="121">
        <f>G316</f>
        <v>170</v>
      </c>
      <c r="H315" s="121">
        <f>H316</f>
        <v>0</v>
      </c>
      <c r="I315" s="121">
        <f>I316</f>
        <v>0</v>
      </c>
      <c r="J315" s="81"/>
      <c r="K315" s="81"/>
      <c r="L315" s="81"/>
      <c r="M315" s="81"/>
    </row>
    <row r="316" spans="1:13" ht="47.25">
      <c r="A316" s="45" t="s">
        <v>346</v>
      </c>
      <c r="B316" s="27" t="s">
        <v>74</v>
      </c>
      <c r="C316" s="35" t="s">
        <v>335</v>
      </c>
      <c r="D316" s="35" t="s">
        <v>8</v>
      </c>
      <c r="E316" s="121">
        <v>170</v>
      </c>
      <c r="F316" s="121"/>
      <c r="G316" s="121">
        <f>F316+E316</f>
        <v>170</v>
      </c>
      <c r="H316" s="121">
        <v>0</v>
      </c>
      <c r="I316" s="121">
        <v>0</v>
      </c>
      <c r="J316" s="81"/>
      <c r="K316" s="81"/>
      <c r="L316" s="81"/>
      <c r="M316" s="81"/>
    </row>
    <row r="317" spans="1:13" ht="63">
      <c r="A317" s="150" t="s">
        <v>293</v>
      </c>
      <c r="B317" s="42" t="s">
        <v>74</v>
      </c>
      <c r="C317" s="35" t="s">
        <v>325</v>
      </c>
      <c r="D317" s="21"/>
      <c r="E317" s="121">
        <f>E318</f>
        <v>0</v>
      </c>
      <c r="F317" s="121">
        <f>F318</f>
        <v>866.6</v>
      </c>
      <c r="G317" s="121">
        <f>G318</f>
        <v>866.6</v>
      </c>
      <c r="H317" s="121">
        <f>H318</f>
        <v>0</v>
      </c>
      <c r="I317" s="121">
        <f>I318</f>
        <v>0</v>
      </c>
      <c r="J317" s="81"/>
      <c r="K317" s="81"/>
      <c r="L317" s="81"/>
      <c r="M317" s="81"/>
    </row>
    <row r="318" spans="1:13" ht="15.75">
      <c r="A318" s="151" t="s">
        <v>9</v>
      </c>
      <c r="B318" s="42" t="s">
        <v>74</v>
      </c>
      <c r="C318" s="35" t="s">
        <v>325</v>
      </c>
      <c r="D318" s="21" t="s">
        <v>12</v>
      </c>
      <c r="E318" s="121">
        <v>0</v>
      </c>
      <c r="F318" s="121">
        <v>866.6</v>
      </c>
      <c r="G318" s="121">
        <f>F318+E318</f>
        <v>866.6</v>
      </c>
      <c r="H318" s="121">
        <v>0</v>
      </c>
      <c r="I318" s="121">
        <v>0</v>
      </c>
      <c r="J318" s="81"/>
      <c r="K318" s="81"/>
      <c r="L318" s="81"/>
      <c r="M318" s="81"/>
    </row>
    <row r="319" spans="1:13" ht="31.5">
      <c r="A319" s="45" t="s">
        <v>251</v>
      </c>
      <c r="B319" s="27" t="s">
        <v>74</v>
      </c>
      <c r="C319" s="35" t="s">
        <v>341</v>
      </c>
      <c r="D319" s="21"/>
      <c r="E319" s="43">
        <f>E320</f>
        <v>131741.3</v>
      </c>
      <c r="F319" s="43">
        <f>F320</f>
        <v>0</v>
      </c>
      <c r="G319" s="43">
        <f>G320</f>
        <v>131741.3</v>
      </c>
      <c r="H319" s="43">
        <f>H320</f>
        <v>0</v>
      </c>
      <c r="I319" s="43">
        <f>I320</f>
        <v>0</v>
      </c>
      <c r="J319" s="81"/>
      <c r="K319" s="81"/>
      <c r="L319" s="81"/>
      <c r="M319" s="81"/>
    </row>
    <row r="320" spans="1:13" ht="15.75">
      <c r="A320" s="45" t="s">
        <v>9</v>
      </c>
      <c r="B320" s="27" t="s">
        <v>74</v>
      </c>
      <c r="C320" s="35" t="s">
        <v>341</v>
      </c>
      <c r="D320" s="35" t="s">
        <v>12</v>
      </c>
      <c r="E320" s="43">
        <v>131741.3</v>
      </c>
      <c r="F320" s="43"/>
      <c r="G320" s="43">
        <f>F320+E320</f>
        <v>131741.3</v>
      </c>
      <c r="H320" s="20">
        <v>0</v>
      </c>
      <c r="I320" s="20">
        <v>0</v>
      </c>
      <c r="J320" s="81"/>
      <c r="K320" s="81"/>
      <c r="L320" s="81"/>
      <c r="M320" s="81"/>
    </row>
    <row r="321" spans="1:13" ht="44.25" customHeight="1">
      <c r="A321" s="45" t="s">
        <v>251</v>
      </c>
      <c r="B321" s="27" t="s">
        <v>74</v>
      </c>
      <c r="C321" s="35" t="s">
        <v>254</v>
      </c>
      <c r="D321" s="35"/>
      <c r="E321" s="36">
        <f>E322</f>
        <v>5547</v>
      </c>
      <c r="F321" s="36">
        <f>F322</f>
        <v>0</v>
      </c>
      <c r="G321" s="36">
        <f>G322</f>
        <v>5547</v>
      </c>
      <c r="H321" s="36">
        <f>H322</f>
        <v>0</v>
      </c>
      <c r="I321" s="36">
        <f>I322</f>
        <v>0</v>
      </c>
      <c r="J321" s="81"/>
      <c r="K321" s="81"/>
      <c r="L321" s="81"/>
      <c r="M321" s="81"/>
    </row>
    <row r="322" spans="1:13" ht="15.75">
      <c r="A322" s="45" t="s">
        <v>9</v>
      </c>
      <c r="B322" s="27" t="s">
        <v>74</v>
      </c>
      <c r="C322" s="35" t="s">
        <v>254</v>
      </c>
      <c r="D322" s="35" t="s">
        <v>12</v>
      </c>
      <c r="E322" s="36">
        <v>5547</v>
      </c>
      <c r="F322" s="36"/>
      <c r="G322" s="36">
        <f>F322+E322</f>
        <v>5547</v>
      </c>
      <c r="H322" s="36">
        <v>0</v>
      </c>
      <c r="I322" s="36">
        <v>0</v>
      </c>
      <c r="J322" s="81"/>
      <c r="K322" s="81"/>
      <c r="L322" s="81"/>
      <c r="M322" s="81"/>
    </row>
    <row r="323" spans="1:13" ht="44.25" customHeight="1">
      <c r="A323" s="45" t="s">
        <v>251</v>
      </c>
      <c r="B323" s="27" t="s">
        <v>74</v>
      </c>
      <c r="C323" s="35" t="s">
        <v>255</v>
      </c>
      <c r="D323" s="35"/>
      <c r="E323" s="36">
        <f>E324</f>
        <v>1386.8</v>
      </c>
      <c r="F323" s="36">
        <f>F324</f>
        <v>0</v>
      </c>
      <c r="G323" s="36">
        <f>G324</f>
        <v>1386.8</v>
      </c>
      <c r="H323" s="36">
        <f>H324</f>
        <v>0</v>
      </c>
      <c r="I323" s="36">
        <f>I324</f>
        <v>0</v>
      </c>
      <c r="J323" s="81"/>
      <c r="K323" s="81"/>
      <c r="L323" s="81"/>
      <c r="M323" s="81"/>
    </row>
    <row r="324" spans="1:13" ht="15.75">
      <c r="A324" s="45" t="s">
        <v>9</v>
      </c>
      <c r="B324" s="27" t="s">
        <v>74</v>
      </c>
      <c r="C324" s="35" t="s">
        <v>255</v>
      </c>
      <c r="D324" s="35" t="s">
        <v>12</v>
      </c>
      <c r="E324" s="36">
        <v>1386.8</v>
      </c>
      <c r="F324" s="36"/>
      <c r="G324" s="36">
        <f>F324+E324</f>
        <v>1386.8</v>
      </c>
      <c r="H324" s="36">
        <v>0</v>
      </c>
      <c r="I324" s="36">
        <v>0</v>
      </c>
      <c r="J324" s="81"/>
      <c r="K324" s="81"/>
      <c r="L324" s="81"/>
      <c r="M324" s="81"/>
    </row>
    <row r="325" spans="1:13" ht="31.5">
      <c r="A325" s="10" t="s">
        <v>264</v>
      </c>
      <c r="B325" s="75" t="s">
        <v>74</v>
      </c>
      <c r="C325" s="11" t="s">
        <v>169</v>
      </c>
      <c r="D325" s="11" t="s">
        <v>0</v>
      </c>
      <c r="E325" s="12">
        <f aca="true" t="shared" si="8" ref="E325:I326">E326</f>
        <v>150</v>
      </c>
      <c r="F325" s="12">
        <f t="shared" si="8"/>
        <v>0</v>
      </c>
      <c r="G325" s="12">
        <f t="shared" si="8"/>
        <v>150</v>
      </c>
      <c r="H325" s="12">
        <f t="shared" si="8"/>
        <v>40</v>
      </c>
      <c r="I325" s="12">
        <f t="shared" si="8"/>
        <v>48</v>
      </c>
      <c r="J325" s="81"/>
      <c r="K325" s="81"/>
      <c r="L325" s="81"/>
      <c r="M325" s="81"/>
    </row>
    <row r="326" spans="1:13" ht="31.5">
      <c r="A326" s="40" t="s">
        <v>44</v>
      </c>
      <c r="B326" s="42" t="s">
        <v>74</v>
      </c>
      <c r="C326" s="15" t="s">
        <v>170</v>
      </c>
      <c r="D326" s="21"/>
      <c r="E326" s="36">
        <f t="shared" si="8"/>
        <v>150</v>
      </c>
      <c r="F326" s="36">
        <f t="shared" si="8"/>
        <v>0</v>
      </c>
      <c r="G326" s="36">
        <f t="shared" si="8"/>
        <v>150</v>
      </c>
      <c r="H326" s="36">
        <f t="shared" si="8"/>
        <v>40</v>
      </c>
      <c r="I326" s="36">
        <f t="shared" si="8"/>
        <v>48</v>
      </c>
      <c r="J326" s="81"/>
      <c r="K326" s="81"/>
      <c r="L326" s="81"/>
      <c r="M326" s="81"/>
    </row>
    <row r="327" spans="1:13" ht="47.25">
      <c r="A327" s="45" t="s">
        <v>346</v>
      </c>
      <c r="B327" s="42" t="s">
        <v>74</v>
      </c>
      <c r="C327" s="15" t="s">
        <v>170</v>
      </c>
      <c r="D327" s="42" t="s">
        <v>8</v>
      </c>
      <c r="E327" s="36">
        <v>150</v>
      </c>
      <c r="F327" s="36"/>
      <c r="G327" s="36">
        <f>F327+E327</f>
        <v>150</v>
      </c>
      <c r="H327" s="36">
        <v>40</v>
      </c>
      <c r="I327" s="36">
        <v>48</v>
      </c>
      <c r="J327" s="81"/>
      <c r="K327" s="81"/>
      <c r="L327" s="81"/>
      <c r="M327" s="81"/>
    </row>
    <row r="328" spans="1:13" ht="31.5">
      <c r="A328" s="128" t="s">
        <v>271</v>
      </c>
      <c r="B328" s="69" t="s">
        <v>74</v>
      </c>
      <c r="C328" s="68" t="s">
        <v>137</v>
      </c>
      <c r="D328" s="68" t="s">
        <v>0</v>
      </c>
      <c r="E328" s="74">
        <f>E329</f>
        <v>25561.399999999998</v>
      </c>
      <c r="F328" s="74">
        <f>F329</f>
        <v>344.4000000000001</v>
      </c>
      <c r="G328" s="74">
        <f>G329</f>
        <v>25905.799999999996</v>
      </c>
      <c r="H328" s="74">
        <f>H329</f>
        <v>24946.3</v>
      </c>
      <c r="I328" s="74">
        <f>I329</f>
        <v>24992.1</v>
      </c>
      <c r="J328" s="81"/>
      <c r="K328" s="81"/>
      <c r="L328" s="81"/>
      <c r="M328" s="81"/>
    </row>
    <row r="329" spans="1:13" ht="15.75">
      <c r="A329" s="129" t="s">
        <v>273</v>
      </c>
      <c r="B329" s="75" t="s">
        <v>74</v>
      </c>
      <c r="C329" s="11" t="s">
        <v>140</v>
      </c>
      <c r="D329" s="11" t="s">
        <v>0</v>
      </c>
      <c r="E329" s="12">
        <f>E330+E332+E334+E338</f>
        <v>25561.399999999998</v>
      </c>
      <c r="F329" s="12">
        <f>F330+F332+F334+F338</f>
        <v>344.4000000000001</v>
      </c>
      <c r="G329" s="12">
        <f>G330+G332+G334+G338</f>
        <v>25905.799999999996</v>
      </c>
      <c r="H329" s="12">
        <f>H330+H332+H334+H338</f>
        <v>24946.3</v>
      </c>
      <c r="I329" s="12">
        <f>I330+I332+I334+I338</f>
        <v>24992.1</v>
      </c>
      <c r="J329" s="81"/>
      <c r="K329" s="81"/>
      <c r="L329" s="81"/>
      <c r="M329" s="81"/>
    </row>
    <row r="330" spans="1:13" ht="47.25">
      <c r="A330" s="45" t="s">
        <v>52</v>
      </c>
      <c r="B330" s="42" t="s">
        <v>74</v>
      </c>
      <c r="C330" s="42" t="s">
        <v>141</v>
      </c>
      <c r="D330" s="21"/>
      <c r="E330" s="20">
        <f>E331</f>
        <v>1152.6</v>
      </c>
      <c r="F330" s="20">
        <f>F331</f>
        <v>0</v>
      </c>
      <c r="G330" s="20">
        <f>G331</f>
        <v>1152.6</v>
      </c>
      <c r="H330" s="20">
        <f>H331</f>
        <v>1200</v>
      </c>
      <c r="I330" s="20">
        <f>I331</f>
        <v>1200</v>
      </c>
      <c r="J330" s="81"/>
      <c r="K330" s="81"/>
      <c r="L330" s="81"/>
      <c r="M330" s="81"/>
    </row>
    <row r="331" spans="1:13" ht="47.25">
      <c r="A331" s="45" t="s">
        <v>346</v>
      </c>
      <c r="B331" s="42" t="s">
        <v>74</v>
      </c>
      <c r="C331" s="42" t="s">
        <v>141</v>
      </c>
      <c r="D331" s="42" t="s">
        <v>8</v>
      </c>
      <c r="E331" s="20">
        <v>1152.6</v>
      </c>
      <c r="F331" s="20"/>
      <c r="G331" s="20">
        <f>F331+E331</f>
        <v>1152.6</v>
      </c>
      <c r="H331" s="20">
        <v>1200</v>
      </c>
      <c r="I331" s="20">
        <v>1200</v>
      </c>
      <c r="J331" s="81"/>
      <c r="K331" s="81"/>
      <c r="L331" s="81"/>
      <c r="M331" s="81"/>
    </row>
    <row r="332" spans="1:13" ht="19.5" customHeight="1">
      <c r="A332" s="45" t="s">
        <v>17</v>
      </c>
      <c r="B332" s="42" t="s">
        <v>74</v>
      </c>
      <c r="C332" s="42" t="s">
        <v>142</v>
      </c>
      <c r="D332" s="21"/>
      <c r="E332" s="20">
        <f>E333</f>
        <v>150</v>
      </c>
      <c r="F332" s="20">
        <f>F333</f>
        <v>0</v>
      </c>
      <c r="G332" s="20">
        <f>G333</f>
        <v>150</v>
      </c>
      <c r="H332" s="20">
        <f>H333</f>
        <v>230</v>
      </c>
      <c r="I332" s="20">
        <f>I333</f>
        <v>200</v>
      </c>
      <c r="J332" s="81"/>
      <c r="K332" s="81"/>
      <c r="L332" s="81"/>
      <c r="M332" s="81"/>
    </row>
    <row r="333" spans="1:13" ht="47.25">
      <c r="A333" s="45" t="s">
        <v>346</v>
      </c>
      <c r="B333" s="42" t="s">
        <v>74</v>
      </c>
      <c r="C333" s="42" t="s">
        <v>142</v>
      </c>
      <c r="D333" s="42" t="s">
        <v>8</v>
      </c>
      <c r="E333" s="20">
        <v>150</v>
      </c>
      <c r="F333" s="20"/>
      <c r="G333" s="20">
        <f>F333+E333</f>
        <v>150</v>
      </c>
      <c r="H333" s="20">
        <v>230</v>
      </c>
      <c r="I333" s="20">
        <v>200</v>
      </c>
      <c r="J333" s="81"/>
      <c r="K333" s="81"/>
      <c r="L333" s="81"/>
      <c r="M333" s="81"/>
    </row>
    <row r="334" spans="1:13" ht="31.5">
      <c r="A334" s="45" t="s">
        <v>13</v>
      </c>
      <c r="B334" s="42" t="s">
        <v>74</v>
      </c>
      <c r="C334" s="42" t="s">
        <v>143</v>
      </c>
      <c r="D334" s="21"/>
      <c r="E334" s="20">
        <f>SUM(E335:E337)</f>
        <v>17941.6</v>
      </c>
      <c r="F334" s="20">
        <f>SUM(F335:F337)</f>
        <v>0</v>
      </c>
      <c r="G334" s="20">
        <f>SUM(G335:G337)</f>
        <v>17941.6</v>
      </c>
      <c r="H334" s="20">
        <f>SUM(H335:H337)</f>
        <v>17513.8</v>
      </c>
      <c r="I334" s="20">
        <f>SUM(I335:I337)</f>
        <v>17478.3</v>
      </c>
      <c r="J334" s="81"/>
      <c r="K334" s="81"/>
      <c r="L334" s="81"/>
      <c r="M334" s="81"/>
    </row>
    <row r="335" spans="1:13" ht="63">
      <c r="A335" s="45" t="s">
        <v>14</v>
      </c>
      <c r="B335" s="42" t="s">
        <v>74</v>
      </c>
      <c r="C335" s="42" t="s">
        <v>143</v>
      </c>
      <c r="D335" s="42" t="s">
        <v>15</v>
      </c>
      <c r="E335" s="20">
        <v>15757.5</v>
      </c>
      <c r="F335" s="20"/>
      <c r="G335" s="20">
        <f>F335+E335</f>
        <v>15757.5</v>
      </c>
      <c r="H335" s="20">
        <v>15655.5</v>
      </c>
      <c r="I335" s="20">
        <v>15655.5</v>
      </c>
      <c r="J335" s="81"/>
      <c r="K335" s="81"/>
      <c r="L335" s="81"/>
      <c r="M335" s="81"/>
    </row>
    <row r="336" spans="1:13" ht="47.25">
      <c r="A336" s="45" t="s">
        <v>346</v>
      </c>
      <c r="B336" s="42" t="s">
        <v>74</v>
      </c>
      <c r="C336" s="42" t="s">
        <v>143</v>
      </c>
      <c r="D336" s="42" t="s">
        <v>8</v>
      </c>
      <c r="E336" s="20">
        <v>2169.1</v>
      </c>
      <c r="F336" s="20"/>
      <c r="G336" s="20">
        <f>F336+E336</f>
        <v>2169.1</v>
      </c>
      <c r="H336" s="20">
        <v>1843.3</v>
      </c>
      <c r="I336" s="20">
        <v>1807.8</v>
      </c>
      <c r="J336" s="81"/>
      <c r="K336" s="81"/>
      <c r="L336" s="81"/>
      <c r="M336" s="81"/>
    </row>
    <row r="337" spans="1:13" ht="15.75">
      <c r="A337" s="45" t="s">
        <v>9</v>
      </c>
      <c r="B337" s="42" t="s">
        <v>74</v>
      </c>
      <c r="C337" s="42" t="s">
        <v>143</v>
      </c>
      <c r="D337" s="42" t="s">
        <v>12</v>
      </c>
      <c r="E337" s="20">
        <v>15</v>
      </c>
      <c r="F337" s="20"/>
      <c r="G337" s="20">
        <f>F337+E337</f>
        <v>15</v>
      </c>
      <c r="H337" s="20">
        <v>15</v>
      </c>
      <c r="I337" s="20">
        <v>15</v>
      </c>
      <c r="J337" s="81"/>
      <c r="K337" s="81"/>
      <c r="L337" s="81"/>
      <c r="M337" s="81"/>
    </row>
    <row r="338" spans="1:13" ht="31.5">
      <c r="A338" s="45" t="s">
        <v>45</v>
      </c>
      <c r="B338" s="42" t="s">
        <v>74</v>
      </c>
      <c r="C338" s="42" t="s">
        <v>144</v>
      </c>
      <c r="D338" s="21"/>
      <c r="E338" s="20">
        <f>E339+E340+E341</f>
        <v>6317.2</v>
      </c>
      <c r="F338" s="20">
        <f>F339+F340+F341</f>
        <v>344.4000000000001</v>
      </c>
      <c r="G338" s="20">
        <f>G339+G340+G341</f>
        <v>6661.6</v>
      </c>
      <c r="H338" s="20">
        <f>H340+H341+H339</f>
        <v>6002.5</v>
      </c>
      <c r="I338" s="20">
        <f>I340+I341+I339</f>
        <v>6113.8</v>
      </c>
      <c r="J338" s="81"/>
      <c r="K338" s="81"/>
      <c r="L338" s="81"/>
      <c r="M338" s="81"/>
    </row>
    <row r="339" spans="1:13" ht="63">
      <c r="A339" s="45" t="s">
        <v>14</v>
      </c>
      <c r="B339" s="42" t="s">
        <v>74</v>
      </c>
      <c r="C339" s="42" t="s">
        <v>144</v>
      </c>
      <c r="D339" s="21" t="s">
        <v>15</v>
      </c>
      <c r="E339" s="20">
        <v>2456</v>
      </c>
      <c r="F339" s="20">
        <v>-2020</v>
      </c>
      <c r="G339" s="20">
        <f>F339+E339</f>
        <v>436</v>
      </c>
      <c r="H339" s="20">
        <v>2456</v>
      </c>
      <c r="I339" s="20">
        <v>2456</v>
      </c>
      <c r="J339" s="81"/>
      <c r="K339" s="81"/>
      <c r="L339" s="81"/>
      <c r="M339" s="81"/>
    </row>
    <row r="340" spans="1:13" ht="47.25">
      <c r="A340" s="45" t="s">
        <v>346</v>
      </c>
      <c r="B340" s="42" t="s">
        <v>74</v>
      </c>
      <c r="C340" s="42" t="s">
        <v>144</v>
      </c>
      <c r="D340" s="42" t="s">
        <v>8</v>
      </c>
      <c r="E340" s="20">
        <v>3361.2</v>
      </c>
      <c r="F340" s="20">
        <f>2020+344.4</f>
        <v>2364.4</v>
      </c>
      <c r="G340" s="20">
        <f>F340+E340</f>
        <v>5725.6</v>
      </c>
      <c r="H340" s="20">
        <v>2846.5</v>
      </c>
      <c r="I340" s="20">
        <v>2957.8</v>
      </c>
      <c r="J340" s="81"/>
      <c r="K340" s="81"/>
      <c r="L340" s="81"/>
      <c r="M340" s="81"/>
    </row>
    <row r="341" spans="1:13" ht="15.75">
      <c r="A341" s="45" t="s">
        <v>9</v>
      </c>
      <c r="B341" s="42" t="s">
        <v>74</v>
      </c>
      <c r="C341" s="42" t="s">
        <v>144</v>
      </c>
      <c r="D341" s="42" t="s">
        <v>12</v>
      </c>
      <c r="E341" s="20">
        <v>500</v>
      </c>
      <c r="F341" s="20"/>
      <c r="G341" s="20">
        <f>F341+E341</f>
        <v>500</v>
      </c>
      <c r="H341" s="20">
        <v>700</v>
      </c>
      <c r="I341" s="20">
        <v>700</v>
      </c>
      <c r="J341" s="81"/>
      <c r="K341" s="81"/>
      <c r="L341" s="81"/>
      <c r="M341" s="81"/>
    </row>
    <row r="342" spans="1:14" ht="15.75">
      <c r="A342" s="130" t="s">
        <v>75</v>
      </c>
      <c r="B342" s="33" t="s">
        <v>76</v>
      </c>
      <c r="C342" s="77"/>
      <c r="D342" s="77"/>
      <c r="E342" s="31">
        <f>E343+E412</f>
        <v>1279951.5000000002</v>
      </c>
      <c r="F342" s="31">
        <f>F343+F412</f>
        <v>-746.2000000000002</v>
      </c>
      <c r="G342" s="31">
        <f>G343+G412</f>
        <v>1279205.3</v>
      </c>
      <c r="H342" s="31">
        <f>H343+H412</f>
        <v>1275035.2</v>
      </c>
      <c r="I342" s="31">
        <f>I343+I412</f>
        <v>1274120.7</v>
      </c>
      <c r="J342" s="81"/>
      <c r="K342" s="81"/>
      <c r="L342" s="81"/>
      <c r="M342" s="81"/>
      <c r="N342" s="81"/>
    </row>
    <row r="343" spans="1:13" ht="15.75">
      <c r="A343" s="128" t="s">
        <v>265</v>
      </c>
      <c r="B343" s="69" t="s">
        <v>76</v>
      </c>
      <c r="C343" s="68" t="s">
        <v>99</v>
      </c>
      <c r="D343" s="68" t="s">
        <v>0</v>
      </c>
      <c r="E343" s="74">
        <f>E344+E361+E380+E393+E400</f>
        <v>1278765.2000000002</v>
      </c>
      <c r="F343" s="74">
        <f>F344+F361+F380+F393+F400</f>
        <v>-746.2000000000002</v>
      </c>
      <c r="G343" s="74">
        <f>G344+G361+G380+G393+G400</f>
        <v>1278019</v>
      </c>
      <c r="H343" s="74">
        <f>H344+H361+H380+H393+H400</f>
        <v>1273848.9</v>
      </c>
      <c r="I343" s="74">
        <f>I344+I361+I380+I393+I400</f>
        <v>1272934.4</v>
      </c>
      <c r="J343" s="81"/>
      <c r="K343" s="81"/>
      <c r="L343" s="81"/>
      <c r="M343" s="81"/>
    </row>
    <row r="344" spans="1:13" ht="31.5">
      <c r="A344" s="129" t="s">
        <v>266</v>
      </c>
      <c r="B344" s="78" t="s">
        <v>76</v>
      </c>
      <c r="C344" s="11" t="s">
        <v>100</v>
      </c>
      <c r="D344" s="11" t="s">
        <v>0</v>
      </c>
      <c r="E344" s="12">
        <f>E345+E357+E351+E359+E349+E347+E355+E353</f>
        <v>468226.89999999997</v>
      </c>
      <c r="F344" s="12">
        <f>F345+F357+F351+F359+F349+F347+F355+F353</f>
        <v>402.4</v>
      </c>
      <c r="G344" s="12">
        <f>G345+G357+G351+G359+G349+G347+G355+G353</f>
        <v>468629.3</v>
      </c>
      <c r="H344" s="12">
        <f>H345+H357+H351+H359+H349+H347+H355+H353</f>
        <v>466310.1</v>
      </c>
      <c r="I344" s="12">
        <f>I345+I357+I351+I359+I349+I347+I355+I353</f>
        <v>466230.1</v>
      </c>
      <c r="J344" s="81"/>
      <c r="K344" s="81"/>
      <c r="L344" s="81"/>
      <c r="M344" s="81"/>
    </row>
    <row r="345" spans="1:13" ht="31.5">
      <c r="A345" s="45" t="s">
        <v>24</v>
      </c>
      <c r="B345" s="42" t="s">
        <v>76</v>
      </c>
      <c r="C345" s="42" t="s">
        <v>98</v>
      </c>
      <c r="D345" s="42"/>
      <c r="E345" s="43">
        <f>E346</f>
        <v>58657.2</v>
      </c>
      <c r="F345" s="43">
        <f>F346</f>
        <v>0</v>
      </c>
      <c r="G345" s="43">
        <f>G346</f>
        <v>58657.2</v>
      </c>
      <c r="H345" s="43">
        <f>H346</f>
        <v>59563.4</v>
      </c>
      <c r="I345" s="43">
        <f>I346</f>
        <v>59483.4</v>
      </c>
      <c r="J345" s="81"/>
      <c r="K345" s="81"/>
      <c r="L345" s="81"/>
      <c r="M345" s="81"/>
    </row>
    <row r="346" spans="1:13" ht="31.5">
      <c r="A346" s="45" t="s">
        <v>10</v>
      </c>
      <c r="B346" s="42" t="s">
        <v>76</v>
      </c>
      <c r="C346" s="42" t="s">
        <v>98</v>
      </c>
      <c r="D346" s="42" t="s">
        <v>11</v>
      </c>
      <c r="E346" s="37">
        <v>58657.2</v>
      </c>
      <c r="F346" s="37"/>
      <c r="G346" s="37">
        <f>F346+E346</f>
        <v>58657.2</v>
      </c>
      <c r="H346" s="37">
        <v>59563.4</v>
      </c>
      <c r="I346" s="37">
        <v>59483.4</v>
      </c>
      <c r="J346" s="81"/>
      <c r="K346" s="81"/>
      <c r="L346" s="81"/>
      <c r="M346" s="81"/>
    </row>
    <row r="347" spans="1:13" ht="31.5">
      <c r="A347" s="45" t="s">
        <v>239</v>
      </c>
      <c r="B347" s="42" t="s">
        <v>76</v>
      </c>
      <c r="C347" s="42" t="s">
        <v>245</v>
      </c>
      <c r="D347" s="42"/>
      <c r="E347" s="37">
        <f>E348</f>
        <v>1249.2</v>
      </c>
      <c r="F347" s="37">
        <f>F348</f>
        <v>0</v>
      </c>
      <c r="G347" s="37">
        <f>G348</f>
        <v>1249.2</v>
      </c>
      <c r="H347" s="37">
        <f>H348</f>
        <v>1271.8</v>
      </c>
      <c r="I347" s="37">
        <f>I348</f>
        <v>1271.8</v>
      </c>
      <c r="J347" s="81"/>
      <c r="K347" s="81"/>
      <c r="L347" s="81"/>
      <c r="M347" s="81"/>
    </row>
    <row r="348" spans="1:13" ht="31.5">
      <c r="A348" s="45" t="s">
        <v>10</v>
      </c>
      <c r="B348" s="42" t="s">
        <v>76</v>
      </c>
      <c r="C348" s="42" t="s">
        <v>245</v>
      </c>
      <c r="D348" s="42" t="s">
        <v>11</v>
      </c>
      <c r="E348" s="37">
        <f>624.6+624.6</f>
        <v>1249.2</v>
      </c>
      <c r="F348" s="37"/>
      <c r="G348" s="37">
        <f>F348+E348</f>
        <v>1249.2</v>
      </c>
      <c r="H348" s="37">
        <f>635.9+635.9</f>
        <v>1271.8</v>
      </c>
      <c r="I348" s="37">
        <f>635.9+635.9</f>
        <v>1271.8</v>
      </c>
      <c r="J348" s="81"/>
      <c r="K348" s="81"/>
      <c r="L348" s="81"/>
      <c r="M348" s="81"/>
    </row>
    <row r="349" spans="1:13" ht="47.25">
      <c r="A349" s="45" t="s">
        <v>59</v>
      </c>
      <c r="B349" s="42" t="s">
        <v>76</v>
      </c>
      <c r="C349" s="42" t="s">
        <v>102</v>
      </c>
      <c r="D349" s="42"/>
      <c r="E349" s="43">
        <f>E350</f>
        <v>391705.8</v>
      </c>
      <c r="F349" s="43">
        <f>F350</f>
        <v>0</v>
      </c>
      <c r="G349" s="43">
        <f>G350</f>
        <v>391705.8</v>
      </c>
      <c r="H349" s="43">
        <f>H350</f>
        <v>391705.8</v>
      </c>
      <c r="I349" s="43">
        <f>I350</f>
        <v>391705.8</v>
      </c>
      <c r="J349" s="81"/>
      <c r="K349" s="81"/>
      <c r="L349" s="81"/>
      <c r="M349" s="81"/>
    </row>
    <row r="350" spans="1:14" ht="31.5">
      <c r="A350" s="45" t="s">
        <v>10</v>
      </c>
      <c r="B350" s="42" t="s">
        <v>76</v>
      </c>
      <c r="C350" s="42" t="s">
        <v>102</v>
      </c>
      <c r="D350" s="42" t="s">
        <v>11</v>
      </c>
      <c r="E350" s="43">
        <v>391705.8</v>
      </c>
      <c r="F350" s="43"/>
      <c r="G350" s="43">
        <f>F350+E350</f>
        <v>391705.8</v>
      </c>
      <c r="H350" s="43">
        <v>391705.8</v>
      </c>
      <c r="I350" s="43">
        <v>391705.8</v>
      </c>
      <c r="J350" s="81"/>
      <c r="K350" s="81"/>
      <c r="L350" s="81"/>
      <c r="M350" s="81"/>
      <c r="N350" s="81"/>
    </row>
    <row r="351" spans="1:14" ht="31.5">
      <c r="A351" s="45" t="s">
        <v>25</v>
      </c>
      <c r="B351" s="27" t="s">
        <v>76</v>
      </c>
      <c r="C351" s="42" t="s">
        <v>101</v>
      </c>
      <c r="D351" s="42"/>
      <c r="E351" s="43">
        <f>E352</f>
        <v>155.4</v>
      </c>
      <c r="F351" s="43">
        <f>F352</f>
        <v>20.5</v>
      </c>
      <c r="G351" s="43">
        <f>G352</f>
        <v>175.9</v>
      </c>
      <c r="H351" s="43">
        <f>H352</f>
        <v>0</v>
      </c>
      <c r="I351" s="43">
        <f>I352</f>
        <v>0</v>
      </c>
      <c r="J351" s="81"/>
      <c r="K351" s="81"/>
      <c r="L351" s="81"/>
      <c r="M351" s="81"/>
      <c r="N351" s="81"/>
    </row>
    <row r="352" spans="1:13" ht="31.5">
      <c r="A352" s="45" t="s">
        <v>10</v>
      </c>
      <c r="B352" s="21" t="s">
        <v>76</v>
      </c>
      <c r="C352" s="42" t="s">
        <v>101</v>
      </c>
      <c r="D352" s="42" t="s">
        <v>11</v>
      </c>
      <c r="E352" s="43">
        <v>155.4</v>
      </c>
      <c r="F352" s="43">
        <f>2.1+18.4</f>
        <v>20.5</v>
      </c>
      <c r="G352" s="43">
        <f>F352+E352</f>
        <v>175.9</v>
      </c>
      <c r="H352" s="43">
        <v>0</v>
      </c>
      <c r="I352" s="43">
        <v>0</v>
      </c>
      <c r="J352" s="81"/>
      <c r="K352" s="81"/>
      <c r="L352" s="81"/>
      <c r="M352" s="81"/>
    </row>
    <row r="353" spans="1:13" ht="47.25">
      <c r="A353" s="45" t="s">
        <v>336</v>
      </c>
      <c r="B353" s="35" t="s">
        <v>76</v>
      </c>
      <c r="C353" s="42" t="s">
        <v>337</v>
      </c>
      <c r="D353" s="42"/>
      <c r="E353" s="43">
        <f>E354</f>
        <v>3914.3</v>
      </c>
      <c r="F353" s="43">
        <f>F354</f>
        <v>0</v>
      </c>
      <c r="G353" s="43">
        <f>G354</f>
        <v>3914.3</v>
      </c>
      <c r="H353" s="43">
        <f>H354</f>
        <v>0</v>
      </c>
      <c r="I353" s="43">
        <f>I354</f>
        <v>0</v>
      </c>
      <c r="J353" s="81"/>
      <c r="K353" s="81"/>
      <c r="L353" s="81"/>
      <c r="M353" s="81"/>
    </row>
    <row r="354" spans="1:13" ht="31.5">
      <c r="A354" s="45" t="s">
        <v>10</v>
      </c>
      <c r="B354" s="21" t="s">
        <v>76</v>
      </c>
      <c r="C354" s="42" t="s">
        <v>337</v>
      </c>
      <c r="D354" s="42" t="s">
        <v>11</v>
      </c>
      <c r="E354" s="43">
        <f>3522.9+391.4</f>
        <v>3914.3</v>
      </c>
      <c r="F354" s="43"/>
      <c r="G354" s="43">
        <f>F354+E354</f>
        <v>3914.3</v>
      </c>
      <c r="H354" s="43">
        <v>0</v>
      </c>
      <c r="I354" s="43">
        <v>0</v>
      </c>
      <c r="J354" s="81"/>
      <c r="K354" s="81"/>
      <c r="L354" s="81"/>
      <c r="M354" s="81"/>
    </row>
    <row r="355" spans="1:13" ht="31.5">
      <c r="A355" s="45" t="s">
        <v>188</v>
      </c>
      <c r="B355" s="42" t="s">
        <v>76</v>
      </c>
      <c r="C355" s="42" t="s">
        <v>380</v>
      </c>
      <c r="D355" s="42"/>
      <c r="E355" s="43">
        <f>E356</f>
        <v>44.8</v>
      </c>
      <c r="F355" s="43">
        <f>F356</f>
        <v>381.9</v>
      </c>
      <c r="G355" s="43">
        <f>G356</f>
        <v>426.7</v>
      </c>
      <c r="H355" s="43">
        <f>H356</f>
        <v>0</v>
      </c>
      <c r="I355" s="43">
        <f>I356</f>
        <v>0</v>
      </c>
      <c r="J355" s="81"/>
      <c r="K355" s="81"/>
      <c r="L355" s="81"/>
      <c r="M355" s="81"/>
    </row>
    <row r="356" spans="1:13" ht="31.5">
      <c r="A356" s="45" t="s">
        <v>10</v>
      </c>
      <c r="B356" s="42" t="s">
        <v>76</v>
      </c>
      <c r="C356" s="42" t="s">
        <v>380</v>
      </c>
      <c r="D356" s="42" t="s">
        <v>11</v>
      </c>
      <c r="E356" s="43">
        <v>44.8</v>
      </c>
      <c r="F356" s="43">
        <f>381.9</f>
        <v>381.9</v>
      </c>
      <c r="G356" s="43">
        <f>F356+E356</f>
        <v>426.7</v>
      </c>
      <c r="H356" s="43">
        <v>0</v>
      </c>
      <c r="I356" s="43">
        <v>0</v>
      </c>
      <c r="J356" s="81"/>
      <c r="K356" s="81"/>
      <c r="L356" s="81"/>
      <c r="M356" s="81"/>
    </row>
    <row r="357" spans="1:14" ht="78.75">
      <c r="A357" s="45" t="s">
        <v>58</v>
      </c>
      <c r="B357" s="42" t="s">
        <v>76</v>
      </c>
      <c r="C357" s="42" t="s">
        <v>315</v>
      </c>
      <c r="D357" s="42"/>
      <c r="E357" s="43">
        <f>E358</f>
        <v>10720.2</v>
      </c>
      <c r="F357" s="43">
        <f>F358</f>
        <v>0</v>
      </c>
      <c r="G357" s="43">
        <f>G358</f>
        <v>10720.2</v>
      </c>
      <c r="H357" s="43">
        <f>H358</f>
        <v>11915</v>
      </c>
      <c r="I357" s="43">
        <f>I358</f>
        <v>11915</v>
      </c>
      <c r="J357" s="81"/>
      <c r="K357" s="81"/>
      <c r="L357" s="81"/>
      <c r="M357" s="81"/>
      <c r="N357" s="81"/>
    </row>
    <row r="358" spans="1:13" ht="31.5">
      <c r="A358" s="45" t="s">
        <v>10</v>
      </c>
      <c r="B358" s="42" t="s">
        <v>76</v>
      </c>
      <c r="C358" s="42" t="s">
        <v>315</v>
      </c>
      <c r="D358" s="42" t="s">
        <v>11</v>
      </c>
      <c r="E358" s="43">
        <v>10720.2</v>
      </c>
      <c r="F358" s="43"/>
      <c r="G358" s="43">
        <f>F358+E358</f>
        <v>10720.2</v>
      </c>
      <c r="H358" s="43">
        <v>11915</v>
      </c>
      <c r="I358" s="43">
        <v>11915</v>
      </c>
      <c r="J358" s="81"/>
      <c r="K358" s="81"/>
      <c r="L358" s="81"/>
      <c r="M358" s="81"/>
    </row>
    <row r="359" spans="1:13" ht="94.5">
      <c r="A359" s="45" t="s">
        <v>181</v>
      </c>
      <c r="B359" s="42" t="s">
        <v>76</v>
      </c>
      <c r="C359" s="42" t="s">
        <v>316</v>
      </c>
      <c r="D359" s="42"/>
      <c r="E359" s="43">
        <f>E360</f>
        <v>1780</v>
      </c>
      <c r="F359" s="43">
        <f>F360</f>
        <v>0</v>
      </c>
      <c r="G359" s="43">
        <f>G360</f>
        <v>1780</v>
      </c>
      <c r="H359" s="43">
        <f>H360</f>
        <v>1854.1</v>
      </c>
      <c r="I359" s="43">
        <f>I360</f>
        <v>1854.1</v>
      </c>
      <c r="J359" s="81"/>
      <c r="K359" s="81"/>
      <c r="L359" s="81"/>
      <c r="M359" s="81"/>
    </row>
    <row r="360" spans="1:13" ht="15.75">
      <c r="A360" s="45" t="s">
        <v>26</v>
      </c>
      <c r="B360" s="42" t="s">
        <v>76</v>
      </c>
      <c r="C360" s="42" t="s">
        <v>316</v>
      </c>
      <c r="D360" s="42" t="s">
        <v>16</v>
      </c>
      <c r="E360" s="43">
        <v>1780</v>
      </c>
      <c r="F360" s="43"/>
      <c r="G360" s="43">
        <f>F360+E360</f>
        <v>1780</v>
      </c>
      <c r="H360" s="43">
        <v>1854.1</v>
      </c>
      <c r="I360" s="43">
        <v>1854.1</v>
      </c>
      <c r="J360" s="81"/>
      <c r="K360" s="81"/>
      <c r="L360" s="81"/>
      <c r="M360" s="81"/>
    </row>
    <row r="361" spans="1:13" ht="15.75">
      <c r="A361" s="129" t="s">
        <v>267</v>
      </c>
      <c r="B361" s="78" t="s">
        <v>76</v>
      </c>
      <c r="C361" s="11" t="s">
        <v>103</v>
      </c>
      <c r="D361" s="11" t="s">
        <v>0</v>
      </c>
      <c r="E361" s="12">
        <f>E362+E368+E374+E366+E372+E364+E370+E378+E376</f>
        <v>691781.6</v>
      </c>
      <c r="F361" s="12">
        <f>F362+F368+F374+F366+F372+F364+F370+F378+F376</f>
        <v>-1148.6000000000001</v>
      </c>
      <c r="G361" s="12">
        <f>G362+G368+G374+G366+G372+G364+G370+G378+G376</f>
        <v>690632.9999999999</v>
      </c>
      <c r="H361" s="12">
        <f>H362+H368+H374+H366+H372+H364+H370+H378+H376</f>
        <v>689008.7</v>
      </c>
      <c r="I361" s="12">
        <f>I362+I368+I374+I366+I372+I364+I370+I378+I376</f>
        <v>688143.2</v>
      </c>
      <c r="J361" s="81"/>
      <c r="K361" s="81"/>
      <c r="L361" s="81"/>
      <c r="M361" s="81"/>
    </row>
    <row r="362" spans="1:13" ht="31.5">
      <c r="A362" s="45" t="s">
        <v>24</v>
      </c>
      <c r="B362" s="42" t="s">
        <v>76</v>
      </c>
      <c r="C362" s="42" t="s">
        <v>104</v>
      </c>
      <c r="D362" s="42"/>
      <c r="E362" s="43">
        <f>E363</f>
        <v>103552.2</v>
      </c>
      <c r="F362" s="43">
        <f>F363</f>
        <v>-100</v>
      </c>
      <c r="G362" s="43">
        <f>G363</f>
        <v>103452.2</v>
      </c>
      <c r="H362" s="43">
        <f>H363</f>
        <v>104594.8</v>
      </c>
      <c r="I362" s="43">
        <f>I363</f>
        <v>104977</v>
      </c>
      <c r="J362" s="81"/>
      <c r="K362" s="81"/>
      <c r="L362" s="81"/>
      <c r="M362" s="81"/>
    </row>
    <row r="363" spans="1:13" ht="31.5">
      <c r="A363" s="45" t="s">
        <v>10</v>
      </c>
      <c r="B363" s="21" t="s">
        <v>76</v>
      </c>
      <c r="C363" s="42" t="s">
        <v>104</v>
      </c>
      <c r="D363" s="42" t="s">
        <v>11</v>
      </c>
      <c r="E363" s="37">
        <v>103552.2</v>
      </c>
      <c r="F363" s="37">
        <v>-100</v>
      </c>
      <c r="G363" s="37">
        <f>F363+E363</f>
        <v>103452.2</v>
      </c>
      <c r="H363" s="37">
        <v>104594.8</v>
      </c>
      <c r="I363" s="37">
        <v>104977</v>
      </c>
      <c r="J363" s="81"/>
      <c r="K363" s="81"/>
      <c r="L363" s="81"/>
      <c r="M363" s="81"/>
    </row>
    <row r="364" spans="1:13" ht="31.5">
      <c r="A364" s="45" t="s">
        <v>239</v>
      </c>
      <c r="B364" s="21" t="s">
        <v>76</v>
      </c>
      <c r="C364" s="42" t="s">
        <v>246</v>
      </c>
      <c r="D364" s="42"/>
      <c r="E364" s="37">
        <f>E365</f>
        <v>1308.6</v>
      </c>
      <c r="F364" s="37">
        <f>F365</f>
        <v>0</v>
      </c>
      <c r="G364" s="37">
        <f>G365</f>
        <v>1308.6</v>
      </c>
      <c r="H364" s="37">
        <f>H365</f>
        <v>1332.6</v>
      </c>
      <c r="I364" s="37">
        <f>I365</f>
        <v>1332.6</v>
      </c>
      <c r="J364" s="81"/>
      <c r="K364" s="81"/>
      <c r="L364" s="81"/>
      <c r="M364" s="81"/>
    </row>
    <row r="365" spans="1:13" ht="31.5">
      <c r="A365" s="45" t="s">
        <v>10</v>
      </c>
      <c r="B365" s="21" t="s">
        <v>76</v>
      </c>
      <c r="C365" s="42" t="s">
        <v>246</v>
      </c>
      <c r="D365" s="42" t="s">
        <v>11</v>
      </c>
      <c r="E365" s="37">
        <f>654.3+654.3</f>
        <v>1308.6</v>
      </c>
      <c r="F365" s="37"/>
      <c r="G365" s="37">
        <f>F365+E365</f>
        <v>1308.6</v>
      </c>
      <c r="H365" s="37">
        <f>666.3+666.3</f>
        <v>1332.6</v>
      </c>
      <c r="I365" s="37">
        <f>666.3+666.3</f>
        <v>1332.6</v>
      </c>
      <c r="J365" s="81"/>
      <c r="K365" s="81"/>
      <c r="L365" s="81"/>
      <c r="M365" s="81"/>
    </row>
    <row r="366" spans="1:13" ht="47.25">
      <c r="A366" s="45" t="s">
        <v>59</v>
      </c>
      <c r="B366" s="21" t="s">
        <v>76</v>
      </c>
      <c r="C366" s="42" t="s">
        <v>105</v>
      </c>
      <c r="D366" s="42"/>
      <c r="E366" s="43">
        <f>E367</f>
        <v>494164.1</v>
      </c>
      <c r="F366" s="43">
        <f>F367</f>
        <v>0</v>
      </c>
      <c r="G366" s="43">
        <f>G367</f>
        <v>494164.1</v>
      </c>
      <c r="H366" s="43">
        <f>H367</f>
        <v>494164.1</v>
      </c>
      <c r="I366" s="43">
        <f>I367</f>
        <v>494164.1</v>
      </c>
      <c r="J366" s="81"/>
      <c r="K366" s="81"/>
      <c r="L366" s="81"/>
      <c r="M366" s="81"/>
    </row>
    <row r="367" spans="1:13" ht="31.5">
      <c r="A367" s="45" t="s">
        <v>10</v>
      </c>
      <c r="B367" s="42" t="s">
        <v>76</v>
      </c>
      <c r="C367" s="42" t="s">
        <v>105</v>
      </c>
      <c r="D367" s="42" t="s">
        <v>11</v>
      </c>
      <c r="E367" s="43">
        <v>494164.1</v>
      </c>
      <c r="F367" s="43"/>
      <c r="G367" s="43">
        <f>F367+E367</f>
        <v>494164.1</v>
      </c>
      <c r="H367" s="43">
        <v>494164.1</v>
      </c>
      <c r="I367" s="43">
        <v>494164.1</v>
      </c>
      <c r="J367" s="81"/>
      <c r="K367" s="81"/>
      <c r="L367" s="81"/>
      <c r="M367" s="81"/>
    </row>
    <row r="368" spans="1:13" ht="31.5">
      <c r="A368" s="45" t="s">
        <v>27</v>
      </c>
      <c r="B368" s="42" t="s">
        <v>76</v>
      </c>
      <c r="C368" s="42" t="s">
        <v>111</v>
      </c>
      <c r="D368" s="42"/>
      <c r="E368" s="43">
        <f>E369</f>
        <v>8797.4</v>
      </c>
      <c r="F368" s="43">
        <f>F369</f>
        <v>-2285.9</v>
      </c>
      <c r="G368" s="43">
        <f>G369</f>
        <v>6511.5</v>
      </c>
      <c r="H368" s="43">
        <f>H369</f>
        <v>405.8</v>
      </c>
      <c r="I368" s="43">
        <f>I369</f>
        <v>81.8</v>
      </c>
      <c r="J368" s="81"/>
      <c r="K368" s="81"/>
      <c r="L368" s="81"/>
      <c r="M368" s="81"/>
    </row>
    <row r="369" spans="1:13" ht="31.5">
      <c r="A369" s="45" t="s">
        <v>10</v>
      </c>
      <c r="B369" s="42" t="s">
        <v>76</v>
      </c>
      <c r="C369" s="42" t="s">
        <v>111</v>
      </c>
      <c r="D369" s="42" t="s">
        <v>11</v>
      </c>
      <c r="E369" s="43">
        <v>8797.4</v>
      </c>
      <c r="F369" s="43">
        <f>-2765.6+100+343.6+36.1</f>
        <v>-2285.9</v>
      </c>
      <c r="G369" s="43">
        <f>F369+E369</f>
        <v>6511.5</v>
      </c>
      <c r="H369" s="43">
        <v>405.8</v>
      </c>
      <c r="I369" s="43">
        <v>81.8</v>
      </c>
      <c r="J369" s="81"/>
      <c r="K369" s="81"/>
      <c r="L369" s="81"/>
      <c r="M369" s="81"/>
    </row>
    <row r="370" spans="1:13" ht="47.25">
      <c r="A370" s="45" t="s">
        <v>336</v>
      </c>
      <c r="B370" s="27" t="s">
        <v>76</v>
      </c>
      <c r="C370" s="42" t="s">
        <v>338</v>
      </c>
      <c r="D370" s="42"/>
      <c r="E370" s="43">
        <f>E371</f>
        <v>6510</v>
      </c>
      <c r="F370" s="43">
        <f>F371</f>
        <v>0</v>
      </c>
      <c r="G370" s="43">
        <f>G371</f>
        <v>6510</v>
      </c>
      <c r="H370" s="43">
        <f>H371</f>
        <v>10105.2</v>
      </c>
      <c r="I370" s="43">
        <f>I371</f>
        <v>10105.2</v>
      </c>
      <c r="J370" s="81"/>
      <c r="K370" s="81"/>
      <c r="L370" s="81"/>
      <c r="M370" s="81"/>
    </row>
    <row r="371" spans="1:13" ht="31.5">
      <c r="A371" s="45" t="s">
        <v>10</v>
      </c>
      <c r="B371" s="21" t="s">
        <v>76</v>
      </c>
      <c r="C371" s="42" t="s">
        <v>338</v>
      </c>
      <c r="D371" s="42" t="s">
        <v>11</v>
      </c>
      <c r="E371" s="43">
        <f>5859+651</f>
        <v>6510</v>
      </c>
      <c r="F371" s="43"/>
      <c r="G371" s="43">
        <f>F371+E371</f>
        <v>6510</v>
      </c>
      <c r="H371" s="43">
        <f>9094.7+1010.5</f>
        <v>10105.2</v>
      </c>
      <c r="I371" s="43">
        <f>9094.7+1010.5</f>
        <v>10105.2</v>
      </c>
      <c r="J371" s="81"/>
      <c r="K371" s="81"/>
      <c r="L371" s="81"/>
      <c r="M371" s="81"/>
    </row>
    <row r="372" spans="1:13" ht="31.5">
      <c r="A372" s="45" t="s">
        <v>188</v>
      </c>
      <c r="B372" s="42" t="s">
        <v>76</v>
      </c>
      <c r="C372" s="42" t="s">
        <v>381</v>
      </c>
      <c r="D372" s="42"/>
      <c r="E372" s="43">
        <f>E373</f>
        <v>519.3</v>
      </c>
      <c r="F372" s="43">
        <f>F373</f>
        <v>1237.3</v>
      </c>
      <c r="G372" s="43">
        <f>G373</f>
        <v>1756.6</v>
      </c>
      <c r="H372" s="43">
        <f>H373</f>
        <v>0</v>
      </c>
      <c r="I372" s="43">
        <f>I373</f>
        <v>0</v>
      </c>
      <c r="J372" s="81"/>
      <c r="K372" s="81"/>
      <c r="L372" s="81"/>
      <c r="M372" s="81"/>
    </row>
    <row r="373" spans="1:13" ht="31.5">
      <c r="A373" s="45" t="s">
        <v>10</v>
      </c>
      <c r="B373" s="42" t="s">
        <v>76</v>
      </c>
      <c r="C373" s="42" t="s">
        <v>381</v>
      </c>
      <c r="D373" s="42" t="s">
        <v>11</v>
      </c>
      <c r="E373" s="43">
        <f>118+56.5+344.8</f>
        <v>519.3</v>
      </c>
      <c r="F373" s="43">
        <f>1237.3</f>
        <v>1237.3</v>
      </c>
      <c r="G373" s="43">
        <f>F373+E373</f>
        <v>1756.6</v>
      </c>
      <c r="H373" s="43">
        <v>0</v>
      </c>
      <c r="I373" s="43">
        <v>0</v>
      </c>
      <c r="J373" s="81"/>
      <c r="K373" s="81"/>
      <c r="L373" s="81"/>
      <c r="M373" s="81"/>
    </row>
    <row r="374" spans="1:13" ht="94.5">
      <c r="A374" s="45" t="s">
        <v>181</v>
      </c>
      <c r="B374" s="42" t="s">
        <v>76</v>
      </c>
      <c r="C374" s="42" t="s">
        <v>317</v>
      </c>
      <c r="D374" s="42"/>
      <c r="E374" s="43">
        <f>E375</f>
        <v>4126</v>
      </c>
      <c r="F374" s="43">
        <f>F375</f>
        <v>0</v>
      </c>
      <c r="G374" s="43">
        <f>G375</f>
        <v>4126</v>
      </c>
      <c r="H374" s="43">
        <f>H375</f>
        <v>4297.2</v>
      </c>
      <c r="I374" s="43">
        <f>I375</f>
        <v>4297.2</v>
      </c>
      <c r="J374" s="81"/>
      <c r="K374" s="81"/>
      <c r="L374" s="81"/>
      <c r="M374" s="81"/>
    </row>
    <row r="375" spans="1:13" ht="15.75">
      <c r="A375" s="45" t="s">
        <v>26</v>
      </c>
      <c r="B375" s="42" t="s">
        <v>76</v>
      </c>
      <c r="C375" s="42" t="s">
        <v>317</v>
      </c>
      <c r="D375" s="42" t="s">
        <v>16</v>
      </c>
      <c r="E375" s="43">
        <v>4126</v>
      </c>
      <c r="F375" s="43"/>
      <c r="G375" s="43">
        <f>F375+E375</f>
        <v>4126</v>
      </c>
      <c r="H375" s="43">
        <v>4297.2</v>
      </c>
      <c r="I375" s="43">
        <v>4297.2</v>
      </c>
      <c r="J375" s="81"/>
      <c r="K375" s="81"/>
      <c r="L375" s="81"/>
      <c r="M375" s="81"/>
    </row>
    <row r="376" spans="1:13" ht="94.5">
      <c r="A376" s="45" t="s">
        <v>377</v>
      </c>
      <c r="B376" s="42" t="s">
        <v>76</v>
      </c>
      <c r="C376" s="42" t="s">
        <v>378</v>
      </c>
      <c r="D376" s="42"/>
      <c r="E376" s="43">
        <f>E377</f>
        <v>43127.8</v>
      </c>
      <c r="F376" s="43">
        <f>F377</f>
        <v>0</v>
      </c>
      <c r="G376" s="43">
        <f>G377</f>
        <v>43127.8</v>
      </c>
      <c r="H376" s="43">
        <f>H377</f>
        <v>43127.8</v>
      </c>
      <c r="I376" s="43">
        <f>I377</f>
        <v>43127.8</v>
      </c>
      <c r="J376" s="81"/>
      <c r="K376" s="81"/>
      <c r="L376" s="81"/>
      <c r="M376" s="81"/>
    </row>
    <row r="377" spans="1:13" ht="31.5">
      <c r="A377" s="45" t="s">
        <v>10</v>
      </c>
      <c r="B377" s="42" t="s">
        <v>76</v>
      </c>
      <c r="C377" s="42" t="s">
        <v>378</v>
      </c>
      <c r="D377" s="42" t="s">
        <v>11</v>
      </c>
      <c r="E377" s="43">
        <v>43127.8</v>
      </c>
      <c r="F377" s="43"/>
      <c r="G377" s="43">
        <f>F377+E377</f>
        <v>43127.8</v>
      </c>
      <c r="H377" s="43">
        <v>43127.8</v>
      </c>
      <c r="I377" s="43">
        <v>43127.8</v>
      </c>
      <c r="J377" s="81"/>
      <c r="K377" s="81"/>
      <c r="L377" s="81"/>
      <c r="M377" s="81"/>
    </row>
    <row r="378" spans="1:13" ht="47.25">
      <c r="A378" s="45" t="s">
        <v>367</v>
      </c>
      <c r="B378" s="42" t="s">
        <v>76</v>
      </c>
      <c r="C378" s="42" t="s">
        <v>349</v>
      </c>
      <c r="D378" s="42"/>
      <c r="E378" s="43">
        <f>E379</f>
        <v>29676.2</v>
      </c>
      <c r="F378" s="43">
        <f>F379</f>
        <v>0</v>
      </c>
      <c r="G378" s="43">
        <f>G379</f>
        <v>29676.2</v>
      </c>
      <c r="H378" s="43">
        <f>H379</f>
        <v>30981.2</v>
      </c>
      <c r="I378" s="43">
        <f>I379</f>
        <v>30057.5</v>
      </c>
      <c r="J378" s="81"/>
      <c r="K378" s="138"/>
      <c r="L378" s="138"/>
      <c r="M378" s="81"/>
    </row>
    <row r="379" spans="1:13" ht="31.5">
      <c r="A379" s="45" t="s">
        <v>10</v>
      </c>
      <c r="B379" s="42" t="s">
        <v>76</v>
      </c>
      <c r="C379" s="42" t="s">
        <v>349</v>
      </c>
      <c r="D379" s="42" t="s">
        <v>11</v>
      </c>
      <c r="E379" s="120">
        <f>29379.4+296.8</f>
        <v>29676.2</v>
      </c>
      <c r="F379" s="120"/>
      <c r="G379" s="120">
        <f>F379+E379</f>
        <v>29676.2</v>
      </c>
      <c r="H379" s="43">
        <f>30671.4+309.8</f>
        <v>30981.2</v>
      </c>
      <c r="I379" s="43">
        <f>29756.9+300.6</f>
        <v>30057.5</v>
      </c>
      <c r="J379" s="81"/>
      <c r="K379" s="138"/>
      <c r="L379" s="138"/>
      <c r="M379" s="81"/>
    </row>
    <row r="380" spans="1:13" ht="22.5" customHeight="1">
      <c r="A380" s="129" t="s">
        <v>268</v>
      </c>
      <c r="B380" s="78" t="s">
        <v>76</v>
      </c>
      <c r="C380" s="11" t="s">
        <v>106</v>
      </c>
      <c r="D380" s="11" t="s">
        <v>0</v>
      </c>
      <c r="E380" s="12">
        <f>E381+E387+E391+E383+E389+E385</f>
        <v>44133.299999999996</v>
      </c>
      <c r="F380" s="12">
        <f>F381+F387+F391+F383+F389+F385</f>
        <v>0</v>
      </c>
      <c r="G380" s="12">
        <f>G381+G387+G391+G383+G389+G385</f>
        <v>44133.299999999996</v>
      </c>
      <c r="H380" s="12">
        <f>H381+H387+H391+H383+H389+H385</f>
        <v>44123.7</v>
      </c>
      <c r="I380" s="12">
        <f>I381+I387+I391+I383+I389+I385</f>
        <v>44123.7</v>
      </c>
      <c r="J380" s="81"/>
      <c r="K380" s="81"/>
      <c r="L380" s="81"/>
      <c r="M380" s="81"/>
    </row>
    <row r="381" spans="1:13" ht="31.5">
      <c r="A381" s="45" t="s">
        <v>24</v>
      </c>
      <c r="B381" s="42" t="s">
        <v>76</v>
      </c>
      <c r="C381" s="42" t="s">
        <v>107</v>
      </c>
      <c r="D381" s="42"/>
      <c r="E381" s="43">
        <f>E382</f>
        <v>28097.2</v>
      </c>
      <c r="F381" s="43">
        <f>F382</f>
        <v>0</v>
      </c>
      <c r="G381" s="43">
        <f>G382</f>
        <v>28097.2</v>
      </c>
      <c r="H381" s="43">
        <f>H382</f>
        <v>28097.5</v>
      </c>
      <c r="I381" s="43">
        <f>I382</f>
        <v>28097.5</v>
      </c>
      <c r="J381" s="81"/>
      <c r="K381" s="81"/>
      <c r="L381" s="81"/>
      <c r="M381" s="81"/>
    </row>
    <row r="382" spans="1:13" ht="31.5">
      <c r="A382" s="45" t="s">
        <v>10</v>
      </c>
      <c r="B382" s="42" t="s">
        <v>76</v>
      </c>
      <c r="C382" s="42" t="s">
        <v>107</v>
      </c>
      <c r="D382" s="42" t="s">
        <v>11</v>
      </c>
      <c r="E382" s="37">
        <v>28097.2</v>
      </c>
      <c r="F382" s="37"/>
      <c r="G382" s="37">
        <f>F382+E382</f>
        <v>28097.2</v>
      </c>
      <c r="H382" s="37">
        <f>28097.2+0.3</f>
        <v>28097.5</v>
      </c>
      <c r="I382" s="37">
        <f>28097.2+0.3</f>
        <v>28097.5</v>
      </c>
      <c r="J382" s="81"/>
      <c r="K382" s="81"/>
      <c r="L382" s="81"/>
      <c r="M382" s="81"/>
    </row>
    <row r="383" spans="1:13" ht="31.5">
      <c r="A383" s="45" t="s">
        <v>239</v>
      </c>
      <c r="B383" s="42" t="s">
        <v>76</v>
      </c>
      <c r="C383" s="42" t="s">
        <v>247</v>
      </c>
      <c r="D383" s="42"/>
      <c r="E383" s="37">
        <f>E384</f>
        <v>277</v>
      </c>
      <c r="F383" s="37">
        <f>F384</f>
        <v>0</v>
      </c>
      <c r="G383" s="37">
        <f>G384</f>
        <v>277</v>
      </c>
      <c r="H383" s="37">
        <f>H384</f>
        <v>282</v>
      </c>
      <c r="I383" s="37">
        <f>I384</f>
        <v>282</v>
      </c>
      <c r="J383" s="81"/>
      <c r="K383" s="81"/>
      <c r="L383" s="81"/>
      <c r="M383" s="81"/>
    </row>
    <row r="384" spans="1:13" ht="31.5">
      <c r="A384" s="45" t="s">
        <v>10</v>
      </c>
      <c r="B384" s="42" t="s">
        <v>76</v>
      </c>
      <c r="C384" s="42" t="s">
        <v>247</v>
      </c>
      <c r="D384" s="42" t="s">
        <v>11</v>
      </c>
      <c r="E384" s="37">
        <f>138.5+138.5</f>
        <v>277</v>
      </c>
      <c r="F384" s="37"/>
      <c r="G384" s="37">
        <f>F384+E384</f>
        <v>277</v>
      </c>
      <c r="H384" s="37">
        <f>141+141</f>
        <v>282</v>
      </c>
      <c r="I384" s="37">
        <f>141+141</f>
        <v>282</v>
      </c>
      <c r="J384" s="81"/>
      <c r="K384" s="81"/>
      <c r="L384" s="81"/>
      <c r="M384" s="81"/>
    </row>
    <row r="385" spans="1:13" ht="31.5">
      <c r="A385" s="45" t="s">
        <v>352</v>
      </c>
      <c r="B385" s="42" t="s">
        <v>76</v>
      </c>
      <c r="C385" s="42" t="s">
        <v>351</v>
      </c>
      <c r="D385" s="42"/>
      <c r="E385" s="37">
        <f>E386</f>
        <v>19.6</v>
      </c>
      <c r="F385" s="37">
        <f>F386</f>
        <v>0</v>
      </c>
      <c r="G385" s="37">
        <f>G386</f>
        <v>19.6</v>
      </c>
      <c r="H385" s="37">
        <f>H386</f>
        <v>0</v>
      </c>
      <c r="I385" s="37">
        <f>I386</f>
        <v>0</v>
      </c>
      <c r="J385" s="81"/>
      <c r="K385" s="81"/>
      <c r="L385" s="81"/>
      <c r="M385" s="81"/>
    </row>
    <row r="386" spans="1:13" ht="31.5">
      <c r="A386" s="45" t="s">
        <v>10</v>
      </c>
      <c r="B386" s="42" t="s">
        <v>76</v>
      </c>
      <c r="C386" s="42" t="s">
        <v>351</v>
      </c>
      <c r="D386" s="42" t="s">
        <v>11</v>
      </c>
      <c r="E386" s="37">
        <v>19.6</v>
      </c>
      <c r="F386" s="37"/>
      <c r="G386" s="37">
        <f>F386+E386</f>
        <v>19.6</v>
      </c>
      <c r="H386" s="37">
        <v>0</v>
      </c>
      <c r="I386" s="37">
        <v>0</v>
      </c>
      <c r="J386" s="81"/>
      <c r="K386" s="81"/>
      <c r="L386" s="81"/>
      <c r="M386" s="81"/>
    </row>
    <row r="387" spans="1:13" ht="94.5">
      <c r="A387" s="45" t="s">
        <v>181</v>
      </c>
      <c r="B387" s="42" t="s">
        <v>76</v>
      </c>
      <c r="C387" s="42" t="s">
        <v>322</v>
      </c>
      <c r="D387" s="42"/>
      <c r="E387" s="43">
        <f>E388</f>
        <v>114</v>
      </c>
      <c r="F387" s="43">
        <f>F388</f>
        <v>0</v>
      </c>
      <c r="G387" s="43">
        <f>G388</f>
        <v>114</v>
      </c>
      <c r="H387" s="43">
        <f>H388</f>
        <v>118.7</v>
      </c>
      <c r="I387" s="43">
        <f>I388</f>
        <v>118.7</v>
      </c>
      <c r="J387" s="81"/>
      <c r="K387" s="81"/>
      <c r="L387" s="81"/>
      <c r="M387" s="81"/>
    </row>
    <row r="388" spans="1:13" ht="15.75">
      <c r="A388" s="45" t="s">
        <v>26</v>
      </c>
      <c r="B388" s="42" t="s">
        <v>76</v>
      </c>
      <c r="C388" s="42" t="s">
        <v>322</v>
      </c>
      <c r="D388" s="42" t="s">
        <v>16</v>
      </c>
      <c r="E388" s="43">
        <v>114</v>
      </c>
      <c r="F388" s="43"/>
      <c r="G388" s="43">
        <f>F388+E388</f>
        <v>114</v>
      </c>
      <c r="H388" s="43">
        <v>118.7</v>
      </c>
      <c r="I388" s="43">
        <v>118.7</v>
      </c>
      <c r="J388" s="81"/>
      <c r="K388" s="81"/>
      <c r="L388" s="81"/>
      <c r="M388" s="81"/>
    </row>
    <row r="389" spans="1:13" ht="47.25">
      <c r="A389" s="45" t="s">
        <v>248</v>
      </c>
      <c r="B389" s="42" t="s">
        <v>76</v>
      </c>
      <c r="C389" s="42" t="s">
        <v>323</v>
      </c>
      <c r="D389" s="42"/>
      <c r="E389" s="43">
        <f>E390</f>
        <v>9054</v>
      </c>
      <c r="F389" s="43">
        <f>F390</f>
        <v>0</v>
      </c>
      <c r="G389" s="43">
        <f>G390</f>
        <v>9054</v>
      </c>
      <c r="H389" s="43">
        <f>H390</f>
        <v>9054</v>
      </c>
      <c r="I389" s="43">
        <f>I390</f>
        <v>9054</v>
      </c>
      <c r="J389" s="81"/>
      <c r="K389" s="81"/>
      <c r="L389" s="81"/>
      <c r="M389" s="81"/>
    </row>
    <row r="390" spans="1:13" ht="31.5">
      <c r="A390" s="45" t="s">
        <v>10</v>
      </c>
      <c r="B390" s="42" t="s">
        <v>76</v>
      </c>
      <c r="C390" s="42" t="s">
        <v>323</v>
      </c>
      <c r="D390" s="42" t="s">
        <v>11</v>
      </c>
      <c r="E390" s="37">
        <f>8963.5+90.5</f>
        <v>9054</v>
      </c>
      <c r="F390" s="37"/>
      <c r="G390" s="37">
        <f>F390+E390</f>
        <v>9054</v>
      </c>
      <c r="H390" s="37">
        <f>8963.5+90.5</f>
        <v>9054</v>
      </c>
      <c r="I390" s="37">
        <f>8963.5+90.5</f>
        <v>9054</v>
      </c>
      <c r="J390" s="81"/>
      <c r="K390" s="81"/>
      <c r="L390" s="81"/>
      <c r="M390" s="81"/>
    </row>
    <row r="391" spans="1:13" ht="31.5">
      <c r="A391" s="45" t="s">
        <v>211</v>
      </c>
      <c r="B391" s="42" t="s">
        <v>76</v>
      </c>
      <c r="C391" s="42" t="s">
        <v>112</v>
      </c>
      <c r="D391" s="42"/>
      <c r="E391" s="43">
        <f>E392</f>
        <v>6571.5</v>
      </c>
      <c r="F391" s="43">
        <f>F392</f>
        <v>0</v>
      </c>
      <c r="G391" s="43">
        <f>G392</f>
        <v>6571.5</v>
      </c>
      <c r="H391" s="43">
        <f>H392</f>
        <v>6571.5</v>
      </c>
      <c r="I391" s="43">
        <f>I392</f>
        <v>6571.5</v>
      </c>
      <c r="J391" s="81"/>
      <c r="K391" s="81"/>
      <c r="L391" s="81"/>
      <c r="M391" s="81"/>
    </row>
    <row r="392" spans="1:13" ht="31.5">
      <c r="A392" s="45" t="s">
        <v>10</v>
      </c>
      <c r="B392" s="42" t="s">
        <v>76</v>
      </c>
      <c r="C392" s="42" t="s">
        <v>112</v>
      </c>
      <c r="D392" s="42" t="s">
        <v>11</v>
      </c>
      <c r="E392" s="43">
        <v>6571.5</v>
      </c>
      <c r="F392" s="43"/>
      <c r="G392" s="43">
        <f>F392+E392</f>
        <v>6571.5</v>
      </c>
      <c r="H392" s="43">
        <v>6571.5</v>
      </c>
      <c r="I392" s="43">
        <v>6571.5</v>
      </c>
      <c r="J392" s="81"/>
      <c r="K392" s="81"/>
      <c r="L392" s="81"/>
      <c r="M392" s="81"/>
    </row>
    <row r="393" spans="1:13" ht="31.5">
      <c r="A393" s="129" t="s">
        <v>269</v>
      </c>
      <c r="B393" s="78" t="s">
        <v>76</v>
      </c>
      <c r="C393" s="11" t="s">
        <v>115</v>
      </c>
      <c r="D393" s="11" t="s">
        <v>0</v>
      </c>
      <c r="E393" s="12">
        <f>E398+E394</f>
        <v>5325.6</v>
      </c>
      <c r="F393" s="12">
        <f>F398+F394</f>
        <v>0</v>
      </c>
      <c r="G393" s="12">
        <f>G398+G394</f>
        <v>5325.6</v>
      </c>
      <c r="H393" s="12">
        <f>H398+H394</f>
        <v>5325.6</v>
      </c>
      <c r="I393" s="12">
        <f>I398+I394</f>
        <v>5325.6</v>
      </c>
      <c r="J393" s="81"/>
      <c r="K393" s="81"/>
      <c r="L393" s="81"/>
      <c r="M393" s="81"/>
    </row>
    <row r="394" spans="1:13" s="108" customFormat="1" ht="31.5">
      <c r="A394" s="45" t="s">
        <v>175</v>
      </c>
      <c r="B394" s="42" t="s">
        <v>76</v>
      </c>
      <c r="C394" s="42" t="s">
        <v>242</v>
      </c>
      <c r="D394" s="42"/>
      <c r="E394" s="43">
        <f>E396+E397+E395</f>
        <v>1631.6000000000001</v>
      </c>
      <c r="F394" s="43">
        <f>F396+F397+F395</f>
        <v>0</v>
      </c>
      <c r="G394" s="43">
        <f>G396+G397+G395</f>
        <v>1631.6000000000001</v>
      </c>
      <c r="H394" s="43">
        <f>H396+H397+H395</f>
        <v>1631.6000000000001</v>
      </c>
      <c r="I394" s="43">
        <f>I396+I397+I395</f>
        <v>1631.6000000000001</v>
      </c>
      <c r="J394" s="81"/>
      <c r="K394" s="81"/>
      <c r="L394" s="81"/>
      <c r="M394" s="81"/>
    </row>
    <row r="395" spans="1:13" s="108" customFormat="1" ht="63">
      <c r="A395" s="45" t="s">
        <v>14</v>
      </c>
      <c r="B395" s="42" t="s">
        <v>76</v>
      </c>
      <c r="C395" s="42" t="s">
        <v>242</v>
      </c>
      <c r="D395" s="42" t="s">
        <v>15</v>
      </c>
      <c r="E395" s="43">
        <v>18.3</v>
      </c>
      <c r="F395" s="43"/>
      <c r="G395" s="43">
        <f>F395+E395</f>
        <v>18.3</v>
      </c>
      <c r="H395" s="43">
        <v>18.3</v>
      </c>
      <c r="I395" s="43">
        <v>18.3</v>
      </c>
      <c r="J395" s="81"/>
      <c r="K395" s="81"/>
      <c r="L395" s="81"/>
      <c r="M395" s="81"/>
    </row>
    <row r="396" spans="1:13" s="108" customFormat="1" ht="31.5">
      <c r="A396" s="45" t="s">
        <v>347</v>
      </c>
      <c r="B396" s="42" t="s">
        <v>76</v>
      </c>
      <c r="C396" s="42" t="s">
        <v>242</v>
      </c>
      <c r="D396" s="42" t="s">
        <v>8</v>
      </c>
      <c r="E396" s="43">
        <v>606.1</v>
      </c>
      <c r="F396" s="43"/>
      <c r="G396" s="43">
        <f>F396+E396</f>
        <v>606.1</v>
      </c>
      <c r="H396" s="43">
        <v>606.1</v>
      </c>
      <c r="I396" s="43">
        <v>606.1</v>
      </c>
      <c r="J396" s="81"/>
      <c r="K396" s="81"/>
      <c r="L396" s="81"/>
      <c r="M396" s="81"/>
    </row>
    <row r="397" spans="1:13" s="108" customFormat="1" ht="31.5">
      <c r="A397" s="45" t="s">
        <v>10</v>
      </c>
      <c r="B397" s="42" t="s">
        <v>76</v>
      </c>
      <c r="C397" s="42" t="s">
        <v>242</v>
      </c>
      <c r="D397" s="42" t="s">
        <v>11</v>
      </c>
      <c r="E397" s="43">
        <v>1007.2</v>
      </c>
      <c r="F397" s="43"/>
      <c r="G397" s="43">
        <f>F397+E397</f>
        <v>1007.2</v>
      </c>
      <c r="H397" s="43">
        <v>1007.2</v>
      </c>
      <c r="I397" s="43">
        <v>1007.2</v>
      </c>
      <c r="J397" s="81"/>
      <c r="K397" s="81"/>
      <c r="L397" s="81"/>
      <c r="M397" s="81"/>
    </row>
    <row r="398" spans="1:13" ht="15.75">
      <c r="A398" s="45" t="s">
        <v>416</v>
      </c>
      <c r="B398" s="42" t="s">
        <v>76</v>
      </c>
      <c r="C398" s="42" t="s">
        <v>173</v>
      </c>
      <c r="D398" s="42"/>
      <c r="E398" s="43">
        <f>E399</f>
        <v>3694</v>
      </c>
      <c r="F398" s="43">
        <f>F399</f>
        <v>0</v>
      </c>
      <c r="G398" s="43">
        <f>G399</f>
        <v>3694</v>
      </c>
      <c r="H398" s="43">
        <f>H399</f>
        <v>3694</v>
      </c>
      <c r="I398" s="43">
        <f>I399</f>
        <v>3694</v>
      </c>
      <c r="J398" s="81"/>
      <c r="K398" s="81"/>
      <c r="L398" s="81"/>
      <c r="M398" s="81"/>
    </row>
    <row r="399" spans="1:13" ht="31.5">
      <c r="A399" s="45" t="s">
        <v>10</v>
      </c>
      <c r="B399" s="42" t="s">
        <v>76</v>
      </c>
      <c r="C399" s="42" t="s">
        <v>173</v>
      </c>
      <c r="D399" s="42" t="s">
        <v>11</v>
      </c>
      <c r="E399" s="43">
        <f>2216.4+1477.6</f>
        <v>3694</v>
      </c>
      <c r="F399" s="43"/>
      <c r="G399" s="43">
        <f>F399+E399</f>
        <v>3694</v>
      </c>
      <c r="H399" s="43">
        <f>2216.4+1477.6</f>
        <v>3694</v>
      </c>
      <c r="I399" s="43">
        <f>2216.4+1477.6</f>
        <v>3694</v>
      </c>
      <c r="J399" s="81"/>
      <c r="K399" s="81"/>
      <c r="L399" s="81"/>
      <c r="M399" s="81"/>
    </row>
    <row r="400" spans="1:13" ht="31.5">
      <c r="A400" s="10" t="s">
        <v>63</v>
      </c>
      <c r="B400" s="78" t="s">
        <v>76</v>
      </c>
      <c r="C400" s="11" t="s">
        <v>108</v>
      </c>
      <c r="D400" s="11" t="s">
        <v>0</v>
      </c>
      <c r="E400" s="12">
        <f>E401+E409+E405</f>
        <v>69297.8</v>
      </c>
      <c r="F400" s="12">
        <f>F401+F409+F405</f>
        <v>0</v>
      </c>
      <c r="G400" s="12">
        <f>G401+G409+G405</f>
        <v>69297.8</v>
      </c>
      <c r="H400" s="12">
        <f>H401+H409+H405</f>
        <v>69080.8</v>
      </c>
      <c r="I400" s="12">
        <f>I401+I409+I405</f>
        <v>69111.8</v>
      </c>
      <c r="J400" s="81"/>
      <c r="K400" s="81"/>
      <c r="L400" s="81"/>
      <c r="M400" s="81"/>
    </row>
    <row r="401" spans="1:13" ht="31.5">
      <c r="A401" s="40" t="s">
        <v>13</v>
      </c>
      <c r="B401" s="42" t="s">
        <v>76</v>
      </c>
      <c r="C401" s="42" t="s">
        <v>109</v>
      </c>
      <c r="D401" s="42"/>
      <c r="E401" s="43">
        <f>E402+E403+E404</f>
        <v>32581.5</v>
      </c>
      <c r="F401" s="43">
        <f>F402+F403+F404</f>
        <v>0</v>
      </c>
      <c r="G401" s="43">
        <f>G402+G403+G404</f>
        <v>32581.5</v>
      </c>
      <c r="H401" s="43">
        <f>H402+H403+H404</f>
        <v>32364.5</v>
      </c>
      <c r="I401" s="43">
        <f>I402+I403+I404</f>
        <v>32395.5</v>
      </c>
      <c r="J401" s="81"/>
      <c r="K401" s="81"/>
      <c r="L401" s="81"/>
      <c r="M401" s="81"/>
    </row>
    <row r="402" spans="1:13" ht="63">
      <c r="A402" s="40" t="s">
        <v>14</v>
      </c>
      <c r="B402" s="42" t="s">
        <v>76</v>
      </c>
      <c r="C402" s="42" t="s">
        <v>109</v>
      </c>
      <c r="D402" s="42" t="s">
        <v>15</v>
      </c>
      <c r="E402" s="43">
        <v>26195.7</v>
      </c>
      <c r="F402" s="43"/>
      <c r="G402" s="43">
        <f>F402+E402</f>
        <v>26195.7</v>
      </c>
      <c r="H402" s="43">
        <v>26195.7</v>
      </c>
      <c r="I402" s="43">
        <v>26195.7</v>
      </c>
      <c r="J402" s="81"/>
      <c r="K402" s="81"/>
      <c r="L402" s="81"/>
      <c r="M402" s="81"/>
    </row>
    <row r="403" spans="1:13" ht="47.25">
      <c r="A403" s="45" t="s">
        <v>346</v>
      </c>
      <c r="B403" s="42" t="s">
        <v>76</v>
      </c>
      <c r="C403" s="42" t="s">
        <v>109</v>
      </c>
      <c r="D403" s="42" t="s">
        <v>8</v>
      </c>
      <c r="E403" s="141">
        <v>5983.3</v>
      </c>
      <c r="F403" s="143">
        <v>-50</v>
      </c>
      <c r="G403" s="43">
        <f>F403+E403</f>
        <v>5933.3</v>
      </c>
      <c r="H403" s="43">
        <v>5766.3</v>
      </c>
      <c r="I403" s="43">
        <v>5797.3</v>
      </c>
      <c r="J403" s="81"/>
      <c r="K403" s="81"/>
      <c r="L403" s="81"/>
      <c r="M403" s="81"/>
    </row>
    <row r="404" spans="1:13" ht="15.75">
      <c r="A404" s="45" t="s">
        <v>9</v>
      </c>
      <c r="B404" s="42" t="s">
        <v>76</v>
      </c>
      <c r="C404" s="42" t="s">
        <v>109</v>
      </c>
      <c r="D404" s="42" t="s">
        <v>12</v>
      </c>
      <c r="E404" s="43">
        <v>402.5</v>
      </c>
      <c r="F404" s="43">
        <v>50</v>
      </c>
      <c r="G404" s="43">
        <f>F404+E404</f>
        <v>452.5</v>
      </c>
      <c r="H404" s="43">
        <v>402.5</v>
      </c>
      <c r="I404" s="43">
        <v>402.5</v>
      </c>
      <c r="J404" s="81"/>
      <c r="K404" s="81"/>
      <c r="L404" s="81"/>
      <c r="M404" s="81"/>
    </row>
    <row r="405" spans="1:13" ht="78.75">
      <c r="A405" s="45" t="s">
        <v>237</v>
      </c>
      <c r="B405" s="42" t="s">
        <v>76</v>
      </c>
      <c r="C405" s="42" t="s">
        <v>286</v>
      </c>
      <c r="D405" s="42"/>
      <c r="E405" s="43">
        <f>E406+E407+E408</f>
        <v>9037.400000000001</v>
      </c>
      <c r="F405" s="43">
        <f>F406+F407+F408</f>
        <v>0</v>
      </c>
      <c r="G405" s="43">
        <f>G406+G407+G408</f>
        <v>9037.400000000001</v>
      </c>
      <c r="H405" s="43">
        <f>H406+H407+H408</f>
        <v>9037.400000000001</v>
      </c>
      <c r="I405" s="43">
        <f>I406+I407+I408</f>
        <v>9037.400000000001</v>
      </c>
      <c r="J405" s="81"/>
      <c r="K405" s="81"/>
      <c r="L405" s="81"/>
      <c r="M405" s="81"/>
    </row>
    <row r="406" spans="1:13" ht="63">
      <c r="A406" s="40" t="s">
        <v>14</v>
      </c>
      <c r="B406" s="42" t="s">
        <v>76</v>
      </c>
      <c r="C406" s="42" t="s">
        <v>286</v>
      </c>
      <c r="D406" s="42" t="s">
        <v>15</v>
      </c>
      <c r="E406" s="43">
        <v>7516.6</v>
      </c>
      <c r="F406" s="43"/>
      <c r="G406" s="43">
        <f>F406+E406</f>
        <v>7516.6</v>
      </c>
      <c r="H406" s="43">
        <v>7516.6</v>
      </c>
      <c r="I406" s="43">
        <v>7516.6</v>
      </c>
      <c r="J406" s="81"/>
      <c r="K406" s="81"/>
      <c r="L406" s="81"/>
      <c r="M406" s="81"/>
    </row>
    <row r="407" spans="1:13" ht="47.25">
      <c r="A407" s="45" t="s">
        <v>346</v>
      </c>
      <c r="B407" s="42" t="s">
        <v>76</v>
      </c>
      <c r="C407" s="42" t="s">
        <v>286</v>
      </c>
      <c r="D407" s="42" t="s">
        <v>8</v>
      </c>
      <c r="E407" s="43">
        <v>1500.7</v>
      </c>
      <c r="F407" s="43"/>
      <c r="G407" s="43">
        <f>F407+E407</f>
        <v>1500.7</v>
      </c>
      <c r="H407" s="43">
        <v>1500.7</v>
      </c>
      <c r="I407" s="43">
        <v>1500.7</v>
      </c>
      <c r="J407" s="81"/>
      <c r="K407" s="81"/>
      <c r="L407" s="81"/>
      <c r="M407" s="81"/>
    </row>
    <row r="408" spans="1:13" ht="15.75">
      <c r="A408" s="40" t="s">
        <v>26</v>
      </c>
      <c r="B408" s="42" t="s">
        <v>76</v>
      </c>
      <c r="C408" s="42" t="s">
        <v>286</v>
      </c>
      <c r="D408" s="42" t="s">
        <v>16</v>
      </c>
      <c r="E408" s="43">
        <v>20.1</v>
      </c>
      <c r="F408" s="43"/>
      <c r="G408" s="43">
        <f>F408+E408</f>
        <v>20.1</v>
      </c>
      <c r="H408" s="43">
        <v>20.1</v>
      </c>
      <c r="I408" s="43">
        <v>20.1</v>
      </c>
      <c r="J408" s="81"/>
      <c r="K408" s="81"/>
      <c r="L408" s="81"/>
      <c r="M408" s="81"/>
    </row>
    <row r="409" spans="1:13" ht="31.5">
      <c r="A409" s="40" t="s">
        <v>50</v>
      </c>
      <c r="B409" s="42" t="s">
        <v>76</v>
      </c>
      <c r="C409" s="42" t="s">
        <v>116</v>
      </c>
      <c r="D409" s="42"/>
      <c r="E409" s="43">
        <f>E410+E411</f>
        <v>27678.9</v>
      </c>
      <c r="F409" s="43">
        <f>F410+F411</f>
        <v>0</v>
      </c>
      <c r="G409" s="43">
        <f>G410+G411</f>
        <v>27678.9</v>
      </c>
      <c r="H409" s="43">
        <f>H410+H411</f>
        <v>27678.9</v>
      </c>
      <c r="I409" s="43">
        <f>I410+I411</f>
        <v>27678.9</v>
      </c>
      <c r="J409" s="81"/>
      <c r="K409" s="81"/>
      <c r="L409" s="81"/>
      <c r="M409" s="81"/>
    </row>
    <row r="410" spans="1:13" ht="63">
      <c r="A410" s="40" t="s">
        <v>14</v>
      </c>
      <c r="B410" s="42" t="s">
        <v>76</v>
      </c>
      <c r="C410" s="42" t="s">
        <v>110</v>
      </c>
      <c r="D410" s="42" t="s">
        <v>15</v>
      </c>
      <c r="E410" s="43">
        <v>25779.5</v>
      </c>
      <c r="F410" s="43"/>
      <c r="G410" s="43">
        <f>F410+E410</f>
        <v>25779.5</v>
      </c>
      <c r="H410" s="43">
        <v>25779.5</v>
      </c>
      <c r="I410" s="43">
        <v>25779.5</v>
      </c>
      <c r="J410" s="81"/>
      <c r="K410" s="81"/>
      <c r="L410" s="81"/>
      <c r="M410" s="81"/>
    </row>
    <row r="411" spans="1:13" ht="47.25">
      <c r="A411" s="45" t="s">
        <v>346</v>
      </c>
      <c r="B411" s="42" t="s">
        <v>76</v>
      </c>
      <c r="C411" s="42" t="s">
        <v>110</v>
      </c>
      <c r="D411" s="42" t="s">
        <v>8</v>
      </c>
      <c r="E411" s="43">
        <v>1899.4</v>
      </c>
      <c r="F411" s="43"/>
      <c r="G411" s="43">
        <f>F411+E411</f>
        <v>1899.4</v>
      </c>
      <c r="H411" s="43">
        <v>1899.4</v>
      </c>
      <c r="I411" s="43">
        <v>1899.4</v>
      </c>
      <c r="J411" s="81"/>
      <c r="K411" s="81"/>
      <c r="L411" s="81"/>
      <c r="M411" s="81"/>
    </row>
    <row r="412" spans="1:13" ht="15.75">
      <c r="A412" s="73" t="s">
        <v>277</v>
      </c>
      <c r="B412" s="68" t="s">
        <v>76</v>
      </c>
      <c r="C412" s="68" t="s">
        <v>158</v>
      </c>
      <c r="D412" s="68" t="s">
        <v>0</v>
      </c>
      <c r="E412" s="79">
        <f aca="true" t="shared" si="9" ref="E412:H414">E413</f>
        <v>1186.3</v>
      </c>
      <c r="F412" s="79">
        <f t="shared" si="9"/>
        <v>0</v>
      </c>
      <c r="G412" s="79">
        <f t="shared" si="9"/>
        <v>1186.3</v>
      </c>
      <c r="H412" s="79">
        <f t="shared" si="9"/>
        <v>1186.3</v>
      </c>
      <c r="I412" s="79">
        <f>I413</f>
        <v>1186.3</v>
      </c>
      <c r="J412" s="81"/>
      <c r="K412" s="81"/>
      <c r="L412" s="81"/>
      <c r="M412" s="81"/>
    </row>
    <row r="413" spans="1:13" ht="47.25">
      <c r="A413" s="10" t="s">
        <v>279</v>
      </c>
      <c r="B413" s="78" t="s">
        <v>76</v>
      </c>
      <c r="C413" s="11" t="s">
        <v>119</v>
      </c>
      <c r="D413" s="11" t="s">
        <v>0</v>
      </c>
      <c r="E413" s="12">
        <f t="shared" si="9"/>
        <v>1186.3</v>
      </c>
      <c r="F413" s="12">
        <f t="shared" si="9"/>
        <v>0</v>
      </c>
      <c r="G413" s="12">
        <f t="shared" si="9"/>
        <v>1186.3</v>
      </c>
      <c r="H413" s="12">
        <f t="shared" si="9"/>
        <v>1186.3</v>
      </c>
      <c r="I413" s="12">
        <f>I414</f>
        <v>1186.3</v>
      </c>
      <c r="J413" s="81"/>
      <c r="K413" s="81"/>
      <c r="L413" s="81"/>
      <c r="M413" s="81"/>
    </row>
    <row r="414" spans="1:13" ht="78.75">
      <c r="A414" s="41" t="s">
        <v>77</v>
      </c>
      <c r="B414" s="27" t="s">
        <v>76</v>
      </c>
      <c r="C414" s="35" t="s">
        <v>160</v>
      </c>
      <c r="D414" s="35"/>
      <c r="E414" s="58">
        <f t="shared" si="9"/>
        <v>1186.3</v>
      </c>
      <c r="F414" s="58">
        <f t="shared" si="9"/>
        <v>0</v>
      </c>
      <c r="G414" s="58">
        <f t="shared" si="9"/>
        <v>1186.3</v>
      </c>
      <c r="H414" s="58">
        <f t="shared" si="9"/>
        <v>1186.3</v>
      </c>
      <c r="I414" s="58">
        <f>I415</f>
        <v>1186.3</v>
      </c>
      <c r="J414" s="81"/>
      <c r="K414" s="81"/>
      <c r="L414" s="81"/>
      <c r="M414" s="81"/>
    </row>
    <row r="415" spans="1:13" ht="15.75">
      <c r="A415" s="41" t="s">
        <v>26</v>
      </c>
      <c r="B415" s="27" t="s">
        <v>76</v>
      </c>
      <c r="C415" s="35" t="s">
        <v>160</v>
      </c>
      <c r="D415" s="35" t="s">
        <v>16</v>
      </c>
      <c r="E415" s="58">
        <v>1186.3</v>
      </c>
      <c r="F415" s="58"/>
      <c r="G415" s="58">
        <f>F415+E415</f>
        <v>1186.3</v>
      </c>
      <c r="H415" s="58">
        <v>1186.3</v>
      </c>
      <c r="I415" s="58">
        <v>1186.3</v>
      </c>
      <c r="J415" s="81"/>
      <c r="K415" s="81"/>
      <c r="L415" s="81"/>
      <c r="M415" s="81"/>
    </row>
    <row r="416" spans="1:13" ht="15.75">
      <c r="A416" s="32" t="s">
        <v>78</v>
      </c>
      <c r="B416" s="33" t="s">
        <v>79</v>
      </c>
      <c r="C416" s="72"/>
      <c r="D416" s="76"/>
      <c r="E416" s="31">
        <f>E417+E423</f>
        <v>59248.399999999994</v>
      </c>
      <c r="F416" s="31">
        <f>F417+F423</f>
        <v>23752.899999999998</v>
      </c>
      <c r="G416" s="31">
        <f>G417+G423</f>
        <v>83001.3</v>
      </c>
      <c r="H416" s="31">
        <f>H417+H423</f>
        <v>74020</v>
      </c>
      <c r="I416" s="31">
        <f>I417+I423</f>
        <v>88113.59999999999</v>
      </c>
      <c r="J416" s="81"/>
      <c r="K416" s="81"/>
      <c r="L416" s="81"/>
      <c r="M416" s="81"/>
    </row>
    <row r="417" spans="1:13" ht="31.5">
      <c r="A417" s="73" t="s">
        <v>271</v>
      </c>
      <c r="B417" s="127" t="s">
        <v>79</v>
      </c>
      <c r="C417" s="68" t="s">
        <v>137</v>
      </c>
      <c r="D417" s="68" t="s">
        <v>0</v>
      </c>
      <c r="E417" s="74">
        <f aca="true" t="shared" si="10" ref="E417:I418">E418</f>
        <v>19712.3</v>
      </c>
      <c r="F417" s="74">
        <f t="shared" si="10"/>
        <v>0</v>
      </c>
      <c r="G417" s="74">
        <f t="shared" si="10"/>
        <v>19712.3</v>
      </c>
      <c r="H417" s="74">
        <f t="shared" si="10"/>
        <v>19034.3</v>
      </c>
      <c r="I417" s="74">
        <f t="shared" si="10"/>
        <v>19019.5</v>
      </c>
      <c r="J417" s="81"/>
      <c r="K417" s="81"/>
      <c r="L417" s="81"/>
      <c r="M417" s="81"/>
    </row>
    <row r="418" spans="1:13" ht="31.5">
      <c r="A418" s="10" t="s">
        <v>272</v>
      </c>
      <c r="B418" s="75" t="s">
        <v>79</v>
      </c>
      <c r="C418" s="11" t="s">
        <v>138</v>
      </c>
      <c r="D418" s="11" t="s">
        <v>0</v>
      </c>
      <c r="E418" s="12">
        <f t="shared" si="10"/>
        <v>19712.3</v>
      </c>
      <c r="F418" s="12">
        <f t="shared" si="10"/>
        <v>0</v>
      </c>
      <c r="G418" s="12">
        <f t="shared" si="10"/>
        <v>19712.3</v>
      </c>
      <c r="H418" s="12">
        <f t="shared" si="10"/>
        <v>19034.3</v>
      </c>
      <c r="I418" s="12">
        <f t="shared" si="10"/>
        <v>19019.5</v>
      </c>
      <c r="J418" s="81"/>
      <c r="K418" s="81"/>
      <c r="L418" s="81"/>
      <c r="M418" s="81"/>
    </row>
    <row r="419" spans="1:13" ht="31.5">
      <c r="A419" s="53" t="s">
        <v>13</v>
      </c>
      <c r="B419" s="42" t="s">
        <v>79</v>
      </c>
      <c r="C419" s="15" t="s">
        <v>139</v>
      </c>
      <c r="D419" s="21"/>
      <c r="E419" s="20">
        <f>SUM(E420:E422)</f>
        <v>19712.3</v>
      </c>
      <c r="F419" s="20">
        <f>SUM(F420:F422)</f>
        <v>0</v>
      </c>
      <c r="G419" s="20">
        <f>SUM(G420:G422)</f>
        <v>19712.3</v>
      </c>
      <c r="H419" s="20">
        <f>SUM(H420:H422)</f>
        <v>19034.3</v>
      </c>
      <c r="I419" s="20">
        <f>SUM(I420:I422)</f>
        <v>19019.5</v>
      </c>
      <c r="J419" s="81"/>
      <c r="K419" s="81"/>
      <c r="L419" s="81"/>
      <c r="M419" s="81"/>
    </row>
    <row r="420" spans="1:13" ht="63">
      <c r="A420" s="52" t="s">
        <v>14</v>
      </c>
      <c r="B420" s="42" t="s">
        <v>79</v>
      </c>
      <c r="C420" s="15" t="s">
        <v>139</v>
      </c>
      <c r="D420" s="42" t="s">
        <v>15</v>
      </c>
      <c r="E420" s="20">
        <v>17902.3</v>
      </c>
      <c r="F420" s="20"/>
      <c r="G420" s="20">
        <f>F420+E420</f>
        <v>17902.3</v>
      </c>
      <c r="H420" s="20">
        <v>17845.6</v>
      </c>
      <c r="I420" s="20">
        <v>17845.6</v>
      </c>
      <c r="J420" s="81"/>
      <c r="K420" s="81"/>
      <c r="L420" s="81"/>
      <c r="M420" s="81"/>
    </row>
    <row r="421" spans="1:13" ht="47.25">
      <c r="A421" s="45" t="s">
        <v>346</v>
      </c>
      <c r="B421" s="42" t="s">
        <v>79</v>
      </c>
      <c r="C421" s="15" t="s">
        <v>139</v>
      </c>
      <c r="D421" s="42" t="s">
        <v>8</v>
      </c>
      <c r="E421" s="20">
        <v>1787.7</v>
      </c>
      <c r="F421" s="20"/>
      <c r="G421" s="20">
        <f>F421+E421</f>
        <v>1787.7</v>
      </c>
      <c r="H421" s="20">
        <v>1166.8</v>
      </c>
      <c r="I421" s="20">
        <v>1152.4</v>
      </c>
      <c r="J421" s="81"/>
      <c r="K421" s="81"/>
      <c r="L421" s="81"/>
      <c r="M421" s="81"/>
    </row>
    <row r="422" spans="1:13" ht="15.75">
      <c r="A422" s="45" t="s">
        <v>9</v>
      </c>
      <c r="B422" s="42" t="s">
        <v>79</v>
      </c>
      <c r="C422" s="15" t="s">
        <v>139</v>
      </c>
      <c r="D422" s="42" t="s">
        <v>12</v>
      </c>
      <c r="E422" s="20">
        <v>22.3</v>
      </c>
      <c r="F422" s="20"/>
      <c r="G422" s="20">
        <f>F422+E422</f>
        <v>22.3</v>
      </c>
      <c r="H422" s="20">
        <v>21.9</v>
      </c>
      <c r="I422" s="20">
        <v>21.5</v>
      </c>
      <c r="J422" s="81"/>
      <c r="K422" s="81"/>
      <c r="L422" s="81"/>
      <c r="M422" s="81"/>
    </row>
    <row r="423" spans="1:13" ht="15.75">
      <c r="A423" s="67" t="s">
        <v>29</v>
      </c>
      <c r="B423" s="69" t="s">
        <v>79</v>
      </c>
      <c r="C423" s="69" t="s">
        <v>89</v>
      </c>
      <c r="D423" s="69" t="s">
        <v>0</v>
      </c>
      <c r="E423" s="70">
        <f>E429+E431+E433+E435+E424+E445+E437+E439+E441+E427+E443</f>
        <v>39536.1</v>
      </c>
      <c r="F423" s="70">
        <f>F429+F431+F433+F435+F424+F445+F437+F439+F441+F427+F443</f>
        <v>23752.899999999998</v>
      </c>
      <c r="G423" s="70">
        <f>G429+G431+G433+G435+G424+G445+G437+G439+G441+G427+G443</f>
        <v>63289</v>
      </c>
      <c r="H423" s="70">
        <f>H429+H431+H433+H435+H424+H445+H437+H439+H441+H427+H443</f>
        <v>54985.7</v>
      </c>
      <c r="I423" s="70">
        <f>I429+I431+I433+I435+I424+I445+I437+I439+I441+I427+I443</f>
        <v>69094.09999999999</v>
      </c>
      <c r="J423" s="81"/>
      <c r="K423" s="81"/>
      <c r="L423" s="81"/>
      <c r="M423" s="81"/>
    </row>
    <row r="424" spans="1:13" ht="31.5">
      <c r="A424" s="22" t="s">
        <v>56</v>
      </c>
      <c r="B424" s="27" t="s">
        <v>79</v>
      </c>
      <c r="C424" s="42" t="s">
        <v>94</v>
      </c>
      <c r="D424" s="59"/>
      <c r="E424" s="43">
        <f>E426+E425</f>
        <v>13241.4</v>
      </c>
      <c r="F424" s="43">
        <f>F426+F425</f>
        <v>0</v>
      </c>
      <c r="G424" s="43">
        <f>G426+G425</f>
        <v>13241.4</v>
      </c>
      <c r="H424" s="43">
        <f>H426+H425</f>
        <v>11000</v>
      </c>
      <c r="I424" s="43">
        <f>I426+I425</f>
        <v>8000</v>
      </c>
      <c r="J424" s="81"/>
      <c r="K424" s="81"/>
      <c r="L424" s="81"/>
      <c r="M424" s="81"/>
    </row>
    <row r="425" spans="1:13" ht="31.5">
      <c r="A425" s="45" t="s">
        <v>347</v>
      </c>
      <c r="B425" s="27" t="s">
        <v>79</v>
      </c>
      <c r="C425" s="42" t="s">
        <v>94</v>
      </c>
      <c r="D425" s="42" t="s">
        <v>8</v>
      </c>
      <c r="E425" s="43">
        <v>5595.9</v>
      </c>
      <c r="F425" s="43"/>
      <c r="G425" s="43">
        <f>F425+E425</f>
        <v>5595.9</v>
      </c>
      <c r="H425" s="43">
        <v>0</v>
      </c>
      <c r="I425" s="43">
        <v>0</v>
      </c>
      <c r="J425" s="81"/>
      <c r="K425" s="81"/>
      <c r="L425" s="81"/>
      <c r="M425" s="81"/>
    </row>
    <row r="426" spans="1:13" ht="15.75">
      <c r="A426" s="46" t="s">
        <v>9</v>
      </c>
      <c r="B426" s="42" t="s">
        <v>79</v>
      </c>
      <c r="C426" s="42" t="s">
        <v>94</v>
      </c>
      <c r="D426" s="42" t="s">
        <v>12</v>
      </c>
      <c r="E426" s="43">
        <v>7645.5</v>
      </c>
      <c r="F426" s="43"/>
      <c r="G426" s="43">
        <f>F426+E426</f>
        <v>7645.5</v>
      </c>
      <c r="H426" s="43">
        <v>11000</v>
      </c>
      <c r="I426" s="43">
        <v>8000</v>
      </c>
      <c r="J426" s="81"/>
      <c r="K426" s="81"/>
      <c r="L426" s="81"/>
      <c r="M426" s="81"/>
    </row>
    <row r="427" spans="1:13" ht="63">
      <c r="A427" s="22" t="s">
        <v>387</v>
      </c>
      <c r="B427" s="42" t="s">
        <v>79</v>
      </c>
      <c r="C427" s="42" t="s">
        <v>388</v>
      </c>
      <c r="D427" s="21"/>
      <c r="E427" s="43">
        <f>E428</f>
        <v>0</v>
      </c>
      <c r="F427" s="43">
        <f>F428</f>
        <v>34.6</v>
      </c>
      <c r="G427" s="43">
        <f>G428</f>
        <v>34.6</v>
      </c>
      <c r="H427" s="43">
        <f>H428</f>
        <v>0</v>
      </c>
      <c r="I427" s="43">
        <f>I428</f>
        <v>0</v>
      </c>
      <c r="J427" s="81"/>
      <c r="K427" s="81"/>
      <c r="L427" s="81"/>
      <c r="M427" s="81"/>
    </row>
    <row r="428" spans="1:13" ht="47.25">
      <c r="A428" s="45" t="s">
        <v>346</v>
      </c>
      <c r="B428" s="42" t="s">
        <v>79</v>
      </c>
      <c r="C428" s="42" t="s">
        <v>388</v>
      </c>
      <c r="D428" s="21" t="s">
        <v>8</v>
      </c>
      <c r="E428" s="43">
        <v>0</v>
      </c>
      <c r="F428" s="43">
        <v>34.6</v>
      </c>
      <c r="G428" s="43">
        <f>E428+F428</f>
        <v>34.6</v>
      </c>
      <c r="H428" s="43">
        <v>0</v>
      </c>
      <c r="I428" s="43">
        <v>0</v>
      </c>
      <c r="J428" s="81"/>
      <c r="K428" s="81"/>
      <c r="L428" s="81"/>
      <c r="M428" s="81"/>
    </row>
    <row r="429" spans="1:13" ht="31.5">
      <c r="A429" s="22" t="s">
        <v>42</v>
      </c>
      <c r="B429" s="42" t="s">
        <v>79</v>
      </c>
      <c r="C429" s="137" t="s">
        <v>91</v>
      </c>
      <c r="D429" s="48"/>
      <c r="E429" s="47">
        <f>E430</f>
        <v>1301.5</v>
      </c>
      <c r="F429" s="47">
        <f>F430</f>
        <v>0</v>
      </c>
      <c r="G429" s="47">
        <f>G430</f>
        <v>1301.5</v>
      </c>
      <c r="H429" s="47">
        <f>H430</f>
        <v>1276.3</v>
      </c>
      <c r="I429" s="47">
        <f>I430</f>
        <v>1254.8</v>
      </c>
      <c r="J429" s="81"/>
      <c r="K429" s="81"/>
      <c r="L429" s="81"/>
      <c r="M429" s="81"/>
    </row>
    <row r="430" spans="1:13" ht="15.75">
      <c r="A430" s="46" t="s">
        <v>40</v>
      </c>
      <c r="B430" s="42" t="s">
        <v>79</v>
      </c>
      <c r="C430" s="137" t="s">
        <v>91</v>
      </c>
      <c r="D430" s="42" t="s">
        <v>41</v>
      </c>
      <c r="E430" s="47">
        <v>1301.5</v>
      </c>
      <c r="F430" s="47"/>
      <c r="G430" s="47">
        <f>F430+E430</f>
        <v>1301.5</v>
      </c>
      <c r="H430" s="47">
        <v>1276.3</v>
      </c>
      <c r="I430" s="47">
        <v>1254.8</v>
      </c>
      <c r="J430" s="81"/>
      <c r="K430" s="81"/>
      <c r="L430" s="81"/>
      <c r="M430" s="81"/>
    </row>
    <row r="431" spans="1:13" ht="78.75">
      <c r="A431" s="51" t="s">
        <v>232</v>
      </c>
      <c r="B431" s="42" t="s">
        <v>79</v>
      </c>
      <c r="C431" s="137" t="s">
        <v>92</v>
      </c>
      <c r="D431" s="49"/>
      <c r="E431" s="47">
        <f>E432</f>
        <v>154.4</v>
      </c>
      <c r="F431" s="47">
        <f>F432</f>
        <v>0</v>
      </c>
      <c r="G431" s="47">
        <f>G432</f>
        <v>154.4</v>
      </c>
      <c r="H431" s="47">
        <f>H432</f>
        <v>154.4</v>
      </c>
      <c r="I431" s="47">
        <f>I432</f>
        <v>154.4</v>
      </c>
      <c r="J431" s="81"/>
      <c r="K431" s="81"/>
      <c r="L431" s="81"/>
      <c r="M431" s="81"/>
    </row>
    <row r="432" spans="1:13" ht="15.75">
      <c r="A432" s="46" t="s">
        <v>40</v>
      </c>
      <c r="B432" s="42" t="s">
        <v>79</v>
      </c>
      <c r="C432" s="137" t="s">
        <v>92</v>
      </c>
      <c r="D432" s="42" t="s">
        <v>41</v>
      </c>
      <c r="E432" s="47">
        <v>154.4</v>
      </c>
      <c r="F432" s="47"/>
      <c r="G432" s="47">
        <f>F432+E432</f>
        <v>154.4</v>
      </c>
      <c r="H432" s="47">
        <v>154.4</v>
      </c>
      <c r="I432" s="47">
        <v>154.4</v>
      </c>
      <c r="J432" s="81"/>
      <c r="K432" s="81"/>
      <c r="L432" s="81"/>
      <c r="M432" s="81"/>
    </row>
    <row r="433" spans="1:13" ht="105">
      <c r="A433" s="80" t="s">
        <v>207</v>
      </c>
      <c r="B433" s="42" t="s">
        <v>79</v>
      </c>
      <c r="C433" s="137" t="s">
        <v>93</v>
      </c>
      <c r="D433" s="49"/>
      <c r="E433" s="47">
        <f>E434</f>
        <v>7</v>
      </c>
      <c r="F433" s="47">
        <f>F434</f>
        <v>0</v>
      </c>
      <c r="G433" s="47">
        <f>G434</f>
        <v>7</v>
      </c>
      <c r="H433" s="47">
        <f>H434</f>
        <v>7</v>
      </c>
      <c r="I433" s="47">
        <f>I434</f>
        <v>7</v>
      </c>
      <c r="J433" s="81"/>
      <c r="K433" s="81"/>
      <c r="L433" s="81"/>
      <c r="M433" s="81"/>
    </row>
    <row r="434" spans="1:13" ht="47.25">
      <c r="A434" s="45" t="s">
        <v>346</v>
      </c>
      <c r="B434" s="42" t="s">
        <v>79</v>
      </c>
      <c r="C434" s="137" t="s">
        <v>93</v>
      </c>
      <c r="D434" s="42" t="s">
        <v>8</v>
      </c>
      <c r="E434" s="47">
        <f>3.5+3.5</f>
        <v>7</v>
      </c>
      <c r="F434" s="47"/>
      <c r="G434" s="47">
        <f>F434+E434</f>
        <v>7</v>
      </c>
      <c r="H434" s="47">
        <f>3.5+3.5</f>
        <v>7</v>
      </c>
      <c r="I434" s="47">
        <f>3.5+3.5</f>
        <v>7</v>
      </c>
      <c r="J434" s="81"/>
      <c r="K434" s="81"/>
      <c r="L434" s="81"/>
      <c r="M434" s="81"/>
    </row>
    <row r="435" spans="1:13" ht="31.5">
      <c r="A435" s="22" t="s">
        <v>80</v>
      </c>
      <c r="B435" s="42" t="s">
        <v>79</v>
      </c>
      <c r="C435" s="42" t="s">
        <v>90</v>
      </c>
      <c r="D435" s="42" t="s">
        <v>0</v>
      </c>
      <c r="E435" s="47">
        <f>E436</f>
        <v>3200</v>
      </c>
      <c r="F435" s="47">
        <f>F436</f>
        <v>0</v>
      </c>
      <c r="G435" s="47">
        <f>G436</f>
        <v>3200</v>
      </c>
      <c r="H435" s="47">
        <f>H436</f>
        <v>3000</v>
      </c>
      <c r="I435" s="47">
        <f>I436</f>
        <v>3000</v>
      </c>
      <c r="J435" s="81"/>
      <c r="K435" s="81"/>
      <c r="L435" s="81"/>
      <c r="M435" s="81"/>
    </row>
    <row r="436" spans="1:13" ht="15.75">
      <c r="A436" s="46" t="s">
        <v>40</v>
      </c>
      <c r="B436" s="42" t="s">
        <v>79</v>
      </c>
      <c r="C436" s="42" t="s">
        <v>90</v>
      </c>
      <c r="D436" s="42" t="s">
        <v>41</v>
      </c>
      <c r="E436" s="47">
        <v>3200</v>
      </c>
      <c r="F436" s="47"/>
      <c r="G436" s="47">
        <f>F436+E436</f>
        <v>3200</v>
      </c>
      <c r="H436" s="47">
        <v>3000</v>
      </c>
      <c r="I436" s="47">
        <v>3000</v>
      </c>
      <c r="J436" s="81"/>
      <c r="K436" s="81"/>
      <c r="L436" s="81"/>
      <c r="M436" s="81"/>
    </row>
    <row r="437" spans="1:13" ht="47.25">
      <c r="A437" s="46" t="s">
        <v>328</v>
      </c>
      <c r="B437" s="42" t="s">
        <v>79</v>
      </c>
      <c r="C437" s="42" t="s">
        <v>287</v>
      </c>
      <c r="D437" s="42"/>
      <c r="E437" s="47">
        <f>E438</f>
        <v>1297.7</v>
      </c>
      <c r="F437" s="47">
        <f>F438</f>
        <v>0</v>
      </c>
      <c r="G437" s="47">
        <f>G438</f>
        <v>1297.7</v>
      </c>
      <c r="H437" s="47">
        <f>H438</f>
        <v>1349.5</v>
      </c>
      <c r="I437" s="47">
        <f>I438</f>
        <v>1403.6</v>
      </c>
      <c r="J437" s="81"/>
      <c r="K437" s="81"/>
      <c r="L437" s="81"/>
      <c r="M437" s="81"/>
    </row>
    <row r="438" spans="1:13" ht="15.75">
      <c r="A438" s="46" t="s">
        <v>40</v>
      </c>
      <c r="B438" s="42" t="s">
        <v>79</v>
      </c>
      <c r="C438" s="42" t="s">
        <v>287</v>
      </c>
      <c r="D438" s="42" t="s">
        <v>41</v>
      </c>
      <c r="E438" s="47">
        <v>1297.7</v>
      </c>
      <c r="F438" s="47"/>
      <c r="G438" s="47">
        <f>F438+E438</f>
        <v>1297.7</v>
      </c>
      <c r="H438" s="47">
        <v>1349.5</v>
      </c>
      <c r="I438" s="47">
        <v>1403.6</v>
      </c>
      <c r="J438" s="81"/>
      <c r="K438" s="81"/>
      <c r="L438" s="81"/>
      <c r="M438" s="81"/>
    </row>
    <row r="439" spans="1:13" ht="55.5" customHeight="1">
      <c r="A439" s="46" t="s">
        <v>329</v>
      </c>
      <c r="B439" s="42" t="s">
        <v>79</v>
      </c>
      <c r="C439" s="42" t="s">
        <v>288</v>
      </c>
      <c r="D439" s="42"/>
      <c r="E439" s="47">
        <f>E440</f>
        <v>2639.1</v>
      </c>
      <c r="F439" s="47">
        <f>F440</f>
        <v>0</v>
      </c>
      <c r="G439" s="47">
        <f>G440</f>
        <v>2639.1</v>
      </c>
      <c r="H439" s="47">
        <f>H440</f>
        <v>2744.7</v>
      </c>
      <c r="I439" s="47">
        <f>I440</f>
        <v>2854.4</v>
      </c>
      <c r="J439" s="81"/>
      <c r="K439" s="81"/>
      <c r="L439" s="81"/>
      <c r="M439" s="81"/>
    </row>
    <row r="440" spans="1:13" ht="15.75">
      <c r="A440" s="46" t="s">
        <v>40</v>
      </c>
      <c r="B440" s="42" t="s">
        <v>79</v>
      </c>
      <c r="C440" s="42" t="s">
        <v>288</v>
      </c>
      <c r="D440" s="42" t="s">
        <v>41</v>
      </c>
      <c r="E440" s="47">
        <v>2639.1</v>
      </c>
      <c r="F440" s="47"/>
      <c r="G440" s="47">
        <f>F440+E440</f>
        <v>2639.1</v>
      </c>
      <c r="H440" s="47">
        <v>2744.7</v>
      </c>
      <c r="I440" s="47">
        <v>2854.4</v>
      </c>
      <c r="J440" s="81"/>
      <c r="K440" s="81"/>
      <c r="L440" s="81"/>
      <c r="M440" s="81"/>
    </row>
    <row r="441" spans="1:13" ht="47.25">
      <c r="A441" s="46" t="s">
        <v>340</v>
      </c>
      <c r="B441" s="42" t="s">
        <v>79</v>
      </c>
      <c r="C441" s="42" t="s">
        <v>339</v>
      </c>
      <c r="D441" s="42"/>
      <c r="E441" s="47">
        <f>E442</f>
        <v>17695</v>
      </c>
      <c r="F441" s="47">
        <f>F442</f>
        <v>0</v>
      </c>
      <c r="G441" s="47">
        <f>G442</f>
        <v>17695</v>
      </c>
      <c r="H441" s="47">
        <f>H442</f>
        <v>14538.2</v>
      </c>
      <c r="I441" s="47">
        <f>I442</f>
        <v>15491.4</v>
      </c>
      <c r="J441" s="81"/>
      <c r="K441" s="81"/>
      <c r="L441" s="81"/>
      <c r="M441" s="81"/>
    </row>
    <row r="442" spans="1:13" ht="15.75">
      <c r="A442" s="46" t="s">
        <v>40</v>
      </c>
      <c r="B442" s="42" t="s">
        <v>79</v>
      </c>
      <c r="C442" s="42" t="s">
        <v>339</v>
      </c>
      <c r="D442" s="42" t="s">
        <v>41</v>
      </c>
      <c r="E442" s="47">
        <v>17695</v>
      </c>
      <c r="F442" s="47"/>
      <c r="G442" s="47">
        <f>F442+E442</f>
        <v>17695</v>
      </c>
      <c r="H442" s="47">
        <v>14538.2</v>
      </c>
      <c r="I442" s="47">
        <v>15491.4</v>
      </c>
      <c r="J442" s="81"/>
      <c r="K442" s="81"/>
      <c r="L442" s="81"/>
      <c r="M442" s="81"/>
    </row>
    <row r="443" spans="1:13" ht="31.5">
      <c r="A443" s="96" t="s">
        <v>409</v>
      </c>
      <c r="B443" s="42">
        <v>992</v>
      </c>
      <c r="C443" s="152" t="s">
        <v>408</v>
      </c>
      <c r="D443" s="152"/>
      <c r="E443" s="47">
        <f>E444</f>
        <v>0</v>
      </c>
      <c r="F443" s="47">
        <f>F444</f>
        <v>23718.3</v>
      </c>
      <c r="G443" s="47">
        <f>G444</f>
        <v>23718.3</v>
      </c>
      <c r="H443" s="47">
        <f>H444</f>
        <v>0</v>
      </c>
      <c r="I443" s="47">
        <f>I444</f>
        <v>0</v>
      </c>
      <c r="J443" s="81"/>
      <c r="K443" s="81"/>
      <c r="L443" s="81"/>
      <c r="M443" s="81"/>
    </row>
    <row r="444" spans="1:13" ht="15.75">
      <c r="A444" s="153" t="s">
        <v>9</v>
      </c>
      <c r="B444" s="42">
        <v>992</v>
      </c>
      <c r="C444" s="152" t="s">
        <v>408</v>
      </c>
      <c r="D444" s="152">
        <v>800</v>
      </c>
      <c r="E444" s="47">
        <v>0</v>
      </c>
      <c r="F444" s="47">
        <f>24369.7-640.5-10.9</f>
        <v>23718.3</v>
      </c>
      <c r="G444" s="47">
        <f>E444+F444</f>
        <v>23718.3</v>
      </c>
      <c r="H444" s="47">
        <v>0</v>
      </c>
      <c r="I444" s="47">
        <v>0</v>
      </c>
      <c r="J444" s="81"/>
      <c r="K444" s="81"/>
      <c r="L444" s="81"/>
      <c r="M444" s="81"/>
    </row>
    <row r="445" spans="1:13" ht="15.75">
      <c r="A445" s="101" t="s">
        <v>223</v>
      </c>
      <c r="B445" s="42" t="s">
        <v>79</v>
      </c>
      <c r="C445" s="15" t="s">
        <v>224</v>
      </c>
      <c r="D445" s="102"/>
      <c r="E445" s="47">
        <v>0</v>
      </c>
      <c r="F445" s="47"/>
      <c r="G445" s="47">
        <f>E445+F445</f>
        <v>0</v>
      </c>
      <c r="H445" s="47">
        <v>20915.6</v>
      </c>
      <c r="I445" s="47">
        <v>36928.5</v>
      </c>
      <c r="J445" s="81"/>
      <c r="K445" s="81"/>
      <c r="L445" s="81"/>
      <c r="M445" s="81"/>
    </row>
    <row r="446" spans="5:9" ht="12.75">
      <c r="E446" s="81"/>
      <c r="F446" s="81"/>
      <c r="G446" s="81"/>
      <c r="H446" s="81"/>
      <c r="I446" s="81"/>
    </row>
    <row r="448" spans="5:7" ht="12.75">
      <c r="E448" s="81"/>
      <c r="F448" s="81"/>
      <c r="G448" s="81"/>
    </row>
    <row r="449" spans="4:9" ht="12.75">
      <c r="D449" s="19"/>
      <c r="E449" s="81"/>
      <c r="F449" s="81"/>
      <c r="G449" s="81"/>
      <c r="H449" s="81"/>
      <c r="I449" s="81"/>
    </row>
    <row r="450" spans="4:9" ht="20.25" customHeight="1">
      <c r="D450" s="19"/>
      <c r="E450" s="81"/>
      <c r="F450" s="81"/>
      <c r="G450" s="81"/>
      <c r="H450" s="81"/>
      <c r="I450" s="81"/>
    </row>
    <row r="451" spans="4:9" ht="20.25" customHeight="1">
      <c r="D451" s="19"/>
      <c r="E451" s="81"/>
      <c r="F451" s="81"/>
      <c r="G451" s="81"/>
      <c r="H451" s="81"/>
      <c r="I451" s="81"/>
    </row>
    <row r="452" spans="5:9" ht="19.5" customHeight="1">
      <c r="E452" s="81"/>
      <c r="F452" s="81"/>
      <c r="G452" s="81"/>
      <c r="H452" s="81"/>
      <c r="I452" s="81"/>
    </row>
    <row r="454" spans="5:9" ht="12.75">
      <c r="E454" s="81"/>
      <c r="F454" s="81"/>
      <c r="G454" s="81"/>
      <c r="H454" s="81"/>
      <c r="I454" s="81"/>
    </row>
    <row r="456" spans="5:9" ht="12.75">
      <c r="E456" s="81"/>
      <c r="F456" s="81"/>
      <c r="G456" s="81"/>
      <c r="H456" s="81"/>
      <c r="I456" s="81"/>
    </row>
    <row r="458" spans="5:9" ht="12.75">
      <c r="E458" s="81"/>
      <c r="F458" s="81"/>
      <c r="G458" s="81"/>
      <c r="H458" s="81"/>
      <c r="I458" s="81"/>
    </row>
  </sheetData>
  <sheetProtection/>
  <autoFilter ref="A15:N446"/>
  <mergeCells count="14">
    <mergeCell ref="H2:I2"/>
    <mergeCell ref="B3:I3"/>
    <mergeCell ref="E4:I4"/>
    <mergeCell ref="G14:I14"/>
    <mergeCell ref="E14:E15"/>
    <mergeCell ref="F14:F15"/>
    <mergeCell ref="E9:I9"/>
    <mergeCell ref="H7:I7"/>
    <mergeCell ref="B8:I8"/>
    <mergeCell ref="A14:A15"/>
    <mergeCell ref="A12:I12"/>
    <mergeCell ref="B14:B15"/>
    <mergeCell ref="C14:C15"/>
    <mergeCell ref="D14:D15"/>
  </mergeCells>
  <printOptions/>
  <pageMargins left="0.5905511811023623" right="0" top="0.15748031496062992" bottom="0.15748031496062992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Zinovkina</cp:lastModifiedBy>
  <cp:lastPrinted>2021-02-18T13:01:38Z</cp:lastPrinted>
  <dcterms:created xsi:type="dcterms:W3CDTF">2013-10-14T07:03:00Z</dcterms:created>
  <dcterms:modified xsi:type="dcterms:W3CDTF">2021-02-18T14:15:02Z</dcterms:modified>
  <cp:category/>
  <cp:version/>
  <cp:contentType/>
  <cp:contentStatus/>
</cp:coreProperties>
</file>