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5" windowWidth="15735" windowHeight="12300"/>
  </bookViews>
  <sheets>
    <sheet name="2020-2022 год" sheetId="1" r:id="rId1"/>
  </sheets>
  <definedNames>
    <definedName name="_xlnm._FilterDatabase" localSheetId="0" hidden="1">'2020-2022 год'!$A$13:$F$249</definedName>
    <definedName name="Z_03D0DDB9_3E2B_445E_B26D_09285D63C497_.wvu.FilterData" localSheetId="0" hidden="1">'2020-2022 год'!$A$13:$F$170</definedName>
    <definedName name="Z_0C05F25E_D6C8_460E_B21F_18CDF652E72B_.wvu.FilterData" localSheetId="0" hidden="1">'2020-2022 год'!$A$13:$F$182</definedName>
    <definedName name="Z_136A7CB4_B73A_487D_8A9F_6650DBF728F6_.wvu.FilterData" localSheetId="0" hidden="1">'2020-2022 год'!$A$13:$F$182</definedName>
    <definedName name="Z_15A2C592_34B0_4F20_BD5A_8DDC1F2A5659_.wvu.FilterData" localSheetId="0" hidden="1">'2020-2022 год'!$A$13:$F$188</definedName>
    <definedName name="Z_184D3176_FFF6_4E91_A7DC_D63418B7D0F5_.wvu.FilterData" localSheetId="0" hidden="1">'2020-2022 год'!$A$13:$F$170</definedName>
    <definedName name="Z_2001DE3E_E4F9_4B38_8AC7_7040FC793191_.wvu.FilterData" localSheetId="0" hidden="1">'2020-2022 год'!$A$13:$F$245</definedName>
    <definedName name="Z_20900463_01EE_4499_A830_2048CE8173F7_.wvu.FilterData" localSheetId="0" hidden="1">'2020-2022 год'!$A$13:$F$188</definedName>
    <definedName name="Z_2547B61A_57D8_45C6_87E4_2B595BD241A2_.wvu.FilterData" localSheetId="0" hidden="1">'2020-2022 год'!$A$13:$F$170</definedName>
    <definedName name="Z_2547B61A_57D8_45C6_87E4_2B595BD241A2_.wvu.PrintArea" localSheetId="0" hidden="1">'2020-2022 год'!$A$7:$G$170</definedName>
    <definedName name="Z_2547B61A_57D8_45C6_87E4_2B595BD241A2_.wvu.PrintTitles" localSheetId="0" hidden="1">'2020-2022 год'!$14:$15</definedName>
    <definedName name="Z_265E4B74_F87F_4C11_8F36_BD3184BC15DF_.wvu.FilterData" localSheetId="0" hidden="1">'2020-2022 год'!$A$13:$F$188</definedName>
    <definedName name="Z_265E4B74_F87F_4C11_8F36_BD3184BC15DF_.wvu.PrintArea" localSheetId="0" hidden="1">'2020-2022 год'!$A$5:$G$182</definedName>
    <definedName name="Z_2CBFA120_4352_4C39_9099_3E3743A1946B_.wvu.FilterData" localSheetId="0" hidden="1">'2020-2022 год'!$A$13:$F$182</definedName>
    <definedName name="Z_2CC5DC23_D108_4C62_8D9C_2D339D918FB9_.wvu.FilterData" localSheetId="0" hidden="1">'2020-2022 год'!$A$13:$F$170</definedName>
    <definedName name="Z_2E862F6B_6B0A_40BB_944E_0C7992DC3BBB_.wvu.FilterData" localSheetId="0" hidden="1">'2020-2022 год'!$A$13:$F$170</definedName>
    <definedName name="Z_2FF96413_1F0E_42A6_B647_AF4DC456B835_.wvu.FilterData" localSheetId="0" hidden="1">'2020-2022 год'!$A$13:$F$184</definedName>
    <definedName name="Z_428C4879_5105_4D8B_A2F2_FB13B3A9E1E2_.wvu.FilterData" localSheetId="0" hidden="1">'2020-2022 год'!$A$13:$F$188</definedName>
    <definedName name="Z_456FAF35_0ED7_4429_80D9_B602421A25A1_.wvu.FilterData" localSheetId="0" hidden="1">'2020-2022 год'!$A$13:$F$188</definedName>
    <definedName name="Z_47BDD684_F79C_4255_92CF_330F2AA1FD8D_.wvu.FilterData" localSheetId="0" hidden="1">'2020-2022 год'!$A$13:$F$245</definedName>
    <definedName name="Z_4CB2AD8A_1395_4EEB_B6E5_ACA1429CF0DB_.wvu.FilterData" localSheetId="0" hidden="1">'2020-2022 год'!$A$13:$F$249</definedName>
    <definedName name="Z_4CB2AD8A_1395_4EEB_B6E5_ACA1429CF0DB_.wvu.PrintArea" localSheetId="0" hidden="1">'2020-2022 год'!$A$1:$K$170</definedName>
    <definedName name="Z_4CB2AD8A_1395_4EEB_B6E5_ACA1429CF0DB_.wvu.PrintTitles" localSheetId="0" hidden="1">'2020-2022 год'!$14:$15</definedName>
    <definedName name="Z_4DCFC8D2_CFB0_4FE4_8B3E_32DB381AAC5C_.wvu.FilterData" localSheetId="0" hidden="1">'2020-2022 год'!$A$13:$F$188</definedName>
    <definedName name="Z_52080DA5_BFF1_49FC_B2E6_D15443E59FD0_.wvu.FilterData" localSheetId="0" hidden="1">'2020-2022 год'!$A$13:$F$188</definedName>
    <definedName name="Z_5271CAE7_4D6C_40AB_9A03_5EFB6EFB80FA_.wvu.Cols" localSheetId="0" hidden="1">'2020-2022 год'!#REF!</definedName>
    <definedName name="Z_5271CAE7_4D6C_40AB_9A03_5EFB6EFB80FA_.wvu.FilterData" localSheetId="0" hidden="1">'2020-2022 год'!$A$13:$F$170</definedName>
    <definedName name="Z_5271CAE7_4D6C_40AB_9A03_5EFB6EFB80FA_.wvu.PrintArea" localSheetId="0" hidden="1">'2020-2022 год'!$A$6:$G$170</definedName>
    <definedName name="Z_58AA27DC_B6C6_486F_BBC3_7C0EC56685DB_.wvu.FilterData" localSheetId="0" hidden="1">'2020-2022 год'!$A$13:$F$188</definedName>
    <definedName name="Z_599A55F8_3816_4A95_B2A0_7EE8B30830DF_.wvu.FilterData" localSheetId="0" hidden="1">'2020-2022 год'!$A$13:$F$170</definedName>
    <definedName name="Z_599A55F8_3816_4A95_B2A0_7EE8B30830DF_.wvu.PrintArea" localSheetId="0" hidden="1">'2020-2022 год'!$A$7:$G$170</definedName>
    <definedName name="Z_5D1DF937_0603_42B5_85E6_384607F02674_.wvu.FilterData" localSheetId="0" hidden="1">'2020-2022 год'!$A$13:$F$245</definedName>
    <definedName name="Z_5EF442ED_240F_4280_ACDD_97C963063215_.wvu.FilterData" localSheetId="0" hidden="1">'2020-2022 год'!$A$13:$F$249</definedName>
    <definedName name="Z_62BA1D30_83D4_405C_B38E_4A6036DCDF7D_.wvu.Cols" localSheetId="0" hidden="1">'2020-2022 год'!#REF!</definedName>
    <definedName name="Z_62BA1D30_83D4_405C_B38E_4A6036DCDF7D_.wvu.FilterData" localSheetId="0" hidden="1">'2020-2022 год'!$A$13:$F$170</definedName>
    <definedName name="Z_62BA1D30_83D4_405C_B38E_4A6036DCDF7D_.wvu.PrintArea" localSheetId="0" hidden="1">'2020-2022 год'!$A$6:$G$170</definedName>
    <definedName name="Z_67CFE13E_734C_4A2A_8439_0CAD110D0416_.wvu.FilterData" localSheetId="0" hidden="1">'2020-2022 год'!$A$13:$F$249</definedName>
    <definedName name="Z_697DA0DA_7717_49B8_AFE5_66E14466FF93_.wvu.FilterData" localSheetId="0" hidden="1">'2020-2022 год'!$A$13:$F$245</definedName>
    <definedName name="Z_79F59BD1_17D2_45CE_ABAE_358CD088226E_.wvu.FilterData" localSheetId="0" hidden="1">'2020-2022 год'!$A$13:$F$182</definedName>
    <definedName name="Z_7C0ABF66_8B0F_48ED_A269_F91E2B0FF96C_.wvu.FilterData" localSheetId="0" hidden="1">'2020-2022 год'!$A$13:$F$170</definedName>
    <definedName name="Z_8A4D0045_C517_4374_8A07_4E827A562FC4_.wvu.FilterData" localSheetId="0" hidden="1">'2020-2022 год'!$A$13:$F$188</definedName>
    <definedName name="Z_8AA41EB0_2CC0_4F86_8798_B03A7CC4D0C2_.wvu.FilterData" localSheetId="0" hidden="1">'2020-2022 год'!$A$13:$F$188</definedName>
    <definedName name="Z_8E0CAC60_CC3F_47CB_9EF3_039342AC9535_.wvu.FilterData" localSheetId="0" hidden="1">'2020-2022 год'!$A$13:$F$188</definedName>
    <definedName name="Z_8E0CAC60_CC3F_47CB_9EF3_039342AC9535_.wvu.PrintTitles" localSheetId="0" hidden="1">'2020-2022 год'!$14:$15</definedName>
    <definedName name="Z_949DCF8A_4B6C_48DC_A0AF_1508759F4E2C_.wvu.FilterData" localSheetId="0" hidden="1">'2020-2022 год'!$A$13:$F$170</definedName>
    <definedName name="Z_9AE4E90B_95AD_4E92_80AE_724EF4B3642C_.wvu.FilterData" localSheetId="0" hidden="1">'2020-2022 год'!$A$13:$F$188</definedName>
    <definedName name="Z_9AE4E90B_95AD_4E92_80AE_724EF4B3642C_.wvu.PrintArea" localSheetId="0" hidden="1">'2020-2022 год'!$A$5:$G$188</definedName>
    <definedName name="Z_9AE4E90B_95AD_4E92_80AE_724EF4B3642C_.wvu.PrintTitles" localSheetId="0" hidden="1">'2020-2022 год'!$14:$15</definedName>
    <definedName name="Z_9AE4E90B_95AD_4E92_80AE_724EF4B3642C_.wvu.Rows" localSheetId="0" hidden="1">'2020-2022 год'!#REF!,'2020-2022 год'!#REF!</definedName>
    <definedName name="Z_A24E161A_D544_48C2_9D1F_4A462EC54334_.wvu.FilterData" localSheetId="0" hidden="1">'2020-2022 год'!$A$13:$F$182</definedName>
    <definedName name="Z_A79CDC70_8466_49CB_8C49_C52C08F5C2C3_.wvu.FilterData" localSheetId="0" hidden="1">'2020-2022 год'!$A$13:$F$170</definedName>
    <definedName name="Z_A79CDC70_8466_49CB_8C49_C52C08F5C2C3_.wvu.PrintArea" localSheetId="0" hidden="1">'2020-2022 год'!$A$7:$G$170</definedName>
    <definedName name="Z_A79CDC70_8466_49CB_8C49_C52C08F5C2C3_.wvu.PrintTitles" localSheetId="0" hidden="1">'2020-2022 год'!$14:$15</definedName>
    <definedName name="Z_A7B626E9_A7AF_40B4_84EF_DECB7C4998DD_.wvu.FilterData" localSheetId="0" hidden="1">'2020-2022 год'!$A$13:$F$241</definedName>
    <definedName name="Z_B2AEA316_3CC7_4A5F_84DC_5C75A986883C_.wvu.FilterData" localSheetId="0" hidden="1">'2020-2022 год'!$A$13:$F$182</definedName>
    <definedName name="Z_B3397BCA_1277_4868_806F_2E68EFD73FCF_.wvu.Cols" localSheetId="0" hidden="1">'2020-2022 год'!#REF!</definedName>
    <definedName name="Z_B3397BCA_1277_4868_806F_2E68EFD73FCF_.wvu.FilterData" localSheetId="0" hidden="1">'2020-2022 год'!$A$13:$F$170</definedName>
    <definedName name="Z_B3397BCA_1277_4868_806F_2E68EFD73FCF_.wvu.PrintArea" localSheetId="0" hidden="1">'2020-2022 год'!$A$10:$F$170</definedName>
    <definedName name="Z_B3397BCA_1277_4868_806F_2E68EFD73FCF_.wvu.PrintTitles" localSheetId="0" hidden="1">'2020-2022 год'!$14:$15</definedName>
    <definedName name="Z_B3463B94_A148_4CED_9456_BF3639DD779F_.wvu.FilterData" localSheetId="0" hidden="1">'2020-2022 год'!$A$13:$F$188</definedName>
    <definedName name="Z_B3ADB1FC_7237_4F79_A98A_9A3A728E8FB8_.wvu.FilterData" localSheetId="0" hidden="1">'2020-2022 год'!$A$13:$F$170</definedName>
    <definedName name="Z_C0DCEFD6_4378_4196_8A52_BBAE8937CBA3_.wvu.Cols" localSheetId="0" hidden="1">'2020-2022 год'!$G:$H</definedName>
    <definedName name="Z_C0DCEFD6_4378_4196_8A52_BBAE8937CBA3_.wvu.FilterData" localSheetId="0" hidden="1">'2020-2022 год'!$A$13:$F$249</definedName>
    <definedName name="Z_C0DCEFD6_4378_4196_8A52_BBAE8937CBA3_.wvu.PrintArea" localSheetId="0" hidden="1">'2020-2022 год'!$A$1:$K$249</definedName>
    <definedName name="Z_C0DCEFD6_4378_4196_8A52_BBAE8937CBA3_.wvu.PrintTitles" localSheetId="0" hidden="1">'2020-2022 год'!$12:$13</definedName>
    <definedName name="Z_C0DCEFD6_4378_4196_8A52_BBAE8937CBA3_.wvu.Rows" localSheetId="0" hidden="1">'2020-2022 год'!$89:$92,'2020-2022 год'!$127:$130</definedName>
    <definedName name="Z_CBBD36BD_B8D3_405D_A6D4_79D054A9E80B_.wvu.FilterData" localSheetId="0" hidden="1">'2020-2022 год'!$A$13:$F$182</definedName>
    <definedName name="Z_CFCD11A5_5DDB_474D_9D2B_79AC7ABEC29D_.wvu.FilterData" localSheetId="0" hidden="1">'2020-2022 год'!$A$13:$F$182</definedName>
    <definedName name="Z_D5451C69_6188_4AB8_99E1_04D2A5F2965F_.wvu.FilterData" localSheetId="0" hidden="1">'2020-2022 год'!$A$13:$F$245</definedName>
    <definedName name="Z_D5451C69_6188_4AB8_99E1_04D2A5F2965F_.wvu.PrintArea" localSheetId="0" hidden="1">'2020-2022 год'!$A$5:$K$245</definedName>
    <definedName name="Z_D6B369C7_5C5A_4656_8846_64036478A0EF_.wvu.FilterData" localSheetId="0" hidden="1">'2020-2022 год'!$A$13:$F$245</definedName>
    <definedName name="Z_DCD62DCA_C2E6_4944_BF05_06393683843D_.wvu.FilterData" localSheetId="0" hidden="1">'2020-2022 год'!$A$13:$F$184</definedName>
    <definedName name="Z_E021FB0C_A711_4509_BC26_BEE4D6D0121D_.wvu.FilterData" localSheetId="0" hidden="1">'2020-2022 год'!$A$13:$F$184</definedName>
    <definedName name="Z_E021FB0C_A711_4509_BC26_BEE4D6D0121D_.wvu.PrintArea" localSheetId="0" hidden="1">'2020-2022 год'!$A$6:$G$184</definedName>
    <definedName name="Z_E0C05F08_0DA3_4994_86B9_9E82D85290E6_.wvu.FilterData" localSheetId="0" hidden="1">'2020-2022 год'!$A$13:$F$245</definedName>
    <definedName name="Z_E73FB2C8_8889_4BC1_B42C_BB4285892FAC_.wvu.Cols" localSheetId="0" hidden="1">'2020-2022 год'!#REF!</definedName>
    <definedName name="Z_E73FB2C8_8889_4BC1_B42C_BB4285892FAC_.wvu.FilterData" localSheetId="0" hidden="1">'2020-2022 год'!$A$13:$F$170</definedName>
    <definedName name="Z_E73FB2C8_8889_4BC1_B42C_BB4285892FAC_.wvu.PrintArea" localSheetId="0" hidden="1">'2020-2022 год'!$A$10:$F$170</definedName>
    <definedName name="Z_E73FB2C8_8889_4BC1_B42C_BB4285892FAC_.wvu.PrintTitles" localSheetId="0" hidden="1">'2020-2022 год'!$14:$15</definedName>
    <definedName name="Z_E7A61A23_F5BB_4765_9BEB_425D1A63ECC6_.wvu.FilterData" localSheetId="0" hidden="1">'2020-2022 год'!$A$13:$F$182</definedName>
    <definedName name="Z_E942A1EB_DA9A_49D4_890A_1E490C17C671_.wvu.FilterData" localSheetId="0" hidden="1">'2020-2022 год'!$A$13:$F$182</definedName>
    <definedName name="Z_F0654BDF_4068_4EF6_85C0_9A711782EA10_.wvu.FilterData" localSheetId="0" hidden="1">'2020-2022 год'!$A$13:$F$188</definedName>
    <definedName name="Z_F30358E0_6540_4232_9B00_91022CE5977B_.wvu.FilterData" localSheetId="0" hidden="1">'2020-2022 год'!$A$13:$F$241</definedName>
    <definedName name="Z_F883476E_04A9_4D11_A9FF_4F72BAC798EA_.wvu.FilterData" localSheetId="0" hidden="1">'2020-2022 год'!$A$13:$F$182</definedName>
    <definedName name="_xlnm.Print_Titles" localSheetId="0">'2020-2022 год'!$14:$15</definedName>
    <definedName name="_xlnm.Print_Area" localSheetId="0">'2020-2022 год'!$A$1:$K$170</definedName>
  </definedNames>
  <calcPr calcId="125725"/>
  <customWorkbookViews>
    <customWorkbookView name="Zinovkina - Личное представление" guid="{4CB2AD8A-1395-4EEB-B6E5-ACA1429CF0DB}" autoUpdate="1" mergeInterval="5" personalView="1" maximized="1" xWindow="1" yWindow="1" windowWidth="1897" windowHeight="806" activeSheetId="1"/>
    <customWorkbookView name="1 - Личное представление" guid="{D5451C69-6188-4AB8-99E1-04D2A5F2965F}" mergeInterval="0" personalView="1" maximized="1" windowWidth="1916" windowHeight="78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Администратор - Личное представление" guid="{C0DCEFD6-4378-4196-8A52-BBAE8937CBA3}" mergeInterval="0" personalView="1" maximized="1" windowWidth="1826" windowHeight="724" activeSheetId="1"/>
  </customWorkbookViews>
</workbook>
</file>

<file path=xl/calcChain.xml><?xml version="1.0" encoding="utf-8"?>
<calcChain xmlns="http://schemas.openxmlformats.org/spreadsheetml/2006/main">
  <c r="J165" i="1"/>
  <c r="J92"/>
  <c r="H165" l="1"/>
  <c r="H155" l="1"/>
  <c r="I165"/>
  <c r="I156" l="1"/>
  <c r="H159"/>
  <c r="H163"/>
  <c r="G163" l="1"/>
  <c r="G21"/>
  <c r="G20" s="1"/>
  <c r="G19" s="1"/>
  <c r="G18" s="1"/>
  <c r="G17" s="1"/>
  <c r="G27"/>
  <c r="G26" s="1"/>
  <c r="G30"/>
  <c r="G29" s="1"/>
  <c r="G34"/>
  <c r="G33" s="1"/>
  <c r="G32" s="1"/>
  <c r="G25" l="1"/>
  <c r="G24" s="1"/>
  <c r="G23" s="1"/>
  <c r="G16" s="1"/>
  <c r="G59" l="1"/>
  <c r="G58" s="1"/>
  <c r="G190" l="1"/>
  <c r="G189" s="1"/>
  <c r="G188" s="1"/>
  <c r="H190"/>
  <c r="H189" s="1"/>
  <c r="H188" s="1"/>
  <c r="G185"/>
  <c r="G184" s="1"/>
  <c r="G183" s="1"/>
  <c r="H185"/>
  <c r="H184" s="1"/>
  <c r="H183" s="1"/>
  <c r="G181"/>
  <c r="G180" s="1"/>
  <c r="G179" s="1"/>
  <c r="H181"/>
  <c r="H180" s="1"/>
  <c r="H179" s="1"/>
  <c r="G175"/>
  <c r="G174" s="1"/>
  <c r="G173" s="1"/>
  <c r="G172" s="1"/>
  <c r="G171" s="1"/>
  <c r="H175"/>
  <c r="H174" s="1"/>
  <c r="H173" s="1"/>
  <c r="H172" s="1"/>
  <c r="H171" s="1"/>
  <c r="G168"/>
  <c r="G167" s="1"/>
  <c r="G166" s="1"/>
  <c r="H168"/>
  <c r="H167" s="1"/>
  <c r="H166" s="1"/>
  <c r="I168"/>
  <c r="I167" s="1"/>
  <c r="I166" s="1"/>
  <c r="H162"/>
  <c r="H161" s="1"/>
  <c r="G157"/>
  <c r="G159"/>
  <c r="G158" s="1"/>
  <c r="H158"/>
  <c r="H157" s="1"/>
  <c r="G155"/>
  <c r="H154"/>
  <c r="H153" s="1"/>
  <c r="G147"/>
  <c r="G146" s="1"/>
  <c r="G145" s="1"/>
  <c r="H147"/>
  <c r="H146" s="1"/>
  <c r="H145" s="1"/>
  <c r="G141"/>
  <c r="G140" s="1"/>
  <c r="G139" s="1"/>
  <c r="H141"/>
  <c r="H140" s="1"/>
  <c r="H139" s="1"/>
  <c r="G137"/>
  <c r="G136" s="1"/>
  <c r="G135" s="1"/>
  <c r="H137"/>
  <c r="H136" s="1"/>
  <c r="H135" s="1"/>
  <c r="G133"/>
  <c r="G132" s="1"/>
  <c r="G131" s="1"/>
  <c r="H133"/>
  <c r="H132" s="1"/>
  <c r="H131" s="1"/>
  <c r="G129"/>
  <c r="G128" s="1"/>
  <c r="G127" s="1"/>
  <c r="H129"/>
  <c r="H128" s="1"/>
  <c r="H127" s="1"/>
  <c r="G125"/>
  <c r="G124" s="1"/>
  <c r="G123" s="1"/>
  <c r="G119"/>
  <c r="G118" s="1"/>
  <c r="G117" s="1"/>
  <c r="G116" s="1"/>
  <c r="G115" s="1"/>
  <c r="H119"/>
  <c r="H118" s="1"/>
  <c r="H117" s="1"/>
  <c r="H116" s="1"/>
  <c r="H115" s="1"/>
  <c r="G113"/>
  <c r="G112" s="1"/>
  <c r="G111" s="1"/>
  <c r="G110" s="1"/>
  <c r="G109" s="1"/>
  <c r="H113"/>
  <c r="H112" s="1"/>
  <c r="H111" s="1"/>
  <c r="H110" s="1"/>
  <c r="H109" s="1"/>
  <c r="G106"/>
  <c r="G105" s="1"/>
  <c r="H106"/>
  <c r="H105" s="1"/>
  <c r="G103"/>
  <c r="G102" s="1"/>
  <c r="H103"/>
  <c r="H102" s="1"/>
  <c r="G96"/>
  <c r="G95" s="1"/>
  <c r="G94" s="1"/>
  <c r="G93" s="1"/>
  <c r="H96"/>
  <c r="H95" s="1"/>
  <c r="H94" s="1"/>
  <c r="H93" s="1"/>
  <c r="G91"/>
  <c r="G90" s="1"/>
  <c r="G89" s="1"/>
  <c r="H91"/>
  <c r="H90" s="1"/>
  <c r="H89" s="1"/>
  <c r="G87"/>
  <c r="G86" s="1"/>
  <c r="G85" s="1"/>
  <c r="H87"/>
  <c r="H86" s="1"/>
  <c r="H85" s="1"/>
  <c r="G80"/>
  <c r="G79" s="1"/>
  <c r="G78" s="1"/>
  <c r="G77" s="1"/>
  <c r="H80"/>
  <c r="H79" s="1"/>
  <c r="H78" s="1"/>
  <c r="H77" s="1"/>
  <c r="G74"/>
  <c r="G73" s="1"/>
  <c r="G72" s="1"/>
  <c r="H74"/>
  <c r="H73" s="1"/>
  <c r="H72" s="1"/>
  <c r="G70"/>
  <c r="G69" s="1"/>
  <c r="G68" s="1"/>
  <c r="H70"/>
  <c r="H69" s="1"/>
  <c r="H68" s="1"/>
  <c r="G57"/>
  <c r="G56" s="1"/>
  <c r="G55" s="1"/>
  <c r="G54" s="1"/>
  <c r="H57"/>
  <c r="H56" s="1"/>
  <c r="H55" s="1"/>
  <c r="H54" s="1"/>
  <c r="G51"/>
  <c r="G50" s="1"/>
  <c r="G49" s="1"/>
  <c r="G48" s="1"/>
  <c r="G47" s="1"/>
  <c r="H51"/>
  <c r="H50" s="1"/>
  <c r="H49" s="1"/>
  <c r="H48" s="1"/>
  <c r="H47" s="1"/>
  <c r="G41"/>
  <c r="G40" s="1"/>
  <c r="G39" s="1"/>
  <c r="G38" s="1"/>
  <c r="G37" s="1"/>
  <c r="H41"/>
  <c r="H40" s="1"/>
  <c r="H39" s="1"/>
  <c r="H38" s="1"/>
  <c r="H37" s="1"/>
  <c r="H34"/>
  <c r="H33" s="1"/>
  <c r="H32" s="1"/>
  <c r="H27"/>
  <c r="H26" s="1"/>
  <c r="H21"/>
  <c r="H20" s="1"/>
  <c r="H19" s="1"/>
  <c r="H18" s="1"/>
  <c r="H17" s="1"/>
  <c r="G162"/>
  <c r="G161" s="1"/>
  <c r="J190"/>
  <c r="K190"/>
  <c r="G154" l="1"/>
  <c r="I155"/>
  <c r="H178"/>
  <c r="G178"/>
  <c r="H144"/>
  <c r="G122"/>
  <c r="G121" s="1"/>
  <c r="H101"/>
  <c r="H100" s="1"/>
  <c r="H99" s="1"/>
  <c r="G101"/>
  <c r="G100" s="1"/>
  <c r="G99" s="1"/>
  <c r="H84"/>
  <c r="H83" s="1"/>
  <c r="H82" s="1"/>
  <c r="G84"/>
  <c r="G83" s="1"/>
  <c r="G82" s="1"/>
  <c r="H36"/>
  <c r="G36"/>
  <c r="I192"/>
  <c r="I191"/>
  <c r="G153" l="1"/>
  <c r="I154"/>
  <c r="I190"/>
  <c r="H30"/>
  <c r="H29" s="1"/>
  <c r="H25" s="1"/>
  <c r="H24" s="1"/>
  <c r="H23" s="1"/>
  <c r="H16" s="1"/>
  <c r="H125"/>
  <c r="H124" s="1"/>
  <c r="H123" s="1"/>
  <c r="H122" s="1"/>
  <c r="H121" s="1"/>
  <c r="H108" s="1"/>
  <c r="H98" s="1"/>
  <c r="J80"/>
  <c r="K80"/>
  <c r="I153" l="1"/>
  <c r="G144"/>
  <c r="G108" s="1"/>
  <c r="G98" s="1"/>
  <c r="H202"/>
  <c r="H201" s="1"/>
  <c r="H200" s="1"/>
  <c r="H199" s="1"/>
  <c r="H198" s="1"/>
  <c r="H197" s="1"/>
  <c r="I202"/>
  <c r="I201" s="1"/>
  <c r="I200" s="1"/>
  <c r="I199" s="1"/>
  <c r="I198" s="1"/>
  <c r="I197" s="1"/>
  <c r="J202"/>
  <c r="J201" s="1"/>
  <c r="J200" s="1"/>
  <c r="J199" s="1"/>
  <c r="J198" s="1"/>
  <c r="J197" s="1"/>
  <c r="K202"/>
  <c r="K201" s="1"/>
  <c r="K200" s="1"/>
  <c r="K199" s="1"/>
  <c r="K198" s="1"/>
  <c r="K197" s="1"/>
  <c r="G202"/>
  <c r="G201" l="1"/>
  <c r="I31"/>
  <c r="K165"/>
  <c r="G200" l="1"/>
  <c r="I46"/>
  <c r="K45"/>
  <c r="K44" s="1"/>
  <c r="K43" s="1"/>
  <c r="J45"/>
  <c r="J44" s="1"/>
  <c r="J43" s="1"/>
  <c r="J152"/>
  <c r="I45" l="1"/>
  <c r="G199"/>
  <c r="I249"/>
  <c r="K248"/>
  <c r="J248"/>
  <c r="H248"/>
  <c r="G248"/>
  <c r="K247"/>
  <c r="K246" s="1"/>
  <c r="J247"/>
  <c r="J246" s="1"/>
  <c r="H247"/>
  <c r="H246" s="1"/>
  <c r="G247"/>
  <c r="I235"/>
  <c r="K234"/>
  <c r="J234"/>
  <c r="H234"/>
  <c r="G234"/>
  <c r="K233"/>
  <c r="K232" s="1"/>
  <c r="J233"/>
  <c r="J232" s="1"/>
  <c r="H233"/>
  <c r="H232" s="1"/>
  <c r="G233"/>
  <c r="G232" l="1"/>
  <c r="I234"/>
  <c r="G246"/>
  <c r="I248"/>
  <c r="G198"/>
  <c r="I44"/>
  <c r="I247"/>
  <c r="I246" s="1"/>
  <c r="I233"/>
  <c r="I232" s="1"/>
  <c r="G197" l="1"/>
  <c r="I43"/>
  <c r="J129"/>
  <c r="J128" s="1"/>
  <c r="J127" s="1"/>
  <c r="K129"/>
  <c r="K128" s="1"/>
  <c r="K127" s="1"/>
  <c r="I130"/>
  <c r="I129" l="1"/>
  <c r="J74"/>
  <c r="K74"/>
  <c r="I76"/>
  <c r="I81"/>
  <c r="J141"/>
  <c r="K141"/>
  <c r="I143"/>
  <c r="J41"/>
  <c r="J40" s="1"/>
  <c r="J39" s="1"/>
  <c r="K41"/>
  <c r="K40" s="1"/>
  <c r="K39" s="1"/>
  <c r="I42"/>
  <c r="G222"/>
  <c r="I80" l="1"/>
  <c r="I41"/>
  <c r="G221"/>
  <c r="I128"/>
  <c r="J38"/>
  <c r="J37" s="1"/>
  <c r="K38"/>
  <c r="K37" s="1"/>
  <c r="J222"/>
  <c r="J220" s="1"/>
  <c r="K222"/>
  <c r="K220" s="1"/>
  <c r="I127" l="1"/>
  <c r="G220"/>
  <c r="I40"/>
  <c r="K221"/>
  <c r="J221"/>
  <c r="I28"/>
  <c r="K27"/>
  <c r="K26" s="1"/>
  <c r="J27"/>
  <c r="J26" s="1"/>
  <c r="J34"/>
  <c r="J33" s="1"/>
  <c r="J32" s="1"/>
  <c r="K34"/>
  <c r="K33" s="1"/>
  <c r="K32" s="1"/>
  <c r="I27" l="1"/>
  <c r="I26" s="1"/>
  <c r="I39"/>
  <c r="I223"/>
  <c r="H222"/>
  <c r="H221" s="1"/>
  <c r="H220" l="1"/>
  <c r="I222"/>
  <c r="I38"/>
  <c r="I221" l="1"/>
  <c r="I220"/>
  <c r="I37"/>
  <c r="K134"/>
  <c r="J134"/>
  <c r="I35" l="1"/>
  <c r="I164"/>
  <c r="J125"/>
  <c r="J124" s="1"/>
  <c r="J123" s="1"/>
  <c r="K125"/>
  <c r="K124" s="1"/>
  <c r="K123" s="1"/>
  <c r="I126"/>
  <c r="I34" l="1"/>
  <c r="I125"/>
  <c r="I124" s="1"/>
  <c r="I123" s="1"/>
  <c r="G245"/>
  <c r="G240"/>
  <c r="G230"/>
  <c r="G226"/>
  <c r="G219"/>
  <c r="G214"/>
  <c r="G206"/>
  <c r="G195"/>
  <c r="G67"/>
  <c r="G66" l="1"/>
  <c r="G194"/>
  <c r="G244"/>
  <c r="G205"/>
  <c r="G218"/>
  <c r="G225"/>
  <c r="G238"/>
  <c r="I33"/>
  <c r="G243"/>
  <c r="G213"/>
  <c r="G217"/>
  <c r="G229"/>
  <c r="G239"/>
  <c r="G216" l="1"/>
  <c r="G242"/>
  <c r="G228"/>
  <c r="G212"/>
  <c r="I32"/>
  <c r="G224"/>
  <c r="G193"/>
  <c r="G187" s="1"/>
  <c r="G177" s="1"/>
  <c r="G170" s="1"/>
  <c r="G65"/>
  <c r="G64" s="1"/>
  <c r="G63" s="1"/>
  <c r="G62" s="1"/>
  <c r="G61" s="1"/>
  <c r="G53" s="1"/>
  <c r="G211" l="1"/>
  <c r="G210" s="1"/>
  <c r="G15"/>
  <c r="G237"/>
  <c r="G236" l="1"/>
  <c r="G209" s="1"/>
  <c r="I245"/>
  <c r="I241"/>
  <c r="I231"/>
  <c r="I227"/>
  <c r="I219"/>
  <c r="I215"/>
  <c r="I196"/>
  <c r="I186"/>
  <c r="I182"/>
  <c r="I176"/>
  <c r="I207"/>
  <c r="H243"/>
  <c r="H244"/>
  <c r="H240"/>
  <c r="H229"/>
  <c r="H230"/>
  <c r="H226"/>
  <c r="H217"/>
  <c r="H218"/>
  <c r="H213"/>
  <c r="H214"/>
  <c r="H206"/>
  <c r="H195"/>
  <c r="I160"/>
  <c r="I148"/>
  <c r="I138"/>
  <c r="I134"/>
  <c r="I120"/>
  <c r="I114"/>
  <c r="I107"/>
  <c r="I104"/>
  <c r="I97"/>
  <c r="I92"/>
  <c r="I88"/>
  <c r="I75"/>
  <c r="I71"/>
  <c r="H66"/>
  <c r="I60"/>
  <c r="I52"/>
  <c r="I30"/>
  <c r="I22"/>
  <c r="I113" l="1"/>
  <c r="I29"/>
  <c r="I25" s="1"/>
  <c r="I24" s="1"/>
  <c r="I23" s="1"/>
  <c r="I21"/>
  <c r="I20" s="1"/>
  <c r="I19" s="1"/>
  <c r="I18" s="1"/>
  <c r="I17" s="1"/>
  <c r="I51"/>
  <c r="H65"/>
  <c r="H64" s="1"/>
  <c r="H63" s="1"/>
  <c r="H62" s="1"/>
  <c r="H61" s="1"/>
  <c r="H53" s="1"/>
  <c r="I70"/>
  <c r="I69" s="1"/>
  <c r="I68" s="1"/>
  <c r="I119"/>
  <c r="I118" s="1"/>
  <c r="I117" s="1"/>
  <c r="I116" s="1"/>
  <c r="I115" s="1"/>
  <c r="I133"/>
  <c r="I132" s="1"/>
  <c r="I131" s="1"/>
  <c r="I157"/>
  <c r="I189"/>
  <c r="H205"/>
  <c r="H212"/>
  <c r="H216"/>
  <c r="H225"/>
  <c r="H228"/>
  <c r="I206"/>
  <c r="I205" s="1"/>
  <c r="I204" s="1"/>
  <c r="I181"/>
  <c r="I180" s="1"/>
  <c r="I179" s="1"/>
  <c r="I213"/>
  <c r="I212" s="1"/>
  <c r="I229"/>
  <c r="I228" s="1"/>
  <c r="I243"/>
  <c r="I242" s="1"/>
  <c r="G208"/>
  <c r="G14" s="1"/>
  <c r="I59"/>
  <c r="I87"/>
  <c r="I86" s="1"/>
  <c r="I85" s="1"/>
  <c r="I91"/>
  <c r="I90" s="1"/>
  <c r="I89" s="1"/>
  <c r="I96"/>
  <c r="I95" s="1"/>
  <c r="I94" s="1"/>
  <c r="I93" s="1"/>
  <c r="I103"/>
  <c r="I102" s="1"/>
  <c r="I106"/>
  <c r="I105" s="1"/>
  <c r="I137"/>
  <c r="H194"/>
  <c r="H242"/>
  <c r="I175"/>
  <c r="I174" s="1"/>
  <c r="I173" s="1"/>
  <c r="I172" s="1"/>
  <c r="I171" s="1"/>
  <c r="I185"/>
  <c r="I184" s="1"/>
  <c r="I183" s="1"/>
  <c r="I195"/>
  <c r="I194" s="1"/>
  <c r="I193" s="1"/>
  <c r="I217"/>
  <c r="I216" s="1"/>
  <c r="I226"/>
  <c r="I225" s="1"/>
  <c r="I224" s="1"/>
  <c r="I240"/>
  <c r="I238" s="1"/>
  <c r="I147"/>
  <c r="I146" s="1"/>
  <c r="I145" s="1"/>
  <c r="I218"/>
  <c r="I244"/>
  <c r="I74"/>
  <c r="I214"/>
  <c r="I159"/>
  <c r="I158" s="1"/>
  <c r="I230"/>
  <c r="H239"/>
  <c r="K163"/>
  <c r="J163"/>
  <c r="I211" l="1"/>
  <c r="I210" s="1"/>
  <c r="I178"/>
  <c r="I84"/>
  <c r="I83" s="1"/>
  <c r="I82" s="1"/>
  <c r="I112"/>
  <c r="I101"/>
  <c r="I100" s="1"/>
  <c r="I99" s="1"/>
  <c r="I237"/>
  <c r="I236" s="1"/>
  <c r="I239"/>
  <c r="H238"/>
  <c r="I73"/>
  <c r="H193"/>
  <c r="I136"/>
  <c r="I58"/>
  <c r="H224"/>
  <c r="H211" s="1"/>
  <c r="H204"/>
  <c r="I188"/>
  <c r="I50"/>
  <c r="K67"/>
  <c r="J67"/>
  <c r="I67"/>
  <c r="I209" l="1"/>
  <c r="I208" s="1"/>
  <c r="H187"/>
  <c r="H177" s="1"/>
  <c r="I111"/>
  <c r="I57"/>
  <c r="I135"/>
  <c r="I66"/>
  <c r="I49"/>
  <c r="I72"/>
  <c r="H237"/>
  <c r="J66"/>
  <c r="J65" s="1"/>
  <c r="J64" s="1"/>
  <c r="K66"/>
  <c r="K65" s="1"/>
  <c r="K64" s="1"/>
  <c r="I110" l="1"/>
  <c r="I187"/>
  <c r="I177" s="1"/>
  <c r="I170" s="1"/>
  <c r="H236"/>
  <c r="H210"/>
  <c r="I48"/>
  <c r="I65"/>
  <c r="I56"/>
  <c r="J91"/>
  <c r="J90" s="1"/>
  <c r="J89" s="1"/>
  <c r="K91"/>
  <c r="K90" s="1"/>
  <c r="K89" s="1"/>
  <c r="I109" l="1"/>
  <c r="I16"/>
  <c r="I55"/>
  <c r="I64"/>
  <c r="I47"/>
  <c r="H209"/>
  <c r="H170"/>
  <c r="I142"/>
  <c r="H15" l="1"/>
  <c r="H208"/>
  <c r="I36"/>
  <c r="I63"/>
  <c r="I54"/>
  <c r="I141"/>
  <c r="I163"/>
  <c r="J137"/>
  <c r="J136" s="1"/>
  <c r="J135" s="1"/>
  <c r="K137"/>
  <c r="K136" s="1"/>
  <c r="K135" s="1"/>
  <c r="I140" l="1"/>
  <c r="I62"/>
  <c r="H14"/>
  <c r="I162"/>
  <c r="K140"/>
  <c r="K139" s="1"/>
  <c r="J140"/>
  <c r="J139" s="1"/>
  <c r="K133"/>
  <c r="K132" s="1"/>
  <c r="K131" s="1"/>
  <c r="J133"/>
  <c r="J132" s="1"/>
  <c r="J131" s="1"/>
  <c r="I161" l="1"/>
  <c r="I139"/>
  <c r="I122" s="1"/>
  <c r="K122"/>
  <c r="K121" s="1"/>
  <c r="J122"/>
  <c r="J121" s="1"/>
  <c r="I152"/>
  <c r="I151" l="1"/>
  <c r="J155"/>
  <c r="K155"/>
  <c r="K152"/>
  <c r="K215"/>
  <c r="I79" l="1"/>
  <c r="I150"/>
  <c r="I121"/>
  <c r="K30"/>
  <c r="K29" s="1"/>
  <c r="K25" s="1"/>
  <c r="K24" s="1"/>
  <c r="K23" s="1"/>
  <c r="J30"/>
  <c r="J29" s="1"/>
  <c r="J25" s="1"/>
  <c r="J24" s="1"/>
  <c r="J23" s="1"/>
  <c r="J241"/>
  <c r="J227"/>
  <c r="J215"/>
  <c r="K241"/>
  <c r="K227"/>
  <c r="K245"/>
  <c r="K244" s="1"/>
  <c r="J245"/>
  <c r="J244" s="1"/>
  <c r="K231"/>
  <c r="K230" s="1"/>
  <c r="J231"/>
  <c r="J230" s="1"/>
  <c r="K219"/>
  <c r="K218" s="1"/>
  <c r="J219"/>
  <c r="J218" s="1"/>
  <c r="I149" l="1"/>
  <c r="I78"/>
  <c r="K243"/>
  <c r="K242" s="1"/>
  <c r="J243"/>
  <c r="J242" s="1"/>
  <c r="K229"/>
  <c r="K228" s="1"/>
  <c r="J217"/>
  <c r="J216" s="1"/>
  <c r="K217"/>
  <c r="K216" s="1"/>
  <c r="J229"/>
  <c r="J228" s="1"/>
  <c r="I77" l="1"/>
  <c r="I144"/>
  <c r="J147"/>
  <c r="J146" s="1"/>
  <c r="J145" s="1"/>
  <c r="K147"/>
  <c r="K146" s="1"/>
  <c r="K145" s="1"/>
  <c r="I108" l="1"/>
  <c r="I61"/>
  <c r="J96"/>
  <c r="J95" s="1"/>
  <c r="J94" s="1"/>
  <c r="J93" s="1"/>
  <c r="K96"/>
  <c r="K95" s="1"/>
  <c r="K94" s="1"/>
  <c r="K93" s="1"/>
  <c r="I53" l="1"/>
  <c r="I98"/>
  <c r="J87"/>
  <c r="J86" s="1"/>
  <c r="J85" s="1"/>
  <c r="J84" s="1"/>
  <c r="K87"/>
  <c r="K86" s="1"/>
  <c r="K85" s="1"/>
  <c r="K84" s="1"/>
  <c r="I15" l="1"/>
  <c r="K240"/>
  <c r="K238" s="1"/>
  <c r="K237" s="1"/>
  <c r="K236" s="1"/>
  <c r="J240"/>
  <c r="J238" s="1"/>
  <c r="J237" s="1"/>
  <c r="J236" s="1"/>
  <c r="K226"/>
  <c r="K225" s="1"/>
  <c r="K224" s="1"/>
  <c r="J226"/>
  <c r="J225" s="1"/>
  <c r="J224" s="1"/>
  <c r="K214"/>
  <c r="J214"/>
  <c r="K213"/>
  <c r="K212" s="1"/>
  <c r="K211" s="1"/>
  <c r="J213"/>
  <c r="J212" s="1"/>
  <c r="J211" l="1"/>
  <c r="I14"/>
  <c r="J239"/>
  <c r="K239"/>
  <c r="K206" l="1"/>
  <c r="K205" s="1"/>
  <c r="K204" s="1"/>
  <c r="J206"/>
  <c r="J205" s="1"/>
  <c r="J204" s="1"/>
  <c r="K195"/>
  <c r="K194" s="1"/>
  <c r="K193" s="1"/>
  <c r="J195"/>
  <c r="J194" s="1"/>
  <c r="J193" s="1"/>
  <c r="K189"/>
  <c r="K188" s="1"/>
  <c r="J189"/>
  <c r="J188" s="1"/>
  <c r="K185"/>
  <c r="K184" s="1"/>
  <c r="K183" s="1"/>
  <c r="J185"/>
  <c r="J184" s="1"/>
  <c r="J183" s="1"/>
  <c r="K181"/>
  <c r="K180" s="1"/>
  <c r="K179" s="1"/>
  <c r="J181"/>
  <c r="J180" s="1"/>
  <c r="J179" s="1"/>
  <c r="K175"/>
  <c r="K174" s="1"/>
  <c r="K173" s="1"/>
  <c r="K172" s="1"/>
  <c r="K171" s="1"/>
  <c r="J175"/>
  <c r="J174" s="1"/>
  <c r="J173" s="1"/>
  <c r="J172" s="1"/>
  <c r="J171" s="1"/>
  <c r="K162"/>
  <c r="J162"/>
  <c r="K161"/>
  <c r="J161"/>
  <c r="K159"/>
  <c r="K158" s="1"/>
  <c r="J159"/>
  <c r="J158" s="1"/>
  <c r="K157"/>
  <c r="J157"/>
  <c r="K154"/>
  <c r="K153" s="1"/>
  <c r="J154"/>
  <c r="J153" s="1"/>
  <c r="K151"/>
  <c r="K150" s="1"/>
  <c r="K149" s="1"/>
  <c r="J151"/>
  <c r="J150" s="1"/>
  <c r="J149" s="1"/>
  <c r="K119"/>
  <c r="K118" s="1"/>
  <c r="K117" s="1"/>
  <c r="K116" s="1"/>
  <c r="K115" s="1"/>
  <c r="J119"/>
  <c r="J118" s="1"/>
  <c r="J117" s="1"/>
  <c r="J116" s="1"/>
  <c r="J115" s="1"/>
  <c r="K113"/>
  <c r="K112" s="1"/>
  <c r="K111" s="1"/>
  <c r="K110" s="1"/>
  <c r="J113"/>
  <c r="J112" s="1"/>
  <c r="J111" s="1"/>
  <c r="J110" s="1"/>
  <c r="K106"/>
  <c r="K105" s="1"/>
  <c r="J106"/>
  <c r="J105" s="1"/>
  <c r="K103"/>
  <c r="K102" s="1"/>
  <c r="J103"/>
  <c r="J102" s="1"/>
  <c r="K79"/>
  <c r="K78" s="1"/>
  <c r="K77" s="1"/>
  <c r="J79"/>
  <c r="J78" s="1"/>
  <c r="J77" s="1"/>
  <c r="K73"/>
  <c r="K72" s="1"/>
  <c r="J73"/>
  <c r="J72" s="1"/>
  <c r="K70"/>
  <c r="K69" s="1"/>
  <c r="K68" s="1"/>
  <c r="J70"/>
  <c r="J69" s="1"/>
  <c r="J68" s="1"/>
  <c r="K59"/>
  <c r="K58" s="1"/>
  <c r="K57" s="1"/>
  <c r="K56" s="1"/>
  <c r="K55" s="1"/>
  <c r="K54" s="1"/>
  <c r="J59"/>
  <c r="J58" s="1"/>
  <c r="J57" s="1"/>
  <c r="J56" s="1"/>
  <c r="J55" s="1"/>
  <c r="J54" s="1"/>
  <c r="K51"/>
  <c r="K50" s="1"/>
  <c r="K49" s="1"/>
  <c r="K48" s="1"/>
  <c r="K47" s="1"/>
  <c r="K36" s="1"/>
  <c r="J51"/>
  <c r="J50" s="1"/>
  <c r="J49" s="1"/>
  <c r="J48" s="1"/>
  <c r="J47" s="1"/>
  <c r="J36" s="1"/>
  <c r="K210"/>
  <c r="J210"/>
  <c r="K21"/>
  <c r="K20" s="1"/>
  <c r="K19" s="1"/>
  <c r="K18" s="1"/>
  <c r="K17" s="1"/>
  <c r="J21"/>
  <c r="J20" s="1"/>
  <c r="J19" s="1"/>
  <c r="J18" s="1"/>
  <c r="J17" s="1"/>
  <c r="K144" l="1"/>
  <c r="J144"/>
  <c r="J63"/>
  <c r="J62" s="1"/>
  <c r="J61" s="1"/>
  <c r="K63"/>
  <c r="K62" s="1"/>
  <c r="K61" s="1"/>
  <c r="K209"/>
  <c r="K208" s="1"/>
  <c r="J209"/>
  <c r="J208" s="1"/>
  <c r="K83"/>
  <c r="K82" s="1"/>
  <c r="J101"/>
  <c r="J100" s="1"/>
  <c r="J99" s="1"/>
  <c r="K187"/>
  <c r="J187"/>
  <c r="K178"/>
  <c r="J178"/>
  <c r="K101"/>
  <c r="K100" s="1"/>
  <c r="K99" s="1"/>
  <c r="J83"/>
  <c r="J82" s="1"/>
  <c r="K109"/>
  <c r="J109"/>
  <c r="K108" l="1"/>
  <c r="K98" s="1"/>
  <c r="J108"/>
  <c r="J98" s="1"/>
  <c r="J16"/>
  <c r="K16"/>
  <c r="K53"/>
  <c r="K177"/>
  <c r="K170" s="1"/>
  <c r="J177"/>
  <c r="J170" s="1"/>
  <c r="J53"/>
  <c r="K15" l="1"/>
  <c r="K14" s="1"/>
  <c r="J15"/>
  <c r="J14" s="1"/>
</calcChain>
</file>

<file path=xl/sharedStrings.xml><?xml version="1.0" encoding="utf-8"?>
<sst xmlns="http://schemas.openxmlformats.org/spreadsheetml/2006/main" count="1157" uniqueCount="205">
  <si>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</si>
  <si>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</si>
  <si>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</si>
  <si>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</si>
  <si>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</si>
  <si>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</si>
  <si>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</si>
  <si>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</si>
  <si>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</si>
  <si>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</si>
  <si>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</si>
  <si>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</si>
  <si>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</si>
  <si>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</si>
  <si>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</si>
  <si>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</si>
  <si>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</si>
  <si>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</si>
  <si>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</si>
  <si>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</si>
  <si>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</si>
  <si>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</si>
  <si>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</si>
  <si>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</si>
  <si>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</si>
  <si>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</si>
  <si>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</si>
  <si>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</si>
  <si>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</si>
  <si>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</si>
  <si>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</si>
  <si>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</si>
  <si>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</si>
  <si>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</si>
  <si>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</si>
  <si>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</si>
  <si>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</si>
  <si>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</si>
  <si>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</si>
  <si>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</si>
  <si>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</si>
  <si>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</si>
  <si>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</si>
  <si>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</si>
  <si>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</si>
  <si>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</si>
  <si>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</si>
  <si>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</si>
  <si>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</si>
  <si>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</si>
  <si>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</si>
  <si>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</si>
  <si>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</si>
  <si>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</si>
  <si>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</si>
  <si>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</si>
  <si>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</si>
  <si>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</si>
  <si>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</si>
  <si>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</si>
  <si>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</si>
  <si>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</si>
  <si>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</si>
  <si>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</si>
  <si>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</si>
  <si>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</si>
  <si>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</si>
  <si>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</si>
  <si>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</si>
  <si>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</si>
  <si>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</si>
  <si>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</si>
  <si>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</si>
  <si>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</si>
  <si>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</si>
  <si>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</si>
  <si>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</si>
  <si>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</si>
  <si>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</si>
  <si>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</si>
  <si>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</si>
  <si>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</si>
  <si>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</si>
  <si>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</si>
  <si>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</si>
  <si>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</si>
  <si>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</si>
  <si>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</si>
  <si>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</si>
  <si>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</si>
  <si>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</si>
  <si>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</si>
  <si>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</si>
  <si>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</si>
  <si>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</si>
  <si>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</si>
  <si>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</si>
  <si>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</si>
  <si>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</si>
  <si>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</si>
  <si>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</si>
  <si>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</si>
  <si>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</si>
  <si>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</si>
  <si>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</si>
  <si>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</si>
  <si>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</si>
  <si>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</si>
  <si>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</si>
  <si>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</si>
  <si>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</si>
  <si>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</si>
  <si>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</si>
  <si>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</si>
  <si>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</si>
  <si>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</si>
  <si>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</si>
  <si>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</si>
  <si>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</si>
  <si>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</si>
  <si>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</si>
  <si>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</si>
  <si>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</si>
  <si>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</si>
  <si>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</si>
  <si>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</si>
  <si>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</si>
  <si>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</si>
  <si>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</si>
  <si>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2020 год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</si>
  <si>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</si>
  <si>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</si>
  <si>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</si>
  <si>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</si>
  <si>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</si>
  <si>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</si>
  <si>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</si>
  <si>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Ведомственная структура расходов бюджета  муниципального образования городского поселения "Печора" на 2020 год и плановый период 2021 и 2022 годов</t>
  </si>
  <si>
    <t>2022 год</t>
  </si>
  <si>
    <t>99 0 00 25550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</si>
  <si>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</si>
  <si>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</si>
  <si>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</si>
  <si>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</si>
  <si>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</si>
  <si>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</si>
  <si>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</si>
  <si>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Субсидии бюджетным учреждениям на иные цели</t>
  </si>
  <si>
    <t>612</t>
  </si>
  <si>
    <t xml:space="preserve">Руководство и управление в сфере установленных функций органов местного самоуправления </t>
  </si>
  <si>
    <t>99 0 00 02040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</si>
  <si>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</si>
  <si>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 xml:space="preserve">Муниципальная программа "Адресная социальная помощь населению городского поселения "Печора" </t>
  </si>
  <si>
    <t>Муниципальная программа "Повышение качества улично - дорожной сети на территории городского поселения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</si>
  <si>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</si>
  <si>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</si>
  <si>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</si>
  <si>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</si>
  <si>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</si>
  <si>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03 3 3 00000</t>
  </si>
  <si>
    <t>03 2 21 00000</t>
  </si>
  <si>
    <t>13 0 00 00000</t>
  </si>
  <si>
    <t>13 0 R1 S2110</t>
  </si>
  <si>
    <t>12 0 00 00000</t>
  </si>
  <si>
    <t>12 1 00 00000</t>
  </si>
  <si>
    <t>12 1 F2 55550</t>
  </si>
  <si>
    <t>11 0 00 00000</t>
  </si>
  <si>
    <t>11 0 01 00000</t>
  </si>
  <si>
    <t>11 0 02 00000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</si>
  <si>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</si>
  <si>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</si>
  <si>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</si>
  <si>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</si>
  <si>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03 3 12 00000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</si>
  <si>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</si>
  <si>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12 1 F2 S2250</t>
  </si>
  <si>
    <t>Реализация мероприятий по благоустройству территорий</t>
  </si>
  <si>
    <t>от 24 декабря 2019 года №4-23/112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</si>
  <si>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</si>
  <si>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Изменения</t>
  </si>
  <si>
    <t>12 1 14 00000</t>
  </si>
  <si>
    <t>99 0 00 02110</t>
  </si>
  <si>
    <t>Реализация государственных функций, связанных с общегосударственным управлением</t>
  </si>
  <si>
    <t>Закупка товаров, работ и услуг для государственных (муниципальных) нужд</t>
  </si>
  <si>
    <t>05 0 12 00000</t>
  </si>
  <si>
    <t>Укрепление материально-технической базы муниципальных учреждений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</si>
  <si>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</si>
  <si>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</si>
  <si>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</si>
  <si>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12 1 15 S2120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</si>
  <si>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</si>
  <si>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05 0 26 00000</t>
  </si>
  <si>
    <t>622</t>
  </si>
  <si>
    <t>Субсидии автономным учреждениям на иные цели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</si>
  <si>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</si>
  <si>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</si>
  <si>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>11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</si>
  <si>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</si>
  <si>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</si>
  <si>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Физическая культура</t>
  </si>
  <si>
    <t>ФИЗИЧЕСКАЯ КУЛЬТУРА И СПОРТ</t>
  </si>
  <si>
    <t>321</t>
  </si>
  <si>
    <t>Пособия, компенсации и иные социальные выплаты гражданам, кроме публичных нормативных обязательств</t>
  </si>
  <si>
    <t>Защита населения и территории от чрезвычайных ситуаций природного и техногенного характера, гражданская оборона</t>
  </si>
  <si>
    <t>от __ декабря 2020 года №___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</si>
</sst>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000\ 00\ 00"/>
    <numFmt numFmtId="167" formatCode="#,##0.0"/>
  </numFmts>
  <fonts count="13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167" fontId="10" fillId="0" borderId="1" xfId="0" applyNumberFormat="1" applyFont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7.xml"/><Relationship Id="rId21" Type="http://schemas.openxmlformats.org/officeDocument/2006/relationships/revisionLog" Target="revisionLog14.xml"/><Relationship Id="rId17" Type="http://schemas.openxmlformats.org/officeDocument/2006/relationships/revisionLog" Target="revisionLog131.xml"/><Relationship Id="rId12" Type="http://schemas.openxmlformats.org/officeDocument/2006/relationships/revisionLog" Target="revisionLog121.xml"/><Relationship Id="rId25" Type="http://schemas.openxmlformats.org/officeDocument/2006/relationships/revisionLog" Target="revisionLog6.xml"/><Relationship Id="rId16" Type="http://schemas.openxmlformats.org/officeDocument/2006/relationships/revisionLog" Target="revisionLog1311.xml"/><Relationship Id="rId20" Type="http://schemas.openxmlformats.org/officeDocument/2006/relationships/revisionLog" Target="revisionLog141.xml"/><Relationship Id="rId11" Type="http://schemas.openxmlformats.org/officeDocument/2006/relationships/revisionLog" Target="revisionLog1211.xml"/><Relationship Id="rId24" Type="http://schemas.openxmlformats.org/officeDocument/2006/relationships/revisionLog" Target="revisionLog5.xml"/><Relationship Id="rId15" Type="http://schemas.openxmlformats.org/officeDocument/2006/relationships/revisionLog" Target="revisionLog2.xml"/><Relationship Id="rId23" Type="http://schemas.openxmlformats.org/officeDocument/2006/relationships/revisionLog" Target="revisionLog4.xml"/><Relationship Id="rId10" Type="http://schemas.openxmlformats.org/officeDocument/2006/relationships/revisionLog" Target="revisionLog12111.xml"/><Relationship Id="rId19" Type="http://schemas.openxmlformats.org/officeDocument/2006/relationships/revisionLog" Target="revisionLog1411.xml"/><Relationship Id="rId9" Type="http://schemas.openxmlformats.org/officeDocument/2006/relationships/revisionLog" Target="revisionLog121111.xml"/><Relationship Id="rId14" Type="http://schemas.openxmlformats.org/officeDocument/2006/relationships/revisionLog" Target="revisionLog13111.xml"/><Relationship Id="rId22" Type="http://schemas.openxmlformats.org/officeDocument/2006/relationships/revisionLog" Target="revisionLog3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73CBDB6-1415-4587-9FB9-BEA72771FF46}" diskRevisions="1" revisionId="385" version="26">
  <header guid="{B7C7D91D-1B9C-4EEF-81B0-BC63A73500D9}" dateTime="2020-12-10T12:20:24" maxSheetId="2" userName="Администратор" r:id="rId8" minRId="50" maxRId="59">
    <sheetIdMap count="1">
      <sheetId val="1"/>
    </sheetIdMap>
  </header>
  <header guid="{6E9F516F-941D-4A7B-8163-15E6C05278D5}" dateTime="2020-12-15T16:49:12" maxSheetId="2" userName="Zinovkina" r:id="rId9" minRId="60" maxRId="319">
    <sheetIdMap count="1">
      <sheetId val="1"/>
    </sheetIdMap>
  </header>
  <header guid="{610381A4-9774-403A-AF94-FBF7448A76B0}" dateTime="2020-12-15T16:50:05" maxSheetId="2" userName="Zinovkina" r:id="rId10" minRId="320">
    <sheetIdMap count="1">
      <sheetId val="1"/>
    </sheetIdMap>
  </header>
  <header guid="{D37AA913-3B3D-4D88-9E3B-28C2888A9378}" dateTime="2020-12-15T17:44:00" maxSheetId="2" userName="Zinovkina" r:id="rId11" minRId="324" maxRId="327">
    <sheetIdMap count="1">
      <sheetId val="1"/>
    </sheetIdMap>
  </header>
  <header guid="{AA5EE442-4CAC-48CD-9FC6-9F908B92B19B}" dateTime="2020-12-15T17:44:33" maxSheetId="2" userName="Zinovkina" r:id="rId12" minRId="331" maxRId="332">
    <sheetIdMap count="1">
      <sheetId val="1"/>
    </sheetIdMap>
  </header>
  <header guid="{BA84BCE5-CFFD-4FE0-8F29-A3DEF886E94E}" dateTime="2020-12-15T17:45:02" maxSheetId="2" userName="Zinovkina" r:id="rId13">
    <sheetIdMap count="1">
      <sheetId val="1"/>
    </sheetIdMap>
  </header>
  <header guid="{CE80158E-5880-40CC-84C0-0502D38469D6}" dateTime="2020-12-15T17:45:39" maxSheetId="2" userName="Zinovkina" r:id="rId14">
    <sheetIdMap count="1">
      <sheetId val="1"/>
    </sheetIdMap>
  </header>
  <header guid="{A4A11085-9E36-4AF8-8089-4D45C6EE5AF2}" dateTime="2020-12-15T17:49:46" maxSheetId="2" userName="Zinovkina" r:id="rId15" minRId="342" maxRId="343">
    <sheetIdMap count="1">
      <sheetId val="1"/>
    </sheetIdMap>
  </header>
  <header guid="{3D66B863-6E84-4F0E-A983-E2031B1B135C}" dateTime="2020-12-15T17:49:54" maxSheetId="2" userName="Zinovkina" r:id="rId16" minRId="344">
    <sheetIdMap count="1">
      <sheetId val="1"/>
    </sheetIdMap>
  </header>
  <header guid="{E87FCFDF-35B1-4184-BC0D-EC980ADEEAF9}" dateTime="2020-12-15T17:50:02" maxSheetId="2" userName="Zinovkina" r:id="rId17">
    <sheetIdMap count="1">
      <sheetId val="1"/>
    </sheetIdMap>
  </header>
  <header guid="{9701D99E-146C-46D1-8BA2-6ACAC6CA6BC1}" dateTime="2020-12-15T17:50:35" maxSheetId="2" userName="Zinovkina" r:id="rId18" minRId="351">
    <sheetIdMap count="1">
      <sheetId val="1"/>
    </sheetIdMap>
  </header>
  <header guid="{4BAF0D72-5847-4629-A2DE-B52995CE5F19}" dateTime="2020-12-15T17:50:36" maxSheetId="2" userName="Zinovkina" r:id="rId19">
    <sheetIdMap count="1">
      <sheetId val="1"/>
    </sheetIdMap>
  </header>
  <header guid="{B3BB8E4A-8B54-401A-B2E4-51A6A0426390}" dateTime="2020-12-15T17:51:05" maxSheetId="2" userName="Zinovkina" r:id="rId20">
    <sheetIdMap count="1">
      <sheetId val="1"/>
    </sheetIdMap>
  </header>
  <header guid="{CE09C7DD-3DE0-4CA3-9256-C040D85727DB}" dateTime="2020-12-15T18:19:55" maxSheetId="2" userName="Zinovkina" r:id="rId21">
    <sheetIdMap count="1">
      <sheetId val="1"/>
    </sheetIdMap>
  </header>
  <header guid="{B7BCD3C0-21B4-4D98-AE96-8B6D497DA103}" dateTime="2020-12-16T10:08:00" maxSheetId="2" userName="Администратор" r:id="rId22" minRId="364" maxRId="365">
    <sheetIdMap count="1">
      <sheetId val="1"/>
    </sheetIdMap>
  </header>
  <header guid="{04BFBA0C-58CE-4007-9993-8FF0296C5A88}" dateTime="2020-12-16T10:09:38" maxSheetId="2" userName="Администратор" r:id="rId23" minRId="366" maxRId="367">
    <sheetIdMap count="1">
      <sheetId val="1"/>
    </sheetIdMap>
  </header>
  <header guid="{A0A77239-8524-4641-B3AA-F9A84B5B5E31}" dateTime="2020-12-25T16:03:10" maxSheetId="2" userName="Администратор" r:id="rId24" minRId="368">
    <sheetIdMap count="1">
      <sheetId val="1"/>
    </sheetIdMap>
  </header>
  <header guid="{38A7C339-C267-4679-B98F-CA0F7F92C81A}" dateTime="2020-12-25T16:03:36" maxSheetId="2" userName="Администратор" r:id="rId25">
    <sheetIdMap count="1">
      <sheetId val="1"/>
    </sheetIdMap>
  </header>
  <header guid="{CFDCB8E9-BBAB-4525-A78E-DD6D1222BD0D}" dateTime="2020-12-25T16:05:26" maxSheetId="2" userName="Администратор" r:id="rId26">
    <sheetIdMap count="1">
      <sheetId val="1"/>
    </sheetIdMap>
  </header>
  <header guid="{773CBDB6-1415-4587-9FB9-BEA72771FF46}" dateTime="2020-12-29T18:47:05" maxSheetId="2" userName="Zinovkina" r:id="rId27" minRId="38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82" sId="1">
    <oc r="G3" t="inlineStr">
      <is>
        <t>от 22 декабря 2020 года № 4-27/135</t>
      </is>
    </oc>
    <nc r="G3" t="inlineStr">
      <is>
        <t>от __ декабря 2020 года №___</t>
      </is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 numFmtId="4">
    <oc r="H165">
      <v>0</v>
    </oc>
    <nc r="H165">
      <v>-201.6</v>
    </nc>
  </rcc>
  <rcc rId="51" sId="1" numFmtId="4">
    <oc r="H163">
      <v>-201.57</v>
    </oc>
    <nc r="H163">
      <f>H165</f>
    </nc>
  </rcc>
  <rcc rId="52" sId="1" numFmtId="4">
    <oc r="H160">
      <v>0</v>
    </oc>
    <nc r="H160">
      <v>48.6</v>
    </nc>
  </rcc>
  <rcc rId="53" sId="1" numFmtId="4">
    <oc r="H159">
      <v>48.57</v>
    </oc>
    <nc r="H159">
      <f>H160</f>
    </nc>
  </rcc>
  <rcc rId="54" sId="1" numFmtId="4">
    <oc r="H156">
      <v>0</v>
    </oc>
    <nc r="H156">
      <v>153</v>
    </nc>
  </rcc>
  <rcc rId="55" sId="1">
    <oc r="G3" t="inlineStr">
      <is>
        <t>от 03 ноября 2020 года № 4-26/121</t>
      </is>
    </oc>
    <nc r="G3" t="inlineStr">
      <is>
        <t xml:space="preserve">от декабря 2020 года № </t>
      </is>
    </nc>
  </rcc>
  <rcc rId="56" sId="1" odxf="1" dxf="1">
    <oc r="I153">
      <f>I154</f>
    </oc>
    <nc r="I153">
      <f>G153+H153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7" sId="1" odxf="1" dxf="1">
    <oc r="I154">
      <f>I155</f>
    </oc>
    <nc r="I154">
      <f>G154+H154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8" sId="1" odxf="1" dxf="1">
    <oc r="I155">
      <f>I156</f>
    </oc>
    <nc r="I155">
      <f>G155+H155</f>
    </nc>
    <odxf>
      <fill>
        <patternFill patternType="none">
          <fgColor indexed="64"/>
          <bgColor indexed="65"/>
        </patternFill>
      </fill>
    </odxf>
    <ndxf>
      <fill>
        <patternFill patternType="solid">
          <fgColor indexed="27"/>
          <bgColor theme="8" tint="0.79998168889431442"/>
        </patternFill>
      </fill>
    </ndxf>
  </rcc>
  <rcc rId="59" sId="1" odxf="1" dxf="1" numFmtId="4">
    <oc r="I156">
      <v>15802.5</v>
    </oc>
    <nc r="I156">
      <f>G156+H156</f>
    </nc>
    <odxf>
      <fill>
        <patternFill>
          <fgColor indexed="64"/>
        </patternFill>
      </fill>
    </odxf>
    <ndxf>
      <fill>
        <patternFill>
          <fgColor indexed="27"/>
        </patternFill>
      </fill>
    </ndxf>
  </rcc>
</revisions>
</file>

<file path=xl/revisions/revisionLog12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31" sId="1" numFmtId="4">
    <oc r="H165">
      <v>0</v>
    </oc>
    <nc r="H165">
      <v>-201.6</v>
    </nc>
  </rcc>
  <rcc rId="332" sId="1" numFmtId="4">
    <oc r="G165">
      <v>11034.3</v>
    </oc>
    <nc r="G165">
      <v>11235.9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24" sId="1" numFmtId="4">
    <oc r="G156">
      <v>15955.5</v>
    </oc>
    <nc r="G156">
      <v>15802.5</v>
    </nc>
  </rcc>
  <rcc rId="325" sId="1" numFmtId="4">
    <oc r="H156">
      <v>0</v>
    </oc>
    <nc r="H156">
      <v>153</v>
    </nc>
  </rcc>
  <rcc rId="326" sId="1" numFmtId="4">
    <oc r="G160">
      <v>157.6</v>
    </oc>
    <nc r="G160">
      <v>109</v>
    </nc>
  </rcc>
  <rcc rId="327" sId="1" numFmtId="4">
    <oc r="H160">
      <v>0</v>
    </oc>
    <nc r="H160">
      <v>48.6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20" sId="1" numFmtId="4">
    <oc r="H227">
      <v>0</v>
    </oc>
    <nc r="H227">
      <v>420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год'!$A$10:$F$170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год'!$A$13:$F$245</oldFormula>
  </rdn>
  <rcv guid="{4CB2AD8A-1395-4EEB-B6E5-ACA1429CF0DB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60" sId="1" numFmtId="4">
    <oc r="G245">
      <v>6879.8</v>
    </oc>
    <nc r="G245">
      <v>7740.8</v>
    </nc>
  </rcc>
  <rcc rId="61" sId="1" numFmtId="4">
    <oc r="H245">
      <v>861</v>
    </oc>
    <nc r="H245">
      <v>0</v>
    </nc>
  </rcc>
  <rcc rId="62" sId="1" numFmtId="4">
    <oc r="G231">
      <v>12643</v>
    </oc>
    <nc r="G231">
      <v>14873.8</v>
    </nc>
  </rcc>
  <rcc rId="63" sId="1" numFmtId="4">
    <oc r="H231">
      <v>2230.8000000000002</v>
    </oc>
    <nc r="H231">
      <v>0</v>
    </nc>
  </rcc>
  <rcc rId="64" sId="1" numFmtId="4">
    <oc r="G227">
      <v>62.9</v>
    </oc>
    <nc r="G227">
      <v>0</v>
    </nc>
  </rcc>
  <rcc rId="65" sId="1" numFmtId="4">
    <oc r="H227">
      <v>-62.9</v>
    </oc>
    <nc r="H227">
      <v>0</v>
    </nc>
  </rcc>
  <rrc rId="66" sId="1" ref="A224:XFD224" action="deleteRow">
    <undo index="7" exp="ref" v="1" dr="K224" r="K211" sId="1"/>
    <undo index="7" exp="ref" v="1" dr="J224" r="J211" sId="1"/>
    <undo index="7" exp="ref" v="1" dr="I224" r="I211" sId="1"/>
    <undo index="7" exp="ref" v="1" dr="H224" r="H211" sId="1"/>
    <undo index="7" exp="ref" v="1" dr="G224" r="G211" sId="1"/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Реализация народных проектов в сфере культуры, прошедших отбор в рамках проекта "Народный бюджет"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justify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F224" start="0" length="0">
      <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7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Предоставление субсидий бюджетным, автономным учреждениям и иным некоммерческим организациям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600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8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Субсидии бюджетным учреждениям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610</t>
        </is>
      </nc>
      <ndxf>
        <font>
          <sz val="1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G224">
        <f>G225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H224">
        <f>H225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I225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K224">
        <f>K225</f>
      </nc>
      <ndxf>
        <font>
          <sz val="11"/>
          <name val="Times New Roman"/>
          <scheme val="none"/>
        </font>
        <numFmt numFmtId="167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rc rId="69" sId="1" ref="A224:XFD224" action="deleteRow">
    <rfmt sheetId="1" xfDxf="1" sqref="A224:XFD224" start="0" length="0">
      <dxf>
        <font>
          <name val="Times New Roman"/>
          <scheme val="none"/>
        </font>
      </dxf>
    </rfmt>
    <rcc rId="0" sId="1" dxf="1">
      <nc r="A224" t="inlineStr">
        <is>
          <t>Субсидии бюджетным учреждениям на иные цели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B224" t="inlineStr">
        <is>
          <t>956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C224">
        <v>8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D224">
        <v>1</v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E224" t="inlineStr">
        <is>
          <t>05 0 13 S2460</t>
        </is>
      </nc>
      <n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F224" t="inlineStr">
        <is>
          <t>612</t>
        </is>
      </nc>
      <n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G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H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I224">
        <f>G224+H224</f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J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 numFmtId="4">
      <nc r="K224">
        <v>0</v>
      </nc>
      <n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L224">
        <f>G224+H224-I224</f>
      </nc>
      <ndxf>
        <numFmt numFmtId="167" formatCode="#,##0.0"/>
      </ndxf>
    </rcc>
    <rfmt sheetId="1" sqref="M224" start="0" length="0">
      <dxf>
        <numFmt numFmtId="167" formatCode="#,##0.0"/>
      </dxf>
    </rfmt>
    <rfmt sheetId="1" sqref="N224" start="0" length="0">
      <dxf>
        <numFmt numFmtId="167" formatCode="#,##0.0"/>
      </dxf>
    </rfmt>
  </rrc>
  <rcc rId="70" sId="1" numFmtId="4">
    <oc r="G223">
      <v>580</v>
    </oc>
    <nc r="G223">
      <v>642.9</v>
    </nc>
  </rcc>
  <rcc rId="71" sId="1" numFmtId="4">
    <oc r="H223">
      <v>62.9</v>
    </oc>
    <nc r="H223">
      <v>0</v>
    </nc>
  </rcc>
  <rcc rId="72" sId="1">
    <oc r="H211">
      <f>H212+H216+H224+H228+#REF!+H220+H232</f>
    </oc>
    <nc r="H211">
      <f>H212+H216+H224+H228+H220+H232</f>
    </nc>
  </rcc>
  <rcc rId="73" sId="1">
    <oc r="G211">
      <f>G212+G216+G224+G228+#REF!+G220+G232</f>
    </oc>
    <nc r="G211">
      <f>G212+G216+G224+G228+G220+G232</f>
    </nc>
  </rcc>
  <rcc rId="74" sId="1">
    <oc r="I211">
      <f>I212+I216+I224+I228+#REF!+I220+I232</f>
    </oc>
    <nc r="I211">
      <f>I212+I216+I224+I228+I220+I232</f>
    </nc>
  </rcc>
  <rcc rId="75" sId="1">
    <oc r="J211">
      <f>J212+J216+J224+J228+#REF!</f>
    </oc>
    <nc r="J211">
      <f>J212+J216+J224+J228+J220+J232</f>
    </nc>
  </rcc>
  <rcc rId="76" sId="1">
    <oc r="K211">
      <f>K212+K216+K224+K228+#REF!</f>
    </oc>
    <nc r="K211">
      <f>K212+K216+K224+K228+K220+K232</f>
    </nc>
  </rcc>
  <rcc rId="77" sId="1">
    <oc r="L14">
      <f>G14+H14-I14</f>
    </oc>
    <nc r="L14"/>
  </rcc>
  <rcc rId="78" sId="1">
    <oc r="L15">
      <f>G15+H15-I15</f>
    </oc>
    <nc r="L15"/>
  </rcc>
  <rcc rId="79" sId="1">
    <oc r="L16">
      <f>G16+H16-I16</f>
    </oc>
    <nc r="L16"/>
  </rcc>
  <rcc rId="80" sId="1">
    <oc r="L17">
      <f>G17+H17-I17</f>
    </oc>
    <nc r="L17"/>
  </rcc>
  <rcc rId="81" sId="1">
    <oc r="L18">
      <f>G18+H18-I18</f>
    </oc>
    <nc r="L18"/>
  </rcc>
  <rcc rId="82" sId="1">
    <oc r="L19">
      <f>G19+H19-I19</f>
    </oc>
    <nc r="L19"/>
  </rcc>
  <rcc rId="83" sId="1">
    <oc r="L20">
      <f>G20+H20-I20</f>
    </oc>
    <nc r="L20"/>
  </rcc>
  <rcc rId="84" sId="1">
    <oc r="L21">
      <f>G21+H21-I21</f>
    </oc>
    <nc r="L21"/>
  </rcc>
  <rcc rId="85" sId="1">
    <oc r="L22">
      <f>G22+H22-I22</f>
    </oc>
    <nc r="L22"/>
  </rcc>
  <rcc rId="86" sId="1">
    <oc r="L23">
      <f>G23+H23-I23</f>
    </oc>
    <nc r="L23"/>
  </rcc>
  <rcc rId="87" sId="1">
    <oc r="L24">
      <f>G24+H24-I24</f>
    </oc>
    <nc r="L24"/>
  </rcc>
  <rcc rId="88" sId="1">
    <oc r="L25">
      <f>G25+H25-I25</f>
    </oc>
    <nc r="L25"/>
  </rcc>
  <rcc rId="89" sId="1">
    <oc r="L26">
      <f>G26+H26-I26</f>
    </oc>
    <nc r="L26"/>
  </rcc>
  <rcc rId="90" sId="1">
    <oc r="L27">
      <f>G27+H27-I27</f>
    </oc>
    <nc r="L27"/>
  </rcc>
  <rcc rId="91" sId="1">
    <oc r="L28">
      <f>G28+H28-I28</f>
    </oc>
    <nc r="L28"/>
  </rcc>
  <rcc rId="92" sId="1">
    <oc r="L29">
      <f>G29+H29-I29</f>
    </oc>
    <nc r="L29"/>
  </rcc>
  <rcc rId="93" sId="1">
    <oc r="L30">
      <f>G30+H30-I30</f>
    </oc>
    <nc r="L30"/>
  </rcc>
  <rcc rId="94" sId="1">
    <oc r="L31">
      <f>G31+H31-I31</f>
    </oc>
    <nc r="L31"/>
  </rcc>
  <rcc rId="95" sId="1">
    <oc r="L32">
      <f>G32+H32-I32</f>
    </oc>
    <nc r="L32"/>
  </rcc>
  <rcc rId="96" sId="1">
    <oc r="L33">
      <f>G33+H33-I33</f>
    </oc>
    <nc r="L33"/>
  </rcc>
  <rcc rId="97" sId="1">
    <oc r="L34">
      <f>G34+H34-I34</f>
    </oc>
    <nc r="L34"/>
  </rcc>
  <rcc rId="98" sId="1">
    <oc r="L35">
      <f>G35+H35-I35</f>
    </oc>
    <nc r="L35"/>
  </rcc>
  <rcc rId="99" sId="1">
    <oc r="L36">
      <f>G36+H36-I36</f>
    </oc>
    <nc r="L36"/>
  </rcc>
  <rcc rId="100" sId="1">
    <oc r="L37">
      <f>G37+H37-I37</f>
    </oc>
    <nc r="L37"/>
  </rcc>
  <rcc rId="101" sId="1">
    <oc r="L38">
      <f>G38+H38-I38</f>
    </oc>
    <nc r="L38"/>
  </rcc>
  <rcc rId="102" sId="1">
    <oc r="L39">
      <f>G39+H39-I39</f>
    </oc>
    <nc r="L39"/>
  </rcc>
  <rcc rId="103" sId="1">
    <oc r="L40">
      <f>G40+H40-I40</f>
    </oc>
    <nc r="L40"/>
  </rcc>
  <rcc rId="104" sId="1">
    <oc r="L41">
      <f>G41+H41-I41</f>
    </oc>
    <nc r="L41"/>
  </rcc>
  <rcc rId="105" sId="1">
    <oc r="L42">
      <f>G42+H42-I42</f>
    </oc>
    <nc r="L42"/>
  </rcc>
  <rcc rId="106" sId="1">
    <oc r="L43">
      <f>G43+H43-I43</f>
    </oc>
    <nc r="L43"/>
  </rcc>
  <rcc rId="107" sId="1">
    <oc r="L44">
      <f>G44+H44-I44</f>
    </oc>
    <nc r="L44"/>
  </rcc>
  <rcc rId="108" sId="1">
    <oc r="L45">
      <f>G45+H45-I45</f>
    </oc>
    <nc r="L45"/>
  </rcc>
  <rcc rId="109" sId="1">
    <oc r="L46">
      <f>G46+H46-I46</f>
    </oc>
    <nc r="L46"/>
  </rcc>
  <rcc rId="110" sId="1">
    <oc r="L47">
      <f>G47+H47-I47</f>
    </oc>
    <nc r="L47"/>
  </rcc>
  <rcc rId="111" sId="1">
    <oc r="L48">
      <f>G48+H48-I48</f>
    </oc>
    <nc r="L48"/>
  </rcc>
  <rcc rId="112" sId="1">
    <oc r="L49">
      <f>G49+H49-I49</f>
    </oc>
    <nc r="L49"/>
  </rcc>
  <rcc rId="113" sId="1">
    <oc r="L50">
      <f>G50+H50-I50</f>
    </oc>
    <nc r="L50"/>
  </rcc>
  <rcc rId="114" sId="1">
    <oc r="L51">
      <f>G51+H51-I51</f>
    </oc>
    <nc r="L51"/>
  </rcc>
  <rcc rId="115" sId="1">
    <oc r="L52">
      <f>G52+H52-I52</f>
    </oc>
    <nc r="L52"/>
  </rcc>
  <rcc rId="116" sId="1">
    <oc r="L53">
      <f>G53+H53-I53</f>
    </oc>
    <nc r="L53"/>
  </rcc>
  <rcc rId="117" sId="1">
    <oc r="L54">
      <f>G54+H54-I54</f>
    </oc>
    <nc r="L54"/>
  </rcc>
  <rcc rId="118" sId="1">
    <oc r="L55">
      <f>G55+H55-I55</f>
    </oc>
    <nc r="L55"/>
  </rcc>
  <rcc rId="119" sId="1">
    <oc r="L56">
      <f>G56+H56-I56</f>
    </oc>
    <nc r="L56"/>
  </rcc>
  <rcc rId="120" sId="1">
    <oc r="L57">
      <f>G57+H57-I57</f>
    </oc>
    <nc r="L57"/>
  </rcc>
  <rcc rId="121" sId="1">
    <oc r="L58">
      <f>G58+H58-I58</f>
    </oc>
    <nc r="L58"/>
  </rcc>
  <rcc rId="122" sId="1">
    <oc r="L59">
      <f>G59+H59-I59</f>
    </oc>
    <nc r="L59"/>
  </rcc>
  <rcc rId="123" sId="1">
    <oc r="L60">
      <f>G60+H60-I60</f>
    </oc>
    <nc r="L60"/>
  </rcc>
  <rcc rId="124" sId="1">
    <oc r="L61">
      <f>G61+H61-I61</f>
    </oc>
    <nc r="L61"/>
  </rcc>
  <rcc rId="125" sId="1">
    <oc r="L62">
      <f>G62+H62-I62</f>
    </oc>
    <nc r="L62"/>
  </rcc>
  <rcc rId="126" sId="1">
    <oc r="L63">
      <f>G63+H63-I63</f>
    </oc>
    <nc r="L63"/>
  </rcc>
  <rcc rId="127" sId="1">
    <oc r="L64">
      <f>G64+H64-I64</f>
    </oc>
    <nc r="L64"/>
  </rcc>
  <rcc rId="128" sId="1">
    <oc r="L65">
      <f>G65+H65-I65</f>
    </oc>
    <nc r="L65"/>
  </rcc>
  <rcc rId="129" sId="1">
    <oc r="L66">
      <f>G66+H66-I66</f>
    </oc>
    <nc r="L66"/>
  </rcc>
  <rcc rId="130" sId="1">
    <oc r="L67">
      <f>G67+H67-I67</f>
    </oc>
    <nc r="L67"/>
  </rcc>
  <rcc rId="131" sId="1">
    <oc r="L68">
      <f>G68+H68-I68</f>
    </oc>
    <nc r="L68"/>
  </rcc>
  <rcc rId="132" sId="1">
    <oc r="L69">
      <f>G69+H69-I69</f>
    </oc>
    <nc r="L69"/>
  </rcc>
  <rcc rId="133" sId="1">
    <oc r="L70">
      <f>G70+H70-I70</f>
    </oc>
    <nc r="L70"/>
  </rcc>
  <rcc rId="134" sId="1">
    <oc r="L71">
      <f>G71+H71-I71</f>
    </oc>
    <nc r="L71"/>
  </rcc>
  <rcc rId="135" sId="1">
    <oc r="L72">
      <f>G72+H72-I72</f>
    </oc>
    <nc r="L72"/>
  </rcc>
  <rcc rId="136" sId="1">
    <oc r="L73">
      <f>G73+H73-I73</f>
    </oc>
    <nc r="L73"/>
  </rcc>
  <rcc rId="137" sId="1">
    <oc r="L74">
      <f>G74+H74-I74</f>
    </oc>
    <nc r="L74"/>
  </rcc>
  <rcc rId="138" sId="1">
    <oc r="L75">
      <f>G75+H75-I75</f>
    </oc>
    <nc r="L75"/>
  </rcc>
  <rcc rId="139" sId="1">
    <oc r="L76">
      <f>G76+H76-I76</f>
    </oc>
    <nc r="L76"/>
  </rcc>
  <rcc rId="140" sId="1">
    <oc r="L77">
      <f>G77+H77-I77</f>
    </oc>
    <nc r="L77"/>
  </rcc>
  <rcc rId="141" sId="1">
    <oc r="L78">
      <f>G78+H78-I78</f>
    </oc>
    <nc r="L78"/>
  </rcc>
  <rcc rId="142" sId="1">
    <oc r="L79">
      <f>G79+H79-I79</f>
    </oc>
    <nc r="L79"/>
  </rcc>
  <rcc rId="143" sId="1">
    <oc r="L80">
      <f>G80+H80-I80</f>
    </oc>
    <nc r="L80"/>
  </rcc>
  <rcc rId="144" sId="1">
    <oc r="L81">
      <f>G81+H81-I81</f>
    </oc>
    <nc r="L81"/>
  </rcc>
  <rcc rId="145" sId="1">
    <oc r="L82">
      <f>G82+H82-I82</f>
    </oc>
    <nc r="L82"/>
  </rcc>
  <rcc rId="146" sId="1">
    <oc r="L83">
      <f>G83+H83-I83</f>
    </oc>
    <nc r="L83"/>
  </rcc>
  <rcc rId="147" sId="1">
    <oc r="L84">
      <f>G84+H84-I84</f>
    </oc>
    <nc r="L84"/>
  </rcc>
  <rcc rId="148" sId="1">
    <oc r="L85">
      <f>G85+H85-I85</f>
    </oc>
    <nc r="L85"/>
  </rcc>
  <rcc rId="149" sId="1">
    <oc r="L86">
      <f>G86+H86-I86</f>
    </oc>
    <nc r="L86"/>
  </rcc>
  <rcc rId="150" sId="1">
    <oc r="L87">
      <f>G87+H87-I87</f>
    </oc>
    <nc r="L87"/>
  </rcc>
  <rcc rId="151" sId="1">
    <oc r="L88">
      <f>G88+H88-I88</f>
    </oc>
    <nc r="L88"/>
  </rcc>
  <rcc rId="152" sId="1">
    <oc r="L89">
      <f>G89+H89-I89</f>
    </oc>
    <nc r="L89"/>
  </rcc>
  <rcc rId="153" sId="1">
    <oc r="L90">
      <f>G90+H90-I90</f>
    </oc>
    <nc r="L90"/>
  </rcc>
  <rcc rId="154" sId="1">
    <oc r="L91">
      <f>G91+H91-I91</f>
    </oc>
    <nc r="L91"/>
  </rcc>
  <rcc rId="155" sId="1">
    <oc r="L92">
      <f>G92+H92-I92</f>
    </oc>
    <nc r="L92"/>
  </rcc>
  <rcc rId="156" sId="1">
    <oc r="L93">
      <f>G93+H93-I93</f>
    </oc>
    <nc r="L93"/>
  </rcc>
  <rcc rId="157" sId="1">
    <oc r="L94">
      <f>G94+H94-I94</f>
    </oc>
    <nc r="L94"/>
  </rcc>
  <rcc rId="158" sId="1">
    <oc r="L95">
      <f>G95+H95-I95</f>
    </oc>
    <nc r="L95"/>
  </rcc>
  <rcc rId="159" sId="1">
    <oc r="L96">
      <f>G96+H96-I96</f>
    </oc>
    <nc r="L96"/>
  </rcc>
  <rcc rId="160" sId="1">
    <oc r="L97">
      <f>G97+H97-I97</f>
    </oc>
    <nc r="L97"/>
  </rcc>
  <rcc rId="161" sId="1">
    <oc r="L98">
      <f>G98+H98-I98</f>
    </oc>
    <nc r="L98"/>
  </rcc>
  <rcc rId="162" sId="1">
    <oc r="L99">
      <f>G99+H99-I99</f>
    </oc>
    <nc r="L99"/>
  </rcc>
  <rcc rId="163" sId="1">
    <oc r="L100">
      <f>G100+H100-I100</f>
    </oc>
    <nc r="L100"/>
  </rcc>
  <rcc rId="164" sId="1">
    <oc r="L101">
      <f>G101+H101-I101</f>
    </oc>
    <nc r="L101"/>
  </rcc>
  <rcc rId="165" sId="1">
    <oc r="L102">
      <f>G102+H102-I102</f>
    </oc>
    <nc r="L102"/>
  </rcc>
  <rcc rId="166" sId="1">
    <oc r="L103">
      <f>G103+H103-I103</f>
    </oc>
    <nc r="L103"/>
  </rcc>
  <rcc rId="167" sId="1">
    <oc r="L104">
      <f>G104+H104-I104</f>
    </oc>
    <nc r="L104"/>
  </rcc>
  <rcc rId="168" sId="1">
    <oc r="L105">
      <f>G105+H105-I105</f>
    </oc>
    <nc r="L105"/>
  </rcc>
  <rcc rId="169" sId="1">
    <oc r="L106">
      <f>G106+H106-I106</f>
    </oc>
    <nc r="L106"/>
  </rcc>
  <rcc rId="170" sId="1">
    <oc r="L107">
      <f>G107+H107-I107</f>
    </oc>
    <nc r="L107"/>
  </rcc>
  <rcc rId="171" sId="1">
    <oc r="L108">
      <f>G108+H108-I108</f>
    </oc>
    <nc r="L108"/>
  </rcc>
  <rcc rId="172" sId="1">
    <oc r="L109">
      <f>G109+H109-I109</f>
    </oc>
    <nc r="L109"/>
  </rcc>
  <rcc rId="173" sId="1">
    <oc r="L110">
      <f>G110+H110-I110</f>
    </oc>
    <nc r="L110"/>
  </rcc>
  <rcc rId="174" sId="1">
    <oc r="L111">
      <f>G111+H111-I111</f>
    </oc>
    <nc r="L111"/>
  </rcc>
  <rcc rId="175" sId="1">
    <oc r="L112">
      <f>G112+H112-I112</f>
    </oc>
    <nc r="L112"/>
  </rcc>
  <rcc rId="176" sId="1">
    <oc r="L113">
      <f>G113+H113-I113</f>
    </oc>
    <nc r="L113"/>
  </rcc>
  <rcc rId="177" sId="1">
    <oc r="L114">
      <f>G114+H114-I114</f>
    </oc>
    <nc r="L114"/>
  </rcc>
  <rcc rId="178" sId="1">
    <oc r="L115">
      <f>G115+H115-I115</f>
    </oc>
    <nc r="L115"/>
  </rcc>
  <rcc rId="179" sId="1">
    <oc r="L116">
      <f>G116+H116-I116</f>
    </oc>
    <nc r="L116"/>
  </rcc>
  <rcc rId="180" sId="1">
    <oc r="L117">
      <f>G117+H117-I117</f>
    </oc>
    <nc r="L117"/>
  </rcc>
  <rcc rId="181" sId="1">
    <oc r="L118">
      <f>G118+H118-I118</f>
    </oc>
    <nc r="L118"/>
  </rcc>
  <rcc rId="182" sId="1">
    <oc r="L119">
      <f>G119+H119-I119</f>
    </oc>
    <nc r="L119"/>
  </rcc>
  <rcc rId="183" sId="1">
    <oc r="L120">
      <f>G120+H120-I120</f>
    </oc>
    <nc r="L120"/>
  </rcc>
  <rcc rId="184" sId="1">
    <oc r="L121">
      <f>G121+H121-I121</f>
    </oc>
    <nc r="L121"/>
  </rcc>
  <rcc rId="185" sId="1">
    <oc r="L122">
      <f>G122+H122-I122</f>
    </oc>
    <nc r="L122"/>
  </rcc>
  <rcc rId="186" sId="1">
    <oc r="L123">
      <f>G123+H123-I123</f>
    </oc>
    <nc r="L123"/>
  </rcc>
  <rcc rId="187" sId="1">
    <oc r="L124">
      <f>G124+H124-I124</f>
    </oc>
    <nc r="L124"/>
  </rcc>
  <rcc rId="188" sId="1">
    <oc r="L125">
      <f>G125+H125-I125</f>
    </oc>
    <nc r="L125"/>
  </rcc>
  <rcc rId="189" sId="1">
    <oc r="L126">
      <f>G126+H126-I126</f>
    </oc>
    <nc r="L126"/>
  </rcc>
  <rcc rId="190" sId="1">
    <oc r="L127">
      <f>G127+H127-I127</f>
    </oc>
    <nc r="L127"/>
  </rcc>
  <rcc rId="191" sId="1">
    <oc r="L128">
      <f>G128+H128-I128</f>
    </oc>
    <nc r="L128"/>
  </rcc>
  <rcc rId="192" sId="1">
    <oc r="L129">
      <f>G129+H129-I129</f>
    </oc>
    <nc r="L129"/>
  </rcc>
  <rcc rId="193" sId="1">
    <oc r="L130">
      <f>G130+H130-I130</f>
    </oc>
    <nc r="L130"/>
  </rcc>
  <rcc rId="194" sId="1">
    <oc r="L131">
      <f>G131+H131-I131</f>
    </oc>
    <nc r="L131"/>
  </rcc>
  <rcc rId="195" sId="1">
    <oc r="L132">
      <f>G132+H132-I132</f>
    </oc>
    <nc r="L132"/>
  </rcc>
  <rcc rId="196" sId="1">
    <oc r="L133">
      <f>G133+H133-I133</f>
    </oc>
    <nc r="L133"/>
  </rcc>
  <rcc rId="197" sId="1">
    <oc r="L134">
      <f>G134+H134-I134</f>
    </oc>
    <nc r="L134"/>
  </rcc>
  <rcc rId="198" sId="1">
    <oc r="L135">
      <f>G135+H135-I135</f>
    </oc>
    <nc r="L135"/>
  </rcc>
  <rcc rId="199" sId="1">
    <oc r="L136">
      <f>G136+H136-I136</f>
    </oc>
    <nc r="L136"/>
  </rcc>
  <rcc rId="200" sId="1">
    <oc r="L137">
      <f>G137+H137-I137</f>
    </oc>
    <nc r="L137"/>
  </rcc>
  <rcc rId="201" sId="1">
    <oc r="L138">
      <f>G138+H138-I138</f>
    </oc>
    <nc r="L138"/>
  </rcc>
  <rcc rId="202" sId="1">
    <oc r="L139">
      <f>G139+H139-I139</f>
    </oc>
    <nc r="L139"/>
  </rcc>
  <rcc rId="203" sId="1">
    <oc r="L140">
      <f>G140+H140-I140</f>
    </oc>
    <nc r="L140"/>
  </rcc>
  <rcc rId="204" sId="1">
    <oc r="L141">
      <f>G141+H141-I141</f>
    </oc>
    <nc r="L141"/>
  </rcc>
  <rcc rId="205" sId="1">
    <oc r="L142">
      <f>G142+H142-I142</f>
    </oc>
    <nc r="L142"/>
  </rcc>
  <rcc rId="206" sId="1">
    <oc r="L143">
      <f>G143+H143-I143</f>
    </oc>
    <nc r="L143"/>
  </rcc>
  <rcc rId="207" sId="1">
    <oc r="L144">
      <f>G144+H144-I144</f>
    </oc>
    <nc r="L144"/>
  </rcc>
  <rcc rId="208" sId="1">
    <oc r="L145">
      <f>G145+H145-I145</f>
    </oc>
    <nc r="L145"/>
  </rcc>
  <rcc rId="209" sId="1">
    <oc r="L146">
      <f>G146+H146-I146</f>
    </oc>
    <nc r="L146"/>
  </rcc>
  <rcc rId="210" sId="1">
    <oc r="L147">
      <f>G147+H147-I147</f>
    </oc>
    <nc r="L147"/>
  </rcc>
  <rcc rId="211" sId="1">
    <oc r="L148">
      <f>G148+H148-I148</f>
    </oc>
    <nc r="L148"/>
  </rcc>
  <rcc rId="212" sId="1">
    <oc r="L149">
      <f>G149+H149-I149</f>
    </oc>
    <nc r="L149"/>
  </rcc>
  <rcc rId="213" sId="1">
    <oc r="L150">
      <f>G150+H150-I150</f>
    </oc>
    <nc r="L150"/>
  </rcc>
  <rcc rId="214" sId="1">
    <oc r="L151">
      <f>G151+H151-I151</f>
    </oc>
    <nc r="L151"/>
  </rcc>
  <rcc rId="215" sId="1">
    <oc r="L152">
      <f>G152+H152-I152</f>
    </oc>
    <nc r="L152"/>
  </rcc>
  <rcc rId="216" sId="1">
    <oc r="L153">
      <f>G153+H153-I153</f>
    </oc>
    <nc r="L153"/>
  </rcc>
  <rcc rId="217" sId="1">
    <oc r="L154">
      <f>G154+H154-I154</f>
    </oc>
    <nc r="L154"/>
  </rcc>
  <rcc rId="218" sId="1">
    <oc r="L155">
      <f>G155+H155-I155</f>
    </oc>
    <nc r="L155"/>
  </rcc>
  <rcc rId="219" sId="1">
    <oc r="L156">
      <f>G156+H156-I156</f>
    </oc>
    <nc r="L156"/>
  </rcc>
  <rcc rId="220" sId="1">
    <oc r="L157">
      <f>G157+H157-I157</f>
    </oc>
    <nc r="L157"/>
  </rcc>
  <rcc rId="221" sId="1">
    <oc r="L158">
      <f>G158+H158-I158</f>
    </oc>
    <nc r="L158"/>
  </rcc>
  <rcc rId="222" sId="1">
    <oc r="L159">
      <f>G159+H159-I159</f>
    </oc>
    <nc r="L159"/>
  </rcc>
  <rcc rId="223" sId="1">
    <oc r="L160">
      <f>G160+H160-I160</f>
    </oc>
    <nc r="L160"/>
  </rcc>
  <rcc rId="224" sId="1">
    <oc r="L161">
      <f>G161+H161-I161</f>
    </oc>
    <nc r="L161"/>
  </rcc>
  <rcc rId="225" sId="1">
    <oc r="L162">
      <f>G162+H162-I162</f>
    </oc>
    <nc r="L162"/>
  </rcc>
  <rcc rId="226" sId="1">
    <oc r="L163">
      <f>G163+H163-I163</f>
    </oc>
    <nc r="L163"/>
  </rcc>
  <rcc rId="227" sId="1">
    <oc r="L164">
      <f>G164+H164-I164</f>
    </oc>
    <nc r="L164"/>
  </rcc>
  <rcc rId="228" sId="1">
    <oc r="L165">
      <f>G165+H165-I165</f>
    </oc>
    <nc r="L165"/>
  </rcc>
  <rcc rId="229" sId="1">
    <oc r="L166">
      <f>G166+H166-I166</f>
    </oc>
    <nc r="L166"/>
  </rcc>
  <rcc rId="230" sId="1">
    <oc r="L167">
      <f>G167+H167-I167</f>
    </oc>
    <nc r="L167"/>
  </rcc>
  <rcc rId="231" sId="1">
    <oc r="L168">
      <f>G168+H168-I168</f>
    </oc>
    <nc r="L168"/>
  </rcc>
  <rcc rId="232" sId="1">
    <oc r="L169">
      <f>G169+H169-I169</f>
    </oc>
    <nc r="L169"/>
  </rcc>
  <rcc rId="233" sId="1">
    <oc r="L170">
      <f>G170+H170-I170</f>
    </oc>
    <nc r="L170"/>
  </rcc>
  <rcc rId="234" sId="1">
    <oc r="L171">
      <f>G171+H171-I171</f>
    </oc>
    <nc r="L171"/>
  </rcc>
  <rcc rId="235" sId="1">
    <oc r="L172">
      <f>G172+H172-I172</f>
    </oc>
    <nc r="L172"/>
  </rcc>
  <rcc rId="236" sId="1">
    <oc r="L173">
      <f>G173+H173-I173</f>
    </oc>
    <nc r="L173"/>
  </rcc>
  <rcc rId="237" sId="1">
    <oc r="L174">
      <f>G174+H174-I174</f>
    </oc>
    <nc r="L174"/>
  </rcc>
  <rcc rId="238" sId="1">
    <oc r="L175">
      <f>G175+H175-I175</f>
    </oc>
    <nc r="L175"/>
  </rcc>
  <rcc rId="239" sId="1">
    <oc r="L176">
      <f>G176+H176-I176</f>
    </oc>
    <nc r="L176"/>
  </rcc>
  <rcc rId="240" sId="1">
    <oc r="L177">
      <f>G177+H177-I177</f>
    </oc>
    <nc r="L177"/>
  </rcc>
  <rcc rId="241" sId="1">
    <oc r="L178">
      <f>G178+H178-I178</f>
    </oc>
    <nc r="L178"/>
  </rcc>
  <rcc rId="242" sId="1">
    <oc r="L179">
      <f>G179+H179-I179</f>
    </oc>
    <nc r="L179"/>
  </rcc>
  <rcc rId="243" sId="1">
    <oc r="L180">
      <f>G180+H180-I180</f>
    </oc>
    <nc r="L180"/>
  </rcc>
  <rcc rId="244" sId="1">
    <oc r="L181">
      <f>G181+H181-I181</f>
    </oc>
    <nc r="L181"/>
  </rcc>
  <rcc rId="245" sId="1">
    <oc r="L182">
      <f>G182+H182-I182</f>
    </oc>
    <nc r="L182"/>
  </rcc>
  <rcc rId="246" sId="1">
    <oc r="L183">
      <f>G183+H183-I183</f>
    </oc>
    <nc r="L183"/>
  </rcc>
  <rcc rId="247" sId="1">
    <oc r="L184">
      <f>G184+H184-I184</f>
    </oc>
    <nc r="L184"/>
  </rcc>
  <rcc rId="248" sId="1">
    <oc r="L185">
      <f>G185+H185-I185</f>
    </oc>
    <nc r="L185"/>
  </rcc>
  <rcc rId="249" sId="1">
    <oc r="L186">
      <f>G186+H186-I186</f>
    </oc>
    <nc r="L186"/>
  </rcc>
  <rcc rId="250" sId="1">
    <oc r="L187">
      <f>G187+H187-I187</f>
    </oc>
    <nc r="L187"/>
  </rcc>
  <rcc rId="251" sId="1">
    <oc r="L188">
      <f>G188+H188-I188</f>
    </oc>
    <nc r="L188"/>
  </rcc>
  <rcc rId="252" sId="1">
    <oc r="L189">
      <f>G189+H189-I189</f>
    </oc>
    <nc r="L189"/>
  </rcc>
  <rcc rId="253" sId="1">
    <oc r="L190">
      <f>G190+H190-I190</f>
    </oc>
    <nc r="L190"/>
  </rcc>
  <rcc rId="254" sId="1">
    <oc r="L192">
      <f>G192+H192-I192</f>
    </oc>
    <nc r="L192"/>
  </rcc>
  <rcc rId="255" sId="1">
    <oc r="L193">
      <f>G193+H193-I193</f>
    </oc>
    <nc r="L193"/>
  </rcc>
  <rcc rId="256" sId="1">
    <oc r="L194">
      <f>G194+H194-I194</f>
    </oc>
    <nc r="L194"/>
  </rcc>
  <rcc rId="257" sId="1">
    <oc r="L195">
      <f>G195+H195-I195</f>
    </oc>
    <nc r="L195"/>
  </rcc>
  <rcc rId="258" sId="1">
    <oc r="L196">
      <f>G196+H196-I196</f>
    </oc>
    <nc r="L196"/>
  </rcc>
  <rcc rId="259" sId="1">
    <oc r="L197">
      <f>G197+H197-I197</f>
    </oc>
    <nc r="L197"/>
  </rcc>
  <rcc rId="260" sId="1">
    <oc r="L198">
      <f>G198+H198-I198</f>
    </oc>
    <nc r="L198"/>
  </rcc>
  <rcc rId="261" sId="1">
    <oc r="L199">
      <f>G199+H199-I199</f>
    </oc>
    <nc r="L199"/>
  </rcc>
  <rcc rId="262" sId="1">
    <oc r="L200">
      <f>G200+H200-I200</f>
    </oc>
    <nc r="L200"/>
  </rcc>
  <rcc rId="263" sId="1">
    <oc r="L201">
      <f>G201+H201-I201</f>
    </oc>
    <nc r="L201"/>
  </rcc>
  <rcc rId="264" sId="1">
    <oc r="L202">
      <f>G202+H202-I202</f>
    </oc>
    <nc r="L202"/>
  </rcc>
  <rcc rId="265" sId="1">
    <oc r="L203">
      <f>G203+H203-I203</f>
    </oc>
    <nc r="L203"/>
  </rcc>
  <rcc rId="266" sId="1">
    <oc r="L204">
      <f>G204+H204-I204</f>
    </oc>
    <nc r="L204"/>
  </rcc>
  <rcc rId="267" sId="1">
    <oc r="L205">
      <f>G205+H205-I205</f>
    </oc>
    <nc r="L205"/>
  </rcc>
  <rcc rId="268" sId="1">
    <oc r="L206">
      <f>G206+H206-I206</f>
    </oc>
    <nc r="L206"/>
  </rcc>
  <rcc rId="269" sId="1">
    <oc r="L207">
      <f>G207+H207-I207</f>
    </oc>
    <nc r="L207"/>
  </rcc>
  <rcc rId="270" sId="1">
    <oc r="L208">
      <f>G208+H208-I208</f>
    </oc>
    <nc r="L208"/>
  </rcc>
  <rcc rId="271" sId="1">
    <oc r="L209">
      <f>G209+H209-I209</f>
    </oc>
    <nc r="L209"/>
  </rcc>
  <rcc rId="272" sId="1">
    <oc r="L210">
      <f>G210+H210-I210</f>
    </oc>
    <nc r="L210"/>
  </rcc>
  <rcc rId="273" sId="1">
    <oc r="L211">
      <f>G211+H211-I211</f>
    </oc>
    <nc r="L211"/>
  </rcc>
  <rcc rId="274" sId="1">
    <oc r="L212">
      <f>G212+H212-I212</f>
    </oc>
    <nc r="L212"/>
  </rcc>
  <rcc rId="275" sId="1">
    <oc r="L213">
      <f>G213+H213-I213</f>
    </oc>
    <nc r="L213"/>
  </rcc>
  <rcc rId="276" sId="1">
    <oc r="L214">
      <f>G214+H214-I214</f>
    </oc>
    <nc r="L214"/>
  </rcc>
  <rcc rId="277" sId="1">
    <oc r="L215">
      <f>G215+H215-I215</f>
    </oc>
    <nc r="L215"/>
  </rcc>
  <rcc rId="278" sId="1">
    <oc r="L216">
      <f>G216+H216-I216</f>
    </oc>
    <nc r="L216"/>
  </rcc>
  <rcc rId="279" sId="1">
    <oc r="L217">
      <f>G217+H217-I217</f>
    </oc>
    <nc r="L217"/>
  </rcc>
  <rcc rId="280" sId="1">
    <oc r="L218">
      <f>G218+H218-I218</f>
    </oc>
    <nc r="L218"/>
  </rcc>
  <rcc rId="281" sId="1">
    <oc r="L219">
      <f>G219+H219-I219</f>
    </oc>
    <nc r="L219"/>
  </rcc>
  <rcc rId="282" sId="1">
    <oc r="L220">
      <f>G220+H220-I220</f>
    </oc>
    <nc r="L220"/>
  </rcc>
  <rcc rId="283" sId="1">
    <oc r="L221">
      <f>G221+H221-I221</f>
    </oc>
    <nc r="L221"/>
  </rcc>
  <rcc rId="284" sId="1">
    <oc r="L222">
      <f>G222+H222-I222</f>
    </oc>
    <nc r="L222"/>
  </rcc>
  <rcc rId="285" sId="1">
    <oc r="L223">
      <f>G223+H223-I223</f>
    </oc>
    <nc r="L223"/>
  </rcc>
  <rcc rId="286" sId="1">
    <oc r="L224">
      <f>G224+H224-I224</f>
    </oc>
    <nc r="L224"/>
  </rcc>
  <rcc rId="287" sId="1">
    <oc r="L225">
      <f>G225+H225-I225</f>
    </oc>
    <nc r="L225"/>
  </rcc>
  <rcc rId="288" sId="1">
    <oc r="L226">
      <f>G226+H226-I226</f>
    </oc>
    <nc r="L226"/>
  </rcc>
  <rcc rId="289" sId="1">
    <oc r="L227">
      <f>G227+H227-I227</f>
    </oc>
    <nc r="L227"/>
  </rcc>
  <rcc rId="290" sId="1">
    <oc r="L228">
      <f>G228+H228-I228</f>
    </oc>
    <nc r="L228"/>
  </rcc>
  <rcc rId="291" sId="1">
    <oc r="L229">
      <f>G229+H229-I229</f>
    </oc>
    <nc r="L229"/>
  </rcc>
  <rcc rId="292" sId="1">
    <oc r="L230">
      <f>G230+H230-I230</f>
    </oc>
    <nc r="L230"/>
  </rcc>
  <rcc rId="293" sId="1">
    <oc r="L231">
      <f>G231+H231-I231</f>
    </oc>
    <nc r="L231"/>
  </rcc>
  <rcc rId="294" sId="1">
    <oc r="L232">
      <f>G232+H232-I232</f>
    </oc>
    <nc r="L232"/>
  </rcc>
  <rcc rId="295" sId="1">
    <oc r="L233">
      <f>G233+H233-I233</f>
    </oc>
    <nc r="L233"/>
  </rcc>
  <rcc rId="296" sId="1">
    <oc r="L234">
      <f>G234+H234-I234</f>
    </oc>
    <nc r="L234"/>
  </rcc>
  <rcc rId="297" sId="1">
    <oc r="L235">
      <f>G235+H235-I235</f>
    </oc>
    <nc r="L235"/>
  </rcc>
  <rcc rId="298" sId="1">
    <oc r="L236">
      <f>G236+H236-I236</f>
    </oc>
    <nc r="L236"/>
  </rcc>
  <rcc rId="299" sId="1">
    <oc r="L237">
      <f>G237+H237-I237</f>
    </oc>
    <nc r="L237"/>
  </rcc>
  <rcc rId="300" sId="1">
    <oc r="L238">
      <f>G238+H238-I238</f>
    </oc>
    <nc r="L238"/>
  </rcc>
  <rcc rId="301" sId="1">
    <oc r="L239">
      <f>G239+H239-I239</f>
    </oc>
    <nc r="L239"/>
  </rcc>
  <rcc rId="302" sId="1">
    <oc r="L240">
      <f>G240+H240-I240</f>
    </oc>
    <nc r="L240"/>
  </rcc>
  <rcc rId="303" sId="1">
    <oc r="L241">
      <f>G241+H241-I241</f>
    </oc>
    <nc r="L241"/>
  </rcc>
  <rcc rId="304" sId="1">
    <oc r="L242">
      <f>G242+H242-I242</f>
    </oc>
    <nc r="L242"/>
  </rcc>
  <rcc rId="305" sId="1">
    <oc r="L243">
      <f>G243+H243-I243</f>
    </oc>
    <nc r="L243"/>
  </rcc>
  <rcc rId="306" sId="1">
    <oc r="L244">
      <f>G244+H244-I244</f>
    </oc>
    <nc r="L244"/>
  </rcc>
  <rcc rId="307" sId="1">
    <oc r="L245">
      <f>G245+H245-I245</f>
    </oc>
    <nc r="L245"/>
  </rcc>
  <rcc rId="308" sId="1">
    <oc r="L246">
      <f>G246+H246-I246</f>
    </oc>
    <nc r="L246"/>
  </rcc>
  <rcc rId="309" sId="1">
    <oc r="L247">
      <f>G247+H247-I247</f>
    </oc>
    <nc r="L247"/>
  </rcc>
  <rcc rId="310" sId="1">
    <oc r="L248">
      <f>G248+H248-I248</f>
    </oc>
    <nc r="L248"/>
  </rcc>
  <rcc rId="311" sId="1">
    <oc r="L249">
      <f>G249+H249-I249</f>
    </oc>
    <nc r="L249"/>
  </rcc>
  <rcc rId="312" sId="1" numFmtId="4">
    <oc r="G165">
      <v>11235.9</v>
    </oc>
    <nc r="G165">
      <v>11034.3</v>
    </nc>
  </rcc>
  <rcc rId="313" sId="1" numFmtId="4">
    <oc r="H165">
      <v>-201.6</v>
    </oc>
    <nc r="H165">
      <v>0</v>
    </nc>
  </rcc>
  <rcc rId="314" sId="1">
    <oc r="I165">
      <f>G165+H165</f>
    </oc>
    <nc r="I165">
      <f>G165+H165</f>
    </nc>
  </rcc>
  <rcc rId="315" sId="1" numFmtId="4">
    <oc r="G160">
      <v>109</v>
    </oc>
    <nc r="G160">
      <v>157.6</v>
    </nc>
  </rcc>
  <rcc rId="316" sId="1" numFmtId="4">
    <oc r="H160">
      <v>48.6</v>
    </oc>
    <nc r="H160">
      <v>0</v>
    </nc>
  </rcc>
  <rcc rId="317" sId="1" numFmtId="4">
    <oc r="G156">
      <v>15802.5</v>
    </oc>
    <nc r="G156">
      <v>15955.5</v>
    </nc>
  </rcc>
  <rcc rId="318" sId="1" numFmtId="4">
    <oc r="H156">
      <v>153</v>
    </oc>
    <nc r="H156">
      <v>0</v>
    </nc>
  </rcc>
  <rcc rId="319" sId="1" numFmtId="4">
    <oc r="H155">
      <v>153</v>
    </oc>
    <nc r="H155">
      <f>H156</f>
    </nc>
  </rcc>
  <rfmt sheetId="1" sqref="I153:I155">
    <dxf>
      <fill>
        <patternFill>
          <bgColor theme="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351" sId="1" numFmtId="4">
    <oc r="H130">
      <v>0</v>
    </oc>
    <nc r="H130">
      <v>-2082.4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44" sId="1" numFmtId="4">
    <oc r="H31">
      <v>0</v>
    </oc>
    <nc r="H31">
      <v>100</v>
    </nc>
  </rcc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'2020-2022 год'!$A$1:$K$170</formula>
    <oldFormula>'2020-2022 год'!$A$1:$K$170</oldFormula>
  </rdn>
  <rdn rId="0" localSheetId="1" customView="1" name="Z_4CB2AD8A_1395_4EEB_B6E5_ACA1429CF0DB_.wvu.PrintTitles" hidden="1" oldHidden="1">
    <formula>'2020-2022 год'!$14:$15</formula>
    <oldFormula>'2020-2022 год'!$14:$15</oldFormula>
  </rdn>
  <rdn rId="0" localSheetId="1" customView="1" name="Z_4CB2AD8A_1395_4EEB_B6E5_ACA1429CF0DB_.wvu.FilterData" hidden="1" oldHidden="1">
    <formula>'2020-2022 год'!$A$13:$F$249</formula>
    <oldFormula>'2020-2022 год'!$A$13:$F$249</oldFormula>
  </rdn>
  <rcv guid="{4CB2AD8A-1395-4EEB-B6E5-ACA1429CF0DB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342" sId="1" numFmtId="4">
    <oc r="H165">
      <v>-201.6</v>
    </oc>
    <nc r="H165">
      <f>-201.6+281.2</f>
    </nc>
  </rcc>
  <rcc rId="343" sId="1" numFmtId="4">
    <oc r="H148">
      <v>0</v>
    </oc>
    <nc r="H148">
      <v>81.5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" sId="1">
    <oc r="J92">
      <f>6268.8+329.9</f>
    </oc>
    <nc r="J92">
      <f>6268.8+329.9-6598.7</f>
    </nc>
  </rcc>
  <rcc rId="365" sId="1">
    <oc r="J165">
      <f>9672.6-117.6-329.9-6.9</f>
    </oc>
    <nc r="J165">
      <f>9672.6-117.6-329.9-6.9+329.9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" sId="1">
    <oc r="H16">
      <f>H17+H23</f>
    </oc>
    <nc r="H16">
      <f>H17+H23</f>
    </nc>
  </rcc>
  <rcc rId="367" sId="1">
    <oc r="D1" t="inlineStr">
      <is>
        <t>Приложение 2</t>
      </is>
    </oc>
    <nc r="D1" t="inlineStr">
      <is>
        <t>Приложение 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" sId="1">
    <oc r="G3" t="inlineStr">
      <is>
        <t xml:space="preserve">от декабря 2020 года № </t>
      </is>
    </oc>
    <nc r="G3" t="inlineStr">
      <is>
        <t>от 22 декабря 2020 года № 4-27/135</t>
      </is>
    </nc>
  </rcc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Cols" hidden="1" oldHidden="1">
    <formula>'2020-2022 год'!$G:$H</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Cols" hidden="1" oldHidden="1">
    <formula>'2020-2022 год'!$G:$H</formula>
    <oldFormula>'2020-2022 год'!$G:$H</old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'2020-2022 год'!$A$1:$K$249</formula>
    <oldFormula>'2020-2022 год'!$A$1:$K$249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Rows" hidden="1" oldHidden="1">
    <formula>'2020-2022 год'!$89:$92,'2020-2022 год'!$127:$130</formula>
  </rdn>
  <rdn rId="0" localSheetId="1" customView="1" name="Z_C0DCEFD6_4378_4196_8A52_BBAE8937CBA3_.wvu.Cols" hidden="1" oldHidden="1">
    <formula>'2020-2022 год'!$G:$H</formula>
    <oldFormula>'2020-2022 год'!$G:$H</oldFormula>
  </rdn>
  <rdn rId="0" localSheetId="1" customView="1" name="Z_C0DCEFD6_4378_4196_8A52_BBAE8937CBA3_.wvu.FilterData" hidden="1" oldHidden="1">
    <formula>'2020-2022 год'!$A$13:$F$249</formula>
    <oldFormula>'2020-2022 год'!$A$13:$F$249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49"/>
  <sheetViews>
    <sheetView showGridLines="0" tabSelected="1" showRuler="0" zoomScaleNormal="100" zoomScaleSheetLayoutView="100" workbookViewId="0">
      <pane ySplit="7" topLeftCell="A8" activePane="bottomLeft" state="frozenSplit"/>
      <selection pane="bottomLeft" activeCell="G4" sqref="G4"/>
    </sheetView>
  </sheetViews>
  <sheetFormatPr defaultColWidth="9.140625" defaultRowHeight="12.75"/>
  <cols>
    <col min="1" max="1" width="52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9.42578125" style="1" customWidth="1"/>
    <col min="7" max="7" width="10.140625" style="1" customWidth="1"/>
    <col min="8" max="8" width="12.140625" style="1" customWidth="1"/>
    <col min="9" max="9" width="11.42578125" style="1" customWidth="1"/>
    <col min="10" max="10" width="13.140625" style="1" customWidth="1"/>
    <col min="11" max="11" width="12.42578125" style="1" customWidth="1"/>
    <col min="12" max="14" width="9.140625" style="1" customWidth="1"/>
    <col min="15" max="16384" width="9.140625" style="1"/>
  </cols>
  <sheetData>
    <row r="1" spans="1:13" ht="15">
      <c r="D1" s="106" t="s">
        <v>135</v>
      </c>
      <c r="E1" s="106"/>
      <c r="F1" s="106"/>
      <c r="G1" s="106"/>
      <c r="H1" s="106"/>
      <c r="I1" s="106"/>
      <c r="J1" s="106"/>
      <c r="K1" s="106"/>
    </row>
    <row r="2" spans="1:13" ht="28.5" customHeight="1">
      <c r="D2" s="83"/>
      <c r="E2" s="83"/>
      <c r="F2" s="83"/>
      <c r="G2" s="106" t="s">
        <v>136</v>
      </c>
      <c r="H2" s="106"/>
      <c r="I2" s="106"/>
      <c r="J2" s="106"/>
      <c r="K2" s="106"/>
    </row>
    <row r="3" spans="1:13" ht="15">
      <c r="D3" s="90"/>
      <c r="E3" s="90"/>
      <c r="F3" s="90"/>
      <c r="G3" s="107" t="s">
        <v>204</v>
      </c>
      <c r="H3" s="107"/>
      <c r="I3" s="107"/>
      <c r="J3" s="107"/>
      <c r="K3" s="107"/>
    </row>
    <row r="5" spans="1:13">
      <c r="C5" s="4"/>
      <c r="D5" s="4"/>
      <c r="E5" s="4"/>
      <c r="F5" s="4"/>
      <c r="G5" s="4"/>
      <c r="H5" s="4"/>
      <c r="I5" s="4"/>
    </row>
    <row r="6" spans="1:13" ht="15" customHeight="1">
      <c r="D6" s="106" t="s">
        <v>135</v>
      </c>
      <c r="E6" s="106"/>
      <c r="F6" s="106"/>
      <c r="G6" s="106"/>
      <c r="H6" s="106"/>
      <c r="I6" s="106"/>
      <c r="J6" s="106"/>
      <c r="K6" s="106"/>
    </row>
    <row r="7" spans="1:13" ht="27.75" customHeight="1">
      <c r="A7" s="3"/>
      <c r="B7" s="2"/>
      <c r="C7" s="4"/>
      <c r="D7" s="83"/>
      <c r="E7" s="83"/>
      <c r="F7" s="83"/>
      <c r="G7" s="106" t="s">
        <v>136</v>
      </c>
      <c r="H7" s="106"/>
      <c r="I7" s="106"/>
      <c r="J7" s="106"/>
      <c r="K7" s="106"/>
    </row>
    <row r="8" spans="1:13" ht="20.25" customHeight="1">
      <c r="A8" s="21"/>
      <c r="B8" s="2"/>
      <c r="C8" s="4"/>
      <c r="D8" s="82"/>
      <c r="E8" s="82"/>
      <c r="F8" s="82"/>
      <c r="G8" s="106" t="s">
        <v>177</v>
      </c>
      <c r="H8" s="106"/>
      <c r="I8" s="106"/>
      <c r="J8" s="106"/>
      <c r="K8" s="106"/>
    </row>
    <row r="9" spans="1:13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3" ht="42" customHeight="1">
      <c r="A10" s="108" t="s">
        <v>137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3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3" ht="24" customHeight="1">
      <c r="A12" s="111" t="s">
        <v>0</v>
      </c>
      <c r="B12" s="111" t="s">
        <v>1</v>
      </c>
      <c r="C12" s="112" t="s">
        <v>2</v>
      </c>
      <c r="D12" s="112"/>
      <c r="E12" s="111" t="s">
        <v>5</v>
      </c>
      <c r="F12" s="113" t="s">
        <v>6</v>
      </c>
      <c r="G12" s="109" t="s">
        <v>38</v>
      </c>
      <c r="H12" s="109"/>
      <c r="I12" s="110"/>
      <c r="J12" s="110"/>
      <c r="K12" s="110"/>
    </row>
    <row r="13" spans="1:13" ht="27.75" customHeight="1">
      <c r="A13" s="111"/>
      <c r="B13" s="111"/>
      <c r="C13" s="22" t="s">
        <v>3</v>
      </c>
      <c r="D13" s="22" t="s">
        <v>4</v>
      </c>
      <c r="E13" s="111"/>
      <c r="F13" s="114"/>
      <c r="G13" s="103" t="s">
        <v>129</v>
      </c>
      <c r="H13" s="100" t="s">
        <v>179</v>
      </c>
      <c r="I13" s="92" t="s">
        <v>129</v>
      </c>
      <c r="J13" s="23" t="s">
        <v>132</v>
      </c>
      <c r="K13" s="23" t="s">
        <v>138</v>
      </c>
    </row>
    <row r="14" spans="1:13" ht="24" customHeight="1">
      <c r="A14" s="91" t="s">
        <v>14</v>
      </c>
      <c r="B14" s="91"/>
      <c r="C14" s="91"/>
      <c r="D14" s="91"/>
      <c r="E14" s="91"/>
      <c r="F14" s="91"/>
      <c r="G14" s="8">
        <f>G15+G208</f>
        <v>320944.76999999996</v>
      </c>
      <c r="H14" s="93">
        <f>H15+H208</f>
        <v>-1199.7</v>
      </c>
      <c r="I14" s="93">
        <f>I15+I208</f>
        <v>319745.07</v>
      </c>
      <c r="J14" s="8">
        <f>J15+J208</f>
        <v>246700.60000000003</v>
      </c>
      <c r="K14" s="8">
        <f>K15+K208</f>
        <v>251966</v>
      </c>
      <c r="L14" s="5"/>
      <c r="M14" s="5"/>
    </row>
    <row r="15" spans="1:13" ht="22.5" customHeight="1">
      <c r="A15" s="24" t="s">
        <v>39</v>
      </c>
      <c r="B15" s="25">
        <v>920</v>
      </c>
      <c r="C15" s="25" t="s">
        <v>7</v>
      </c>
      <c r="D15" s="25" t="s">
        <v>7</v>
      </c>
      <c r="E15" s="25" t="s">
        <v>7</v>
      </c>
      <c r="F15" s="25" t="s">
        <v>7</v>
      </c>
      <c r="G15" s="9">
        <f>G16+G36+G53+G98+G170+G197+G204</f>
        <v>270762.76999999996</v>
      </c>
      <c r="H15" s="9">
        <f>H16+H36+H53+H98+H170+H197</f>
        <v>-1619.7</v>
      </c>
      <c r="I15" s="9">
        <f>I16+I36+I53+I98+I170+I197+I204</f>
        <v>269143.07</v>
      </c>
      <c r="J15" s="9">
        <f>J16+J36+J53+J98+J170+J204</f>
        <v>198585.40000000002</v>
      </c>
      <c r="K15" s="9">
        <f>K16+K36+K53+K98+K170+K204</f>
        <v>202246.1</v>
      </c>
      <c r="L15" s="5"/>
    </row>
    <row r="16" spans="1:13" ht="22.5" customHeight="1">
      <c r="A16" s="26" t="s">
        <v>8</v>
      </c>
      <c r="B16" s="27">
        <v>920</v>
      </c>
      <c r="C16" s="27" t="s">
        <v>9</v>
      </c>
      <c r="D16" s="27" t="s">
        <v>25</v>
      </c>
      <c r="E16" s="27" t="s">
        <v>7</v>
      </c>
      <c r="F16" s="27" t="s">
        <v>7</v>
      </c>
      <c r="G16" s="10">
        <f t="shared" ref="G16" si="0">G17+G23</f>
        <v>2446.5700000000002</v>
      </c>
      <c r="H16" s="10">
        <f>H17+H23</f>
        <v>100</v>
      </c>
      <c r="I16" s="10">
        <f>I17+I23</f>
        <v>2546.5700000000002</v>
      </c>
      <c r="J16" s="10">
        <f>J17+J23</f>
        <v>500</v>
      </c>
      <c r="K16" s="10">
        <f>K17+K23</f>
        <v>491.3</v>
      </c>
      <c r="L16" s="5"/>
    </row>
    <row r="17" spans="1:12" s="6" customFormat="1" ht="29.25" customHeight="1">
      <c r="A17" s="28" t="s">
        <v>15</v>
      </c>
      <c r="B17" s="29" t="s">
        <v>22</v>
      </c>
      <c r="C17" s="30">
        <v>1</v>
      </c>
      <c r="D17" s="30">
        <v>3</v>
      </c>
      <c r="E17" s="31"/>
      <c r="F17" s="32" t="s">
        <v>7</v>
      </c>
      <c r="G17" s="11">
        <f t="shared" ref="G17:K21" si="1">G18</f>
        <v>595.66999999999996</v>
      </c>
      <c r="H17" s="11">
        <f t="shared" si="1"/>
        <v>0</v>
      </c>
      <c r="I17" s="11">
        <f t="shared" si="1"/>
        <v>595.66999999999996</v>
      </c>
      <c r="J17" s="11">
        <f t="shared" si="1"/>
        <v>458.6</v>
      </c>
      <c r="K17" s="11">
        <f t="shared" si="1"/>
        <v>448.1</v>
      </c>
      <c r="L17" s="5"/>
    </row>
    <row r="18" spans="1:12" ht="15">
      <c r="A18" s="33" t="s">
        <v>40</v>
      </c>
      <c r="B18" s="29" t="s">
        <v>22</v>
      </c>
      <c r="C18" s="30">
        <v>1</v>
      </c>
      <c r="D18" s="30">
        <v>3</v>
      </c>
      <c r="E18" s="34" t="s">
        <v>91</v>
      </c>
      <c r="F18" s="29" t="s">
        <v>7</v>
      </c>
      <c r="G18" s="11">
        <f t="shared" si="1"/>
        <v>595.66999999999996</v>
      </c>
      <c r="H18" s="11">
        <f t="shared" si="1"/>
        <v>0</v>
      </c>
      <c r="I18" s="11">
        <f t="shared" si="1"/>
        <v>595.66999999999996</v>
      </c>
      <c r="J18" s="11">
        <f t="shared" si="1"/>
        <v>458.6</v>
      </c>
      <c r="K18" s="11">
        <f t="shared" si="1"/>
        <v>448.1</v>
      </c>
      <c r="L18" s="5"/>
    </row>
    <row r="19" spans="1:12" ht="45">
      <c r="A19" s="35" t="s">
        <v>41</v>
      </c>
      <c r="B19" s="29" t="s">
        <v>22</v>
      </c>
      <c r="C19" s="30">
        <v>1</v>
      </c>
      <c r="D19" s="30">
        <v>3</v>
      </c>
      <c r="E19" s="34" t="s">
        <v>92</v>
      </c>
      <c r="F19" s="29"/>
      <c r="G19" s="11">
        <f t="shared" si="1"/>
        <v>595.66999999999996</v>
      </c>
      <c r="H19" s="11">
        <f t="shared" si="1"/>
        <v>0</v>
      </c>
      <c r="I19" s="11">
        <f t="shared" si="1"/>
        <v>595.66999999999996</v>
      </c>
      <c r="J19" s="11">
        <f t="shared" si="1"/>
        <v>458.6</v>
      </c>
      <c r="K19" s="11">
        <f t="shared" si="1"/>
        <v>448.1</v>
      </c>
      <c r="L19" s="5"/>
    </row>
    <row r="20" spans="1:12" ht="30">
      <c r="A20" s="36" t="s">
        <v>115</v>
      </c>
      <c r="B20" s="29" t="s">
        <v>22</v>
      </c>
      <c r="C20" s="30">
        <v>1</v>
      </c>
      <c r="D20" s="30">
        <v>3</v>
      </c>
      <c r="E20" s="34" t="s">
        <v>92</v>
      </c>
      <c r="F20" s="37" t="s">
        <v>42</v>
      </c>
      <c r="G20" s="11">
        <f t="shared" si="1"/>
        <v>595.66999999999996</v>
      </c>
      <c r="H20" s="11">
        <f t="shared" si="1"/>
        <v>0</v>
      </c>
      <c r="I20" s="11">
        <f t="shared" si="1"/>
        <v>595.66999999999996</v>
      </c>
      <c r="J20" s="11">
        <f t="shared" si="1"/>
        <v>458.6</v>
      </c>
      <c r="K20" s="11">
        <f t="shared" si="1"/>
        <v>448.1</v>
      </c>
      <c r="L20" s="5"/>
    </row>
    <row r="21" spans="1:12" ht="30">
      <c r="A21" s="36" t="s">
        <v>67</v>
      </c>
      <c r="B21" s="29" t="s">
        <v>22</v>
      </c>
      <c r="C21" s="30">
        <v>1</v>
      </c>
      <c r="D21" s="30">
        <v>3</v>
      </c>
      <c r="E21" s="34" t="s">
        <v>92</v>
      </c>
      <c r="F21" s="37" t="s">
        <v>43</v>
      </c>
      <c r="G21" s="11">
        <f t="shared" si="1"/>
        <v>595.66999999999996</v>
      </c>
      <c r="H21" s="11">
        <f t="shared" si="1"/>
        <v>0</v>
      </c>
      <c r="I21" s="11">
        <f t="shared" si="1"/>
        <v>595.66999999999996</v>
      </c>
      <c r="J21" s="11">
        <f t="shared" si="1"/>
        <v>458.6</v>
      </c>
      <c r="K21" s="11">
        <f t="shared" si="1"/>
        <v>448.1</v>
      </c>
      <c r="L21" s="5"/>
    </row>
    <row r="22" spans="1:12" ht="15">
      <c r="A22" s="38" t="s">
        <v>125</v>
      </c>
      <c r="B22" s="39" t="s">
        <v>22</v>
      </c>
      <c r="C22" s="40" t="s">
        <v>9</v>
      </c>
      <c r="D22" s="40" t="s">
        <v>10</v>
      </c>
      <c r="E22" s="40" t="s">
        <v>92</v>
      </c>
      <c r="F22" s="41" t="s">
        <v>32</v>
      </c>
      <c r="G22" s="42">
        <v>595.66999999999996</v>
      </c>
      <c r="H22" s="42">
        <v>0</v>
      </c>
      <c r="I22" s="42">
        <f>G22+H22</f>
        <v>595.66999999999996</v>
      </c>
      <c r="J22" s="42">
        <v>458.6</v>
      </c>
      <c r="K22" s="42">
        <v>448.1</v>
      </c>
      <c r="L22" s="5"/>
    </row>
    <row r="23" spans="1:12" ht="15">
      <c r="A23" s="28" t="s">
        <v>28</v>
      </c>
      <c r="B23" s="43" t="s">
        <v>22</v>
      </c>
      <c r="C23" s="43" t="s">
        <v>9</v>
      </c>
      <c r="D23" s="43" t="s">
        <v>29</v>
      </c>
      <c r="E23" s="43"/>
      <c r="F23" s="43"/>
      <c r="G23" s="13">
        <f t="shared" ref="G23" si="2">G24</f>
        <v>1850.9</v>
      </c>
      <c r="H23" s="13">
        <f t="shared" ref="H23" si="3">H24</f>
        <v>100</v>
      </c>
      <c r="I23" s="13">
        <f t="shared" ref="I23:K23" si="4">I24</f>
        <v>1950.9</v>
      </c>
      <c r="J23" s="13">
        <f t="shared" si="4"/>
        <v>41.4</v>
      </c>
      <c r="K23" s="13">
        <f t="shared" si="4"/>
        <v>43.2</v>
      </c>
      <c r="L23" s="5"/>
    </row>
    <row r="24" spans="1:12" ht="15">
      <c r="A24" s="33" t="s">
        <v>40</v>
      </c>
      <c r="B24" s="43" t="s">
        <v>22</v>
      </c>
      <c r="C24" s="44" t="s">
        <v>9</v>
      </c>
      <c r="D24" s="44" t="s">
        <v>29</v>
      </c>
      <c r="E24" s="34" t="s">
        <v>91</v>
      </c>
      <c r="F24" s="34"/>
      <c r="G24" s="14">
        <f t="shared" ref="G24" si="5">G25+G32</f>
        <v>1850.9</v>
      </c>
      <c r="H24" s="14">
        <f t="shared" ref="H24" si="6">H25+H32</f>
        <v>100</v>
      </c>
      <c r="I24" s="14">
        <f t="shared" ref="I24:K24" si="7">I25+I32</f>
        <v>1950.9</v>
      </c>
      <c r="J24" s="14">
        <f t="shared" si="7"/>
        <v>41.4</v>
      </c>
      <c r="K24" s="14">
        <f t="shared" si="7"/>
        <v>43.2</v>
      </c>
      <c r="L24" s="5"/>
    </row>
    <row r="25" spans="1:12" ht="30">
      <c r="A25" s="33" t="s">
        <v>149</v>
      </c>
      <c r="B25" s="43" t="s">
        <v>22</v>
      </c>
      <c r="C25" s="44" t="s">
        <v>9</v>
      </c>
      <c r="D25" s="44" t="s">
        <v>29</v>
      </c>
      <c r="E25" s="34" t="s">
        <v>150</v>
      </c>
      <c r="F25" s="34"/>
      <c r="G25" s="14">
        <f t="shared" ref="G25" si="8">G29+G26</f>
        <v>1542.9</v>
      </c>
      <c r="H25" s="14">
        <f t="shared" ref="H25" si="9">H29+H26</f>
        <v>100</v>
      </c>
      <c r="I25" s="14">
        <f t="shared" ref="I25:K25" si="10">I29+I26</f>
        <v>1642.9</v>
      </c>
      <c r="J25" s="14">
        <f t="shared" si="10"/>
        <v>41.4</v>
      </c>
      <c r="K25" s="14">
        <f t="shared" si="10"/>
        <v>43.2</v>
      </c>
      <c r="L25" s="5"/>
    </row>
    <row r="26" spans="1:12" ht="30">
      <c r="A26" s="53" t="s">
        <v>183</v>
      </c>
      <c r="B26" s="43" t="s">
        <v>22</v>
      </c>
      <c r="C26" s="96" t="s">
        <v>9</v>
      </c>
      <c r="D26" s="96" t="s">
        <v>29</v>
      </c>
      <c r="E26" s="34" t="s">
        <v>150</v>
      </c>
      <c r="F26" s="34" t="s">
        <v>42</v>
      </c>
      <c r="G26" s="13">
        <f t="shared" ref="G26:K27" si="11">G27</f>
        <v>0</v>
      </c>
      <c r="H26" s="13">
        <f t="shared" si="11"/>
        <v>0</v>
      </c>
      <c r="I26" s="13">
        <f t="shared" si="11"/>
        <v>0</v>
      </c>
      <c r="J26" s="13">
        <f t="shared" si="11"/>
        <v>41.4</v>
      </c>
      <c r="K26" s="13">
        <f t="shared" si="11"/>
        <v>43.2</v>
      </c>
      <c r="L26" s="5"/>
    </row>
    <row r="27" spans="1:12" ht="30">
      <c r="A27" s="36" t="s">
        <v>67</v>
      </c>
      <c r="B27" s="43" t="s">
        <v>22</v>
      </c>
      <c r="C27" s="96" t="s">
        <v>9</v>
      </c>
      <c r="D27" s="96" t="s">
        <v>29</v>
      </c>
      <c r="E27" s="34" t="s">
        <v>150</v>
      </c>
      <c r="F27" s="34" t="s">
        <v>43</v>
      </c>
      <c r="G27" s="13">
        <f t="shared" si="11"/>
        <v>0</v>
      </c>
      <c r="H27" s="13">
        <f t="shared" si="11"/>
        <v>0</v>
      </c>
      <c r="I27" s="13">
        <f t="shared" si="11"/>
        <v>0</v>
      </c>
      <c r="J27" s="13">
        <f t="shared" si="11"/>
        <v>41.4</v>
      </c>
      <c r="K27" s="13">
        <f t="shared" si="11"/>
        <v>43.2</v>
      </c>
      <c r="L27" s="5"/>
    </row>
    <row r="28" spans="1:12" ht="15">
      <c r="A28" s="38" t="s">
        <v>125</v>
      </c>
      <c r="B28" s="40" t="s">
        <v>22</v>
      </c>
      <c r="C28" s="98" t="s">
        <v>9</v>
      </c>
      <c r="D28" s="98" t="s">
        <v>29</v>
      </c>
      <c r="E28" s="97" t="s">
        <v>150</v>
      </c>
      <c r="F28" s="97" t="s">
        <v>32</v>
      </c>
      <c r="G28" s="12">
        <v>0</v>
      </c>
      <c r="H28" s="12">
        <v>0</v>
      </c>
      <c r="I28" s="12">
        <f>G28+H28</f>
        <v>0</v>
      </c>
      <c r="J28" s="12">
        <v>41.4</v>
      </c>
      <c r="K28" s="12">
        <v>43.2</v>
      </c>
      <c r="L28" s="5"/>
    </row>
    <row r="29" spans="1:12" ht="15">
      <c r="A29" s="53" t="s">
        <v>44</v>
      </c>
      <c r="B29" s="43" t="s">
        <v>22</v>
      </c>
      <c r="C29" s="44" t="s">
        <v>9</v>
      </c>
      <c r="D29" s="44" t="s">
        <v>29</v>
      </c>
      <c r="E29" s="34" t="s">
        <v>150</v>
      </c>
      <c r="F29" s="34" t="s">
        <v>45</v>
      </c>
      <c r="G29" s="14">
        <f t="shared" ref="G29:K30" si="12">G30</f>
        <v>1542.9</v>
      </c>
      <c r="H29" s="14">
        <f t="shared" si="12"/>
        <v>100</v>
      </c>
      <c r="I29" s="14">
        <f t="shared" si="12"/>
        <v>1642.9</v>
      </c>
      <c r="J29" s="14">
        <f t="shared" si="12"/>
        <v>0</v>
      </c>
      <c r="K29" s="14">
        <f t="shared" si="12"/>
        <v>0</v>
      </c>
      <c r="L29" s="5"/>
    </row>
    <row r="30" spans="1:12" ht="15">
      <c r="A30" s="53" t="s">
        <v>46</v>
      </c>
      <c r="B30" s="43" t="s">
        <v>22</v>
      </c>
      <c r="C30" s="44" t="s">
        <v>9</v>
      </c>
      <c r="D30" s="44" t="s">
        <v>29</v>
      </c>
      <c r="E30" s="34" t="s">
        <v>150</v>
      </c>
      <c r="F30" s="34" t="s">
        <v>47</v>
      </c>
      <c r="G30" s="14">
        <f t="shared" si="12"/>
        <v>1542.9</v>
      </c>
      <c r="H30" s="14">
        <f t="shared" si="12"/>
        <v>100</v>
      </c>
      <c r="I30" s="14">
        <f t="shared" si="12"/>
        <v>1642.9</v>
      </c>
      <c r="J30" s="14">
        <f t="shared" si="12"/>
        <v>0</v>
      </c>
      <c r="K30" s="14">
        <f t="shared" si="12"/>
        <v>0</v>
      </c>
      <c r="L30" s="5"/>
    </row>
    <row r="31" spans="1:12" ht="15">
      <c r="A31" s="94" t="s">
        <v>90</v>
      </c>
      <c r="B31" s="40" t="s">
        <v>22</v>
      </c>
      <c r="C31" s="88" t="s">
        <v>9</v>
      </c>
      <c r="D31" s="88" t="s">
        <v>29</v>
      </c>
      <c r="E31" s="39" t="s">
        <v>150</v>
      </c>
      <c r="F31" s="39" t="s">
        <v>89</v>
      </c>
      <c r="G31" s="12">
        <v>1542.9</v>
      </c>
      <c r="H31" s="12">
        <v>100</v>
      </c>
      <c r="I31" s="12">
        <f>G31+H31</f>
        <v>1642.9</v>
      </c>
      <c r="J31" s="12">
        <v>0</v>
      </c>
      <c r="K31" s="12">
        <v>0</v>
      </c>
      <c r="L31" s="5"/>
    </row>
    <row r="32" spans="1:12" ht="30">
      <c r="A32" s="53" t="s">
        <v>182</v>
      </c>
      <c r="B32" s="43" t="s">
        <v>22</v>
      </c>
      <c r="C32" s="96" t="s">
        <v>9</v>
      </c>
      <c r="D32" s="96" t="s">
        <v>29</v>
      </c>
      <c r="E32" s="34" t="s">
        <v>181</v>
      </c>
      <c r="F32" s="34"/>
      <c r="G32" s="13">
        <f t="shared" ref="G32:K34" si="13">G33</f>
        <v>308</v>
      </c>
      <c r="H32" s="13">
        <f t="shared" si="13"/>
        <v>0</v>
      </c>
      <c r="I32" s="13">
        <f t="shared" si="13"/>
        <v>308</v>
      </c>
      <c r="J32" s="13">
        <f t="shared" si="13"/>
        <v>0</v>
      </c>
      <c r="K32" s="13">
        <f t="shared" si="13"/>
        <v>0</v>
      </c>
      <c r="L32" s="5"/>
    </row>
    <row r="33" spans="1:12" ht="30">
      <c r="A33" s="53" t="s">
        <v>183</v>
      </c>
      <c r="B33" s="43" t="s">
        <v>22</v>
      </c>
      <c r="C33" s="96" t="s">
        <v>9</v>
      </c>
      <c r="D33" s="96" t="s">
        <v>29</v>
      </c>
      <c r="E33" s="34" t="s">
        <v>181</v>
      </c>
      <c r="F33" s="34" t="s">
        <v>42</v>
      </c>
      <c r="G33" s="13">
        <f t="shared" si="13"/>
        <v>308</v>
      </c>
      <c r="H33" s="13">
        <f t="shared" si="13"/>
        <v>0</v>
      </c>
      <c r="I33" s="13">
        <f t="shared" si="13"/>
        <v>308</v>
      </c>
      <c r="J33" s="13">
        <f t="shared" si="13"/>
        <v>0</v>
      </c>
      <c r="K33" s="13">
        <f t="shared" si="13"/>
        <v>0</v>
      </c>
      <c r="L33" s="5"/>
    </row>
    <row r="34" spans="1:12" ht="30">
      <c r="A34" s="36" t="s">
        <v>67</v>
      </c>
      <c r="B34" s="43" t="s">
        <v>22</v>
      </c>
      <c r="C34" s="96" t="s">
        <v>9</v>
      </c>
      <c r="D34" s="96" t="s">
        <v>29</v>
      </c>
      <c r="E34" s="34" t="s">
        <v>181</v>
      </c>
      <c r="F34" s="34" t="s">
        <v>43</v>
      </c>
      <c r="G34" s="13">
        <f t="shared" si="13"/>
        <v>308</v>
      </c>
      <c r="H34" s="13">
        <f t="shared" si="13"/>
        <v>0</v>
      </c>
      <c r="I34" s="13">
        <f t="shared" si="13"/>
        <v>308</v>
      </c>
      <c r="J34" s="13">
        <f t="shared" si="13"/>
        <v>0</v>
      </c>
      <c r="K34" s="13">
        <f t="shared" si="13"/>
        <v>0</v>
      </c>
      <c r="L34" s="5"/>
    </row>
    <row r="35" spans="1:12" ht="15">
      <c r="A35" s="38" t="s">
        <v>125</v>
      </c>
      <c r="B35" s="40" t="s">
        <v>22</v>
      </c>
      <c r="C35" s="98" t="s">
        <v>9</v>
      </c>
      <c r="D35" s="98" t="s">
        <v>29</v>
      </c>
      <c r="E35" s="97" t="s">
        <v>181</v>
      </c>
      <c r="F35" s="97" t="s">
        <v>32</v>
      </c>
      <c r="G35" s="12">
        <v>308</v>
      </c>
      <c r="H35" s="12">
        <v>0</v>
      </c>
      <c r="I35" s="12">
        <f>G35+H35</f>
        <v>308</v>
      </c>
      <c r="J35" s="12">
        <v>0</v>
      </c>
      <c r="K35" s="12">
        <v>0</v>
      </c>
      <c r="L35" s="5"/>
    </row>
    <row r="36" spans="1:12" ht="28.5">
      <c r="A36" s="46" t="s">
        <v>48</v>
      </c>
      <c r="B36" s="47" t="s">
        <v>22</v>
      </c>
      <c r="C36" s="47" t="s">
        <v>10</v>
      </c>
      <c r="D36" s="47" t="s">
        <v>25</v>
      </c>
      <c r="E36" s="47"/>
      <c r="F36" s="47"/>
      <c r="G36" s="15">
        <f t="shared" ref="G36:H36" si="14">G47+G37</f>
        <v>1833.7</v>
      </c>
      <c r="H36" s="15">
        <f t="shared" si="14"/>
        <v>0</v>
      </c>
      <c r="I36" s="15">
        <f t="shared" ref="I36:K36" si="15">I47+I37</f>
        <v>1833.7</v>
      </c>
      <c r="J36" s="15">
        <f t="shared" si="15"/>
        <v>2000</v>
      </c>
      <c r="K36" s="15">
        <f t="shared" si="15"/>
        <v>2000</v>
      </c>
      <c r="L36" s="5"/>
    </row>
    <row r="37" spans="1:12" ht="48.75" customHeight="1">
      <c r="A37" s="48" t="s">
        <v>203</v>
      </c>
      <c r="B37" s="37" t="s">
        <v>22</v>
      </c>
      <c r="C37" s="37" t="s">
        <v>10</v>
      </c>
      <c r="D37" s="37" t="s">
        <v>23</v>
      </c>
      <c r="E37" s="37"/>
      <c r="F37" s="37"/>
      <c r="G37" s="13">
        <f t="shared" ref="G37:I45" si="16">G38</f>
        <v>1450</v>
      </c>
      <c r="H37" s="13">
        <f t="shared" si="16"/>
        <v>0</v>
      </c>
      <c r="I37" s="13">
        <f t="shared" si="16"/>
        <v>1450</v>
      </c>
      <c r="J37" s="13">
        <f t="shared" ref="J37:J45" si="17">J38</f>
        <v>0</v>
      </c>
      <c r="K37" s="13">
        <f t="shared" ref="K37:K45" si="18">K38</f>
        <v>0</v>
      </c>
      <c r="L37" s="5"/>
    </row>
    <row r="38" spans="1:12" ht="15">
      <c r="A38" s="33" t="s">
        <v>40</v>
      </c>
      <c r="B38" s="37" t="s">
        <v>22</v>
      </c>
      <c r="C38" s="37" t="s">
        <v>10</v>
      </c>
      <c r="D38" s="37" t="s">
        <v>23</v>
      </c>
      <c r="E38" s="37" t="s">
        <v>91</v>
      </c>
      <c r="F38" s="37"/>
      <c r="G38" s="13">
        <f t="shared" ref="G38:H38" si="19">G39+G43</f>
        <v>1450</v>
      </c>
      <c r="H38" s="13">
        <f t="shared" si="19"/>
        <v>0</v>
      </c>
      <c r="I38" s="13">
        <f t="shared" ref="I38:K38" si="20">I39+I43</f>
        <v>1450</v>
      </c>
      <c r="J38" s="13">
        <f t="shared" si="20"/>
        <v>0</v>
      </c>
      <c r="K38" s="13">
        <f t="shared" si="20"/>
        <v>0</v>
      </c>
      <c r="L38" s="5"/>
    </row>
    <row r="39" spans="1:12" ht="54" customHeight="1">
      <c r="A39" s="48" t="s">
        <v>187</v>
      </c>
      <c r="B39" s="37" t="s">
        <v>22</v>
      </c>
      <c r="C39" s="37" t="s">
        <v>10</v>
      </c>
      <c r="D39" s="37" t="s">
        <v>23</v>
      </c>
      <c r="E39" s="37" t="s">
        <v>186</v>
      </c>
      <c r="F39" s="37"/>
      <c r="G39" s="13">
        <f t="shared" si="16"/>
        <v>1000</v>
      </c>
      <c r="H39" s="13">
        <f t="shared" si="16"/>
        <v>0</v>
      </c>
      <c r="I39" s="13">
        <f t="shared" si="16"/>
        <v>1000</v>
      </c>
      <c r="J39" s="13">
        <f t="shared" si="17"/>
        <v>0</v>
      </c>
      <c r="K39" s="13">
        <f t="shared" si="18"/>
        <v>0</v>
      </c>
      <c r="L39" s="5"/>
    </row>
    <row r="40" spans="1:12" ht="30">
      <c r="A40" s="36" t="s">
        <v>115</v>
      </c>
      <c r="B40" s="37" t="s">
        <v>22</v>
      </c>
      <c r="C40" s="37" t="s">
        <v>10</v>
      </c>
      <c r="D40" s="37" t="s">
        <v>23</v>
      </c>
      <c r="E40" s="37" t="s">
        <v>186</v>
      </c>
      <c r="F40" s="37" t="s">
        <v>42</v>
      </c>
      <c r="G40" s="13">
        <f t="shared" si="16"/>
        <v>1000</v>
      </c>
      <c r="H40" s="13">
        <f t="shared" si="16"/>
        <v>0</v>
      </c>
      <c r="I40" s="13">
        <f t="shared" si="16"/>
        <v>1000</v>
      </c>
      <c r="J40" s="13">
        <f t="shared" si="17"/>
        <v>0</v>
      </c>
      <c r="K40" s="13">
        <f t="shared" si="18"/>
        <v>0</v>
      </c>
      <c r="L40" s="5"/>
    </row>
    <row r="41" spans="1:12" ht="30">
      <c r="A41" s="36" t="s">
        <v>67</v>
      </c>
      <c r="B41" s="37" t="s">
        <v>22</v>
      </c>
      <c r="C41" s="37" t="s">
        <v>10</v>
      </c>
      <c r="D41" s="37" t="s">
        <v>23</v>
      </c>
      <c r="E41" s="37" t="s">
        <v>186</v>
      </c>
      <c r="F41" s="37" t="s">
        <v>43</v>
      </c>
      <c r="G41" s="13">
        <f t="shared" si="16"/>
        <v>1000</v>
      </c>
      <c r="H41" s="13">
        <f t="shared" si="16"/>
        <v>0</v>
      </c>
      <c r="I41" s="13">
        <f t="shared" si="16"/>
        <v>1000</v>
      </c>
      <c r="J41" s="13">
        <f t="shared" si="17"/>
        <v>0</v>
      </c>
      <c r="K41" s="13">
        <f t="shared" si="18"/>
        <v>0</v>
      </c>
      <c r="L41" s="5"/>
    </row>
    <row r="42" spans="1:12" ht="15">
      <c r="A42" s="38" t="s">
        <v>125</v>
      </c>
      <c r="B42" s="41" t="s">
        <v>22</v>
      </c>
      <c r="C42" s="41" t="s">
        <v>10</v>
      </c>
      <c r="D42" s="41" t="s">
        <v>23</v>
      </c>
      <c r="E42" s="41" t="s">
        <v>186</v>
      </c>
      <c r="F42" s="41" t="s">
        <v>32</v>
      </c>
      <c r="G42" s="42">
        <v>1000</v>
      </c>
      <c r="H42" s="42">
        <v>0</v>
      </c>
      <c r="I42" s="42">
        <f>G42+H42</f>
        <v>1000</v>
      </c>
      <c r="J42" s="42">
        <v>0</v>
      </c>
      <c r="K42" s="42">
        <v>0</v>
      </c>
      <c r="L42" s="5"/>
    </row>
    <row r="43" spans="1:12" ht="45">
      <c r="A43" s="48" t="s">
        <v>194</v>
      </c>
      <c r="B43" s="37" t="s">
        <v>22</v>
      </c>
      <c r="C43" s="37" t="s">
        <v>10</v>
      </c>
      <c r="D43" s="37" t="s">
        <v>23</v>
      </c>
      <c r="E43" s="37" t="s">
        <v>195</v>
      </c>
      <c r="F43" s="37"/>
      <c r="G43" s="13">
        <v>450</v>
      </c>
      <c r="H43" s="13">
        <v>0</v>
      </c>
      <c r="I43" s="13">
        <f t="shared" si="16"/>
        <v>450</v>
      </c>
      <c r="J43" s="13">
        <f t="shared" si="17"/>
        <v>0</v>
      </c>
      <c r="K43" s="13">
        <f t="shared" si="18"/>
        <v>0</v>
      </c>
      <c r="L43" s="5"/>
    </row>
    <row r="44" spans="1:12" ht="30">
      <c r="A44" s="36" t="s">
        <v>115</v>
      </c>
      <c r="B44" s="37" t="s">
        <v>22</v>
      </c>
      <c r="C44" s="37" t="s">
        <v>10</v>
      </c>
      <c r="D44" s="37" t="s">
        <v>23</v>
      </c>
      <c r="E44" s="37" t="s">
        <v>195</v>
      </c>
      <c r="F44" s="37" t="s">
        <v>42</v>
      </c>
      <c r="G44" s="13">
        <v>450</v>
      </c>
      <c r="H44" s="13">
        <v>0</v>
      </c>
      <c r="I44" s="13">
        <f t="shared" si="16"/>
        <v>450</v>
      </c>
      <c r="J44" s="13">
        <f t="shared" si="17"/>
        <v>0</v>
      </c>
      <c r="K44" s="13">
        <f t="shared" si="18"/>
        <v>0</v>
      </c>
      <c r="L44" s="5"/>
    </row>
    <row r="45" spans="1:12" ht="30">
      <c r="A45" s="36" t="s">
        <v>67</v>
      </c>
      <c r="B45" s="37" t="s">
        <v>22</v>
      </c>
      <c r="C45" s="37" t="s">
        <v>10</v>
      </c>
      <c r="D45" s="37" t="s">
        <v>23</v>
      </c>
      <c r="E45" s="37" t="s">
        <v>195</v>
      </c>
      <c r="F45" s="37" t="s">
        <v>43</v>
      </c>
      <c r="G45" s="13">
        <v>450</v>
      </c>
      <c r="H45" s="13">
        <v>0</v>
      </c>
      <c r="I45" s="13">
        <f t="shared" si="16"/>
        <v>450</v>
      </c>
      <c r="J45" s="13">
        <f t="shared" si="17"/>
        <v>0</v>
      </c>
      <c r="K45" s="13">
        <f t="shared" si="18"/>
        <v>0</v>
      </c>
      <c r="L45" s="5"/>
    </row>
    <row r="46" spans="1:12" ht="15">
      <c r="A46" s="38" t="s">
        <v>125</v>
      </c>
      <c r="B46" s="41" t="s">
        <v>22</v>
      </c>
      <c r="C46" s="41" t="s">
        <v>10</v>
      </c>
      <c r="D46" s="41" t="s">
        <v>23</v>
      </c>
      <c r="E46" s="41" t="s">
        <v>195</v>
      </c>
      <c r="F46" s="41" t="s">
        <v>32</v>
      </c>
      <c r="G46" s="42">
        <v>450</v>
      </c>
      <c r="H46" s="42">
        <v>0</v>
      </c>
      <c r="I46" s="42">
        <f>G46+H46</f>
        <v>450</v>
      </c>
      <c r="J46" s="42">
        <v>0</v>
      </c>
      <c r="K46" s="42">
        <v>0</v>
      </c>
      <c r="L46" s="5"/>
    </row>
    <row r="47" spans="1:12" ht="15">
      <c r="A47" s="48" t="s">
        <v>26</v>
      </c>
      <c r="B47" s="37" t="s">
        <v>22</v>
      </c>
      <c r="C47" s="37" t="s">
        <v>10</v>
      </c>
      <c r="D47" s="37" t="s">
        <v>24</v>
      </c>
      <c r="E47" s="49"/>
      <c r="F47" s="37"/>
      <c r="G47" s="13">
        <f t="shared" ref="G47:K51" si="21">G48</f>
        <v>383.7</v>
      </c>
      <c r="H47" s="13">
        <f t="shared" si="21"/>
        <v>0</v>
      </c>
      <c r="I47" s="13">
        <f t="shared" si="21"/>
        <v>383.7</v>
      </c>
      <c r="J47" s="13">
        <f t="shared" si="21"/>
        <v>2000</v>
      </c>
      <c r="K47" s="13">
        <f t="shared" si="21"/>
        <v>2000</v>
      </c>
      <c r="L47" s="5"/>
    </row>
    <row r="48" spans="1:12" ht="15">
      <c r="A48" s="33" t="s">
        <v>40</v>
      </c>
      <c r="B48" s="50" t="s">
        <v>22</v>
      </c>
      <c r="C48" s="50" t="s">
        <v>10</v>
      </c>
      <c r="D48" s="50" t="s">
        <v>24</v>
      </c>
      <c r="E48" s="34" t="s">
        <v>91</v>
      </c>
      <c r="F48" s="50"/>
      <c r="G48" s="13">
        <f t="shared" si="21"/>
        <v>383.7</v>
      </c>
      <c r="H48" s="13">
        <f t="shared" si="21"/>
        <v>0</v>
      </c>
      <c r="I48" s="13">
        <f t="shared" si="21"/>
        <v>383.7</v>
      </c>
      <c r="J48" s="13">
        <f t="shared" si="21"/>
        <v>2000</v>
      </c>
      <c r="K48" s="13">
        <f t="shared" si="21"/>
        <v>2000</v>
      </c>
      <c r="L48" s="5"/>
    </row>
    <row r="49" spans="1:12" ht="30">
      <c r="A49" s="51" t="s">
        <v>73</v>
      </c>
      <c r="B49" s="50" t="s">
        <v>22</v>
      </c>
      <c r="C49" s="50" t="s">
        <v>10</v>
      </c>
      <c r="D49" s="50" t="s">
        <v>24</v>
      </c>
      <c r="E49" s="34" t="s">
        <v>93</v>
      </c>
      <c r="F49" s="50"/>
      <c r="G49" s="13">
        <f t="shared" si="21"/>
        <v>383.7</v>
      </c>
      <c r="H49" s="13">
        <f t="shared" si="21"/>
        <v>0</v>
      </c>
      <c r="I49" s="13">
        <f t="shared" si="21"/>
        <v>383.7</v>
      </c>
      <c r="J49" s="13">
        <f t="shared" si="21"/>
        <v>2000</v>
      </c>
      <c r="K49" s="13">
        <f t="shared" si="21"/>
        <v>2000</v>
      </c>
      <c r="L49" s="5"/>
    </row>
    <row r="50" spans="1:12" ht="30">
      <c r="A50" s="36" t="s">
        <v>115</v>
      </c>
      <c r="B50" s="37">
        <v>920</v>
      </c>
      <c r="C50" s="50" t="s">
        <v>10</v>
      </c>
      <c r="D50" s="50" t="s">
        <v>24</v>
      </c>
      <c r="E50" s="34" t="s">
        <v>93</v>
      </c>
      <c r="F50" s="37" t="s">
        <v>42</v>
      </c>
      <c r="G50" s="13">
        <f t="shared" si="21"/>
        <v>383.7</v>
      </c>
      <c r="H50" s="13">
        <f t="shared" si="21"/>
        <v>0</v>
      </c>
      <c r="I50" s="13">
        <f t="shared" si="21"/>
        <v>383.7</v>
      </c>
      <c r="J50" s="13">
        <f t="shared" si="21"/>
        <v>2000</v>
      </c>
      <c r="K50" s="13">
        <f t="shared" si="21"/>
        <v>2000</v>
      </c>
      <c r="L50" s="5"/>
    </row>
    <row r="51" spans="1:12" ht="30">
      <c r="A51" s="36" t="s">
        <v>67</v>
      </c>
      <c r="B51" s="37">
        <v>920</v>
      </c>
      <c r="C51" s="50" t="s">
        <v>10</v>
      </c>
      <c r="D51" s="50" t="s">
        <v>24</v>
      </c>
      <c r="E51" s="34" t="s">
        <v>93</v>
      </c>
      <c r="F51" s="37" t="s">
        <v>43</v>
      </c>
      <c r="G51" s="13">
        <f t="shared" si="21"/>
        <v>383.7</v>
      </c>
      <c r="H51" s="13">
        <f t="shared" si="21"/>
        <v>0</v>
      </c>
      <c r="I51" s="13">
        <f t="shared" si="21"/>
        <v>383.7</v>
      </c>
      <c r="J51" s="13">
        <f t="shared" si="21"/>
        <v>2000</v>
      </c>
      <c r="K51" s="13">
        <f t="shared" si="21"/>
        <v>2000</v>
      </c>
      <c r="L51" s="5"/>
    </row>
    <row r="52" spans="1:12" ht="15">
      <c r="A52" s="38" t="s">
        <v>125</v>
      </c>
      <c r="B52" s="41" t="s">
        <v>22</v>
      </c>
      <c r="C52" s="41" t="s">
        <v>10</v>
      </c>
      <c r="D52" s="41" t="s">
        <v>24</v>
      </c>
      <c r="E52" s="41" t="s">
        <v>93</v>
      </c>
      <c r="F52" s="41" t="s">
        <v>32</v>
      </c>
      <c r="G52" s="12">
        <v>383.7</v>
      </c>
      <c r="H52" s="42">
        <v>0</v>
      </c>
      <c r="I52" s="42">
        <f>G52+H52</f>
        <v>383.7</v>
      </c>
      <c r="J52" s="42">
        <v>2000</v>
      </c>
      <c r="K52" s="42">
        <v>2000</v>
      </c>
      <c r="L52" s="5"/>
    </row>
    <row r="53" spans="1:12" ht="14.25">
      <c r="A53" s="46" t="s">
        <v>49</v>
      </c>
      <c r="B53" s="47">
        <v>920</v>
      </c>
      <c r="C53" s="47" t="s">
        <v>11</v>
      </c>
      <c r="D53" s="47" t="s">
        <v>25</v>
      </c>
      <c r="E53" s="47"/>
      <c r="F53" s="47"/>
      <c r="G53" s="15">
        <f t="shared" ref="G53:H53" si="22">G61+G82+G54</f>
        <v>85927.4</v>
      </c>
      <c r="H53" s="15">
        <f t="shared" si="22"/>
        <v>0</v>
      </c>
      <c r="I53" s="15">
        <f>I61+I82+I54</f>
        <v>85927.4</v>
      </c>
      <c r="J53" s="15">
        <f>J61+J82+J54</f>
        <v>13296.2</v>
      </c>
      <c r="K53" s="15">
        <f>K61+K82+K54</f>
        <v>4934.7</v>
      </c>
      <c r="L53" s="5"/>
    </row>
    <row r="54" spans="1:12" ht="15">
      <c r="A54" s="48" t="s">
        <v>124</v>
      </c>
      <c r="B54" s="37" t="s">
        <v>22</v>
      </c>
      <c r="C54" s="37" t="s">
        <v>11</v>
      </c>
      <c r="D54" s="37" t="s">
        <v>122</v>
      </c>
      <c r="E54" s="37"/>
      <c r="F54" s="37"/>
      <c r="G54" s="13">
        <f t="shared" ref="G54:K59" si="23">G55</f>
        <v>750</v>
      </c>
      <c r="H54" s="13">
        <f t="shared" si="23"/>
        <v>0</v>
      </c>
      <c r="I54" s="13">
        <f t="shared" si="23"/>
        <v>750</v>
      </c>
      <c r="J54" s="13">
        <f t="shared" si="23"/>
        <v>300</v>
      </c>
      <c r="K54" s="13">
        <f t="shared" si="23"/>
        <v>300</v>
      </c>
      <c r="L54" s="5"/>
    </row>
    <row r="55" spans="1:12" ht="30">
      <c r="A55" s="48" t="s">
        <v>154</v>
      </c>
      <c r="B55" s="37" t="s">
        <v>22</v>
      </c>
      <c r="C55" s="37" t="s">
        <v>11</v>
      </c>
      <c r="D55" s="37" t="s">
        <v>122</v>
      </c>
      <c r="E55" s="37" t="s">
        <v>94</v>
      </c>
      <c r="F55" s="37"/>
      <c r="G55" s="13">
        <f t="shared" si="23"/>
        <v>750</v>
      </c>
      <c r="H55" s="13">
        <f t="shared" si="23"/>
        <v>0</v>
      </c>
      <c r="I55" s="13">
        <f t="shared" si="23"/>
        <v>750</v>
      </c>
      <c r="J55" s="13">
        <f t="shared" si="23"/>
        <v>300</v>
      </c>
      <c r="K55" s="13">
        <f t="shared" si="23"/>
        <v>300</v>
      </c>
      <c r="L55" s="5"/>
    </row>
    <row r="56" spans="1:12" ht="15">
      <c r="A56" s="48" t="s">
        <v>87</v>
      </c>
      <c r="B56" s="37">
        <v>920</v>
      </c>
      <c r="C56" s="37" t="s">
        <v>11</v>
      </c>
      <c r="D56" s="37" t="s">
        <v>122</v>
      </c>
      <c r="E56" s="37" t="s">
        <v>95</v>
      </c>
      <c r="F56" s="37"/>
      <c r="G56" s="13">
        <f t="shared" si="23"/>
        <v>750</v>
      </c>
      <c r="H56" s="13">
        <f t="shared" si="23"/>
        <v>0</v>
      </c>
      <c r="I56" s="13">
        <f t="shared" si="23"/>
        <v>750</v>
      </c>
      <c r="J56" s="13">
        <f t="shared" si="23"/>
        <v>300</v>
      </c>
      <c r="K56" s="13">
        <f t="shared" si="23"/>
        <v>300</v>
      </c>
      <c r="L56" s="5"/>
    </row>
    <row r="57" spans="1:12" ht="15">
      <c r="A57" s="48" t="s">
        <v>123</v>
      </c>
      <c r="B57" s="37">
        <v>920</v>
      </c>
      <c r="C57" s="37" t="s">
        <v>11</v>
      </c>
      <c r="D57" s="37" t="s">
        <v>122</v>
      </c>
      <c r="E57" s="37" t="s">
        <v>126</v>
      </c>
      <c r="F57" s="37"/>
      <c r="G57" s="13">
        <f t="shared" si="23"/>
        <v>750</v>
      </c>
      <c r="H57" s="13">
        <f t="shared" si="23"/>
        <v>0</v>
      </c>
      <c r="I57" s="13">
        <f t="shared" si="23"/>
        <v>750</v>
      </c>
      <c r="J57" s="13">
        <f t="shared" si="23"/>
        <v>300</v>
      </c>
      <c r="K57" s="13">
        <f t="shared" si="23"/>
        <v>300</v>
      </c>
      <c r="L57" s="5"/>
    </row>
    <row r="58" spans="1:12" ht="30">
      <c r="A58" s="36" t="s">
        <v>115</v>
      </c>
      <c r="B58" s="37">
        <v>920</v>
      </c>
      <c r="C58" s="37" t="s">
        <v>11</v>
      </c>
      <c r="D58" s="37" t="s">
        <v>122</v>
      </c>
      <c r="E58" s="37" t="s">
        <v>126</v>
      </c>
      <c r="F58" s="37" t="s">
        <v>42</v>
      </c>
      <c r="G58" s="16">
        <f>G59</f>
        <v>750</v>
      </c>
      <c r="H58" s="16">
        <v>0</v>
      </c>
      <c r="I58" s="16">
        <f t="shared" si="23"/>
        <v>750</v>
      </c>
      <c r="J58" s="16">
        <f t="shared" si="23"/>
        <v>300</v>
      </c>
      <c r="K58" s="16">
        <f t="shared" si="23"/>
        <v>300</v>
      </c>
      <c r="L58" s="5"/>
    </row>
    <row r="59" spans="1:12" ht="30">
      <c r="A59" s="53" t="s">
        <v>67</v>
      </c>
      <c r="B59" s="37">
        <v>920</v>
      </c>
      <c r="C59" s="37" t="s">
        <v>11</v>
      </c>
      <c r="D59" s="37" t="s">
        <v>122</v>
      </c>
      <c r="E59" s="37" t="s">
        <v>126</v>
      </c>
      <c r="F59" s="37" t="s">
        <v>43</v>
      </c>
      <c r="G59" s="16">
        <f>G60</f>
        <v>750</v>
      </c>
      <c r="H59" s="16">
        <v>0</v>
      </c>
      <c r="I59" s="16">
        <f t="shared" si="23"/>
        <v>750</v>
      </c>
      <c r="J59" s="16">
        <f t="shared" si="23"/>
        <v>300</v>
      </c>
      <c r="K59" s="16">
        <f t="shared" si="23"/>
        <v>300</v>
      </c>
      <c r="L59" s="5"/>
    </row>
    <row r="60" spans="1:12" ht="15">
      <c r="A60" s="38" t="s">
        <v>125</v>
      </c>
      <c r="B60" s="40">
        <v>920</v>
      </c>
      <c r="C60" s="40" t="s">
        <v>11</v>
      </c>
      <c r="D60" s="54" t="s">
        <v>122</v>
      </c>
      <c r="E60" s="54" t="s">
        <v>126</v>
      </c>
      <c r="F60" s="40" t="s">
        <v>32</v>
      </c>
      <c r="G60" s="12">
        <v>750</v>
      </c>
      <c r="H60" s="12">
        <v>0</v>
      </c>
      <c r="I60" s="12">
        <f>G60+H60</f>
        <v>750</v>
      </c>
      <c r="J60" s="12">
        <v>300</v>
      </c>
      <c r="K60" s="12">
        <v>300</v>
      </c>
      <c r="L60" s="5"/>
    </row>
    <row r="61" spans="1:12" ht="28.5" customHeight="1">
      <c r="A61" s="48" t="s">
        <v>31</v>
      </c>
      <c r="B61" s="37">
        <v>920</v>
      </c>
      <c r="C61" s="37" t="s">
        <v>11</v>
      </c>
      <c r="D61" s="37" t="s">
        <v>23</v>
      </c>
      <c r="E61" s="37"/>
      <c r="F61" s="37"/>
      <c r="G61" s="13">
        <f t="shared" ref="G61:H61" si="24">G62+G77</f>
        <v>85027.4</v>
      </c>
      <c r="H61" s="13">
        <f t="shared" si="24"/>
        <v>0</v>
      </c>
      <c r="I61" s="13">
        <f t="shared" ref="I61" si="25">I62+I77</f>
        <v>85027.4</v>
      </c>
      <c r="J61" s="13">
        <f t="shared" ref="J61:K61" si="26">J62</f>
        <v>12891.7</v>
      </c>
      <c r="K61" s="13">
        <f t="shared" si="26"/>
        <v>4525.5</v>
      </c>
      <c r="L61" s="5"/>
    </row>
    <row r="62" spans="1:12" ht="30">
      <c r="A62" s="48" t="s">
        <v>154</v>
      </c>
      <c r="B62" s="37">
        <v>920</v>
      </c>
      <c r="C62" s="37" t="s">
        <v>11</v>
      </c>
      <c r="D62" s="37" t="s">
        <v>23</v>
      </c>
      <c r="E62" s="37" t="s">
        <v>94</v>
      </c>
      <c r="F62" s="37"/>
      <c r="G62" s="13">
        <f t="shared" ref="G62:I62" si="27">G63</f>
        <v>30724</v>
      </c>
      <c r="H62" s="13">
        <f t="shared" si="27"/>
        <v>0</v>
      </c>
      <c r="I62" s="13">
        <f t="shared" si="27"/>
        <v>30724</v>
      </c>
      <c r="J62" s="13">
        <f>J63</f>
        <v>12891.7</v>
      </c>
      <c r="K62" s="13">
        <f>K63</f>
        <v>4525.5</v>
      </c>
      <c r="L62" s="5"/>
    </row>
    <row r="63" spans="1:12" ht="15">
      <c r="A63" s="48" t="s">
        <v>87</v>
      </c>
      <c r="B63" s="37">
        <v>920</v>
      </c>
      <c r="C63" s="37" t="s">
        <v>11</v>
      </c>
      <c r="D63" s="37" t="s">
        <v>23</v>
      </c>
      <c r="E63" s="37" t="s">
        <v>95</v>
      </c>
      <c r="F63" s="37"/>
      <c r="G63" s="13">
        <f t="shared" ref="G63:H63" si="28">G68+G72+G64</f>
        <v>30724</v>
      </c>
      <c r="H63" s="13">
        <f t="shared" si="28"/>
        <v>0</v>
      </c>
      <c r="I63" s="13">
        <f t="shared" ref="I63" si="29">I68+I72+I64</f>
        <v>30724</v>
      </c>
      <c r="J63" s="13">
        <f t="shared" ref="J63:K63" si="30">J68+J72+J64</f>
        <v>12891.7</v>
      </c>
      <c r="K63" s="13">
        <f t="shared" si="30"/>
        <v>4525.5</v>
      </c>
      <c r="L63" s="5"/>
    </row>
    <row r="64" spans="1:12" ht="30">
      <c r="A64" s="48" t="s">
        <v>88</v>
      </c>
      <c r="B64" s="37">
        <v>920</v>
      </c>
      <c r="C64" s="37" t="s">
        <v>11</v>
      </c>
      <c r="D64" s="37" t="s">
        <v>23</v>
      </c>
      <c r="E64" s="37" t="s">
        <v>173</v>
      </c>
      <c r="F64" s="37"/>
      <c r="G64" s="13">
        <f t="shared" ref="G64:I66" si="31">G65</f>
        <v>3030.3</v>
      </c>
      <c r="H64" s="13">
        <f t="shared" si="31"/>
        <v>0</v>
      </c>
      <c r="I64" s="13">
        <f t="shared" si="31"/>
        <v>3030.3</v>
      </c>
      <c r="J64" s="13">
        <f t="shared" ref="J64:K66" si="32">J65</f>
        <v>3111.9</v>
      </c>
      <c r="K64" s="13">
        <f t="shared" si="32"/>
        <v>3331.8</v>
      </c>
      <c r="L64" s="5"/>
    </row>
    <row r="65" spans="1:12" ht="30">
      <c r="A65" s="36" t="s">
        <v>115</v>
      </c>
      <c r="B65" s="37">
        <v>920</v>
      </c>
      <c r="C65" s="37" t="s">
        <v>11</v>
      </c>
      <c r="D65" s="37" t="s">
        <v>23</v>
      </c>
      <c r="E65" s="37" t="s">
        <v>173</v>
      </c>
      <c r="F65" s="37" t="s">
        <v>42</v>
      </c>
      <c r="G65" s="13">
        <f>G66</f>
        <v>3030.3</v>
      </c>
      <c r="H65" s="13">
        <f t="shared" si="31"/>
        <v>0</v>
      </c>
      <c r="I65" s="13">
        <f t="shared" si="31"/>
        <v>3030.3</v>
      </c>
      <c r="J65" s="13">
        <f t="shared" si="32"/>
        <v>3111.9</v>
      </c>
      <c r="K65" s="13">
        <f t="shared" si="32"/>
        <v>3331.8</v>
      </c>
      <c r="L65" s="5"/>
    </row>
    <row r="66" spans="1:12" ht="30">
      <c r="A66" s="53" t="s">
        <v>67</v>
      </c>
      <c r="B66" s="37">
        <v>920</v>
      </c>
      <c r="C66" s="37" t="s">
        <v>11</v>
      </c>
      <c r="D66" s="37" t="s">
        <v>23</v>
      </c>
      <c r="E66" s="37" t="s">
        <v>173</v>
      </c>
      <c r="F66" s="37" t="s">
        <v>43</v>
      </c>
      <c r="G66" s="13">
        <f>G67</f>
        <v>3030.3</v>
      </c>
      <c r="H66" s="13">
        <f t="shared" si="31"/>
        <v>0</v>
      </c>
      <c r="I66" s="13">
        <f t="shared" si="31"/>
        <v>3030.3</v>
      </c>
      <c r="J66" s="13">
        <f t="shared" si="32"/>
        <v>3111.9</v>
      </c>
      <c r="K66" s="13">
        <f t="shared" si="32"/>
        <v>3331.8</v>
      </c>
      <c r="L66" s="5"/>
    </row>
    <row r="67" spans="1:12" ht="15">
      <c r="A67" s="38" t="s">
        <v>125</v>
      </c>
      <c r="B67" s="40">
        <v>920</v>
      </c>
      <c r="C67" s="40" t="s">
        <v>11</v>
      </c>
      <c r="D67" s="40" t="s">
        <v>23</v>
      </c>
      <c r="E67" s="40" t="s">
        <v>173</v>
      </c>
      <c r="F67" s="40" t="s">
        <v>32</v>
      </c>
      <c r="G67" s="12">
        <f>145.4+2884.9</f>
        <v>3030.3</v>
      </c>
      <c r="H67" s="12">
        <v>0</v>
      </c>
      <c r="I67" s="12">
        <f>G67+H67</f>
        <v>3030.3</v>
      </c>
      <c r="J67" s="12">
        <f>99.6+3012.3</f>
        <v>3111.9</v>
      </c>
      <c r="K67" s="12">
        <f>168.3+3163.5</f>
        <v>3331.8</v>
      </c>
      <c r="L67" s="5"/>
    </row>
    <row r="68" spans="1:12" ht="30">
      <c r="A68" s="48" t="s">
        <v>88</v>
      </c>
      <c r="B68" s="37">
        <v>920</v>
      </c>
      <c r="C68" s="37" t="s">
        <v>11</v>
      </c>
      <c r="D68" s="37" t="s">
        <v>23</v>
      </c>
      <c r="E68" s="37" t="s">
        <v>157</v>
      </c>
      <c r="F68" s="37"/>
      <c r="G68" s="13">
        <f t="shared" ref="G68:K70" si="33">G69</f>
        <v>1193.7</v>
      </c>
      <c r="H68" s="13">
        <f t="shared" si="33"/>
        <v>0</v>
      </c>
      <c r="I68" s="13">
        <f t="shared" si="33"/>
        <v>1193.7</v>
      </c>
      <c r="J68" s="13">
        <f t="shared" si="33"/>
        <v>1193.7</v>
      </c>
      <c r="K68" s="13">
        <f t="shared" si="33"/>
        <v>1193.7</v>
      </c>
      <c r="L68" s="5"/>
    </row>
    <row r="69" spans="1:12" s="7" customFormat="1" ht="21.75" customHeight="1">
      <c r="A69" s="36" t="s">
        <v>115</v>
      </c>
      <c r="B69" s="37">
        <v>920</v>
      </c>
      <c r="C69" s="37" t="s">
        <v>11</v>
      </c>
      <c r="D69" s="37" t="s">
        <v>23</v>
      </c>
      <c r="E69" s="37" t="s">
        <v>157</v>
      </c>
      <c r="F69" s="37" t="s">
        <v>42</v>
      </c>
      <c r="G69" s="16">
        <f t="shared" si="33"/>
        <v>1193.7</v>
      </c>
      <c r="H69" s="16">
        <f t="shared" si="33"/>
        <v>0</v>
      </c>
      <c r="I69" s="16">
        <f t="shared" si="33"/>
        <v>1193.7</v>
      </c>
      <c r="J69" s="16">
        <f t="shared" si="33"/>
        <v>1193.7</v>
      </c>
      <c r="K69" s="16">
        <f t="shared" si="33"/>
        <v>1193.7</v>
      </c>
      <c r="L69" s="5"/>
    </row>
    <row r="70" spans="1:12" s="7" customFormat="1" ht="30">
      <c r="A70" s="53" t="s">
        <v>67</v>
      </c>
      <c r="B70" s="37">
        <v>920</v>
      </c>
      <c r="C70" s="37" t="s">
        <v>11</v>
      </c>
      <c r="D70" s="37" t="s">
        <v>23</v>
      </c>
      <c r="E70" s="37" t="s">
        <v>157</v>
      </c>
      <c r="F70" s="37" t="s">
        <v>43</v>
      </c>
      <c r="G70" s="16">
        <f t="shared" si="33"/>
        <v>1193.7</v>
      </c>
      <c r="H70" s="16">
        <f t="shared" si="33"/>
        <v>0</v>
      </c>
      <c r="I70" s="16">
        <f t="shared" si="33"/>
        <v>1193.7</v>
      </c>
      <c r="J70" s="16">
        <f t="shared" si="33"/>
        <v>1193.7</v>
      </c>
      <c r="K70" s="16">
        <f t="shared" si="33"/>
        <v>1193.7</v>
      </c>
      <c r="L70" s="5"/>
    </row>
    <row r="71" spans="1:12" s="7" customFormat="1" ht="15">
      <c r="A71" s="38" t="s">
        <v>125</v>
      </c>
      <c r="B71" s="40">
        <v>920</v>
      </c>
      <c r="C71" s="40" t="s">
        <v>11</v>
      </c>
      <c r="D71" s="40" t="s">
        <v>23</v>
      </c>
      <c r="E71" s="40" t="s">
        <v>157</v>
      </c>
      <c r="F71" s="40" t="s">
        <v>32</v>
      </c>
      <c r="G71" s="12">
        <v>1193.7</v>
      </c>
      <c r="H71" s="12">
        <v>0</v>
      </c>
      <c r="I71" s="12">
        <f>G71+H71</f>
        <v>1193.7</v>
      </c>
      <c r="J71" s="12">
        <v>1193.7</v>
      </c>
      <c r="K71" s="12">
        <v>1193.7</v>
      </c>
      <c r="L71" s="5"/>
    </row>
    <row r="72" spans="1:12" s="7" customFormat="1" ht="45">
      <c r="A72" s="52" t="s">
        <v>114</v>
      </c>
      <c r="B72" s="37" t="s">
        <v>22</v>
      </c>
      <c r="C72" s="37" t="s">
        <v>11</v>
      </c>
      <c r="D72" s="37" t="s">
        <v>23</v>
      </c>
      <c r="E72" s="37" t="s">
        <v>158</v>
      </c>
      <c r="F72" s="37"/>
      <c r="G72" s="16">
        <f t="shared" ref="G72:K73" si="34">G73</f>
        <v>26500</v>
      </c>
      <c r="H72" s="16">
        <f t="shared" si="34"/>
        <v>0</v>
      </c>
      <c r="I72" s="16">
        <f t="shared" si="34"/>
        <v>26500</v>
      </c>
      <c r="J72" s="16">
        <f t="shared" si="34"/>
        <v>8586.1</v>
      </c>
      <c r="K72" s="16">
        <f t="shared" si="34"/>
        <v>0</v>
      </c>
      <c r="L72" s="5"/>
    </row>
    <row r="73" spans="1:12" s="7" customFormat="1" ht="30">
      <c r="A73" s="36" t="s">
        <v>115</v>
      </c>
      <c r="B73" s="37" t="s">
        <v>22</v>
      </c>
      <c r="C73" s="37" t="s">
        <v>11</v>
      </c>
      <c r="D73" s="37" t="s">
        <v>23</v>
      </c>
      <c r="E73" s="37" t="s">
        <v>159</v>
      </c>
      <c r="F73" s="37" t="s">
        <v>42</v>
      </c>
      <c r="G73" s="16">
        <f t="shared" si="34"/>
        <v>26500</v>
      </c>
      <c r="H73" s="16">
        <f t="shared" si="34"/>
        <v>0</v>
      </c>
      <c r="I73" s="16">
        <f t="shared" si="34"/>
        <v>26500</v>
      </c>
      <c r="J73" s="16">
        <f t="shared" si="34"/>
        <v>8586.1</v>
      </c>
      <c r="K73" s="16">
        <f t="shared" si="34"/>
        <v>0</v>
      </c>
      <c r="L73" s="5"/>
    </row>
    <row r="74" spans="1:12" s="7" customFormat="1" ht="30">
      <c r="A74" s="52" t="s">
        <v>67</v>
      </c>
      <c r="B74" s="37" t="s">
        <v>22</v>
      </c>
      <c r="C74" s="37" t="s">
        <v>11</v>
      </c>
      <c r="D74" s="37" t="s">
        <v>23</v>
      </c>
      <c r="E74" s="37" t="s">
        <v>158</v>
      </c>
      <c r="F74" s="37" t="s">
        <v>43</v>
      </c>
      <c r="G74" s="16">
        <f t="shared" ref="G74:H74" si="35">G75+G76</f>
        <v>26500</v>
      </c>
      <c r="H74" s="16">
        <f t="shared" si="35"/>
        <v>0</v>
      </c>
      <c r="I74" s="16">
        <f t="shared" ref="I74:K74" si="36">I75+I76</f>
        <v>26500</v>
      </c>
      <c r="J74" s="16">
        <f t="shared" si="36"/>
        <v>8586.1</v>
      </c>
      <c r="K74" s="16">
        <f t="shared" si="36"/>
        <v>0</v>
      </c>
      <c r="L74" s="5"/>
    </row>
    <row r="75" spans="1:12" s="7" customFormat="1" ht="34.5" customHeight="1">
      <c r="A75" s="55" t="s">
        <v>68</v>
      </c>
      <c r="B75" s="40" t="s">
        <v>22</v>
      </c>
      <c r="C75" s="40" t="s">
        <v>11</v>
      </c>
      <c r="D75" s="40" t="s">
        <v>23</v>
      </c>
      <c r="E75" s="40" t="s">
        <v>158</v>
      </c>
      <c r="F75" s="40" t="s">
        <v>34</v>
      </c>
      <c r="G75" s="12">
        <v>26472.799999999999</v>
      </c>
      <c r="H75" s="12">
        <v>0</v>
      </c>
      <c r="I75" s="12">
        <f>G75+H75</f>
        <v>26472.799999999999</v>
      </c>
      <c r="J75" s="12">
        <v>8586.1</v>
      </c>
      <c r="K75" s="12">
        <v>0</v>
      </c>
      <c r="L75" s="5"/>
    </row>
    <row r="76" spans="1:12" s="7" customFormat="1" ht="20.25" customHeight="1">
      <c r="A76" s="38" t="s">
        <v>125</v>
      </c>
      <c r="B76" s="40" t="s">
        <v>22</v>
      </c>
      <c r="C76" s="40" t="s">
        <v>11</v>
      </c>
      <c r="D76" s="40" t="s">
        <v>23</v>
      </c>
      <c r="E76" s="40" t="s">
        <v>158</v>
      </c>
      <c r="F76" s="40" t="s">
        <v>32</v>
      </c>
      <c r="G76" s="12">
        <v>27.2</v>
      </c>
      <c r="H76" s="12">
        <v>0</v>
      </c>
      <c r="I76" s="12">
        <f>G76+H76</f>
        <v>27.2</v>
      </c>
      <c r="J76" s="12">
        <v>0</v>
      </c>
      <c r="K76" s="12">
        <v>0</v>
      </c>
      <c r="L76" s="5"/>
    </row>
    <row r="77" spans="1:12" s="7" customFormat="1" ht="50.25" customHeight="1">
      <c r="A77" s="52" t="s">
        <v>153</v>
      </c>
      <c r="B77" s="37" t="s">
        <v>22</v>
      </c>
      <c r="C77" s="37" t="s">
        <v>11</v>
      </c>
      <c r="D77" s="37" t="s">
        <v>23</v>
      </c>
      <c r="E77" s="37" t="s">
        <v>161</v>
      </c>
      <c r="F77" s="37"/>
      <c r="G77" s="16">
        <f t="shared" ref="G77:I77" si="37">G78</f>
        <v>54303.4</v>
      </c>
      <c r="H77" s="16">
        <f t="shared" si="37"/>
        <v>0</v>
      </c>
      <c r="I77" s="16">
        <f t="shared" si="37"/>
        <v>54303.4</v>
      </c>
      <c r="J77" s="16">
        <f>J78</f>
        <v>0</v>
      </c>
      <c r="K77" s="16">
        <f>K78</f>
        <v>0</v>
      </c>
      <c r="L77" s="5"/>
    </row>
    <row r="78" spans="1:12" s="7" customFormat="1" ht="75">
      <c r="A78" s="52" t="s">
        <v>151</v>
      </c>
      <c r="B78" s="37" t="s">
        <v>22</v>
      </c>
      <c r="C78" s="37" t="s">
        <v>11</v>
      </c>
      <c r="D78" s="37" t="s">
        <v>23</v>
      </c>
      <c r="E78" s="37" t="s">
        <v>162</v>
      </c>
      <c r="F78" s="37"/>
      <c r="G78" s="16">
        <f t="shared" ref="G78:K80" si="38">G79</f>
        <v>54303.4</v>
      </c>
      <c r="H78" s="16">
        <f t="shared" si="38"/>
        <v>0</v>
      </c>
      <c r="I78" s="16">
        <f t="shared" si="38"/>
        <v>54303.4</v>
      </c>
      <c r="J78" s="16">
        <f t="shared" si="38"/>
        <v>0</v>
      </c>
      <c r="K78" s="16">
        <f t="shared" si="38"/>
        <v>0</v>
      </c>
      <c r="L78" s="5"/>
    </row>
    <row r="79" spans="1:12" s="7" customFormat="1" ht="30">
      <c r="A79" s="36" t="s">
        <v>115</v>
      </c>
      <c r="B79" s="37" t="s">
        <v>22</v>
      </c>
      <c r="C79" s="37" t="s">
        <v>11</v>
      </c>
      <c r="D79" s="37" t="s">
        <v>23</v>
      </c>
      <c r="E79" s="37" t="s">
        <v>162</v>
      </c>
      <c r="F79" s="37" t="s">
        <v>42</v>
      </c>
      <c r="G79" s="16">
        <f t="shared" si="38"/>
        <v>54303.4</v>
      </c>
      <c r="H79" s="16">
        <f t="shared" si="38"/>
        <v>0</v>
      </c>
      <c r="I79" s="16">
        <f t="shared" si="38"/>
        <v>54303.4</v>
      </c>
      <c r="J79" s="16">
        <f t="shared" si="38"/>
        <v>0</v>
      </c>
      <c r="K79" s="16">
        <f t="shared" si="38"/>
        <v>0</v>
      </c>
      <c r="L79" s="5"/>
    </row>
    <row r="80" spans="1:12" s="7" customFormat="1" ht="30">
      <c r="A80" s="52" t="s">
        <v>67</v>
      </c>
      <c r="B80" s="37" t="s">
        <v>22</v>
      </c>
      <c r="C80" s="37" t="s">
        <v>11</v>
      </c>
      <c r="D80" s="37" t="s">
        <v>23</v>
      </c>
      <c r="E80" s="37" t="s">
        <v>162</v>
      </c>
      <c r="F80" s="37" t="s">
        <v>43</v>
      </c>
      <c r="G80" s="16">
        <f t="shared" si="38"/>
        <v>54303.4</v>
      </c>
      <c r="H80" s="16">
        <f t="shared" si="38"/>
        <v>0</v>
      </c>
      <c r="I80" s="16">
        <f t="shared" si="38"/>
        <v>54303.4</v>
      </c>
      <c r="J80" s="16">
        <f t="shared" si="38"/>
        <v>0</v>
      </c>
      <c r="K80" s="16">
        <f t="shared" si="38"/>
        <v>0</v>
      </c>
      <c r="L80" s="5"/>
    </row>
    <row r="81" spans="1:12" s="7" customFormat="1" ht="15">
      <c r="A81" s="38" t="s">
        <v>125</v>
      </c>
      <c r="B81" s="40" t="s">
        <v>22</v>
      </c>
      <c r="C81" s="40" t="s">
        <v>11</v>
      </c>
      <c r="D81" s="40" t="s">
        <v>23</v>
      </c>
      <c r="E81" s="12" t="s">
        <v>162</v>
      </c>
      <c r="F81" s="40" t="s">
        <v>32</v>
      </c>
      <c r="G81" s="12">
        <v>54303.4</v>
      </c>
      <c r="H81" s="12">
        <v>0</v>
      </c>
      <c r="I81" s="12">
        <f>G81+H81</f>
        <v>54303.4</v>
      </c>
      <c r="J81" s="12">
        <v>0</v>
      </c>
      <c r="K81" s="12">
        <v>0</v>
      </c>
      <c r="L81" s="5"/>
    </row>
    <row r="82" spans="1:12" ht="15">
      <c r="A82" s="52" t="s">
        <v>116</v>
      </c>
      <c r="B82" s="37" t="s">
        <v>22</v>
      </c>
      <c r="C82" s="37" t="s">
        <v>11</v>
      </c>
      <c r="D82" s="37" t="s">
        <v>117</v>
      </c>
      <c r="E82" s="37"/>
      <c r="F82" s="50"/>
      <c r="G82" s="18">
        <f t="shared" ref="G82:I82" si="39">G83+G93</f>
        <v>150</v>
      </c>
      <c r="H82" s="18">
        <f t="shared" si="39"/>
        <v>0</v>
      </c>
      <c r="I82" s="18">
        <f t="shared" si="39"/>
        <v>150</v>
      </c>
      <c r="J82" s="18">
        <f t="shared" ref="J82:K82" si="40">J83+J93</f>
        <v>104.5</v>
      </c>
      <c r="K82" s="18">
        <f t="shared" si="40"/>
        <v>109.2</v>
      </c>
      <c r="L82" s="5"/>
    </row>
    <row r="83" spans="1:12" ht="30">
      <c r="A83" s="52" t="s">
        <v>154</v>
      </c>
      <c r="B83" s="37" t="s">
        <v>22</v>
      </c>
      <c r="C83" s="37" t="s">
        <v>11</v>
      </c>
      <c r="D83" s="37" t="s">
        <v>117</v>
      </c>
      <c r="E83" s="37" t="s">
        <v>94</v>
      </c>
      <c r="F83" s="50"/>
      <c r="G83" s="18">
        <f t="shared" ref="G83:K83" si="41">G84</f>
        <v>100</v>
      </c>
      <c r="H83" s="18">
        <f t="shared" si="41"/>
        <v>0</v>
      </c>
      <c r="I83" s="18">
        <f t="shared" si="41"/>
        <v>100</v>
      </c>
      <c r="J83" s="18">
        <f t="shared" si="41"/>
        <v>104.5</v>
      </c>
      <c r="K83" s="18">
        <f t="shared" si="41"/>
        <v>109.2</v>
      </c>
      <c r="L83" s="5"/>
    </row>
    <row r="84" spans="1:12" ht="75">
      <c r="A84" s="52" t="s">
        <v>178</v>
      </c>
      <c r="B84" s="37">
        <v>920</v>
      </c>
      <c r="C84" s="37" t="s">
        <v>11</v>
      </c>
      <c r="D84" s="37" t="s">
        <v>117</v>
      </c>
      <c r="E84" s="37" t="s">
        <v>118</v>
      </c>
      <c r="F84" s="50"/>
      <c r="G84" s="18">
        <f t="shared" ref="G84:H84" si="42">G85+G89</f>
        <v>100</v>
      </c>
      <c r="H84" s="18">
        <f t="shared" si="42"/>
        <v>0</v>
      </c>
      <c r="I84" s="18">
        <f t="shared" ref="I84" si="43">I85+I89</f>
        <v>100</v>
      </c>
      <c r="J84" s="18">
        <f t="shared" ref="J84:K84" si="44">J85+J89</f>
        <v>104.5</v>
      </c>
      <c r="K84" s="18">
        <f t="shared" si="44"/>
        <v>109.2</v>
      </c>
      <c r="L84" s="5"/>
    </row>
    <row r="85" spans="1:12" ht="35.25" customHeight="1">
      <c r="A85" s="36" t="s">
        <v>134</v>
      </c>
      <c r="B85" s="43" t="s">
        <v>22</v>
      </c>
      <c r="C85" s="43" t="s">
        <v>11</v>
      </c>
      <c r="D85" s="43" t="s">
        <v>117</v>
      </c>
      <c r="E85" s="43" t="s">
        <v>160</v>
      </c>
      <c r="F85" s="43"/>
      <c r="G85" s="13">
        <f t="shared" ref="G85:I87" si="45">G86</f>
        <v>100</v>
      </c>
      <c r="H85" s="13">
        <f t="shared" si="45"/>
        <v>0</v>
      </c>
      <c r="I85" s="13">
        <f t="shared" si="45"/>
        <v>100</v>
      </c>
      <c r="J85" s="13">
        <f t="shared" ref="J85:K85" si="46">J86</f>
        <v>104.5</v>
      </c>
      <c r="K85" s="13">
        <f t="shared" si="46"/>
        <v>109.2</v>
      </c>
      <c r="L85" s="5"/>
    </row>
    <row r="86" spans="1:12" ht="36" customHeight="1">
      <c r="A86" s="36" t="s">
        <v>115</v>
      </c>
      <c r="B86" s="43" t="s">
        <v>22</v>
      </c>
      <c r="C86" s="43" t="s">
        <v>11</v>
      </c>
      <c r="D86" s="43" t="s">
        <v>117</v>
      </c>
      <c r="E86" s="43" t="s">
        <v>160</v>
      </c>
      <c r="F86" s="43" t="s">
        <v>42</v>
      </c>
      <c r="G86" s="13">
        <f t="shared" si="45"/>
        <v>100</v>
      </c>
      <c r="H86" s="13">
        <f t="shared" si="45"/>
        <v>0</v>
      </c>
      <c r="I86" s="13">
        <f t="shared" si="45"/>
        <v>100</v>
      </c>
      <c r="J86" s="13">
        <f>J87</f>
        <v>104.5</v>
      </c>
      <c r="K86" s="13">
        <f>K87</f>
        <v>109.2</v>
      </c>
      <c r="L86" s="5"/>
    </row>
    <row r="87" spans="1:12" ht="30">
      <c r="A87" s="36" t="s">
        <v>67</v>
      </c>
      <c r="B87" s="43" t="s">
        <v>22</v>
      </c>
      <c r="C87" s="43" t="s">
        <v>11</v>
      </c>
      <c r="D87" s="43" t="s">
        <v>117</v>
      </c>
      <c r="E87" s="43" t="s">
        <v>160</v>
      </c>
      <c r="F87" s="43" t="s">
        <v>43</v>
      </c>
      <c r="G87" s="13">
        <f t="shared" si="45"/>
        <v>100</v>
      </c>
      <c r="H87" s="13">
        <f t="shared" si="45"/>
        <v>0</v>
      </c>
      <c r="I87" s="13">
        <f t="shared" si="45"/>
        <v>100</v>
      </c>
      <c r="J87" s="13">
        <f>J88</f>
        <v>104.5</v>
      </c>
      <c r="K87" s="13">
        <f>K88</f>
        <v>109.2</v>
      </c>
      <c r="L87" s="5"/>
    </row>
    <row r="88" spans="1:12" ht="15">
      <c r="A88" s="38" t="s">
        <v>125</v>
      </c>
      <c r="B88" s="54" t="s">
        <v>22</v>
      </c>
      <c r="C88" s="54" t="s">
        <v>11</v>
      </c>
      <c r="D88" s="54" t="s">
        <v>117</v>
      </c>
      <c r="E88" s="54" t="s">
        <v>160</v>
      </c>
      <c r="F88" s="56" t="s">
        <v>32</v>
      </c>
      <c r="G88" s="57">
        <v>100</v>
      </c>
      <c r="H88" s="57">
        <v>0</v>
      </c>
      <c r="I88" s="57">
        <f>G88+H88</f>
        <v>100</v>
      </c>
      <c r="J88" s="57">
        <v>104.5</v>
      </c>
      <c r="K88" s="57">
        <v>109.2</v>
      </c>
      <c r="L88" s="5"/>
    </row>
    <row r="89" spans="1:12" ht="45">
      <c r="A89" s="48" t="s">
        <v>171</v>
      </c>
      <c r="B89" s="37">
        <v>920</v>
      </c>
      <c r="C89" s="37" t="s">
        <v>11</v>
      </c>
      <c r="D89" s="37" t="s">
        <v>117</v>
      </c>
      <c r="E89" s="37" t="s">
        <v>172</v>
      </c>
      <c r="F89" s="37"/>
      <c r="G89" s="14">
        <f t="shared" ref="G89:K91" si="47">G90</f>
        <v>0</v>
      </c>
      <c r="H89" s="14">
        <f t="shared" si="47"/>
        <v>0</v>
      </c>
      <c r="I89" s="14">
        <f t="shared" si="47"/>
        <v>0</v>
      </c>
      <c r="J89" s="14">
        <f t="shared" si="47"/>
        <v>0</v>
      </c>
      <c r="K89" s="14">
        <f t="shared" si="47"/>
        <v>0</v>
      </c>
      <c r="L89" s="5"/>
    </row>
    <row r="90" spans="1:12" ht="30">
      <c r="A90" s="36" t="s">
        <v>115</v>
      </c>
      <c r="B90" s="37">
        <v>920</v>
      </c>
      <c r="C90" s="37" t="s">
        <v>11</v>
      </c>
      <c r="D90" s="37" t="s">
        <v>117</v>
      </c>
      <c r="E90" s="37" t="s">
        <v>172</v>
      </c>
      <c r="F90" s="37" t="s">
        <v>42</v>
      </c>
      <c r="G90" s="14">
        <f t="shared" si="47"/>
        <v>0</v>
      </c>
      <c r="H90" s="14">
        <f t="shared" si="47"/>
        <v>0</v>
      </c>
      <c r="I90" s="14">
        <f t="shared" si="47"/>
        <v>0</v>
      </c>
      <c r="J90" s="14">
        <f t="shared" si="47"/>
        <v>0</v>
      </c>
      <c r="K90" s="14">
        <f t="shared" si="47"/>
        <v>0</v>
      </c>
      <c r="L90" s="5"/>
    </row>
    <row r="91" spans="1:12" ht="30">
      <c r="A91" s="36" t="s">
        <v>67</v>
      </c>
      <c r="B91" s="37">
        <v>920</v>
      </c>
      <c r="C91" s="37" t="s">
        <v>11</v>
      </c>
      <c r="D91" s="37" t="s">
        <v>117</v>
      </c>
      <c r="E91" s="37" t="s">
        <v>172</v>
      </c>
      <c r="F91" s="37" t="s">
        <v>43</v>
      </c>
      <c r="G91" s="14">
        <f t="shared" si="47"/>
        <v>0</v>
      </c>
      <c r="H91" s="14">
        <f t="shared" si="47"/>
        <v>0</v>
      </c>
      <c r="I91" s="14">
        <f t="shared" si="47"/>
        <v>0</v>
      </c>
      <c r="J91" s="14">
        <f t="shared" si="47"/>
        <v>0</v>
      </c>
      <c r="K91" s="14">
        <f t="shared" si="47"/>
        <v>0</v>
      </c>
      <c r="L91" s="5"/>
    </row>
    <row r="92" spans="1:12" ht="15">
      <c r="A92" s="38" t="s">
        <v>125</v>
      </c>
      <c r="B92" s="54">
        <v>920</v>
      </c>
      <c r="C92" s="54" t="s">
        <v>11</v>
      </c>
      <c r="D92" s="54" t="s">
        <v>117</v>
      </c>
      <c r="E92" s="54" t="s">
        <v>172</v>
      </c>
      <c r="F92" s="54" t="s">
        <v>32</v>
      </c>
      <c r="G92" s="17">
        <v>0</v>
      </c>
      <c r="H92" s="17">
        <v>0</v>
      </c>
      <c r="I92" s="17">
        <f>G92+H92</f>
        <v>0</v>
      </c>
      <c r="J92" s="17">
        <f>6268.8+329.9-6598.7</f>
        <v>0</v>
      </c>
      <c r="K92" s="17"/>
      <c r="L92" s="5"/>
    </row>
    <row r="93" spans="1:12" ht="15">
      <c r="A93" s="33" t="s">
        <v>40</v>
      </c>
      <c r="B93" s="43" t="s">
        <v>22</v>
      </c>
      <c r="C93" s="43" t="s">
        <v>11</v>
      </c>
      <c r="D93" s="43" t="s">
        <v>117</v>
      </c>
      <c r="E93" s="37" t="s">
        <v>91</v>
      </c>
      <c r="F93" s="43"/>
      <c r="G93" s="13">
        <f t="shared" ref="G93:I96" si="48">G94</f>
        <v>50</v>
      </c>
      <c r="H93" s="13">
        <f t="shared" si="48"/>
        <v>0</v>
      </c>
      <c r="I93" s="13">
        <f t="shared" si="48"/>
        <v>50</v>
      </c>
      <c r="J93" s="13">
        <f t="shared" ref="J93:K96" si="49">J94</f>
        <v>0</v>
      </c>
      <c r="K93" s="13">
        <f t="shared" si="49"/>
        <v>0</v>
      </c>
      <c r="L93" s="5"/>
    </row>
    <row r="94" spans="1:12" ht="30">
      <c r="A94" s="36" t="s">
        <v>140</v>
      </c>
      <c r="B94" s="43" t="s">
        <v>22</v>
      </c>
      <c r="C94" s="43" t="s">
        <v>11</v>
      </c>
      <c r="D94" s="43" t="s">
        <v>117</v>
      </c>
      <c r="E94" s="37" t="s">
        <v>139</v>
      </c>
      <c r="G94" s="13">
        <f t="shared" si="48"/>
        <v>50</v>
      </c>
      <c r="H94" s="13">
        <f t="shared" si="48"/>
        <v>0</v>
      </c>
      <c r="I94" s="13">
        <f t="shared" si="48"/>
        <v>50</v>
      </c>
      <c r="J94" s="13">
        <f t="shared" si="49"/>
        <v>0</v>
      </c>
      <c r="K94" s="13">
        <f t="shared" si="49"/>
        <v>0</v>
      </c>
      <c r="L94" s="5"/>
    </row>
    <row r="95" spans="1:12" ht="30">
      <c r="A95" s="36" t="s">
        <v>115</v>
      </c>
      <c r="B95" s="43" t="s">
        <v>22</v>
      </c>
      <c r="C95" s="43" t="s">
        <v>11</v>
      </c>
      <c r="D95" s="43" t="s">
        <v>117</v>
      </c>
      <c r="E95" s="37" t="s">
        <v>139</v>
      </c>
      <c r="F95" s="43" t="s">
        <v>42</v>
      </c>
      <c r="G95" s="13">
        <f t="shared" si="48"/>
        <v>50</v>
      </c>
      <c r="H95" s="13">
        <f t="shared" si="48"/>
        <v>0</v>
      </c>
      <c r="I95" s="13">
        <f t="shared" si="48"/>
        <v>50</v>
      </c>
      <c r="J95" s="13">
        <f t="shared" si="49"/>
        <v>0</v>
      </c>
      <c r="K95" s="13">
        <f t="shared" si="49"/>
        <v>0</v>
      </c>
      <c r="L95" s="5"/>
    </row>
    <row r="96" spans="1:12" ht="30">
      <c r="A96" s="36" t="s">
        <v>67</v>
      </c>
      <c r="B96" s="43" t="s">
        <v>22</v>
      </c>
      <c r="C96" s="43" t="s">
        <v>11</v>
      </c>
      <c r="D96" s="43" t="s">
        <v>117</v>
      </c>
      <c r="E96" s="37" t="s">
        <v>139</v>
      </c>
      <c r="F96" s="43" t="s">
        <v>43</v>
      </c>
      <c r="G96" s="13">
        <f t="shared" si="48"/>
        <v>50</v>
      </c>
      <c r="H96" s="13">
        <f t="shared" si="48"/>
        <v>0</v>
      </c>
      <c r="I96" s="13">
        <f t="shared" si="48"/>
        <v>50</v>
      </c>
      <c r="J96" s="13">
        <f t="shared" si="49"/>
        <v>0</v>
      </c>
      <c r="K96" s="13">
        <f t="shared" si="49"/>
        <v>0</v>
      </c>
      <c r="L96" s="5"/>
    </row>
    <row r="97" spans="1:12" ht="15">
      <c r="A97" s="38" t="s">
        <v>125</v>
      </c>
      <c r="B97" s="54" t="s">
        <v>22</v>
      </c>
      <c r="C97" s="54" t="s">
        <v>11</v>
      </c>
      <c r="D97" s="54" t="s">
        <v>117</v>
      </c>
      <c r="E97" s="40" t="s">
        <v>139</v>
      </c>
      <c r="F97" s="56" t="s">
        <v>32</v>
      </c>
      <c r="G97" s="57">
        <v>50</v>
      </c>
      <c r="H97" s="57">
        <v>0</v>
      </c>
      <c r="I97" s="57">
        <f>G97+H97</f>
        <v>50</v>
      </c>
      <c r="J97" s="57">
        <v>0</v>
      </c>
      <c r="K97" s="57">
        <v>0</v>
      </c>
      <c r="L97" s="5"/>
    </row>
    <row r="98" spans="1:12" ht="14.25">
      <c r="A98" s="46" t="s">
        <v>50</v>
      </c>
      <c r="B98" s="47">
        <v>920</v>
      </c>
      <c r="C98" s="47" t="s">
        <v>12</v>
      </c>
      <c r="D98" s="47" t="s">
        <v>25</v>
      </c>
      <c r="E98" s="47"/>
      <c r="F98" s="47" t="s">
        <v>7</v>
      </c>
      <c r="G98" s="10">
        <f t="shared" ref="G98:H98" si="50">G99+G108</f>
        <v>178909.8</v>
      </c>
      <c r="H98" s="10">
        <f t="shared" si="50"/>
        <v>-1719.7</v>
      </c>
      <c r="I98" s="10">
        <f t="shared" ref="I98" si="51">I99+I108</f>
        <v>177190.1</v>
      </c>
      <c r="J98" s="10">
        <f t="shared" ref="J98:K98" si="52">J99+J108</f>
        <v>177488.4</v>
      </c>
      <c r="K98" s="10">
        <f t="shared" si="52"/>
        <v>185132.3</v>
      </c>
      <c r="L98" s="5"/>
    </row>
    <row r="99" spans="1:12" ht="15">
      <c r="A99" s="48" t="s">
        <v>19</v>
      </c>
      <c r="B99" s="37">
        <v>920</v>
      </c>
      <c r="C99" s="37" t="s">
        <v>12</v>
      </c>
      <c r="D99" s="37" t="s">
        <v>13</v>
      </c>
      <c r="E99" s="37"/>
      <c r="F99" s="37"/>
      <c r="G99" s="13">
        <f t="shared" ref="G99:K100" si="53">G100</f>
        <v>500</v>
      </c>
      <c r="H99" s="13">
        <f t="shared" si="53"/>
        <v>0</v>
      </c>
      <c r="I99" s="13">
        <f t="shared" si="53"/>
        <v>500</v>
      </c>
      <c r="J99" s="13">
        <f t="shared" si="53"/>
        <v>518</v>
      </c>
      <c r="K99" s="13">
        <f t="shared" si="53"/>
        <v>536.79999999999995</v>
      </c>
      <c r="L99" s="5"/>
    </row>
    <row r="100" spans="1:12" ht="15">
      <c r="A100" s="33" t="s">
        <v>40</v>
      </c>
      <c r="B100" s="37">
        <v>920</v>
      </c>
      <c r="C100" s="37" t="s">
        <v>12</v>
      </c>
      <c r="D100" s="37" t="s">
        <v>13</v>
      </c>
      <c r="E100" s="34" t="s">
        <v>91</v>
      </c>
      <c r="F100" s="37"/>
      <c r="G100" s="13">
        <f t="shared" si="53"/>
        <v>500</v>
      </c>
      <c r="H100" s="13">
        <f t="shared" si="53"/>
        <v>0</v>
      </c>
      <c r="I100" s="13">
        <f t="shared" si="53"/>
        <v>500</v>
      </c>
      <c r="J100" s="13">
        <f t="shared" si="53"/>
        <v>518</v>
      </c>
      <c r="K100" s="13">
        <f t="shared" si="53"/>
        <v>536.79999999999995</v>
      </c>
      <c r="L100" s="5"/>
    </row>
    <row r="101" spans="1:12" ht="15">
      <c r="A101" s="48" t="s">
        <v>20</v>
      </c>
      <c r="B101" s="37" t="s">
        <v>22</v>
      </c>
      <c r="C101" s="37" t="s">
        <v>12</v>
      </c>
      <c r="D101" s="37" t="s">
        <v>13</v>
      </c>
      <c r="E101" s="37" t="s">
        <v>96</v>
      </c>
      <c r="F101" s="37"/>
      <c r="G101" s="16">
        <f t="shared" ref="G101:H101" si="54">G102+G105</f>
        <v>500</v>
      </c>
      <c r="H101" s="16">
        <f t="shared" si="54"/>
        <v>0</v>
      </c>
      <c r="I101" s="16">
        <f t="shared" ref="I101" si="55">I102+I105</f>
        <v>500</v>
      </c>
      <c r="J101" s="16">
        <f t="shared" ref="J101:K101" si="56">J102+J105</f>
        <v>518</v>
      </c>
      <c r="K101" s="16">
        <f t="shared" si="56"/>
        <v>536.79999999999995</v>
      </c>
      <c r="L101" s="5"/>
    </row>
    <row r="102" spans="1:12" ht="30">
      <c r="A102" s="36" t="s">
        <v>115</v>
      </c>
      <c r="B102" s="37">
        <v>920</v>
      </c>
      <c r="C102" s="37" t="s">
        <v>12</v>
      </c>
      <c r="D102" s="37" t="s">
        <v>13</v>
      </c>
      <c r="E102" s="37" t="s">
        <v>96</v>
      </c>
      <c r="F102" s="37" t="s">
        <v>42</v>
      </c>
      <c r="G102" s="16">
        <f t="shared" ref="G102:K103" si="57">G103</f>
        <v>100</v>
      </c>
      <c r="H102" s="16">
        <f t="shared" si="57"/>
        <v>0</v>
      </c>
      <c r="I102" s="16">
        <f t="shared" si="57"/>
        <v>100</v>
      </c>
      <c r="J102" s="16">
        <f t="shared" si="57"/>
        <v>100</v>
      </c>
      <c r="K102" s="16">
        <f t="shared" si="57"/>
        <v>100</v>
      </c>
      <c r="L102" s="5"/>
    </row>
    <row r="103" spans="1:12" ht="30">
      <c r="A103" s="36" t="s">
        <v>67</v>
      </c>
      <c r="B103" s="37">
        <v>920</v>
      </c>
      <c r="C103" s="37" t="s">
        <v>12</v>
      </c>
      <c r="D103" s="37" t="s">
        <v>13</v>
      </c>
      <c r="E103" s="37" t="s">
        <v>96</v>
      </c>
      <c r="F103" s="37" t="s">
        <v>43</v>
      </c>
      <c r="G103" s="16">
        <f t="shared" si="57"/>
        <v>100</v>
      </c>
      <c r="H103" s="16">
        <f t="shared" si="57"/>
        <v>0</v>
      </c>
      <c r="I103" s="16">
        <f t="shared" si="57"/>
        <v>100</v>
      </c>
      <c r="J103" s="16">
        <f t="shared" si="57"/>
        <v>100</v>
      </c>
      <c r="K103" s="16">
        <f t="shared" si="57"/>
        <v>100</v>
      </c>
      <c r="L103" s="5"/>
    </row>
    <row r="104" spans="1:12" ht="15">
      <c r="A104" s="38" t="s">
        <v>125</v>
      </c>
      <c r="B104" s="40" t="s">
        <v>22</v>
      </c>
      <c r="C104" s="40" t="s">
        <v>12</v>
      </c>
      <c r="D104" s="40" t="s">
        <v>13</v>
      </c>
      <c r="E104" s="40" t="s">
        <v>96</v>
      </c>
      <c r="F104" s="40" t="s">
        <v>32</v>
      </c>
      <c r="G104" s="12">
        <v>100</v>
      </c>
      <c r="H104" s="12">
        <v>0</v>
      </c>
      <c r="I104" s="12">
        <f>G104+H104</f>
        <v>100</v>
      </c>
      <c r="J104" s="12">
        <v>100</v>
      </c>
      <c r="K104" s="12">
        <v>100</v>
      </c>
      <c r="L104" s="5"/>
    </row>
    <row r="105" spans="1:12" ht="15">
      <c r="A105" s="48" t="s">
        <v>44</v>
      </c>
      <c r="B105" s="37" t="s">
        <v>22</v>
      </c>
      <c r="C105" s="37" t="s">
        <v>12</v>
      </c>
      <c r="D105" s="37" t="s">
        <v>13</v>
      </c>
      <c r="E105" s="37" t="s">
        <v>96</v>
      </c>
      <c r="F105" s="37" t="s">
        <v>45</v>
      </c>
      <c r="G105" s="16">
        <f t="shared" ref="G105:K106" si="58">G106</f>
        <v>400</v>
      </c>
      <c r="H105" s="16">
        <f t="shared" si="58"/>
        <v>0</v>
      </c>
      <c r="I105" s="16">
        <f t="shared" si="58"/>
        <v>400</v>
      </c>
      <c r="J105" s="16">
        <f t="shared" si="58"/>
        <v>418</v>
      </c>
      <c r="K105" s="16">
        <f t="shared" si="58"/>
        <v>436.8</v>
      </c>
      <c r="L105" s="5"/>
    </row>
    <row r="106" spans="1:12" ht="50.25" customHeight="1">
      <c r="A106" s="60" t="s">
        <v>70</v>
      </c>
      <c r="B106" s="37" t="s">
        <v>22</v>
      </c>
      <c r="C106" s="37" t="s">
        <v>12</v>
      </c>
      <c r="D106" s="37" t="s">
        <v>13</v>
      </c>
      <c r="E106" s="37" t="s">
        <v>96</v>
      </c>
      <c r="F106" s="37" t="s">
        <v>33</v>
      </c>
      <c r="G106" s="16">
        <f t="shared" si="58"/>
        <v>400</v>
      </c>
      <c r="H106" s="16">
        <f t="shared" si="58"/>
        <v>0</v>
      </c>
      <c r="I106" s="16">
        <f t="shared" si="58"/>
        <v>400</v>
      </c>
      <c r="J106" s="16">
        <f t="shared" si="58"/>
        <v>418</v>
      </c>
      <c r="K106" s="16">
        <f t="shared" si="58"/>
        <v>436.8</v>
      </c>
      <c r="L106" s="5"/>
    </row>
    <row r="107" spans="1:12" ht="60">
      <c r="A107" s="61" t="s">
        <v>112</v>
      </c>
      <c r="B107" s="40" t="s">
        <v>22</v>
      </c>
      <c r="C107" s="40" t="s">
        <v>12</v>
      </c>
      <c r="D107" s="40" t="s">
        <v>13</v>
      </c>
      <c r="E107" s="40" t="s">
        <v>96</v>
      </c>
      <c r="F107" s="40" t="s">
        <v>113</v>
      </c>
      <c r="G107" s="12">
        <v>400</v>
      </c>
      <c r="H107" s="12">
        <v>0</v>
      </c>
      <c r="I107" s="12">
        <f>G107+H107</f>
        <v>400</v>
      </c>
      <c r="J107" s="12">
        <v>418</v>
      </c>
      <c r="K107" s="12">
        <v>436.8</v>
      </c>
      <c r="L107" s="5"/>
    </row>
    <row r="108" spans="1:12" ht="15">
      <c r="A108" s="58" t="s">
        <v>16</v>
      </c>
      <c r="B108" s="37">
        <v>920</v>
      </c>
      <c r="C108" s="37" t="s">
        <v>12</v>
      </c>
      <c r="D108" s="37" t="s">
        <v>10</v>
      </c>
      <c r="E108" s="37"/>
      <c r="F108" s="37" t="s">
        <v>7</v>
      </c>
      <c r="G108" s="14">
        <f t="shared" ref="G108:H108" si="59">G144+G115+G109+G121</f>
        <v>178409.8</v>
      </c>
      <c r="H108" s="14">
        <f t="shared" si="59"/>
        <v>-1719.7</v>
      </c>
      <c r="I108" s="14">
        <f t="shared" ref="I108" si="60">I144+I115+I109+I121</f>
        <v>176690.1</v>
      </c>
      <c r="J108" s="14">
        <f t="shared" ref="J108:K108" si="61">J144+J115+J109+J121</f>
        <v>176970.4</v>
      </c>
      <c r="K108" s="14">
        <f t="shared" si="61"/>
        <v>184595.5</v>
      </c>
      <c r="L108" s="5"/>
    </row>
    <row r="109" spans="1:12" ht="30">
      <c r="A109" s="48" t="s">
        <v>154</v>
      </c>
      <c r="B109" s="37">
        <v>920</v>
      </c>
      <c r="C109" s="37" t="s">
        <v>12</v>
      </c>
      <c r="D109" s="37" t="s">
        <v>10</v>
      </c>
      <c r="E109" s="37" t="s">
        <v>94</v>
      </c>
      <c r="F109" s="37"/>
      <c r="G109" s="14">
        <f t="shared" ref="G109:H113" si="62">G110</f>
        <v>1050</v>
      </c>
      <c r="H109" s="14">
        <f t="shared" si="62"/>
        <v>0</v>
      </c>
      <c r="I109" s="14">
        <f>I110</f>
        <v>1050</v>
      </c>
      <c r="J109" s="14">
        <f t="shared" ref="J109:K109" si="63">J110</f>
        <v>1500</v>
      </c>
      <c r="K109" s="14">
        <f t="shared" si="63"/>
        <v>1500</v>
      </c>
      <c r="L109" s="5"/>
    </row>
    <row r="110" spans="1:12" ht="30">
      <c r="A110" s="58" t="s">
        <v>128</v>
      </c>
      <c r="B110" s="37">
        <v>920</v>
      </c>
      <c r="C110" s="37" t="s">
        <v>12</v>
      </c>
      <c r="D110" s="37" t="s">
        <v>10</v>
      </c>
      <c r="E110" s="37" t="s">
        <v>127</v>
      </c>
      <c r="F110" s="37"/>
      <c r="G110" s="14">
        <f t="shared" si="62"/>
        <v>1050</v>
      </c>
      <c r="H110" s="14">
        <f t="shared" si="62"/>
        <v>0</v>
      </c>
      <c r="I110" s="14">
        <f>I111</f>
        <v>1050</v>
      </c>
      <c r="J110" s="14">
        <f>J111</f>
        <v>1500</v>
      </c>
      <c r="K110" s="14">
        <f>K111</f>
        <v>1500</v>
      </c>
      <c r="L110" s="5"/>
    </row>
    <row r="111" spans="1:12" ht="30">
      <c r="A111" s="58" t="s">
        <v>130</v>
      </c>
      <c r="B111" s="37">
        <v>920</v>
      </c>
      <c r="C111" s="37" t="s">
        <v>12</v>
      </c>
      <c r="D111" s="37" t="s">
        <v>10</v>
      </c>
      <c r="E111" s="37" t="s">
        <v>141</v>
      </c>
      <c r="F111" s="37"/>
      <c r="G111" s="14">
        <f t="shared" si="62"/>
        <v>1050</v>
      </c>
      <c r="H111" s="14">
        <f t="shared" si="62"/>
        <v>0</v>
      </c>
      <c r="I111" s="14">
        <f>I112</f>
        <v>1050</v>
      </c>
      <c r="J111" s="14">
        <f t="shared" ref="J111:K113" si="64">J112</f>
        <v>1500</v>
      </c>
      <c r="K111" s="14">
        <f t="shared" si="64"/>
        <v>1500</v>
      </c>
      <c r="L111" s="5"/>
    </row>
    <row r="112" spans="1:12" ht="30">
      <c r="A112" s="36" t="s">
        <v>115</v>
      </c>
      <c r="B112" s="37">
        <v>920</v>
      </c>
      <c r="C112" s="37" t="s">
        <v>12</v>
      </c>
      <c r="D112" s="37" t="s">
        <v>10</v>
      </c>
      <c r="E112" s="37" t="s">
        <v>141</v>
      </c>
      <c r="F112" s="37" t="s">
        <v>42</v>
      </c>
      <c r="G112" s="13">
        <f t="shared" si="62"/>
        <v>1050</v>
      </c>
      <c r="H112" s="13">
        <f t="shared" si="62"/>
        <v>0</v>
      </c>
      <c r="I112" s="13">
        <f>I113</f>
        <v>1050</v>
      </c>
      <c r="J112" s="13">
        <f t="shared" si="64"/>
        <v>1500</v>
      </c>
      <c r="K112" s="13">
        <f t="shared" si="64"/>
        <v>1500</v>
      </c>
      <c r="L112" s="5"/>
    </row>
    <row r="113" spans="1:12" ht="30">
      <c r="A113" s="36" t="s">
        <v>67</v>
      </c>
      <c r="B113" s="37">
        <v>920</v>
      </c>
      <c r="C113" s="37" t="s">
        <v>12</v>
      </c>
      <c r="D113" s="37" t="s">
        <v>10</v>
      </c>
      <c r="E113" s="37" t="s">
        <v>141</v>
      </c>
      <c r="F113" s="37" t="s">
        <v>43</v>
      </c>
      <c r="G113" s="13">
        <f t="shared" si="62"/>
        <v>1050</v>
      </c>
      <c r="H113" s="13">
        <f t="shared" si="62"/>
        <v>0</v>
      </c>
      <c r="I113" s="13">
        <f>I114</f>
        <v>1050</v>
      </c>
      <c r="J113" s="13">
        <f t="shared" si="64"/>
        <v>1500</v>
      </c>
      <c r="K113" s="13">
        <f t="shared" si="64"/>
        <v>1500</v>
      </c>
      <c r="L113" s="5"/>
    </row>
    <row r="114" spans="1:12" ht="15">
      <c r="A114" s="38" t="s">
        <v>125</v>
      </c>
      <c r="B114" s="40" t="s">
        <v>22</v>
      </c>
      <c r="C114" s="40" t="s">
        <v>12</v>
      </c>
      <c r="D114" s="40" t="s">
        <v>10</v>
      </c>
      <c r="E114" s="40" t="s">
        <v>141</v>
      </c>
      <c r="F114" s="41" t="s">
        <v>32</v>
      </c>
      <c r="G114" s="42">
        <v>1050</v>
      </c>
      <c r="H114" s="42">
        <v>0</v>
      </c>
      <c r="I114" s="42">
        <f>G114+H114</f>
        <v>1050</v>
      </c>
      <c r="J114" s="42">
        <v>1500</v>
      </c>
      <c r="K114" s="42">
        <v>1500</v>
      </c>
      <c r="L114" s="5"/>
    </row>
    <row r="115" spans="1:12" ht="30">
      <c r="A115" s="48" t="s">
        <v>155</v>
      </c>
      <c r="B115" s="37">
        <v>920</v>
      </c>
      <c r="C115" s="37" t="s">
        <v>12</v>
      </c>
      <c r="D115" s="37" t="s">
        <v>10</v>
      </c>
      <c r="E115" s="37" t="s">
        <v>107</v>
      </c>
      <c r="F115" s="37"/>
      <c r="G115" s="14">
        <f t="shared" ref="G115:K119" si="65">G116</f>
        <v>1550</v>
      </c>
      <c r="H115" s="14">
        <f t="shared" si="65"/>
        <v>0</v>
      </c>
      <c r="I115" s="14">
        <f t="shared" si="65"/>
        <v>1550</v>
      </c>
      <c r="J115" s="14">
        <f t="shared" si="65"/>
        <v>5200</v>
      </c>
      <c r="K115" s="14">
        <f t="shared" si="65"/>
        <v>5200</v>
      </c>
      <c r="L115" s="5"/>
    </row>
    <row r="116" spans="1:12" ht="30">
      <c r="A116" s="58" t="s">
        <v>109</v>
      </c>
      <c r="B116" s="37">
        <v>920</v>
      </c>
      <c r="C116" s="37" t="s">
        <v>12</v>
      </c>
      <c r="D116" s="37" t="s">
        <v>10</v>
      </c>
      <c r="E116" s="37" t="s">
        <v>108</v>
      </c>
      <c r="F116" s="37"/>
      <c r="G116" s="14">
        <f t="shared" si="65"/>
        <v>1550</v>
      </c>
      <c r="H116" s="14">
        <f t="shared" si="65"/>
        <v>0</v>
      </c>
      <c r="I116" s="14">
        <f t="shared" si="65"/>
        <v>1550</v>
      </c>
      <c r="J116" s="14">
        <f t="shared" si="65"/>
        <v>5200</v>
      </c>
      <c r="K116" s="14">
        <f t="shared" si="65"/>
        <v>5200</v>
      </c>
      <c r="L116" s="5"/>
    </row>
    <row r="117" spans="1:12" ht="45">
      <c r="A117" s="58" t="s">
        <v>111</v>
      </c>
      <c r="B117" s="37">
        <v>920</v>
      </c>
      <c r="C117" s="37" t="s">
        <v>12</v>
      </c>
      <c r="D117" s="37" t="s">
        <v>10</v>
      </c>
      <c r="E117" s="37" t="s">
        <v>110</v>
      </c>
      <c r="F117" s="37"/>
      <c r="G117" s="14">
        <f t="shared" si="65"/>
        <v>1550</v>
      </c>
      <c r="H117" s="14">
        <f t="shared" si="65"/>
        <v>0</v>
      </c>
      <c r="I117" s="14">
        <f t="shared" si="65"/>
        <v>1550</v>
      </c>
      <c r="J117" s="14">
        <f t="shared" si="65"/>
        <v>5200</v>
      </c>
      <c r="K117" s="14">
        <f t="shared" si="65"/>
        <v>5200</v>
      </c>
      <c r="L117" s="5"/>
    </row>
    <row r="118" spans="1:12" ht="30">
      <c r="A118" s="36" t="s">
        <v>115</v>
      </c>
      <c r="B118" s="37">
        <v>920</v>
      </c>
      <c r="C118" s="37" t="s">
        <v>12</v>
      </c>
      <c r="D118" s="37" t="s">
        <v>10</v>
      </c>
      <c r="E118" s="37" t="s">
        <v>110</v>
      </c>
      <c r="F118" s="37" t="s">
        <v>42</v>
      </c>
      <c r="G118" s="13">
        <f t="shared" si="65"/>
        <v>1550</v>
      </c>
      <c r="H118" s="13">
        <f t="shared" si="65"/>
        <v>0</v>
      </c>
      <c r="I118" s="13">
        <f t="shared" si="65"/>
        <v>1550</v>
      </c>
      <c r="J118" s="13">
        <f t="shared" si="65"/>
        <v>5200</v>
      </c>
      <c r="K118" s="13">
        <f t="shared" si="65"/>
        <v>5200</v>
      </c>
      <c r="L118" s="5"/>
    </row>
    <row r="119" spans="1:12" ht="30">
      <c r="A119" s="36" t="s">
        <v>67</v>
      </c>
      <c r="B119" s="37">
        <v>920</v>
      </c>
      <c r="C119" s="37" t="s">
        <v>12</v>
      </c>
      <c r="D119" s="37" t="s">
        <v>10</v>
      </c>
      <c r="E119" s="37" t="s">
        <v>110</v>
      </c>
      <c r="F119" s="37" t="s">
        <v>43</v>
      </c>
      <c r="G119" s="13">
        <f t="shared" si="65"/>
        <v>1550</v>
      </c>
      <c r="H119" s="13">
        <f t="shared" si="65"/>
        <v>0</v>
      </c>
      <c r="I119" s="13">
        <f t="shared" si="65"/>
        <v>1550</v>
      </c>
      <c r="J119" s="13">
        <f t="shared" si="65"/>
        <v>5200</v>
      </c>
      <c r="K119" s="13">
        <f t="shared" si="65"/>
        <v>5200</v>
      </c>
      <c r="L119" s="5"/>
    </row>
    <row r="120" spans="1:12" ht="15.75" customHeight="1">
      <c r="A120" s="38" t="s">
        <v>125</v>
      </c>
      <c r="B120" s="40" t="s">
        <v>22</v>
      </c>
      <c r="C120" s="40" t="s">
        <v>12</v>
      </c>
      <c r="D120" s="40" t="s">
        <v>10</v>
      </c>
      <c r="E120" s="40" t="s">
        <v>110</v>
      </c>
      <c r="F120" s="41" t="s">
        <v>32</v>
      </c>
      <c r="G120" s="42">
        <v>1550</v>
      </c>
      <c r="H120" s="42">
        <v>0</v>
      </c>
      <c r="I120" s="42">
        <f>G120+H120</f>
        <v>1550</v>
      </c>
      <c r="J120" s="42">
        <v>5200</v>
      </c>
      <c r="K120" s="42">
        <v>5200</v>
      </c>
      <c r="L120" s="5"/>
    </row>
    <row r="121" spans="1:12" ht="45">
      <c r="A121" s="58" t="s">
        <v>174</v>
      </c>
      <c r="B121" s="37" t="s">
        <v>22</v>
      </c>
      <c r="C121" s="37" t="s">
        <v>12</v>
      </c>
      <c r="D121" s="37" t="s">
        <v>10</v>
      </c>
      <c r="E121" s="37" t="s">
        <v>163</v>
      </c>
      <c r="F121" s="37"/>
      <c r="G121" s="14">
        <f t="shared" ref="G121:K121" si="66">G122</f>
        <v>71252.7</v>
      </c>
      <c r="H121" s="14">
        <f t="shared" si="66"/>
        <v>-2082.4</v>
      </c>
      <c r="I121" s="14">
        <f t="shared" si="66"/>
        <v>69170.3</v>
      </c>
      <c r="J121" s="14">
        <f>J122</f>
        <v>64807.5</v>
      </c>
      <c r="K121" s="14">
        <f t="shared" si="66"/>
        <v>65132.3</v>
      </c>
      <c r="L121" s="5"/>
    </row>
    <row r="122" spans="1:12" ht="45">
      <c r="A122" s="58" t="s">
        <v>131</v>
      </c>
      <c r="B122" s="37" t="s">
        <v>22</v>
      </c>
      <c r="C122" s="37" t="s">
        <v>12</v>
      </c>
      <c r="D122" s="37" t="s">
        <v>10</v>
      </c>
      <c r="E122" s="37" t="s">
        <v>164</v>
      </c>
      <c r="F122" s="37"/>
      <c r="G122" s="14">
        <f t="shared" ref="G122:H122" si="67">G131+G139+G135+G123+G127</f>
        <v>71252.7</v>
      </c>
      <c r="H122" s="14">
        <f t="shared" si="67"/>
        <v>-2082.4</v>
      </c>
      <c r="I122" s="14">
        <f>I131+I139+I135+I123+I127</f>
        <v>69170.3</v>
      </c>
      <c r="J122" s="14">
        <f t="shared" ref="J122:K122" si="68">J131+J139+J135+J123+J127</f>
        <v>64807.5</v>
      </c>
      <c r="K122" s="14">
        <f t="shared" si="68"/>
        <v>65132.3</v>
      </c>
      <c r="L122" s="5"/>
    </row>
    <row r="123" spans="1:12" ht="30">
      <c r="A123" s="53" t="s">
        <v>176</v>
      </c>
      <c r="B123" s="43" t="s">
        <v>22</v>
      </c>
      <c r="C123" s="43" t="s">
        <v>12</v>
      </c>
      <c r="D123" s="43" t="s">
        <v>10</v>
      </c>
      <c r="E123" s="43" t="s">
        <v>180</v>
      </c>
      <c r="F123" s="43"/>
      <c r="G123" s="14">
        <f t="shared" ref="G123:K125" si="69">G124</f>
        <v>533.70000000000005</v>
      </c>
      <c r="H123" s="14">
        <f t="shared" si="69"/>
        <v>0</v>
      </c>
      <c r="I123" s="14">
        <f t="shared" si="69"/>
        <v>533.70000000000005</v>
      </c>
      <c r="J123" s="14">
        <f t="shared" si="69"/>
        <v>2126.5</v>
      </c>
      <c r="K123" s="14">
        <f t="shared" si="69"/>
        <v>2126.5</v>
      </c>
      <c r="L123" s="5"/>
    </row>
    <row r="124" spans="1:12" ht="30">
      <c r="A124" s="36" t="s">
        <v>115</v>
      </c>
      <c r="B124" s="43" t="s">
        <v>22</v>
      </c>
      <c r="C124" s="43" t="s">
        <v>12</v>
      </c>
      <c r="D124" s="43" t="s">
        <v>10</v>
      </c>
      <c r="E124" s="43" t="s">
        <v>180</v>
      </c>
      <c r="F124" s="43" t="s">
        <v>42</v>
      </c>
      <c r="G124" s="14">
        <f t="shared" si="69"/>
        <v>533.70000000000005</v>
      </c>
      <c r="H124" s="14">
        <f t="shared" si="69"/>
        <v>0</v>
      </c>
      <c r="I124" s="14">
        <f t="shared" si="69"/>
        <v>533.70000000000005</v>
      </c>
      <c r="J124" s="14">
        <f t="shared" si="69"/>
        <v>2126.5</v>
      </c>
      <c r="K124" s="14">
        <f t="shared" si="69"/>
        <v>2126.5</v>
      </c>
      <c r="L124" s="5"/>
    </row>
    <row r="125" spans="1:12" ht="30">
      <c r="A125" s="36" t="s">
        <v>67</v>
      </c>
      <c r="B125" s="43" t="s">
        <v>22</v>
      </c>
      <c r="C125" s="43" t="s">
        <v>12</v>
      </c>
      <c r="D125" s="43" t="s">
        <v>10</v>
      </c>
      <c r="E125" s="43" t="s">
        <v>180</v>
      </c>
      <c r="F125" s="43" t="s">
        <v>43</v>
      </c>
      <c r="G125" s="14">
        <f t="shared" si="69"/>
        <v>533.70000000000005</v>
      </c>
      <c r="H125" s="14">
        <f t="shared" si="69"/>
        <v>0</v>
      </c>
      <c r="I125" s="14">
        <f t="shared" si="69"/>
        <v>533.70000000000005</v>
      </c>
      <c r="J125" s="14">
        <f t="shared" si="69"/>
        <v>2126.5</v>
      </c>
      <c r="K125" s="14">
        <f t="shared" si="69"/>
        <v>2126.5</v>
      </c>
      <c r="L125" s="5"/>
    </row>
    <row r="126" spans="1:12" ht="15">
      <c r="A126" s="59" t="s">
        <v>125</v>
      </c>
      <c r="B126" s="54" t="s">
        <v>22</v>
      </c>
      <c r="C126" s="54" t="s">
        <v>12</v>
      </c>
      <c r="D126" s="54" t="s">
        <v>10</v>
      </c>
      <c r="E126" s="54" t="s">
        <v>180</v>
      </c>
      <c r="F126" s="54" t="s">
        <v>32</v>
      </c>
      <c r="G126" s="17">
        <v>533.70000000000005</v>
      </c>
      <c r="H126" s="17">
        <v>0</v>
      </c>
      <c r="I126" s="17">
        <f>G126+H126</f>
        <v>533.70000000000005</v>
      </c>
      <c r="J126" s="17">
        <v>2126.5</v>
      </c>
      <c r="K126" s="17">
        <v>2126.5</v>
      </c>
      <c r="L126" s="5"/>
    </row>
    <row r="127" spans="1:12" ht="58.5" customHeight="1">
      <c r="A127" s="36" t="s">
        <v>188</v>
      </c>
      <c r="B127" s="43" t="s">
        <v>22</v>
      </c>
      <c r="C127" s="43" t="s">
        <v>12</v>
      </c>
      <c r="D127" s="43" t="s">
        <v>10</v>
      </c>
      <c r="E127" s="43" t="s">
        <v>189</v>
      </c>
      <c r="F127" s="43"/>
      <c r="G127" s="14">
        <f t="shared" ref="G127:K127" si="70">G128</f>
        <v>2082.4</v>
      </c>
      <c r="H127" s="14">
        <f t="shared" si="70"/>
        <v>-2082.4</v>
      </c>
      <c r="I127" s="14">
        <f t="shared" si="70"/>
        <v>0</v>
      </c>
      <c r="J127" s="14">
        <f t="shared" si="70"/>
        <v>0</v>
      </c>
      <c r="K127" s="14">
        <f t="shared" si="70"/>
        <v>0</v>
      </c>
      <c r="L127" s="5"/>
    </row>
    <row r="128" spans="1:12" ht="30">
      <c r="A128" s="36" t="s">
        <v>115</v>
      </c>
      <c r="B128" s="43" t="s">
        <v>22</v>
      </c>
      <c r="C128" s="43" t="s">
        <v>12</v>
      </c>
      <c r="D128" s="43" t="s">
        <v>10</v>
      </c>
      <c r="E128" s="43" t="s">
        <v>189</v>
      </c>
      <c r="F128" s="43" t="s">
        <v>42</v>
      </c>
      <c r="G128" s="14">
        <f t="shared" ref="G128:K128" si="71">G129</f>
        <v>2082.4</v>
      </c>
      <c r="H128" s="14">
        <f t="shared" si="71"/>
        <v>-2082.4</v>
      </c>
      <c r="I128" s="14">
        <f t="shared" si="71"/>
        <v>0</v>
      </c>
      <c r="J128" s="14">
        <f t="shared" si="71"/>
        <v>0</v>
      </c>
      <c r="K128" s="14">
        <f t="shared" si="71"/>
        <v>0</v>
      </c>
      <c r="L128" s="5"/>
    </row>
    <row r="129" spans="1:12" ht="30">
      <c r="A129" s="36" t="s">
        <v>67</v>
      </c>
      <c r="B129" s="43" t="s">
        <v>22</v>
      </c>
      <c r="C129" s="43" t="s">
        <v>12</v>
      </c>
      <c r="D129" s="43" t="s">
        <v>10</v>
      </c>
      <c r="E129" s="43" t="s">
        <v>189</v>
      </c>
      <c r="F129" s="43" t="s">
        <v>43</v>
      </c>
      <c r="G129" s="14">
        <f t="shared" ref="G129:K129" si="72">G130</f>
        <v>2082.4</v>
      </c>
      <c r="H129" s="14">
        <f t="shared" si="72"/>
        <v>-2082.4</v>
      </c>
      <c r="I129" s="14">
        <f t="shared" si="72"/>
        <v>0</v>
      </c>
      <c r="J129" s="14">
        <f t="shared" si="72"/>
        <v>0</v>
      </c>
      <c r="K129" s="14">
        <f t="shared" si="72"/>
        <v>0</v>
      </c>
      <c r="L129" s="5"/>
    </row>
    <row r="130" spans="1:12" ht="15">
      <c r="A130" s="59" t="s">
        <v>125</v>
      </c>
      <c r="B130" s="54" t="s">
        <v>22</v>
      </c>
      <c r="C130" s="54" t="s">
        <v>12</v>
      </c>
      <c r="D130" s="54" t="s">
        <v>10</v>
      </c>
      <c r="E130" s="40" t="s">
        <v>189</v>
      </c>
      <c r="F130" s="54" t="s">
        <v>32</v>
      </c>
      <c r="G130" s="12">
        <v>2082.4</v>
      </c>
      <c r="H130" s="17">
        <v>-2082.4</v>
      </c>
      <c r="I130" s="17">
        <f>G130+H130</f>
        <v>0</v>
      </c>
      <c r="J130" s="17">
        <v>0</v>
      </c>
      <c r="K130" s="17">
        <v>0</v>
      </c>
      <c r="L130" s="5"/>
    </row>
    <row r="131" spans="1:12" ht="30">
      <c r="A131" s="53" t="s">
        <v>176</v>
      </c>
      <c r="B131" s="43" t="s">
        <v>22</v>
      </c>
      <c r="C131" s="43" t="s">
        <v>12</v>
      </c>
      <c r="D131" s="43" t="s">
        <v>10</v>
      </c>
      <c r="E131" s="43" t="s">
        <v>175</v>
      </c>
      <c r="F131" s="43"/>
      <c r="G131" s="14">
        <f t="shared" ref="G131:K133" si="73">G132</f>
        <v>50505.1</v>
      </c>
      <c r="H131" s="14">
        <f t="shared" si="73"/>
        <v>0</v>
      </c>
      <c r="I131" s="14">
        <f t="shared" si="73"/>
        <v>50505.1</v>
      </c>
      <c r="J131" s="14">
        <f t="shared" si="73"/>
        <v>50505.1</v>
      </c>
      <c r="K131" s="14">
        <f t="shared" si="73"/>
        <v>50505.1</v>
      </c>
      <c r="L131" s="5"/>
    </row>
    <row r="132" spans="1:12" ht="30">
      <c r="A132" s="36" t="s">
        <v>115</v>
      </c>
      <c r="B132" s="43" t="s">
        <v>22</v>
      </c>
      <c r="C132" s="43" t="s">
        <v>12</v>
      </c>
      <c r="D132" s="43" t="s">
        <v>10</v>
      </c>
      <c r="E132" s="43" t="s">
        <v>175</v>
      </c>
      <c r="F132" s="43" t="s">
        <v>42</v>
      </c>
      <c r="G132" s="14">
        <f t="shared" si="73"/>
        <v>50505.1</v>
      </c>
      <c r="H132" s="14">
        <f t="shared" si="73"/>
        <v>0</v>
      </c>
      <c r="I132" s="14">
        <f t="shared" si="73"/>
        <v>50505.1</v>
      </c>
      <c r="J132" s="14">
        <f t="shared" si="73"/>
        <v>50505.1</v>
      </c>
      <c r="K132" s="14">
        <f t="shared" si="73"/>
        <v>50505.1</v>
      </c>
      <c r="L132" s="5"/>
    </row>
    <row r="133" spans="1:12" ht="30">
      <c r="A133" s="36" t="s">
        <v>67</v>
      </c>
      <c r="B133" s="43" t="s">
        <v>22</v>
      </c>
      <c r="C133" s="43" t="s">
        <v>12</v>
      </c>
      <c r="D133" s="43" t="s">
        <v>10</v>
      </c>
      <c r="E133" s="43" t="s">
        <v>175</v>
      </c>
      <c r="F133" s="43" t="s">
        <v>43</v>
      </c>
      <c r="G133" s="14">
        <f t="shared" si="73"/>
        <v>50505.1</v>
      </c>
      <c r="H133" s="14">
        <f t="shared" si="73"/>
        <v>0</v>
      </c>
      <c r="I133" s="14">
        <f t="shared" si="73"/>
        <v>50505.1</v>
      </c>
      <c r="J133" s="14">
        <f t="shared" si="73"/>
        <v>50505.1</v>
      </c>
      <c r="K133" s="14">
        <f t="shared" si="73"/>
        <v>50505.1</v>
      </c>
      <c r="L133" s="5"/>
    </row>
    <row r="134" spans="1:12" ht="15">
      <c r="A134" s="59" t="s">
        <v>125</v>
      </c>
      <c r="B134" s="54" t="s">
        <v>22</v>
      </c>
      <c r="C134" s="54" t="s">
        <v>12</v>
      </c>
      <c r="D134" s="54" t="s">
        <v>10</v>
      </c>
      <c r="E134" s="40" t="s">
        <v>175</v>
      </c>
      <c r="F134" s="54" t="s">
        <v>32</v>
      </c>
      <c r="G134" s="12">
        <v>50505.1</v>
      </c>
      <c r="H134" s="12">
        <v>0</v>
      </c>
      <c r="I134" s="12">
        <f>G134+H134</f>
        <v>50505.1</v>
      </c>
      <c r="J134" s="12">
        <f>52631.6-2126.5</f>
        <v>50505.1</v>
      </c>
      <c r="K134" s="17">
        <f>52631.6-2126.5</f>
        <v>50505.1</v>
      </c>
      <c r="L134" s="5"/>
    </row>
    <row r="135" spans="1:12" ht="45">
      <c r="A135" s="33" t="s">
        <v>169</v>
      </c>
      <c r="B135" s="43" t="s">
        <v>22</v>
      </c>
      <c r="C135" s="43" t="s">
        <v>12</v>
      </c>
      <c r="D135" s="43" t="s">
        <v>10</v>
      </c>
      <c r="E135" s="43" t="s">
        <v>170</v>
      </c>
      <c r="F135" s="43"/>
      <c r="G135" s="13">
        <f t="shared" ref="G135:I137" si="74">G136</f>
        <v>400</v>
      </c>
      <c r="H135" s="13">
        <f t="shared" si="74"/>
        <v>0</v>
      </c>
      <c r="I135" s="13">
        <f t="shared" si="74"/>
        <v>400</v>
      </c>
      <c r="J135" s="13">
        <f t="shared" ref="J135:K137" si="75">J136</f>
        <v>0</v>
      </c>
      <c r="K135" s="13">
        <f t="shared" si="75"/>
        <v>0</v>
      </c>
      <c r="L135" s="5"/>
    </row>
    <row r="136" spans="1:12" ht="30">
      <c r="A136" s="33" t="s">
        <v>115</v>
      </c>
      <c r="B136" s="43" t="s">
        <v>22</v>
      </c>
      <c r="C136" s="43" t="s">
        <v>12</v>
      </c>
      <c r="D136" s="43" t="s">
        <v>10</v>
      </c>
      <c r="E136" s="43" t="s">
        <v>170</v>
      </c>
      <c r="F136" s="43" t="s">
        <v>42</v>
      </c>
      <c r="G136" s="13">
        <f t="shared" si="74"/>
        <v>400</v>
      </c>
      <c r="H136" s="13">
        <f t="shared" si="74"/>
        <v>0</v>
      </c>
      <c r="I136" s="13">
        <f t="shared" si="74"/>
        <v>400</v>
      </c>
      <c r="J136" s="13">
        <f t="shared" si="75"/>
        <v>0</v>
      </c>
      <c r="K136" s="13">
        <f t="shared" si="75"/>
        <v>0</v>
      </c>
      <c r="L136" s="5"/>
    </row>
    <row r="137" spans="1:12" ht="30">
      <c r="A137" s="33" t="s">
        <v>67</v>
      </c>
      <c r="B137" s="43" t="s">
        <v>22</v>
      </c>
      <c r="C137" s="43" t="s">
        <v>12</v>
      </c>
      <c r="D137" s="43" t="s">
        <v>10</v>
      </c>
      <c r="E137" s="43" t="s">
        <v>170</v>
      </c>
      <c r="F137" s="43" t="s">
        <v>43</v>
      </c>
      <c r="G137" s="13">
        <f t="shared" si="74"/>
        <v>400</v>
      </c>
      <c r="H137" s="13">
        <f t="shared" si="74"/>
        <v>0</v>
      </c>
      <c r="I137" s="13">
        <f t="shared" si="74"/>
        <v>400</v>
      </c>
      <c r="J137" s="13">
        <f t="shared" si="75"/>
        <v>0</v>
      </c>
      <c r="K137" s="13">
        <f t="shared" si="75"/>
        <v>0</v>
      </c>
      <c r="L137" s="5"/>
    </row>
    <row r="138" spans="1:12" ht="15">
      <c r="A138" s="59" t="s">
        <v>125</v>
      </c>
      <c r="B138" s="54" t="s">
        <v>22</v>
      </c>
      <c r="C138" s="54" t="s">
        <v>12</v>
      </c>
      <c r="D138" s="54" t="s">
        <v>10</v>
      </c>
      <c r="E138" s="54" t="s">
        <v>170</v>
      </c>
      <c r="F138" s="54" t="s">
        <v>32</v>
      </c>
      <c r="G138" s="12">
        <v>400</v>
      </c>
      <c r="H138" s="12">
        <v>0</v>
      </c>
      <c r="I138" s="12">
        <f>G138+H138</f>
        <v>400</v>
      </c>
      <c r="J138" s="12">
        <v>0</v>
      </c>
      <c r="K138" s="12">
        <v>0</v>
      </c>
      <c r="L138" s="5"/>
    </row>
    <row r="139" spans="1:12" ht="30">
      <c r="A139" s="33" t="s">
        <v>133</v>
      </c>
      <c r="B139" s="43" t="s">
        <v>22</v>
      </c>
      <c r="C139" s="43" t="s">
        <v>12</v>
      </c>
      <c r="D139" s="43" t="s">
        <v>10</v>
      </c>
      <c r="E139" s="43" t="s">
        <v>165</v>
      </c>
      <c r="F139" s="37"/>
      <c r="G139" s="13">
        <f t="shared" ref="G139:I140" si="76">G140</f>
        <v>17731.5</v>
      </c>
      <c r="H139" s="13">
        <f t="shared" si="76"/>
        <v>0</v>
      </c>
      <c r="I139" s="13">
        <f t="shared" si="76"/>
        <v>17731.5</v>
      </c>
      <c r="J139" s="13">
        <f t="shared" ref="J139:K140" si="77">J140</f>
        <v>12175.9</v>
      </c>
      <c r="K139" s="13">
        <f t="shared" si="77"/>
        <v>12500.7</v>
      </c>
      <c r="L139" s="5"/>
    </row>
    <row r="140" spans="1:12" ht="30">
      <c r="A140" s="36" t="s">
        <v>115</v>
      </c>
      <c r="B140" s="43" t="s">
        <v>22</v>
      </c>
      <c r="C140" s="43" t="s">
        <v>12</v>
      </c>
      <c r="D140" s="43" t="s">
        <v>10</v>
      </c>
      <c r="E140" s="43" t="s">
        <v>165</v>
      </c>
      <c r="F140" s="37" t="s">
        <v>42</v>
      </c>
      <c r="G140" s="13">
        <f t="shared" si="76"/>
        <v>17731.5</v>
      </c>
      <c r="H140" s="13">
        <f t="shared" si="76"/>
        <v>0</v>
      </c>
      <c r="I140" s="13">
        <f t="shared" si="76"/>
        <v>17731.5</v>
      </c>
      <c r="J140" s="13">
        <f t="shared" si="77"/>
        <v>12175.9</v>
      </c>
      <c r="K140" s="13">
        <f t="shared" si="77"/>
        <v>12500.7</v>
      </c>
      <c r="L140" s="5"/>
    </row>
    <row r="141" spans="1:12" ht="30">
      <c r="A141" s="36" t="s">
        <v>67</v>
      </c>
      <c r="B141" s="43" t="s">
        <v>22</v>
      </c>
      <c r="C141" s="43" t="s">
        <v>12</v>
      </c>
      <c r="D141" s="43" t="s">
        <v>10</v>
      </c>
      <c r="E141" s="43" t="s">
        <v>165</v>
      </c>
      <c r="F141" s="37" t="s">
        <v>43</v>
      </c>
      <c r="G141" s="13">
        <f t="shared" ref="G141:H141" si="78">G142+G143</f>
        <v>17731.5</v>
      </c>
      <c r="H141" s="13">
        <f t="shared" si="78"/>
        <v>0</v>
      </c>
      <c r="I141" s="13">
        <f t="shared" ref="I141:K141" si="79">I142+I143</f>
        <v>17731.5</v>
      </c>
      <c r="J141" s="13">
        <f t="shared" si="79"/>
        <v>12175.9</v>
      </c>
      <c r="K141" s="13">
        <f t="shared" si="79"/>
        <v>12500.7</v>
      </c>
      <c r="L141" s="5"/>
    </row>
    <row r="142" spans="1:12" ht="45">
      <c r="A142" s="59" t="s">
        <v>68</v>
      </c>
      <c r="B142" s="54" t="s">
        <v>22</v>
      </c>
      <c r="C142" s="54" t="s">
        <v>12</v>
      </c>
      <c r="D142" s="54" t="s">
        <v>10</v>
      </c>
      <c r="E142" s="40" t="s">
        <v>165</v>
      </c>
      <c r="F142" s="54" t="s">
        <v>34</v>
      </c>
      <c r="G142" s="17">
        <v>0</v>
      </c>
      <c r="H142" s="17">
        <v>0</v>
      </c>
      <c r="I142" s="17">
        <f>G142+H142</f>
        <v>0</v>
      </c>
      <c r="J142" s="17">
        <v>12175.9</v>
      </c>
      <c r="K142" s="17">
        <v>12500.7</v>
      </c>
      <c r="L142" s="5"/>
    </row>
    <row r="143" spans="1:12" ht="15">
      <c r="A143" s="59" t="s">
        <v>125</v>
      </c>
      <c r="B143" s="54" t="s">
        <v>22</v>
      </c>
      <c r="C143" s="54" t="s">
        <v>12</v>
      </c>
      <c r="D143" s="54" t="s">
        <v>10</v>
      </c>
      <c r="E143" s="40" t="s">
        <v>165</v>
      </c>
      <c r="F143" s="54" t="s">
        <v>32</v>
      </c>
      <c r="G143" s="17">
        <v>17731.5</v>
      </c>
      <c r="H143" s="17">
        <v>0</v>
      </c>
      <c r="I143" s="17">
        <f>G143+H143</f>
        <v>17731.5</v>
      </c>
      <c r="J143" s="17">
        <v>0</v>
      </c>
      <c r="K143" s="17">
        <v>0</v>
      </c>
      <c r="L143" s="5"/>
    </row>
    <row r="144" spans="1:12" ht="15">
      <c r="A144" s="33" t="s">
        <v>40</v>
      </c>
      <c r="B144" s="37">
        <v>920</v>
      </c>
      <c r="C144" s="37" t="s">
        <v>12</v>
      </c>
      <c r="D144" s="37" t="s">
        <v>10</v>
      </c>
      <c r="E144" s="34" t="s">
        <v>91</v>
      </c>
      <c r="F144" s="37"/>
      <c r="G144" s="14">
        <f t="shared" ref="G144:H144" si="80">G145+G149+G153+G157+G161+G166</f>
        <v>104557.09999999999</v>
      </c>
      <c r="H144" s="14">
        <f t="shared" si="80"/>
        <v>362.70000000000005</v>
      </c>
      <c r="I144" s="14">
        <f t="shared" ref="I144" si="81">I145+I149+I153+I157+I161+I166</f>
        <v>104919.8</v>
      </c>
      <c r="J144" s="14">
        <f t="shared" ref="J144" si="82">J145+J149+J153+J157+J161+J166</f>
        <v>105462.9</v>
      </c>
      <c r="K144" s="14">
        <f t="shared" ref="K144" si="83">K145+K149+K153+K157+K161+K166</f>
        <v>112763.19999999998</v>
      </c>
      <c r="L144" s="5"/>
    </row>
    <row r="145" spans="1:12" ht="30">
      <c r="A145" s="33" t="s">
        <v>143</v>
      </c>
      <c r="B145" s="37">
        <v>920</v>
      </c>
      <c r="C145" s="37" t="s">
        <v>12</v>
      </c>
      <c r="D145" s="37" t="s">
        <v>10</v>
      </c>
      <c r="E145" s="37" t="s">
        <v>142</v>
      </c>
      <c r="F145" s="37"/>
      <c r="G145" s="14">
        <f t="shared" ref="G145:I147" si="84">G146</f>
        <v>15000</v>
      </c>
      <c r="H145" s="14">
        <f t="shared" si="84"/>
        <v>81.5</v>
      </c>
      <c r="I145" s="14">
        <f t="shared" si="84"/>
        <v>15081.5</v>
      </c>
      <c r="J145" s="14">
        <f t="shared" ref="J145:K147" si="85">J146</f>
        <v>15675</v>
      </c>
      <c r="K145" s="14">
        <f t="shared" si="85"/>
        <v>16380.4</v>
      </c>
      <c r="L145" s="5"/>
    </row>
    <row r="146" spans="1:12" ht="30">
      <c r="A146" s="36" t="s">
        <v>55</v>
      </c>
      <c r="B146" s="37">
        <v>920</v>
      </c>
      <c r="C146" s="37" t="s">
        <v>12</v>
      </c>
      <c r="D146" s="37" t="s">
        <v>10</v>
      </c>
      <c r="E146" s="37" t="s">
        <v>142</v>
      </c>
      <c r="F146" s="37" t="s">
        <v>56</v>
      </c>
      <c r="G146" s="14">
        <f t="shared" si="84"/>
        <v>15000</v>
      </c>
      <c r="H146" s="14">
        <f t="shared" si="84"/>
        <v>81.5</v>
      </c>
      <c r="I146" s="14">
        <f t="shared" si="84"/>
        <v>15081.5</v>
      </c>
      <c r="J146" s="14">
        <f t="shared" si="85"/>
        <v>15675</v>
      </c>
      <c r="K146" s="14">
        <f t="shared" si="85"/>
        <v>16380.4</v>
      </c>
      <c r="L146" s="5"/>
    </row>
    <row r="147" spans="1:12" ht="15">
      <c r="A147" s="36" t="s">
        <v>57</v>
      </c>
      <c r="B147" s="37">
        <v>920</v>
      </c>
      <c r="C147" s="37" t="s">
        <v>12</v>
      </c>
      <c r="D147" s="37" t="s">
        <v>10</v>
      </c>
      <c r="E147" s="37" t="s">
        <v>142</v>
      </c>
      <c r="F147" s="37" t="s">
        <v>58</v>
      </c>
      <c r="G147" s="14">
        <f t="shared" si="84"/>
        <v>15000</v>
      </c>
      <c r="H147" s="14">
        <f t="shared" si="84"/>
        <v>81.5</v>
      </c>
      <c r="I147" s="14">
        <f t="shared" si="84"/>
        <v>15081.5</v>
      </c>
      <c r="J147" s="14">
        <f t="shared" si="85"/>
        <v>15675</v>
      </c>
      <c r="K147" s="14">
        <f t="shared" si="85"/>
        <v>16380.4</v>
      </c>
      <c r="L147" s="5"/>
    </row>
    <row r="148" spans="1:12" ht="60">
      <c r="A148" s="38" t="s">
        <v>69</v>
      </c>
      <c r="B148" s="40" t="s">
        <v>22</v>
      </c>
      <c r="C148" s="40" t="s">
        <v>12</v>
      </c>
      <c r="D148" s="40" t="s">
        <v>10</v>
      </c>
      <c r="E148" s="40" t="s">
        <v>142</v>
      </c>
      <c r="F148" s="41" t="s">
        <v>36</v>
      </c>
      <c r="G148" s="12">
        <v>15000</v>
      </c>
      <c r="H148" s="12">
        <v>81.5</v>
      </c>
      <c r="I148" s="12">
        <f>G148+H148</f>
        <v>15081.5</v>
      </c>
      <c r="J148" s="12">
        <v>15675</v>
      </c>
      <c r="K148" s="12">
        <v>16380.4</v>
      </c>
      <c r="L148" s="5"/>
    </row>
    <row r="149" spans="1:12" ht="30">
      <c r="A149" s="48" t="s">
        <v>86</v>
      </c>
      <c r="B149" s="37" t="s">
        <v>22</v>
      </c>
      <c r="C149" s="37" t="s">
        <v>12</v>
      </c>
      <c r="D149" s="37" t="s">
        <v>10</v>
      </c>
      <c r="E149" s="37" t="s">
        <v>97</v>
      </c>
      <c r="F149" s="50"/>
      <c r="G149" s="13">
        <v>53156.4</v>
      </c>
      <c r="H149" s="13">
        <v>0</v>
      </c>
      <c r="I149" s="13">
        <f t="shared" ref="I149:K151" si="86">I150</f>
        <v>53156.4</v>
      </c>
      <c r="J149" s="13">
        <f t="shared" si="86"/>
        <v>67305.799999999988</v>
      </c>
      <c r="K149" s="13">
        <f t="shared" si="86"/>
        <v>73510.599999999991</v>
      </c>
      <c r="L149" s="5"/>
    </row>
    <row r="150" spans="1:12" ht="30">
      <c r="A150" s="36" t="s">
        <v>115</v>
      </c>
      <c r="B150" s="37">
        <v>920</v>
      </c>
      <c r="C150" s="37" t="s">
        <v>12</v>
      </c>
      <c r="D150" s="37" t="s">
        <v>10</v>
      </c>
      <c r="E150" s="37" t="s">
        <v>97</v>
      </c>
      <c r="F150" s="37" t="s">
        <v>42</v>
      </c>
      <c r="G150" s="13">
        <v>53156.4</v>
      </c>
      <c r="H150" s="13">
        <v>0</v>
      </c>
      <c r="I150" s="13">
        <f t="shared" si="86"/>
        <v>53156.4</v>
      </c>
      <c r="J150" s="13">
        <f t="shared" si="86"/>
        <v>67305.799999999988</v>
      </c>
      <c r="K150" s="13">
        <f t="shared" si="86"/>
        <v>73510.599999999991</v>
      </c>
      <c r="L150" s="5"/>
    </row>
    <row r="151" spans="1:12" ht="30">
      <c r="A151" s="36" t="s">
        <v>67</v>
      </c>
      <c r="B151" s="37">
        <v>920</v>
      </c>
      <c r="C151" s="37" t="s">
        <v>12</v>
      </c>
      <c r="D151" s="37" t="s">
        <v>10</v>
      </c>
      <c r="E151" s="37" t="s">
        <v>97</v>
      </c>
      <c r="F151" s="37" t="s">
        <v>43</v>
      </c>
      <c r="G151" s="13">
        <v>53156.4</v>
      </c>
      <c r="H151" s="13">
        <v>0</v>
      </c>
      <c r="I151" s="13">
        <f t="shared" si="86"/>
        <v>53156.4</v>
      </c>
      <c r="J151" s="13">
        <f t="shared" si="86"/>
        <v>67305.799999999988</v>
      </c>
      <c r="K151" s="13">
        <f t="shared" si="86"/>
        <v>73510.599999999991</v>
      </c>
      <c r="L151" s="5"/>
    </row>
    <row r="152" spans="1:12" ht="15">
      <c r="A152" s="38" t="s">
        <v>125</v>
      </c>
      <c r="B152" s="40" t="s">
        <v>22</v>
      </c>
      <c r="C152" s="40" t="s">
        <v>12</v>
      </c>
      <c r="D152" s="40" t="s">
        <v>10</v>
      </c>
      <c r="E152" s="40" t="s">
        <v>97</v>
      </c>
      <c r="F152" s="41" t="s">
        <v>32</v>
      </c>
      <c r="G152" s="12">
        <v>53156.4</v>
      </c>
      <c r="H152" s="42">
        <v>0</v>
      </c>
      <c r="I152" s="42">
        <f>G152+H152</f>
        <v>53156.4</v>
      </c>
      <c r="J152" s="42">
        <f>80066.2-4174.3-8586.1</f>
        <v>67305.799999999988</v>
      </c>
      <c r="K152" s="42">
        <f>82026.4-8515.8</f>
        <v>73510.599999999991</v>
      </c>
      <c r="L152" s="5"/>
    </row>
    <row r="153" spans="1:12" ht="15">
      <c r="A153" s="48" t="s">
        <v>17</v>
      </c>
      <c r="B153" s="37">
        <v>920</v>
      </c>
      <c r="C153" s="37" t="s">
        <v>12</v>
      </c>
      <c r="D153" s="37" t="s">
        <v>10</v>
      </c>
      <c r="E153" s="37" t="s">
        <v>98</v>
      </c>
      <c r="F153" s="37" t="s">
        <v>7</v>
      </c>
      <c r="G153" s="13">
        <f t="shared" ref="G153:H155" si="87">G154</f>
        <v>15802.5</v>
      </c>
      <c r="H153" s="13">
        <f t="shared" si="87"/>
        <v>153</v>
      </c>
      <c r="I153" s="18">
        <f t="shared" ref="I153:I156" si="88">G153+H153</f>
        <v>15955.5</v>
      </c>
      <c r="J153" s="13">
        <f t="shared" ref="J153:K155" si="89">J154</f>
        <v>11934</v>
      </c>
      <c r="K153" s="13">
        <f t="shared" si="89"/>
        <v>12648.8</v>
      </c>
      <c r="L153" s="5"/>
    </row>
    <row r="154" spans="1:12" ht="30">
      <c r="A154" s="36" t="s">
        <v>115</v>
      </c>
      <c r="B154" s="37">
        <v>920</v>
      </c>
      <c r="C154" s="37" t="s">
        <v>12</v>
      </c>
      <c r="D154" s="37" t="s">
        <v>10</v>
      </c>
      <c r="E154" s="37" t="s">
        <v>98</v>
      </c>
      <c r="F154" s="37" t="s">
        <v>42</v>
      </c>
      <c r="G154" s="13">
        <f t="shared" si="87"/>
        <v>15802.5</v>
      </c>
      <c r="H154" s="13">
        <f t="shared" si="87"/>
        <v>153</v>
      </c>
      <c r="I154" s="18">
        <f t="shared" si="88"/>
        <v>15955.5</v>
      </c>
      <c r="J154" s="13">
        <f t="shared" si="89"/>
        <v>11934</v>
      </c>
      <c r="K154" s="13">
        <f t="shared" si="89"/>
        <v>12648.8</v>
      </c>
      <c r="L154" s="5"/>
    </row>
    <row r="155" spans="1:12" ht="30">
      <c r="A155" s="36" t="s">
        <v>67</v>
      </c>
      <c r="B155" s="37">
        <v>920</v>
      </c>
      <c r="C155" s="37" t="s">
        <v>12</v>
      </c>
      <c r="D155" s="37" t="s">
        <v>10</v>
      </c>
      <c r="E155" s="37" t="s">
        <v>98</v>
      </c>
      <c r="F155" s="37" t="s">
        <v>43</v>
      </c>
      <c r="G155" s="13">
        <f t="shared" si="87"/>
        <v>15802.5</v>
      </c>
      <c r="H155" s="13">
        <f>H156</f>
        <v>153</v>
      </c>
      <c r="I155" s="18">
        <f t="shared" si="88"/>
        <v>15955.5</v>
      </c>
      <c r="J155" s="13">
        <f t="shared" si="89"/>
        <v>11934</v>
      </c>
      <c r="K155" s="13">
        <f t="shared" si="89"/>
        <v>12648.8</v>
      </c>
      <c r="L155" s="5"/>
    </row>
    <row r="156" spans="1:12" ht="15">
      <c r="A156" s="38" t="s">
        <v>125</v>
      </c>
      <c r="B156" s="41" t="s">
        <v>22</v>
      </c>
      <c r="C156" s="41" t="s">
        <v>12</v>
      </c>
      <c r="D156" s="41" t="s">
        <v>10</v>
      </c>
      <c r="E156" s="41" t="s">
        <v>98</v>
      </c>
      <c r="F156" s="41" t="s">
        <v>32</v>
      </c>
      <c r="G156" s="42">
        <v>15802.5</v>
      </c>
      <c r="H156" s="42">
        <v>153</v>
      </c>
      <c r="I156" s="42">
        <f t="shared" si="88"/>
        <v>15955.5</v>
      </c>
      <c r="J156" s="42">
        <v>11934</v>
      </c>
      <c r="K156" s="42">
        <v>12648.8</v>
      </c>
      <c r="L156" s="5"/>
    </row>
    <row r="157" spans="1:12" ht="15">
      <c r="A157" s="48" t="s">
        <v>18</v>
      </c>
      <c r="B157" s="37">
        <v>920</v>
      </c>
      <c r="C157" s="37" t="s">
        <v>12</v>
      </c>
      <c r="D157" s="37" t="s">
        <v>10</v>
      </c>
      <c r="E157" s="37" t="s">
        <v>99</v>
      </c>
      <c r="F157" s="37" t="s">
        <v>7</v>
      </c>
      <c r="G157" s="14">
        <f t="shared" ref="G157" si="90">G160</f>
        <v>109</v>
      </c>
      <c r="H157" s="14">
        <f>H158</f>
        <v>48.6</v>
      </c>
      <c r="I157" s="14">
        <f t="shared" ref="I157" si="91">I160</f>
        <v>157.6</v>
      </c>
      <c r="J157" s="14">
        <f t="shared" ref="J157:K157" si="92">J160</f>
        <v>1000</v>
      </c>
      <c r="K157" s="14">
        <f t="shared" si="92"/>
        <v>1000</v>
      </c>
      <c r="L157" s="5"/>
    </row>
    <row r="158" spans="1:12" ht="30">
      <c r="A158" s="36" t="s">
        <v>115</v>
      </c>
      <c r="B158" s="37">
        <v>920</v>
      </c>
      <c r="C158" s="37" t="s">
        <v>12</v>
      </c>
      <c r="D158" s="37" t="s">
        <v>10</v>
      </c>
      <c r="E158" s="37" t="s">
        <v>99</v>
      </c>
      <c r="F158" s="37" t="s">
        <v>42</v>
      </c>
      <c r="G158" s="14">
        <f t="shared" ref="G158:K159" si="93">G159</f>
        <v>109</v>
      </c>
      <c r="H158" s="14">
        <f t="shared" si="93"/>
        <v>48.6</v>
      </c>
      <c r="I158" s="14">
        <f t="shared" si="93"/>
        <v>157.6</v>
      </c>
      <c r="J158" s="14">
        <f t="shared" si="93"/>
        <v>1000</v>
      </c>
      <c r="K158" s="14">
        <f t="shared" si="93"/>
        <v>1000</v>
      </c>
      <c r="L158" s="5"/>
    </row>
    <row r="159" spans="1:12" ht="30">
      <c r="A159" s="36" t="s">
        <v>67</v>
      </c>
      <c r="B159" s="37">
        <v>920</v>
      </c>
      <c r="C159" s="37" t="s">
        <v>12</v>
      </c>
      <c r="D159" s="37" t="s">
        <v>10</v>
      </c>
      <c r="E159" s="37" t="s">
        <v>99</v>
      </c>
      <c r="F159" s="37" t="s">
        <v>43</v>
      </c>
      <c r="G159" s="14">
        <f t="shared" si="93"/>
        <v>109</v>
      </c>
      <c r="H159" s="14">
        <f>H160</f>
        <v>48.6</v>
      </c>
      <c r="I159" s="14">
        <f t="shared" si="93"/>
        <v>157.6</v>
      </c>
      <c r="J159" s="14">
        <f t="shared" si="93"/>
        <v>1000</v>
      </c>
      <c r="K159" s="14">
        <f t="shared" si="93"/>
        <v>1000</v>
      </c>
      <c r="L159" s="5"/>
    </row>
    <row r="160" spans="1:12" ht="15">
      <c r="A160" s="38" t="s">
        <v>125</v>
      </c>
      <c r="B160" s="40">
        <v>920</v>
      </c>
      <c r="C160" s="40" t="s">
        <v>12</v>
      </c>
      <c r="D160" s="40" t="s">
        <v>10</v>
      </c>
      <c r="E160" s="40" t="s">
        <v>99</v>
      </c>
      <c r="F160" s="40" t="s">
        <v>32</v>
      </c>
      <c r="G160" s="12">
        <v>109</v>
      </c>
      <c r="H160" s="12">
        <v>48.6</v>
      </c>
      <c r="I160" s="12">
        <f>G160+H160</f>
        <v>157.6</v>
      </c>
      <c r="J160" s="12">
        <v>1000</v>
      </c>
      <c r="K160" s="12">
        <v>1000</v>
      </c>
      <c r="L160" s="5"/>
    </row>
    <row r="161" spans="1:12" ht="15">
      <c r="A161" s="48" t="s">
        <v>71</v>
      </c>
      <c r="B161" s="37">
        <v>920</v>
      </c>
      <c r="C161" s="37" t="s">
        <v>12</v>
      </c>
      <c r="D161" s="37" t="s">
        <v>10</v>
      </c>
      <c r="E161" s="37" t="s">
        <v>100</v>
      </c>
      <c r="F161" s="37" t="s">
        <v>7</v>
      </c>
      <c r="G161" s="14">
        <f>G162</f>
        <v>13989.2</v>
      </c>
      <c r="H161" s="14">
        <f t="shared" ref="H161:I161" si="94">H162</f>
        <v>79.599999999999994</v>
      </c>
      <c r="I161" s="14">
        <f t="shared" si="94"/>
        <v>14068.8</v>
      </c>
      <c r="J161" s="14">
        <f t="shared" ref="J161:K161" si="95">J165</f>
        <v>9548.1</v>
      </c>
      <c r="K161" s="14">
        <f t="shared" si="95"/>
        <v>9223.4</v>
      </c>
      <c r="L161" s="5"/>
    </row>
    <row r="162" spans="1:12" ht="30">
      <c r="A162" s="36" t="s">
        <v>115</v>
      </c>
      <c r="B162" s="37">
        <v>920</v>
      </c>
      <c r="C162" s="37" t="s">
        <v>12</v>
      </c>
      <c r="D162" s="37" t="s">
        <v>10</v>
      </c>
      <c r="E162" s="37" t="s">
        <v>100</v>
      </c>
      <c r="F162" s="37" t="s">
        <v>42</v>
      </c>
      <c r="G162" s="14">
        <f>G163</f>
        <v>13989.2</v>
      </c>
      <c r="H162" s="14">
        <f t="shared" ref="H162:K162" si="96">H163</f>
        <v>79.599999999999994</v>
      </c>
      <c r="I162" s="14">
        <f t="shared" si="96"/>
        <v>14068.8</v>
      </c>
      <c r="J162" s="14">
        <f t="shared" si="96"/>
        <v>9548.1</v>
      </c>
      <c r="K162" s="14">
        <f t="shared" si="96"/>
        <v>9223.4</v>
      </c>
      <c r="L162" s="5"/>
    </row>
    <row r="163" spans="1:12" ht="30">
      <c r="A163" s="36" t="s">
        <v>67</v>
      </c>
      <c r="B163" s="37">
        <v>920</v>
      </c>
      <c r="C163" s="37" t="s">
        <v>12</v>
      </c>
      <c r="D163" s="37" t="s">
        <v>10</v>
      </c>
      <c r="E163" s="37" t="s">
        <v>100</v>
      </c>
      <c r="F163" s="37" t="s">
        <v>43</v>
      </c>
      <c r="G163" s="14">
        <f>G164+G165</f>
        <v>13989.2</v>
      </c>
      <c r="H163" s="14">
        <f>H165</f>
        <v>79.599999999999994</v>
      </c>
      <c r="I163" s="14">
        <f t="shared" ref="I163:K163" si="97">I165+I164</f>
        <v>14068.8</v>
      </c>
      <c r="J163" s="14">
        <f t="shared" si="97"/>
        <v>9548.1</v>
      </c>
      <c r="K163" s="14">
        <f t="shared" si="97"/>
        <v>9223.4</v>
      </c>
      <c r="L163" s="5"/>
    </row>
    <row r="164" spans="1:12" ht="45">
      <c r="A164" s="55" t="s">
        <v>68</v>
      </c>
      <c r="B164" s="54">
        <v>920</v>
      </c>
      <c r="C164" s="54" t="s">
        <v>12</v>
      </c>
      <c r="D164" s="54" t="s">
        <v>10</v>
      </c>
      <c r="E164" s="54" t="s">
        <v>100</v>
      </c>
      <c r="F164" s="54" t="s">
        <v>34</v>
      </c>
      <c r="G164" s="17">
        <v>2753.3</v>
      </c>
      <c r="H164" s="17">
        <v>0</v>
      </c>
      <c r="I164" s="17">
        <f>G164+H164</f>
        <v>2753.3</v>
      </c>
      <c r="J164" s="17">
        <v>0</v>
      </c>
      <c r="K164" s="17">
        <v>0</v>
      </c>
      <c r="L164" s="5"/>
    </row>
    <row r="165" spans="1:12" ht="15">
      <c r="A165" s="38" t="s">
        <v>125</v>
      </c>
      <c r="B165" s="40">
        <v>920</v>
      </c>
      <c r="C165" s="40" t="s">
        <v>12</v>
      </c>
      <c r="D165" s="40" t="s">
        <v>10</v>
      </c>
      <c r="E165" s="40" t="s">
        <v>100</v>
      </c>
      <c r="F165" s="40" t="s">
        <v>32</v>
      </c>
      <c r="G165" s="12">
        <v>11235.9</v>
      </c>
      <c r="H165" s="12">
        <f>-201.6+281.2</f>
        <v>79.599999999999994</v>
      </c>
      <c r="I165" s="12">
        <f>G165+H165</f>
        <v>11315.5</v>
      </c>
      <c r="J165" s="12">
        <f>9672.6-117.6-329.9-6.9+329.9</f>
        <v>9548.1</v>
      </c>
      <c r="K165" s="12">
        <f>8490.8+749.9-17.3</f>
        <v>9223.4</v>
      </c>
      <c r="L165" s="5"/>
    </row>
    <row r="166" spans="1:12" ht="46.5" customHeight="1">
      <c r="A166" s="101" t="s">
        <v>198</v>
      </c>
      <c r="B166" s="37" t="s">
        <v>22</v>
      </c>
      <c r="C166" s="37" t="s">
        <v>12</v>
      </c>
      <c r="D166" s="37" t="s">
        <v>10</v>
      </c>
      <c r="E166" s="37" t="s">
        <v>197</v>
      </c>
      <c r="F166" s="37"/>
      <c r="G166" s="16">
        <f t="shared" ref="G166:H168" si="98">G167</f>
        <v>6500</v>
      </c>
      <c r="H166" s="16">
        <f t="shared" si="98"/>
        <v>0</v>
      </c>
      <c r="I166" s="16">
        <f>I167</f>
        <v>6500</v>
      </c>
      <c r="J166" s="16">
        <v>0</v>
      </c>
      <c r="K166" s="16">
        <v>0</v>
      </c>
      <c r="L166" s="5"/>
    </row>
    <row r="167" spans="1:12" ht="30">
      <c r="A167" s="101" t="s">
        <v>115</v>
      </c>
      <c r="B167" s="37" t="s">
        <v>22</v>
      </c>
      <c r="C167" s="37" t="s">
        <v>12</v>
      </c>
      <c r="D167" s="37" t="s">
        <v>10</v>
      </c>
      <c r="E167" s="65" t="s">
        <v>197</v>
      </c>
      <c r="F167" s="37" t="s">
        <v>42</v>
      </c>
      <c r="G167" s="16">
        <f t="shared" si="98"/>
        <v>6500</v>
      </c>
      <c r="H167" s="16">
        <f t="shared" si="98"/>
        <v>0</v>
      </c>
      <c r="I167" s="16">
        <f>I168</f>
        <v>6500</v>
      </c>
      <c r="J167" s="16">
        <v>0</v>
      </c>
      <c r="K167" s="16">
        <v>0</v>
      </c>
      <c r="L167" s="5"/>
    </row>
    <row r="168" spans="1:12" ht="30">
      <c r="A168" s="101" t="s">
        <v>67</v>
      </c>
      <c r="B168" s="37" t="s">
        <v>22</v>
      </c>
      <c r="C168" s="37" t="s">
        <v>12</v>
      </c>
      <c r="D168" s="37" t="s">
        <v>10</v>
      </c>
      <c r="E168" s="65" t="s">
        <v>197</v>
      </c>
      <c r="F168" s="37" t="s">
        <v>43</v>
      </c>
      <c r="G168" s="16">
        <f t="shared" si="98"/>
        <v>6500</v>
      </c>
      <c r="H168" s="16">
        <f t="shared" si="98"/>
        <v>0</v>
      </c>
      <c r="I168" s="16">
        <f>I169</f>
        <v>6500</v>
      </c>
      <c r="J168" s="16">
        <v>0</v>
      </c>
      <c r="K168" s="16">
        <v>0</v>
      </c>
      <c r="L168" s="5"/>
    </row>
    <row r="169" spans="1:12" ht="15">
      <c r="A169" s="38" t="s">
        <v>125</v>
      </c>
      <c r="B169" s="40" t="s">
        <v>22</v>
      </c>
      <c r="C169" s="40" t="s">
        <v>12</v>
      </c>
      <c r="D169" s="40" t="s">
        <v>10</v>
      </c>
      <c r="E169" s="39" t="s">
        <v>197</v>
      </c>
      <c r="F169" s="40" t="s">
        <v>32</v>
      </c>
      <c r="G169" s="12">
        <v>6500</v>
      </c>
      <c r="H169" s="12">
        <v>0</v>
      </c>
      <c r="I169" s="12">
        <v>6500</v>
      </c>
      <c r="J169" s="12">
        <v>0</v>
      </c>
      <c r="K169" s="12">
        <v>0</v>
      </c>
      <c r="L169" s="5"/>
    </row>
    <row r="170" spans="1:12" ht="14.25">
      <c r="A170" s="46" t="s">
        <v>51</v>
      </c>
      <c r="B170" s="47" t="s">
        <v>22</v>
      </c>
      <c r="C170" s="47" t="s">
        <v>24</v>
      </c>
      <c r="D170" s="47" t="s">
        <v>25</v>
      </c>
      <c r="E170" s="47"/>
      <c r="F170" s="47" t="s">
        <v>7</v>
      </c>
      <c r="G170" s="19">
        <f>G171+G177</f>
        <v>1145.3000000000002</v>
      </c>
      <c r="H170" s="19">
        <f t="shared" ref="H170:I170" si="99">H171+H177</f>
        <v>0</v>
      </c>
      <c r="I170" s="19">
        <f t="shared" si="99"/>
        <v>1145.3000000000002</v>
      </c>
      <c r="J170" s="19">
        <f t="shared" ref="J170:K170" si="100">J171+J177</f>
        <v>1119.5999999999999</v>
      </c>
      <c r="K170" s="19">
        <f t="shared" si="100"/>
        <v>1154.7</v>
      </c>
      <c r="L170" s="5"/>
    </row>
    <row r="171" spans="1:12" ht="15">
      <c r="A171" s="48" t="s">
        <v>27</v>
      </c>
      <c r="B171" s="37" t="s">
        <v>22</v>
      </c>
      <c r="C171" s="37" t="s">
        <v>24</v>
      </c>
      <c r="D171" s="37" t="s">
        <v>9</v>
      </c>
      <c r="E171" s="37"/>
      <c r="F171" s="37"/>
      <c r="G171" s="14">
        <f t="shared" ref="G171:K175" si="101">G172</f>
        <v>561.20000000000005</v>
      </c>
      <c r="H171" s="14">
        <f t="shared" si="101"/>
        <v>0</v>
      </c>
      <c r="I171" s="14">
        <f t="shared" si="101"/>
        <v>561.20000000000005</v>
      </c>
      <c r="J171" s="14">
        <f t="shared" si="101"/>
        <v>522</v>
      </c>
      <c r="K171" s="14">
        <f t="shared" si="101"/>
        <v>543</v>
      </c>
      <c r="L171" s="5"/>
    </row>
    <row r="172" spans="1:12" ht="15">
      <c r="A172" s="33" t="s">
        <v>40</v>
      </c>
      <c r="B172" s="37">
        <v>920</v>
      </c>
      <c r="C172" s="37" t="s">
        <v>24</v>
      </c>
      <c r="D172" s="37" t="s">
        <v>9</v>
      </c>
      <c r="E172" s="34" t="s">
        <v>91</v>
      </c>
      <c r="F172" s="37"/>
      <c r="G172" s="14">
        <f t="shared" si="101"/>
        <v>561.20000000000005</v>
      </c>
      <c r="H172" s="14">
        <f t="shared" si="101"/>
        <v>0</v>
      </c>
      <c r="I172" s="14">
        <f t="shared" si="101"/>
        <v>561.20000000000005</v>
      </c>
      <c r="J172" s="14">
        <f t="shared" si="101"/>
        <v>522</v>
      </c>
      <c r="K172" s="14">
        <f t="shared" si="101"/>
        <v>543</v>
      </c>
      <c r="L172" s="5"/>
    </row>
    <row r="173" spans="1:12" ht="30">
      <c r="A173" s="62" t="s">
        <v>72</v>
      </c>
      <c r="B173" s="37" t="s">
        <v>22</v>
      </c>
      <c r="C173" s="37" t="s">
        <v>24</v>
      </c>
      <c r="D173" s="37" t="s">
        <v>9</v>
      </c>
      <c r="E173" s="34" t="s">
        <v>101</v>
      </c>
      <c r="F173" s="37"/>
      <c r="G173" s="14">
        <f t="shared" si="101"/>
        <v>561.20000000000005</v>
      </c>
      <c r="H173" s="14">
        <f t="shared" si="101"/>
        <v>0</v>
      </c>
      <c r="I173" s="14">
        <f t="shared" si="101"/>
        <v>561.20000000000005</v>
      </c>
      <c r="J173" s="14">
        <f t="shared" si="101"/>
        <v>522</v>
      </c>
      <c r="K173" s="14">
        <f t="shared" si="101"/>
        <v>543</v>
      </c>
      <c r="L173" s="5"/>
    </row>
    <row r="174" spans="1:12" ht="15">
      <c r="A174" s="63" t="s">
        <v>60</v>
      </c>
      <c r="B174" s="37" t="s">
        <v>22</v>
      </c>
      <c r="C174" s="37" t="s">
        <v>24</v>
      </c>
      <c r="D174" s="37" t="s">
        <v>9</v>
      </c>
      <c r="E174" s="34" t="s">
        <v>101</v>
      </c>
      <c r="F174" s="37" t="s">
        <v>59</v>
      </c>
      <c r="G174" s="14">
        <f t="shared" si="101"/>
        <v>561.20000000000005</v>
      </c>
      <c r="H174" s="14">
        <f t="shared" si="101"/>
        <v>0</v>
      </c>
      <c r="I174" s="14">
        <f t="shared" si="101"/>
        <v>561.20000000000005</v>
      </c>
      <c r="J174" s="14">
        <f t="shared" si="101"/>
        <v>522</v>
      </c>
      <c r="K174" s="14">
        <f t="shared" si="101"/>
        <v>543</v>
      </c>
      <c r="L174" s="5"/>
    </row>
    <row r="175" spans="1:12" ht="30">
      <c r="A175" s="64" t="s">
        <v>61</v>
      </c>
      <c r="B175" s="37" t="s">
        <v>22</v>
      </c>
      <c r="C175" s="37" t="s">
        <v>24</v>
      </c>
      <c r="D175" s="37" t="s">
        <v>9</v>
      </c>
      <c r="E175" s="34" t="s">
        <v>101</v>
      </c>
      <c r="F175" s="37" t="s">
        <v>62</v>
      </c>
      <c r="G175" s="14">
        <f t="shared" si="101"/>
        <v>561.20000000000005</v>
      </c>
      <c r="H175" s="14">
        <f t="shared" si="101"/>
        <v>0</v>
      </c>
      <c r="I175" s="14">
        <f t="shared" si="101"/>
        <v>561.20000000000005</v>
      </c>
      <c r="J175" s="14">
        <f t="shared" si="101"/>
        <v>522</v>
      </c>
      <c r="K175" s="14">
        <f t="shared" si="101"/>
        <v>543</v>
      </c>
      <c r="L175" s="5"/>
    </row>
    <row r="176" spans="1:12" ht="15">
      <c r="A176" s="38" t="s">
        <v>65</v>
      </c>
      <c r="B176" s="40" t="s">
        <v>22</v>
      </c>
      <c r="C176" s="40" t="s">
        <v>24</v>
      </c>
      <c r="D176" s="40" t="s">
        <v>9</v>
      </c>
      <c r="E176" s="40" t="s">
        <v>101</v>
      </c>
      <c r="F176" s="40" t="s">
        <v>35</v>
      </c>
      <c r="G176" s="12">
        <v>561.20000000000005</v>
      </c>
      <c r="H176" s="12">
        <v>0</v>
      </c>
      <c r="I176" s="12">
        <f>G176+H176</f>
        <v>561.20000000000005</v>
      </c>
      <c r="J176" s="12">
        <v>522</v>
      </c>
      <c r="K176" s="12">
        <v>543</v>
      </c>
      <c r="L176" s="5"/>
    </row>
    <row r="177" spans="1:12" ht="15">
      <c r="A177" s="48" t="s">
        <v>30</v>
      </c>
      <c r="B177" s="37" t="s">
        <v>22</v>
      </c>
      <c r="C177" s="37" t="s">
        <v>24</v>
      </c>
      <c r="D177" s="37" t="s">
        <v>10</v>
      </c>
      <c r="E177" s="37"/>
      <c r="F177" s="37"/>
      <c r="G177" s="16">
        <f t="shared" ref="G177:H177" si="102">G178+G187</f>
        <v>584.1</v>
      </c>
      <c r="H177" s="16">
        <f t="shared" si="102"/>
        <v>0</v>
      </c>
      <c r="I177" s="16">
        <f t="shared" ref="I177" si="103">I178+I187</f>
        <v>584.1</v>
      </c>
      <c r="J177" s="16">
        <f t="shared" ref="J177:K177" si="104">J178+J187</f>
        <v>597.6</v>
      </c>
      <c r="K177" s="16">
        <f t="shared" si="104"/>
        <v>611.70000000000005</v>
      </c>
      <c r="L177" s="5"/>
    </row>
    <row r="178" spans="1:12" ht="30">
      <c r="A178" s="33" t="s">
        <v>152</v>
      </c>
      <c r="B178" s="37">
        <v>920</v>
      </c>
      <c r="C178" s="37" t="s">
        <v>24</v>
      </c>
      <c r="D178" s="37" t="s">
        <v>10</v>
      </c>
      <c r="E178" s="34" t="s">
        <v>166</v>
      </c>
      <c r="F178" s="37"/>
      <c r="G178" s="16">
        <f t="shared" ref="G178:H178" si="105">G179+G183</f>
        <v>350</v>
      </c>
      <c r="H178" s="16">
        <f t="shared" si="105"/>
        <v>0</v>
      </c>
      <c r="I178" s="16">
        <f t="shared" ref="I178" si="106">I179+I183</f>
        <v>350</v>
      </c>
      <c r="J178" s="16">
        <f t="shared" ref="J178:K178" si="107">J179+J183</f>
        <v>363.5</v>
      </c>
      <c r="K178" s="16">
        <f t="shared" si="107"/>
        <v>377.6</v>
      </c>
      <c r="L178" s="5"/>
    </row>
    <row r="179" spans="1:12" ht="45">
      <c r="A179" s="33" t="s">
        <v>76</v>
      </c>
      <c r="B179" s="37" t="s">
        <v>22</v>
      </c>
      <c r="C179" s="37" t="s">
        <v>24</v>
      </c>
      <c r="D179" s="37" t="s">
        <v>10</v>
      </c>
      <c r="E179" s="65" t="s">
        <v>167</v>
      </c>
      <c r="F179" s="37"/>
      <c r="G179" s="16">
        <f t="shared" ref="G179:K195" si="108">G180</f>
        <v>300</v>
      </c>
      <c r="H179" s="16">
        <f t="shared" si="108"/>
        <v>0</v>
      </c>
      <c r="I179" s="16">
        <f t="shared" si="108"/>
        <v>300</v>
      </c>
      <c r="J179" s="16">
        <f t="shared" si="108"/>
        <v>313.5</v>
      </c>
      <c r="K179" s="16">
        <f t="shared" si="108"/>
        <v>327.60000000000002</v>
      </c>
      <c r="L179" s="5"/>
    </row>
    <row r="180" spans="1:12" ht="15">
      <c r="A180" s="63" t="s">
        <v>60</v>
      </c>
      <c r="B180" s="37" t="s">
        <v>22</v>
      </c>
      <c r="C180" s="37" t="s">
        <v>24</v>
      </c>
      <c r="D180" s="37" t="s">
        <v>10</v>
      </c>
      <c r="E180" s="65" t="s">
        <v>167</v>
      </c>
      <c r="F180" s="37" t="s">
        <v>59</v>
      </c>
      <c r="G180" s="16">
        <f t="shared" si="108"/>
        <v>300</v>
      </c>
      <c r="H180" s="16">
        <f t="shared" si="108"/>
        <v>0</v>
      </c>
      <c r="I180" s="16">
        <f t="shared" si="108"/>
        <v>300</v>
      </c>
      <c r="J180" s="16">
        <f t="shared" si="108"/>
        <v>313.5</v>
      </c>
      <c r="K180" s="16">
        <f t="shared" si="108"/>
        <v>327.60000000000002</v>
      </c>
      <c r="L180" s="5"/>
    </row>
    <row r="181" spans="1:12" ht="30">
      <c r="A181" s="66" t="s">
        <v>64</v>
      </c>
      <c r="B181" s="37" t="s">
        <v>22</v>
      </c>
      <c r="C181" s="37" t="s">
        <v>24</v>
      </c>
      <c r="D181" s="37" t="s">
        <v>10</v>
      </c>
      <c r="E181" s="65" t="s">
        <v>167</v>
      </c>
      <c r="F181" s="37" t="s">
        <v>63</v>
      </c>
      <c r="G181" s="16">
        <f t="shared" si="108"/>
        <v>300</v>
      </c>
      <c r="H181" s="16">
        <f t="shared" si="108"/>
        <v>0</v>
      </c>
      <c r="I181" s="16">
        <f t="shared" si="108"/>
        <v>300</v>
      </c>
      <c r="J181" s="16">
        <f t="shared" si="108"/>
        <v>313.5</v>
      </c>
      <c r="K181" s="16">
        <f t="shared" si="108"/>
        <v>327.60000000000002</v>
      </c>
      <c r="L181" s="5"/>
    </row>
    <row r="182" spans="1:12" ht="30">
      <c r="A182" s="38" t="s">
        <v>66</v>
      </c>
      <c r="B182" s="40" t="s">
        <v>22</v>
      </c>
      <c r="C182" s="40" t="s">
        <v>24</v>
      </c>
      <c r="D182" s="40" t="s">
        <v>10</v>
      </c>
      <c r="E182" s="39" t="s">
        <v>167</v>
      </c>
      <c r="F182" s="40" t="s">
        <v>37</v>
      </c>
      <c r="G182" s="12">
        <v>300</v>
      </c>
      <c r="H182" s="12">
        <v>0</v>
      </c>
      <c r="I182" s="12">
        <f>G182+H182</f>
        <v>300</v>
      </c>
      <c r="J182" s="12">
        <v>313.5</v>
      </c>
      <c r="K182" s="12">
        <v>327.60000000000002</v>
      </c>
      <c r="L182" s="5"/>
    </row>
    <row r="183" spans="1:12" ht="30">
      <c r="A183" s="33" t="s">
        <v>78</v>
      </c>
      <c r="B183" s="37" t="s">
        <v>22</v>
      </c>
      <c r="C183" s="37" t="s">
        <v>24</v>
      </c>
      <c r="D183" s="37" t="s">
        <v>10</v>
      </c>
      <c r="E183" s="65" t="s">
        <v>168</v>
      </c>
      <c r="F183" s="37"/>
      <c r="G183" s="16">
        <f t="shared" ref="G183:K183" si="109">G184</f>
        <v>50</v>
      </c>
      <c r="H183" s="16">
        <f t="shared" si="109"/>
        <v>0</v>
      </c>
      <c r="I183" s="16">
        <f t="shared" si="109"/>
        <v>50</v>
      </c>
      <c r="J183" s="16">
        <f t="shared" si="109"/>
        <v>50</v>
      </c>
      <c r="K183" s="16">
        <f t="shared" si="109"/>
        <v>50</v>
      </c>
      <c r="L183" s="5"/>
    </row>
    <row r="184" spans="1:12" ht="15">
      <c r="A184" s="63" t="s">
        <v>60</v>
      </c>
      <c r="B184" s="37" t="s">
        <v>22</v>
      </c>
      <c r="C184" s="37" t="s">
        <v>24</v>
      </c>
      <c r="D184" s="37" t="s">
        <v>10</v>
      </c>
      <c r="E184" s="65" t="s">
        <v>168</v>
      </c>
      <c r="F184" s="37" t="s">
        <v>59</v>
      </c>
      <c r="G184" s="16">
        <f t="shared" si="108"/>
        <v>50</v>
      </c>
      <c r="H184" s="16">
        <f t="shared" si="108"/>
        <v>0</v>
      </c>
      <c r="I184" s="16">
        <f t="shared" si="108"/>
        <v>50</v>
      </c>
      <c r="J184" s="16">
        <f t="shared" si="108"/>
        <v>50</v>
      </c>
      <c r="K184" s="16">
        <f t="shared" si="108"/>
        <v>50</v>
      </c>
      <c r="L184" s="5"/>
    </row>
    <row r="185" spans="1:12" ht="30">
      <c r="A185" s="66" t="s">
        <v>64</v>
      </c>
      <c r="B185" s="37" t="s">
        <v>22</v>
      </c>
      <c r="C185" s="37" t="s">
        <v>24</v>
      </c>
      <c r="D185" s="37" t="s">
        <v>10</v>
      </c>
      <c r="E185" s="65" t="s">
        <v>168</v>
      </c>
      <c r="F185" s="37" t="s">
        <v>63</v>
      </c>
      <c r="G185" s="16">
        <f t="shared" si="108"/>
        <v>50</v>
      </c>
      <c r="H185" s="16">
        <f t="shared" si="108"/>
        <v>0</v>
      </c>
      <c r="I185" s="16">
        <f t="shared" si="108"/>
        <v>50</v>
      </c>
      <c r="J185" s="16">
        <f t="shared" si="108"/>
        <v>50</v>
      </c>
      <c r="K185" s="16">
        <f t="shared" si="108"/>
        <v>50</v>
      </c>
      <c r="L185" s="5"/>
    </row>
    <row r="186" spans="1:12" ht="30">
      <c r="A186" s="38" t="s">
        <v>66</v>
      </c>
      <c r="B186" s="40" t="s">
        <v>22</v>
      </c>
      <c r="C186" s="40" t="s">
        <v>24</v>
      </c>
      <c r="D186" s="40" t="s">
        <v>10</v>
      </c>
      <c r="E186" s="39" t="s">
        <v>168</v>
      </c>
      <c r="F186" s="40" t="s">
        <v>37</v>
      </c>
      <c r="G186" s="12">
        <v>50</v>
      </c>
      <c r="H186" s="12">
        <v>0</v>
      </c>
      <c r="I186" s="12">
        <f t="shared" ref="I186:I192" si="110">G186+H186</f>
        <v>50</v>
      </c>
      <c r="J186" s="12">
        <v>50</v>
      </c>
      <c r="K186" s="12">
        <v>50</v>
      </c>
      <c r="L186" s="5"/>
    </row>
    <row r="187" spans="1:12" ht="15">
      <c r="A187" s="33" t="s">
        <v>40</v>
      </c>
      <c r="B187" s="37">
        <v>920</v>
      </c>
      <c r="C187" s="37" t="s">
        <v>24</v>
      </c>
      <c r="D187" s="37" t="s">
        <v>10</v>
      </c>
      <c r="E187" s="34" t="s">
        <v>91</v>
      </c>
      <c r="F187" s="37"/>
      <c r="G187" s="16">
        <f t="shared" ref="G187" si="111">G188+G193</f>
        <v>234.1</v>
      </c>
      <c r="H187" s="16">
        <f t="shared" ref="H187" si="112">H188+H193</f>
        <v>0</v>
      </c>
      <c r="I187" s="13">
        <f t="shared" si="110"/>
        <v>234.1</v>
      </c>
      <c r="J187" s="16">
        <f t="shared" ref="J187:K187" si="113">J188+J193</f>
        <v>234.1</v>
      </c>
      <c r="K187" s="16">
        <f t="shared" si="113"/>
        <v>234.1</v>
      </c>
      <c r="L187" s="5"/>
    </row>
    <row r="188" spans="1:12" ht="30">
      <c r="A188" s="67" t="s">
        <v>79</v>
      </c>
      <c r="B188" s="37" t="s">
        <v>22</v>
      </c>
      <c r="C188" s="37" t="s">
        <v>24</v>
      </c>
      <c r="D188" s="37" t="s">
        <v>10</v>
      </c>
      <c r="E188" s="34" t="s">
        <v>102</v>
      </c>
      <c r="F188" s="37"/>
      <c r="G188" s="16">
        <f t="shared" ref="G188:G195" si="114">G189</f>
        <v>224.1</v>
      </c>
      <c r="H188" s="16">
        <f t="shared" si="108"/>
        <v>0</v>
      </c>
      <c r="I188" s="13">
        <f t="shared" si="110"/>
        <v>224.1</v>
      </c>
      <c r="J188" s="16">
        <f t="shared" si="108"/>
        <v>224.1</v>
      </c>
      <c r="K188" s="16">
        <f t="shared" si="108"/>
        <v>224.1</v>
      </c>
      <c r="L188" s="5"/>
    </row>
    <row r="189" spans="1:12" ht="15">
      <c r="A189" s="63" t="s">
        <v>60</v>
      </c>
      <c r="B189" s="37" t="s">
        <v>22</v>
      </c>
      <c r="C189" s="37" t="s">
        <v>24</v>
      </c>
      <c r="D189" s="37" t="s">
        <v>10</v>
      </c>
      <c r="E189" s="34" t="s">
        <v>102</v>
      </c>
      <c r="F189" s="37" t="s">
        <v>59</v>
      </c>
      <c r="G189" s="16">
        <f t="shared" si="114"/>
        <v>224.1</v>
      </c>
      <c r="H189" s="16">
        <f t="shared" si="108"/>
        <v>0</v>
      </c>
      <c r="I189" s="13">
        <f t="shared" si="110"/>
        <v>224.1</v>
      </c>
      <c r="J189" s="16">
        <f t="shared" si="108"/>
        <v>224.1</v>
      </c>
      <c r="K189" s="16">
        <f t="shared" si="108"/>
        <v>224.1</v>
      </c>
      <c r="L189" s="5"/>
    </row>
    <row r="190" spans="1:12" ht="30">
      <c r="A190" s="66" t="s">
        <v>64</v>
      </c>
      <c r="B190" s="37" t="s">
        <v>22</v>
      </c>
      <c r="C190" s="37" t="s">
        <v>24</v>
      </c>
      <c r="D190" s="37" t="s">
        <v>10</v>
      </c>
      <c r="E190" s="34" t="s">
        <v>102</v>
      </c>
      <c r="F190" s="37" t="s">
        <v>63</v>
      </c>
      <c r="G190" s="16">
        <f>G192+G191</f>
        <v>224.1</v>
      </c>
      <c r="H190" s="16">
        <f t="shared" ref="H190:K190" si="115">H192+H191</f>
        <v>0</v>
      </c>
      <c r="I190" s="16">
        <f>I191+I192</f>
        <v>224.1</v>
      </c>
      <c r="J190" s="16">
        <f t="shared" si="115"/>
        <v>224.1</v>
      </c>
      <c r="K190" s="16">
        <f t="shared" si="115"/>
        <v>224.1</v>
      </c>
      <c r="L190" s="5"/>
    </row>
    <row r="191" spans="1:12" ht="42.75" customHeight="1">
      <c r="A191" s="105" t="s">
        <v>202</v>
      </c>
      <c r="B191" s="40" t="s">
        <v>22</v>
      </c>
      <c r="C191" s="40" t="s">
        <v>24</v>
      </c>
      <c r="D191" s="40" t="s">
        <v>10</v>
      </c>
      <c r="E191" s="39" t="s">
        <v>102</v>
      </c>
      <c r="F191" s="40" t="s">
        <v>201</v>
      </c>
      <c r="G191" s="12">
        <v>211.1</v>
      </c>
      <c r="H191" s="12">
        <v>0</v>
      </c>
      <c r="I191" s="12">
        <f t="shared" si="110"/>
        <v>211.1</v>
      </c>
      <c r="J191" s="12">
        <v>0</v>
      </c>
      <c r="K191" s="12">
        <v>0</v>
      </c>
      <c r="L191" s="5"/>
    </row>
    <row r="192" spans="1:12" ht="30">
      <c r="A192" s="38" t="s">
        <v>66</v>
      </c>
      <c r="B192" s="40" t="s">
        <v>22</v>
      </c>
      <c r="C192" s="40" t="s">
        <v>24</v>
      </c>
      <c r="D192" s="40" t="s">
        <v>10</v>
      </c>
      <c r="E192" s="39" t="s">
        <v>102</v>
      </c>
      <c r="F192" s="40" t="s">
        <v>37</v>
      </c>
      <c r="G192" s="12">
        <v>13</v>
      </c>
      <c r="H192" s="12">
        <v>0</v>
      </c>
      <c r="I192" s="12">
        <f t="shared" si="110"/>
        <v>13</v>
      </c>
      <c r="J192" s="12">
        <v>224.1</v>
      </c>
      <c r="K192" s="12">
        <v>224.1</v>
      </c>
      <c r="L192" s="5"/>
    </row>
    <row r="193" spans="1:14" ht="45">
      <c r="A193" s="62" t="s">
        <v>80</v>
      </c>
      <c r="B193" s="37" t="s">
        <v>22</v>
      </c>
      <c r="C193" s="37" t="s">
        <v>24</v>
      </c>
      <c r="D193" s="37" t="s">
        <v>10</v>
      </c>
      <c r="E193" s="34" t="s">
        <v>103</v>
      </c>
      <c r="F193" s="37"/>
      <c r="G193" s="16">
        <f t="shared" si="114"/>
        <v>10</v>
      </c>
      <c r="H193" s="16">
        <f t="shared" si="108"/>
        <v>0</v>
      </c>
      <c r="I193" s="16">
        <f t="shared" si="108"/>
        <v>10</v>
      </c>
      <c r="J193" s="16">
        <f t="shared" si="108"/>
        <v>10</v>
      </c>
      <c r="K193" s="16">
        <f t="shared" si="108"/>
        <v>10</v>
      </c>
      <c r="L193" s="5"/>
    </row>
    <row r="194" spans="1:14" ht="30">
      <c r="A194" s="36" t="s">
        <v>115</v>
      </c>
      <c r="B194" s="37" t="s">
        <v>22</v>
      </c>
      <c r="C194" s="37" t="s">
        <v>24</v>
      </c>
      <c r="D194" s="37" t="s">
        <v>10</v>
      </c>
      <c r="E194" s="34" t="s">
        <v>103</v>
      </c>
      <c r="F194" s="37" t="s">
        <v>42</v>
      </c>
      <c r="G194" s="16">
        <f t="shared" si="114"/>
        <v>10</v>
      </c>
      <c r="H194" s="16">
        <f t="shared" si="108"/>
        <v>0</v>
      </c>
      <c r="I194" s="16">
        <f t="shared" si="108"/>
        <v>10</v>
      </c>
      <c r="J194" s="16">
        <f t="shared" si="108"/>
        <v>10</v>
      </c>
      <c r="K194" s="16">
        <f t="shared" si="108"/>
        <v>10</v>
      </c>
      <c r="L194" s="5"/>
    </row>
    <row r="195" spans="1:14" ht="30">
      <c r="A195" s="36" t="s">
        <v>67</v>
      </c>
      <c r="B195" s="37" t="s">
        <v>22</v>
      </c>
      <c r="C195" s="37" t="s">
        <v>24</v>
      </c>
      <c r="D195" s="37" t="s">
        <v>10</v>
      </c>
      <c r="E195" s="34" t="s">
        <v>103</v>
      </c>
      <c r="F195" s="37" t="s">
        <v>43</v>
      </c>
      <c r="G195" s="16">
        <f t="shared" si="114"/>
        <v>10</v>
      </c>
      <c r="H195" s="16">
        <f t="shared" si="108"/>
        <v>0</v>
      </c>
      <c r="I195" s="16">
        <f t="shared" si="108"/>
        <v>10</v>
      </c>
      <c r="J195" s="16">
        <f t="shared" si="108"/>
        <v>10</v>
      </c>
      <c r="K195" s="16">
        <f t="shared" si="108"/>
        <v>10</v>
      </c>
      <c r="L195" s="5"/>
    </row>
    <row r="196" spans="1:14" ht="15">
      <c r="A196" s="38" t="s">
        <v>125</v>
      </c>
      <c r="B196" s="40" t="s">
        <v>22</v>
      </c>
      <c r="C196" s="40" t="s">
        <v>24</v>
      </c>
      <c r="D196" s="40" t="s">
        <v>10</v>
      </c>
      <c r="E196" s="39" t="s">
        <v>103</v>
      </c>
      <c r="F196" s="40" t="s">
        <v>32</v>
      </c>
      <c r="G196" s="12">
        <v>10</v>
      </c>
      <c r="H196" s="12">
        <v>0</v>
      </c>
      <c r="I196" s="12">
        <f>G196+H196</f>
        <v>10</v>
      </c>
      <c r="J196" s="12">
        <v>10</v>
      </c>
      <c r="K196" s="12">
        <v>10</v>
      </c>
      <c r="L196" s="5"/>
    </row>
    <row r="197" spans="1:14" ht="14.25">
      <c r="A197" s="102" t="s">
        <v>200</v>
      </c>
      <c r="B197" s="47" t="s">
        <v>22</v>
      </c>
      <c r="C197" s="47" t="s">
        <v>196</v>
      </c>
      <c r="D197" s="47" t="s">
        <v>25</v>
      </c>
      <c r="E197" s="104"/>
      <c r="F197" s="47"/>
      <c r="G197" s="19">
        <f t="shared" ref="G197:G202" si="116">G198</f>
        <v>500</v>
      </c>
      <c r="H197" s="19">
        <f t="shared" ref="H197:K202" si="117">H198</f>
        <v>0</v>
      </c>
      <c r="I197" s="19">
        <f t="shared" si="117"/>
        <v>500</v>
      </c>
      <c r="J197" s="19">
        <f t="shared" si="117"/>
        <v>0</v>
      </c>
      <c r="K197" s="19">
        <f t="shared" si="117"/>
        <v>0</v>
      </c>
      <c r="L197" s="5"/>
    </row>
    <row r="198" spans="1:14" ht="15">
      <c r="A198" s="101" t="s">
        <v>199</v>
      </c>
      <c r="B198" s="37" t="s">
        <v>22</v>
      </c>
      <c r="C198" s="37" t="s">
        <v>196</v>
      </c>
      <c r="D198" s="37" t="s">
        <v>9</v>
      </c>
      <c r="E198" s="65"/>
      <c r="F198" s="37"/>
      <c r="G198" s="16">
        <f t="shared" si="116"/>
        <v>500</v>
      </c>
      <c r="H198" s="16">
        <f t="shared" si="117"/>
        <v>0</v>
      </c>
      <c r="I198" s="16">
        <f t="shared" si="117"/>
        <v>500</v>
      </c>
      <c r="J198" s="16">
        <f t="shared" si="117"/>
        <v>0</v>
      </c>
      <c r="K198" s="16">
        <f t="shared" si="117"/>
        <v>0</v>
      </c>
      <c r="L198" s="5"/>
    </row>
    <row r="199" spans="1:14" ht="15">
      <c r="A199" s="101" t="s">
        <v>40</v>
      </c>
      <c r="B199" s="37" t="s">
        <v>22</v>
      </c>
      <c r="C199" s="37" t="s">
        <v>196</v>
      </c>
      <c r="D199" s="37" t="s">
        <v>9</v>
      </c>
      <c r="E199" s="65" t="s">
        <v>91</v>
      </c>
      <c r="F199" s="37"/>
      <c r="G199" s="16">
        <f t="shared" si="116"/>
        <v>500</v>
      </c>
      <c r="H199" s="16">
        <f t="shared" si="117"/>
        <v>0</v>
      </c>
      <c r="I199" s="16">
        <f t="shared" si="117"/>
        <v>500</v>
      </c>
      <c r="J199" s="16">
        <f t="shared" si="117"/>
        <v>0</v>
      </c>
      <c r="K199" s="16">
        <f t="shared" si="117"/>
        <v>0</v>
      </c>
      <c r="L199" s="5"/>
    </row>
    <row r="200" spans="1:14" ht="49.5" customHeight="1">
      <c r="A200" s="101" t="s">
        <v>198</v>
      </c>
      <c r="B200" s="37" t="s">
        <v>22</v>
      </c>
      <c r="C200" s="37" t="s">
        <v>196</v>
      </c>
      <c r="D200" s="37" t="s">
        <v>9</v>
      </c>
      <c r="E200" s="65" t="s">
        <v>197</v>
      </c>
      <c r="F200" s="37"/>
      <c r="G200" s="16">
        <f t="shared" si="116"/>
        <v>500</v>
      </c>
      <c r="H200" s="16">
        <f t="shared" si="117"/>
        <v>0</v>
      </c>
      <c r="I200" s="16">
        <f t="shared" si="117"/>
        <v>500</v>
      </c>
      <c r="J200" s="16">
        <f t="shared" si="117"/>
        <v>0</v>
      </c>
      <c r="K200" s="16">
        <f t="shared" si="117"/>
        <v>0</v>
      </c>
      <c r="L200" s="5"/>
    </row>
    <row r="201" spans="1:14" ht="30">
      <c r="A201" s="101" t="s">
        <v>115</v>
      </c>
      <c r="B201" s="37" t="s">
        <v>22</v>
      </c>
      <c r="C201" s="37" t="s">
        <v>196</v>
      </c>
      <c r="D201" s="37" t="s">
        <v>9</v>
      </c>
      <c r="E201" s="65" t="s">
        <v>197</v>
      </c>
      <c r="F201" s="37" t="s">
        <v>42</v>
      </c>
      <c r="G201" s="16">
        <f t="shared" si="116"/>
        <v>500</v>
      </c>
      <c r="H201" s="16">
        <f t="shared" si="117"/>
        <v>0</v>
      </c>
      <c r="I201" s="16">
        <f t="shared" si="117"/>
        <v>500</v>
      </c>
      <c r="J201" s="16">
        <f t="shared" si="117"/>
        <v>0</v>
      </c>
      <c r="K201" s="16">
        <f t="shared" si="117"/>
        <v>0</v>
      </c>
      <c r="L201" s="5"/>
    </row>
    <row r="202" spans="1:14" ht="30">
      <c r="A202" s="101" t="s">
        <v>67</v>
      </c>
      <c r="B202" s="37" t="s">
        <v>22</v>
      </c>
      <c r="C202" s="37" t="s">
        <v>196</v>
      </c>
      <c r="D202" s="37" t="s">
        <v>9</v>
      </c>
      <c r="E202" s="65" t="s">
        <v>197</v>
      </c>
      <c r="F202" s="37" t="s">
        <v>43</v>
      </c>
      <c r="G202" s="16">
        <f t="shared" si="116"/>
        <v>500</v>
      </c>
      <c r="H202" s="16">
        <f t="shared" si="117"/>
        <v>0</v>
      </c>
      <c r="I202" s="16">
        <f t="shared" si="117"/>
        <v>500</v>
      </c>
      <c r="J202" s="16">
        <f t="shared" si="117"/>
        <v>0</v>
      </c>
      <c r="K202" s="16">
        <f t="shared" si="117"/>
        <v>0</v>
      </c>
      <c r="L202" s="5"/>
    </row>
    <row r="203" spans="1:14" ht="15">
      <c r="A203" s="38" t="s">
        <v>125</v>
      </c>
      <c r="B203" s="40" t="s">
        <v>22</v>
      </c>
      <c r="C203" s="40" t="s">
        <v>196</v>
      </c>
      <c r="D203" s="40" t="s">
        <v>9</v>
      </c>
      <c r="E203" s="39" t="s">
        <v>197</v>
      </c>
      <c r="F203" s="40" t="s">
        <v>32</v>
      </c>
      <c r="G203" s="12">
        <v>500</v>
      </c>
      <c r="H203" s="12">
        <v>0</v>
      </c>
      <c r="I203" s="12">
        <v>500</v>
      </c>
      <c r="J203" s="12">
        <v>0</v>
      </c>
      <c r="K203" s="12">
        <v>0</v>
      </c>
      <c r="L203" s="5"/>
    </row>
    <row r="204" spans="1:14" ht="28.5">
      <c r="A204" s="46" t="s">
        <v>119</v>
      </c>
      <c r="B204" s="47" t="s">
        <v>22</v>
      </c>
      <c r="C204" s="47">
        <v>99</v>
      </c>
      <c r="D204" s="47" t="s">
        <v>25</v>
      </c>
      <c r="E204" s="34"/>
      <c r="F204" s="47"/>
      <c r="G204" s="19">
        <v>0</v>
      </c>
      <c r="H204" s="19">
        <f t="shared" ref="H204:K206" si="118">H205</f>
        <v>0</v>
      </c>
      <c r="I204" s="19">
        <f t="shared" si="118"/>
        <v>0</v>
      </c>
      <c r="J204" s="19">
        <f t="shared" si="118"/>
        <v>4181.2</v>
      </c>
      <c r="K204" s="19">
        <f t="shared" si="118"/>
        <v>8533.1</v>
      </c>
      <c r="L204" s="5"/>
    </row>
    <row r="205" spans="1:14" ht="15">
      <c r="A205" s="58" t="s">
        <v>120</v>
      </c>
      <c r="B205" s="34" t="s">
        <v>22</v>
      </c>
      <c r="C205" s="43">
        <v>99</v>
      </c>
      <c r="D205" s="43">
        <v>99</v>
      </c>
      <c r="E205" s="34"/>
      <c r="F205" s="34"/>
      <c r="G205" s="13">
        <f t="shared" ref="G205:G206" si="119">G206</f>
        <v>0</v>
      </c>
      <c r="H205" s="13">
        <f t="shared" si="118"/>
        <v>0</v>
      </c>
      <c r="I205" s="13">
        <f t="shared" si="118"/>
        <v>0</v>
      </c>
      <c r="J205" s="13">
        <f t="shared" si="118"/>
        <v>4181.2</v>
      </c>
      <c r="K205" s="13">
        <f t="shared" si="118"/>
        <v>8533.1</v>
      </c>
      <c r="L205" s="5"/>
    </row>
    <row r="206" spans="1:14" ht="15">
      <c r="A206" s="58" t="s">
        <v>40</v>
      </c>
      <c r="B206" s="34" t="s">
        <v>22</v>
      </c>
      <c r="C206" s="43">
        <v>99</v>
      </c>
      <c r="D206" s="43">
        <v>99</v>
      </c>
      <c r="E206" s="34" t="s">
        <v>91</v>
      </c>
      <c r="F206" s="34"/>
      <c r="G206" s="13">
        <f t="shared" si="119"/>
        <v>0</v>
      </c>
      <c r="H206" s="13">
        <f t="shared" si="118"/>
        <v>0</v>
      </c>
      <c r="I206" s="13">
        <f t="shared" si="118"/>
        <v>0</v>
      </c>
      <c r="J206" s="13">
        <f t="shared" si="118"/>
        <v>4181.2</v>
      </c>
      <c r="K206" s="13">
        <f t="shared" si="118"/>
        <v>8533.1</v>
      </c>
      <c r="L206" s="5"/>
    </row>
    <row r="207" spans="1:14" ht="15">
      <c r="A207" s="58" t="s">
        <v>120</v>
      </c>
      <c r="B207" s="34" t="s">
        <v>22</v>
      </c>
      <c r="C207" s="43">
        <v>99</v>
      </c>
      <c r="D207" s="43">
        <v>99</v>
      </c>
      <c r="E207" s="34" t="s">
        <v>121</v>
      </c>
      <c r="F207" s="34"/>
      <c r="G207" s="13">
        <v>0</v>
      </c>
      <c r="H207" s="13"/>
      <c r="I207" s="13">
        <f>G207+H207</f>
        <v>0</v>
      </c>
      <c r="J207" s="13">
        <v>4181.2</v>
      </c>
      <c r="K207" s="13">
        <v>8533.1</v>
      </c>
      <c r="L207" s="5"/>
    </row>
    <row r="208" spans="1:14" ht="28.5">
      <c r="A208" s="69" t="s">
        <v>52</v>
      </c>
      <c r="B208" s="70" t="s">
        <v>53</v>
      </c>
      <c r="C208" s="71"/>
      <c r="D208" s="71"/>
      <c r="E208" s="70"/>
      <c r="F208" s="70" t="s">
        <v>7</v>
      </c>
      <c r="G208" s="9">
        <f>G209</f>
        <v>50182</v>
      </c>
      <c r="H208" s="9">
        <f>H209</f>
        <v>420</v>
      </c>
      <c r="I208" s="9">
        <f>I209</f>
        <v>50602</v>
      </c>
      <c r="J208" s="9">
        <f t="shared" ref="J208" si="120">J209</f>
        <v>48115.199999999997</v>
      </c>
      <c r="K208" s="9">
        <f>K209</f>
        <v>49719.899999999994</v>
      </c>
      <c r="L208" s="5"/>
      <c r="M208" s="87"/>
      <c r="N208" s="87"/>
    </row>
    <row r="209" spans="1:14" ht="14.25">
      <c r="A209" s="46" t="s">
        <v>54</v>
      </c>
      <c r="B209" s="72">
        <v>956</v>
      </c>
      <c r="C209" s="73">
        <v>8</v>
      </c>
      <c r="D209" s="47" t="s">
        <v>25</v>
      </c>
      <c r="E209" s="74"/>
      <c r="F209" s="72"/>
      <c r="G209" s="8">
        <f>G210+G236</f>
        <v>50182</v>
      </c>
      <c r="H209" s="8">
        <f>H210+H236</f>
        <v>420</v>
      </c>
      <c r="I209" s="8">
        <f>I210+I236</f>
        <v>50602</v>
      </c>
      <c r="J209" s="8">
        <f>J210+J236</f>
        <v>48115.199999999997</v>
      </c>
      <c r="K209" s="8">
        <f>K210+K236</f>
        <v>49719.899999999994</v>
      </c>
      <c r="L209" s="5"/>
      <c r="M209" s="87"/>
      <c r="N209" s="87"/>
    </row>
    <row r="210" spans="1:14" ht="15">
      <c r="A210" s="48" t="s">
        <v>21</v>
      </c>
      <c r="B210" s="75">
        <v>956</v>
      </c>
      <c r="C210" s="76">
        <v>8</v>
      </c>
      <c r="D210" s="76">
        <v>1</v>
      </c>
      <c r="E210" s="77"/>
      <c r="F210" s="75"/>
      <c r="G210" s="11">
        <f>G211</f>
        <v>37159.1</v>
      </c>
      <c r="H210" s="11">
        <f>H211</f>
        <v>420</v>
      </c>
      <c r="I210" s="11">
        <f t="shared" ref="I210" si="121">I211</f>
        <v>37579.1</v>
      </c>
      <c r="J210" s="11">
        <f t="shared" ref="J210:K210" si="122">J211</f>
        <v>35382.1</v>
      </c>
      <c r="K210" s="11">
        <f t="shared" si="122"/>
        <v>36601.199999999997</v>
      </c>
      <c r="L210" s="5"/>
    </row>
    <row r="211" spans="1:14" ht="30">
      <c r="A211" s="33" t="s">
        <v>156</v>
      </c>
      <c r="B211" s="34" t="s">
        <v>53</v>
      </c>
      <c r="C211" s="30">
        <v>8</v>
      </c>
      <c r="D211" s="30">
        <v>1</v>
      </c>
      <c r="E211" s="34" t="s">
        <v>104</v>
      </c>
      <c r="F211" s="34"/>
      <c r="G211" s="13">
        <f>G212+G216+G224+G228+G220+G232</f>
        <v>37159.1</v>
      </c>
      <c r="H211" s="13">
        <f>H212+H216+H224+H228+H220+H232</f>
        <v>420</v>
      </c>
      <c r="I211" s="13">
        <f t="shared" ref="I211:K211" si="123">I212+I216+I224+I228+I220+I232</f>
        <v>37579.1</v>
      </c>
      <c r="J211" s="13">
        <f t="shared" si="123"/>
        <v>35382.1</v>
      </c>
      <c r="K211" s="13">
        <f t="shared" si="123"/>
        <v>36601.199999999997</v>
      </c>
      <c r="L211" s="5"/>
    </row>
    <row r="212" spans="1:14" ht="30">
      <c r="A212" s="78" t="s">
        <v>74</v>
      </c>
      <c r="B212" s="29" t="s">
        <v>53</v>
      </c>
      <c r="C212" s="30">
        <v>8</v>
      </c>
      <c r="D212" s="30">
        <v>1</v>
      </c>
      <c r="E212" s="29" t="s">
        <v>105</v>
      </c>
      <c r="F212" s="34"/>
      <c r="G212" s="13">
        <f t="shared" ref="G212" si="124">G213</f>
        <v>8538.2000000000007</v>
      </c>
      <c r="H212" s="13">
        <f t="shared" ref="H212:K212" si="125">H213</f>
        <v>0</v>
      </c>
      <c r="I212" s="13">
        <f t="shared" si="125"/>
        <v>8538.2000000000007</v>
      </c>
      <c r="J212" s="13">
        <f t="shared" si="125"/>
        <v>9340</v>
      </c>
      <c r="K212" s="13">
        <f t="shared" si="125"/>
        <v>9352.9</v>
      </c>
      <c r="L212" s="5"/>
      <c r="M212" s="5"/>
      <c r="N212" s="5"/>
    </row>
    <row r="213" spans="1:14" ht="30">
      <c r="A213" s="58" t="s">
        <v>55</v>
      </c>
      <c r="B213" s="65" t="s">
        <v>53</v>
      </c>
      <c r="C213" s="30">
        <v>8</v>
      </c>
      <c r="D213" s="30">
        <v>1</v>
      </c>
      <c r="E213" s="65" t="s">
        <v>105</v>
      </c>
      <c r="F213" s="34" t="s">
        <v>56</v>
      </c>
      <c r="G213" s="13">
        <f t="shared" ref="G213" si="126">G215</f>
        <v>8538.2000000000007</v>
      </c>
      <c r="H213" s="13">
        <f t="shared" ref="H213:I213" si="127">H215</f>
        <v>0</v>
      </c>
      <c r="I213" s="13">
        <f t="shared" si="127"/>
        <v>8538.2000000000007</v>
      </c>
      <c r="J213" s="13">
        <f t="shared" ref="J213:K213" si="128">J215</f>
        <v>9340</v>
      </c>
      <c r="K213" s="13">
        <f t="shared" si="128"/>
        <v>9352.9</v>
      </c>
      <c r="L213" s="5"/>
    </row>
    <row r="214" spans="1:14" ht="15">
      <c r="A214" s="58" t="s">
        <v>57</v>
      </c>
      <c r="B214" s="65" t="s">
        <v>53</v>
      </c>
      <c r="C214" s="30">
        <v>8</v>
      </c>
      <c r="D214" s="30">
        <v>1</v>
      </c>
      <c r="E214" s="29" t="s">
        <v>105</v>
      </c>
      <c r="F214" s="34" t="s">
        <v>58</v>
      </c>
      <c r="G214" s="13">
        <f t="shared" ref="G214" si="129">G215</f>
        <v>8538.2000000000007</v>
      </c>
      <c r="H214" s="13">
        <f t="shared" ref="H214:K214" si="130">H215</f>
        <v>0</v>
      </c>
      <c r="I214" s="13">
        <f t="shared" si="130"/>
        <v>8538.2000000000007</v>
      </c>
      <c r="J214" s="13">
        <f t="shared" si="130"/>
        <v>9340</v>
      </c>
      <c r="K214" s="13">
        <f t="shared" si="130"/>
        <v>9352.9</v>
      </c>
      <c r="L214" s="5"/>
    </row>
    <row r="215" spans="1:14" ht="60">
      <c r="A215" s="68" t="s">
        <v>69</v>
      </c>
      <c r="B215" s="39" t="s">
        <v>53</v>
      </c>
      <c r="C215" s="79">
        <v>8</v>
      </c>
      <c r="D215" s="79">
        <v>1</v>
      </c>
      <c r="E215" s="79" t="s">
        <v>105</v>
      </c>
      <c r="F215" s="39" t="s">
        <v>36</v>
      </c>
      <c r="G215" s="45">
        <v>8538.2000000000007</v>
      </c>
      <c r="H215" s="45">
        <v>0</v>
      </c>
      <c r="I215" s="12">
        <f>G215+H215</f>
        <v>8538.2000000000007</v>
      </c>
      <c r="J215" s="45">
        <f>9451-55.6-55.4</f>
        <v>9340</v>
      </c>
      <c r="K215" s="45">
        <f>9474.2-60.6-60.7</f>
        <v>9352.9</v>
      </c>
      <c r="L215" s="5"/>
      <c r="M215" s="89"/>
      <c r="N215" s="89"/>
    </row>
    <row r="216" spans="1:14" ht="60">
      <c r="A216" s="84" t="s">
        <v>144</v>
      </c>
      <c r="B216" s="34" t="s">
        <v>53</v>
      </c>
      <c r="C216" s="30">
        <v>8</v>
      </c>
      <c r="D216" s="30">
        <v>1</v>
      </c>
      <c r="E216" s="34" t="s">
        <v>145</v>
      </c>
      <c r="F216" s="34"/>
      <c r="G216" s="13">
        <f>G217</f>
        <v>5081.5</v>
      </c>
      <c r="H216" s="13">
        <f t="shared" ref="H216:I216" si="131">H217</f>
        <v>0</v>
      </c>
      <c r="I216" s="13">
        <f t="shared" si="131"/>
        <v>5081.5</v>
      </c>
      <c r="J216" s="13">
        <f>J217</f>
        <v>5559.3</v>
      </c>
      <c r="K216" s="13">
        <f>K217</f>
        <v>6055.5</v>
      </c>
      <c r="L216" s="5"/>
    </row>
    <row r="217" spans="1:14" ht="30">
      <c r="A217" s="58" t="s">
        <v>55</v>
      </c>
      <c r="B217" s="65" t="s">
        <v>53</v>
      </c>
      <c r="C217" s="30">
        <v>8</v>
      </c>
      <c r="D217" s="30">
        <v>1</v>
      </c>
      <c r="E217" s="34" t="s">
        <v>145</v>
      </c>
      <c r="F217" s="34" t="s">
        <v>56</v>
      </c>
      <c r="G217" s="13">
        <f>G219</f>
        <v>5081.5</v>
      </c>
      <c r="H217" s="13">
        <f t="shared" ref="H217:I217" si="132">H219</f>
        <v>0</v>
      </c>
      <c r="I217" s="13">
        <f t="shared" si="132"/>
        <v>5081.5</v>
      </c>
      <c r="J217" s="13">
        <f>J219</f>
        <v>5559.3</v>
      </c>
      <c r="K217" s="13">
        <f>K219</f>
        <v>6055.5</v>
      </c>
      <c r="L217" s="5"/>
    </row>
    <row r="218" spans="1:14" ht="15">
      <c r="A218" s="58" t="s">
        <v>57</v>
      </c>
      <c r="B218" s="65" t="s">
        <v>53</v>
      </c>
      <c r="C218" s="30">
        <v>8</v>
      </c>
      <c r="D218" s="30">
        <v>1</v>
      </c>
      <c r="E218" s="34" t="s">
        <v>145</v>
      </c>
      <c r="F218" s="34" t="s">
        <v>58</v>
      </c>
      <c r="G218" s="13">
        <f>G219</f>
        <v>5081.5</v>
      </c>
      <c r="H218" s="13">
        <f t="shared" ref="H218:I218" si="133">H219</f>
        <v>0</v>
      </c>
      <c r="I218" s="13">
        <f t="shared" si="133"/>
        <v>5081.5</v>
      </c>
      <c r="J218" s="13">
        <f>J219</f>
        <v>5559.3</v>
      </c>
      <c r="K218" s="13">
        <f>K219</f>
        <v>6055.5</v>
      </c>
      <c r="L218" s="5"/>
      <c r="M218" s="5"/>
      <c r="N218" s="5"/>
    </row>
    <row r="219" spans="1:14" ht="60">
      <c r="A219" s="68" t="s">
        <v>69</v>
      </c>
      <c r="B219" s="39" t="s">
        <v>53</v>
      </c>
      <c r="C219" s="79">
        <v>8</v>
      </c>
      <c r="D219" s="79">
        <v>1</v>
      </c>
      <c r="E219" s="79" t="s">
        <v>145</v>
      </c>
      <c r="F219" s="39" t="s">
        <v>36</v>
      </c>
      <c r="G219" s="45">
        <f>5030.7+50.8</f>
        <v>5081.5</v>
      </c>
      <c r="H219" s="45"/>
      <c r="I219" s="12">
        <f>G219+H219</f>
        <v>5081.5</v>
      </c>
      <c r="J219" s="45">
        <f>5503.7+55.6</f>
        <v>5559.3</v>
      </c>
      <c r="K219" s="45">
        <f>5994.9+60.6</f>
        <v>6055.5</v>
      </c>
      <c r="L219" s="5"/>
      <c r="M219" s="5"/>
      <c r="N219" s="5"/>
    </row>
    <row r="220" spans="1:14" ht="30">
      <c r="A220" s="58" t="s">
        <v>185</v>
      </c>
      <c r="B220" s="65" t="s">
        <v>53</v>
      </c>
      <c r="C220" s="30">
        <v>8</v>
      </c>
      <c r="D220" s="30">
        <v>1</v>
      </c>
      <c r="E220" s="65" t="s">
        <v>184</v>
      </c>
      <c r="F220" s="65"/>
      <c r="G220" s="99">
        <f>G221</f>
        <v>642.9</v>
      </c>
      <c r="H220" s="99">
        <f>H222</f>
        <v>0</v>
      </c>
      <c r="I220" s="16">
        <f>I222</f>
        <v>642.9</v>
      </c>
      <c r="J220" s="16">
        <f>J222</f>
        <v>0</v>
      </c>
      <c r="K220" s="16">
        <f>K222</f>
        <v>0</v>
      </c>
      <c r="L220" s="5"/>
      <c r="M220" s="5"/>
      <c r="N220" s="5"/>
    </row>
    <row r="221" spans="1:14" ht="30">
      <c r="A221" s="58" t="s">
        <v>55</v>
      </c>
      <c r="B221" s="65" t="s">
        <v>53</v>
      </c>
      <c r="C221" s="30">
        <v>8</v>
      </c>
      <c r="D221" s="30">
        <v>1</v>
      </c>
      <c r="E221" s="65" t="s">
        <v>184</v>
      </c>
      <c r="F221" s="65" t="s">
        <v>56</v>
      </c>
      <c r="G221" s="99">
        <f>G222</f>
        <v>642.9</v>
      </c>
      <c r="H221" s="99">
        <f>H222</f>
        <v>0</v>
      </c>
      <c r="I221" s="16">
        <f>I222</f>
        <v>642.9</v>
      </c>
      <c r="J221" s="16">
        <f t="shared" ref="J221:K221" si="134">J222</f>
        <v>0</v>
      </c>
      <c r="K221" s="16">
        <f t="shared" si="134"/>
        <v>0</v>
      </c>
      <c r="L221" s="5"/>
      <c r="M221" s="5"/>
      <c r="N221" s="5"/>
    </row>
    <row r="222" spans="1:14" ht="15">
      <c r="A222" s="58" t="s">
        <v>57</v>
      </c>
      <c r="B222" s="65" t="s">
        <v>53</v>
      </c>
      <c r="C222" s="30">
        <v>8</v>
      </c>
      <c r="D222" s="30">
        <v>1</v>
      </c>
      <c r="E222" s="65" t="s">
        <v>184</v>
      </c>
      <c r="F222" s="65" t="s">
        <v>58</v>
      </c>
      <c r="G222" s="99">
        <f>G223</f>
        <v>642.9</v>
      </c>
      <c r="H222" s="99">
        <f>H223</f>
        <v>0</v>
      </c>
      <c r="I222" s="16">
        <f>I223</f>
        <v>642.9</v>
      </c>
      <c r="J222" s="16">
        <f t="shared" ref="J222:K222" si="135">J223</f>
        <v>0</v>
      </c>
      <c r="K222" s="16">
        <f t="shared" si="135"/>
        <v>0</v>
      </c>
      <c r="L222" s="5"/>
      <c r="M222" s="5"/>
      <c r="N222" s="5"/>
    </row>
    <row r="223" spans="1:14" ht="15">
      <c r="A223" s="68" t="s">
        <v>147</v>
      </c>
      <c r="B223" s="39" t="s">
        <v>53</v>
      </c>
      <c r="C223" s="79">
        <v>8</v>
      </c>
      <c r="D223" s="79">
        <v>1</v>
      </c>
      <c r="E223" s="79" t="s">
        <v>184</v>
      </c>
      <c r="F223" s="39" t="s">
        <v>148</v>
      </c>
      <c r="G223" s="45">
        <v>642.9</v>
      </c>
      <c r="H223" s="45">
        <v>0</v>
      </c>
      <c r="I223" s="12">
        <f>G223+H223</f>
        <v>642.9</v>
      </c>
      <c r="J223" s="45">
        <v>0</v>
      </c>
      <c r="K223" s="45">
        <v>0</v>
      </c>
      <c r="L223" s="5"/>
      <c r="M223" s="5"/>
      <c r="N223" s="5"/>
    </row>
    <row r="224" spans="1:14" ht="30">
      <c r="A224" s="80" t="s">
        <v>75</v>
      </c>
      <c r="B224" s="65" t="s">
        <v>53</v>
      </c>
      <c r="C224" s="30">
        <v>8</v>
      </c>
      <c r="D224" s="30">
        <v>1</v>
      </c>
      <c r="E224" s="65" t="s">
        <v>106</v>
      </c>
      <c r="F224" s="34"/>
      <c r="G224" s="13">
        <f t="shared" ref="G224:G226" si="136">G225</f>
        <v>14873.8</v>
      </c>
      <c r="H224" s="13">
        <f t="shared" ref="H224:K226" si="137">H225</f>
        <v>420</v>
      </c>
      <c r="I224" s="13">
        <f t="shared" si="137"/>
        <v>15293.8</v>
      </c>
      <c r="J224" s="13">
        <f t="shared" si="137"/>
        <v>12722.8</v>
      </c>
      <c r="K224" s="13">
        <f t="shared" si="137"/>
        <v>12740.2</v>
      </c>
      <c r="L224" s="5"/>
    </row>
    <row r="225" spans="1:14" ht="30">
      <c r="A225" s="58" t="s">
        <v>55</v>
      </c>
      <c r="B225" s="65" t="s">
        <v>53</v>
      </c>
      <c r="C225" s="30">
        <v>8</v>
      </c>
      <c r="D225" s="30">
        <v>1</v>
      </c>
      <c r="E225" s="65" t="s">
        <v>106</v>
      </c>
      <c r="F225" s="34" t="s">
        <v>56</v>
      </c>
      <c r="G225" s="13">
        <f t="shared" si="136"/>
        <v>14873.8</v>
      </c>
      <c r="H225" s="13">
        <f t="shared" si="137"/>
        <v>420</v>
      </c>
      <c r="I225" s="13">
        <f t="shared" si="137"/>
        <v>15293.8</v>
      </c>
      <c r="J225" s="13">
        <f t="shared" si="137"/>
        <v>12722.8</v>
      </c>
      <c r="K225" s="13">
        <f t="shared" si="137"/>
        <v>12740.2</v>
      </c>
      <c r="L225" s="5"/>
    </row>
    <row r="226" spans="1:14" ht="15">
      <c r="A226" s="58" t="s">
        <v>57</v>
      </c>
      <c r="B226" s="65" t="s">
        <v>53</v>
      </c>
      <c r="C226" s="30">
        <v>8</v>
      </c>
      <c r="D226" s="30">
        <v>1</v>
      </c>
      <c r="E226" s="65" t="s">
        <v>106</v>
      </c>
      <c r="F226" s="34" t="s">
        <v>58</v>
      </c>
      <c r="G226" s="13">
        <f t="shared" si="136"/>
        <v>14873.8</v>
      </c>
      <c r="H226" s="13">
        <f t="shared" si="137"/>
        <v>420</v>
      </c>
      <c r="I226" s="13">
        <f t="shared" si="137"/>
        <v>15293.8</v>
      </c>
      <c r="J226" s="13">
        <f t="shared" si="137"/>
        <v>12722.8</v>
      </c>
      <c r="K226" s="13">
        <f t="shared" si="137"/>
        <v>12740.2</v>
      </c>
      <c r="L226" s="5"/>
    </row>
    <row r="227" spans="1:14" ht="60">
      <c r="A227" s="68" t="s">
        <v>69</v>
      </c>
      <c r="B227" s="39" t="s">
        <v>53</v>
      </c>
      <c r="C227" s="79">
        <v>8</v>
      </c>
      <c r="D227" s="79">
        <v>1</v>
      </c>
      <c r="E227" s="81" t="s">
        <v>106</v>
      </c>
      <c r="F227" s="39" t="s">
        <v>36</v>
      </c>
      <c r="G227" s="45">
        <v>14873.8</v>
      </c>
      <c r="H227" s="45">
        <v>420</v>
      </c>
      <c r="I227" s="12">
        <f>G227+H227</f>
        <v>15293.8</v>
      </c>
      <c r="J227" s="45">
        <f>12877.8-77.6-77.4</f>
        <v>12722.8</v>
      </c>
      <c r="K227" s="45">
        <f>12909.2-84.5-84.5</f>
        <v>12740.2</v>
      </c>
      <c r="L227" s="5"/>
      <c r="M227" s="89"/>
      <c r="N227" s="89"/>
    </row>
    <row r="228" spans="1:14" ht="60">
      <c r="A228" s="84" t="s">
        <v>144</v>
      </c>
      <c r="B228" s="34" t="s">
        <v>53</v>
      </c>
      <c r="C228" s="30">
        <v>8</v>
      </c>
      <c r="D228" s="30">
        <v>1</v>
      </c>
      <c r="E228" s="34" t="s">
        <v>146</v>
      </c>
      <c r="F228" s="34"/>
      <c r="G228" s="13">
        <f>G229</f>
        <v>7093.2</v>
      </c>
      <c r="H228" s="13">
        <f t="shared" ref="H228:I228" si="138">H229</f>
        <v>0</v>
      </c>
      <c r="I228" s="13">
        <f t="shared" si="138"/>
        <v>7093.2</v>
      </c>
      <c r="J228" s="13">
        <f>J229</f>
        <v>7760</v>
      </c>
      <c r="K228" s="13">
        <f>K229</f>
        <v>8452.6</v>
      </c>
      <c r="L228" s="5"/>
    </row>
    <row r="229" spans="1:14" ht="30">
      <c r="A229" s="58" t="s">
        <v>55</v>
      </c>
      <c r="B229" s="65" t="s">
        <v>53</v>
      </c>
      <c r="C229" s="30">
        <v>8</v>
      </c>
      <c r="D229" s="30">
        <v>1</v>
      </c>
      <c r="E229" s="34" t="s">
        <v>146</v>
      </c>
      <c r="F229" s="34" t="s">
        <v>56</v>
      </c>
      <c r="G229" s="13">
        <f>G231</f>
        <v>7093.2</v>
      </c>
      <c r="H229" s="13">
        <f t="shared" ref="H229:I229" si="139">H231</f>
        <v>0</v>
      </c>
      <c r="I229" s="13">
        <f t="shared" si="139"/>
        <v>7093.2</v>
      </c>
      <c r="J229" s="13">
        <f>J231</f>
        <v>7760</v>
      </c>
      <c r="K229" s="13">
        <f>K231</f>
        <v>8452.6</v>
      </c>
      <c r="L229" s="5"/>
    </row>
    <row r="230" spans="1:14" ht="15">
      <c r="A230" s="58" t="s">
        <v>57</v>
      </c>
      <c r="B230" s="65" t="s">
        <v>53</v>
      </c>
      <c r="C230" s="30">
        <v>8</v>
      </c>
      <c r="D230" s="30">
        <v>1</v>
      </c>
      <c r="E230" s="34" t="s">
        <v>146</v>
      </c>
      <c r="F230" s="34" t="s">
        <v>58</v>
      </c>
      <c r="G230" s="13">
        <f>G231</f>
        <v>7093.2</v>
      </c>
      <c r="H230" s="13">
        <f t="shared" ref="H230:I230" si="140">H231</f>
        <v>0</v>
      </c>
      <c r="I230" s="13">
        <f t="shared" si="140"/>
        <v>7093.2</v>
      </c>
      <c r="J230" s="13">
        <f>J231</f>
        <v>7760</v>
      </c>
      <c r="K230" s="13">
        <f>K231</f>
        <v>8452.6</v>
      </c>
      <c r="L230" s="5"/>
    </row>
    <row r="231" spans="1:14" ht="60">
      <c r="A231" s="68" t="s">
        <v>69</v>
      </c>
      <c r="B231" s="39" t="s">
        <v>53</v>
      </c>
      <c r="C231" s="79">
        <v>8</v>
      </c>
      <c r="D231" s="79">
        <v>1</v>
      </c>
      <c r="E231" s="79" t="s">
        <v>146</v>
      </c>
      <c r="F231" s="39" t="s">
        <v>36</v>
      </c>
      <c r="G231" s="45">
        <v>7093.2</v>
      </c>
      <c r="H231" s="45"/>
      <c r="I231" s="12">
        <f>G231+H231</f>
        <v>7093.2</v>
      </c>
      <c r="J231" s="45">
        <f>7682.4+77.6</f>
        <v>7760</v>
      </c>
      <c r="K231" s="45">
        <f>8368.1+84.5</f>
        <v>8452.6</v>
      </c>
      <c r="L231" s="5"/>
    </row>
    <row r="232" spans="1:14" ht="60">
      <c r="A232" s="84" t="s">
        <v>190</v>
      </c>
      <c r="B232" s="34" t="s">
        <v>53</v>
      </c>
      <c r="C232" s="30">
        <v>8</v>
      </c>
      <c r="D232" s="30">
        <v>1</v>
      </c>
      <c r="E232" s="34" t="s">
        <v>191</v>
      </c>
      <c r="F232" s="34"/>
      <c r="G232" s="13">
        <f>G233</f>
        <v>929.5</v>
      </c>
      <c r="H232" s="13">
        <f t="shared" ref="H232:I232" si="141">H233</f>
        <v>0</v>
      </c>
      <c r="I232" s="13">
        <f t="shared" si="141"/>
        <v>929.5</v>
      </c>
      <c r="J232" s="13">
        <f>J233</f>
        <v>0</v>
      </c>
      <c r="K232" s="13">
        <f>K233</f>
        <v>0</v>
      </c>
      <c r="L232" s="5"/>
    </row>
    <row r="233" spans="1:14" ht="30">
      <c r="A233" s="58" t="s">
        <v>55</v>
      </c>
      <c r="B233" s="65" t="s">
        <v>53</v>
      </c>
      <c r="C233" s="30">
        <v>8</v>
      </c>
      <c r="D233" s="30">
        <v>1</v>
      </c>
      <c r="E233" s="34" t="s">
        <v>191</v>
      </c>
      <c r="F233" s="34" t="s">
        <v>56</v>
      </c>
      <c r="G233" s="13">
        <f>G235</f>
        <v>929.5</v>
      </c>
      <c r="H233" s="13">
        <f t="shared" ref="H233:I233" si="142">H235</f>
        <v>0</v>
      </c>
      <c r="I233" s="13">
        <f t="shared" si="142"/>
        <v>929.5</v>
      </c>
      <c r="J233" s="13">
        <f>J235</f>
        <v>0</v>
      </c>
      <c r="K233" s="13">
        <f>K235</f>
        <v>0</v>
      </c>
      <c r="L233" s="5"/>
    </row>
    <row r="234" spans="1:14" ht="15">
      <c r="A234" s="58" t="s">
        <v>57</v>
      </c>
      <c r="B234" s="65" t="s">
        <v>53</v>
      </c>
      <c r="C234" s="30">
        <v>8</v>
      </c>
      <c r="D234" s="30">
        <v>1</v>
      </c>
      <c r="E234" s="34" t="s">
        <v>191</v>
      </c>
      <c r="F234" s="34" t="s">
        <v>58</v>
      </c>
      <c r="G234" s="13">
        <f>G235</f>
        <v>929.5</v>
      </c>
      <c r="H234" s="13">
        <f t="shared" ref="H234:I234" si="143">H235</f>
        <v>0</v>
      </c>
      <c r="I234" s="13">
        <f t="shared" si="143"/>
        <v>929.5</v>
      </c>
      <c r="J234" s="13">
        <f>J235</f>
        <v>0</v>
      </c>
      <c r="K234" s="13">
        <f>K235</f>
        <v>0</v>
      </c>
      <c r="L234" s="5"/>
    </row>
    <row r="235" spans="1:14" ht="15">
      <c r="A235" s="68" t="s">
        <v>147</v>
      </c>
      <c r="B235" s="39" t="s">
        <v>53</v>
      </c>
      <c r="C235" s="79">
        <v>8</v>
      </c>
      <c r="D235" s="79">
        <v>1</v>
      </c>
      <c r="E235" s="79" t="s">
        <v>191</v>
      </c>
      <c r="F235" s="39" t="s">
        <v>148</v>
      </c>
      <c r="G235" s="45">
        <v>929.5</v>
      </c>
      <c r="H235" s="45"/>
      <c r="I235" s="12">
        <f>G235+H235</f>
        <v>929.5</v>
      </c>
      <c r="J235" s="45">
        <v>0</v>
      </c>
      <c r="K235" s="45">
        <v>0</v>
      </c>
      <c r="L235" s="5"/>
    </row>
    <row r="236" spans="1:14" ht="15">
      <c r="A236" s="48" t="s">
        <v>85</v>
      </c>
      <c r="B236" s="75">
        <v>956</v>
      </c>
      <c r="C236" s="76">
        <v>8</v>
      </c>
      <c r="D236" s="76">
        <v>2</v>
      </c>
      <c r="E236" s="34"/>
      <c r="F236" s="75"/>
      <c r="G236" s="11">
        <f>G237</f>
        <v>13022.9</v>
      </c>
      <c r="H236" s="11">
        <f>H237</f>
        <v>0</v>
      </c>
      <c r="I236" s="11">
        <f t="shared" ref="I236" si="144">I237</f>
        <v>13022.9</v>
      </c>
      <c r="J236" s="11">
        <f t="shared" ref="J236:K236" si="145">J237</f>
        <v>12733.099999999999</v>
      </c>
      <c r="K236" s="11">
        <f t="shared" si="145"/>
        <v>13118.7</v>
      </c>
      <c r="L236" s="5"/>
    </row>
    <row r="237" spans="1:14" ht="30">
      <c r="A237" s="33" t="s">
        <v>77</v>
      </c>
      <c r="B237" s="34" t="s">
        <v>53</v>
      </c>
      <c r="C237" s="30">
        <v>8</v>
      </c>
      <c r="D237" s="30">
        <v>2</v>
      </c>
      <c r="E237" s="34" t="s">
        <v>104</v>
      </c>
      <c r="F237" s="34"/>
      <c r="G237" s="13">
        <f>G238+G242+G246</f>
        <v>13022.9</v>
      </c>
      <c r="H237" s="13">
        <f>H238+H242+H246</f>
        <v>0</v>
      </c>
      <c r="I237" s="13">
        <f>I238+I242+I246</f>
        <v>13022.9</v>
      </c>
      <c r="J237" s="13">
        <f t="shared" ref="J237:K237" si="146">J238+J242</f>
        <v>12733.099999999999</v>
      </c>
      <c r="K237" s="13">
        <f t="shared" si="146"/>
        <v>13118.7</v>
      </c>
      <c r="L237" s="5"/>
    </row>
    <row r="238" spans="1:14" ht="30">
      <c r="A238" s="58" t="s">
        <v>75</v>
      </c>
      <c r="B238" s="65" t="s">
        <v>53</v>
      </c>
      <c r="C238" s="76">
        <v>8</v>
      </c>
      <c r="D238" s="76">
        <v>2</v>
      </c>
      <c r="E238" s="65" t="s">
        <v>106</v>
      </c>
      <c r="F238" s="65"/>
      <c r="G238" s="13">
        <f>G240</f>
        <v>7740.8</v>
      </c>
      <c r="H238" s="13">
        <f>H239</f>
        <v>0</v>
      </c>
      <c r="I238" s="13">
        <f t="shared" ref="I238" si="147">I240</f>
        <v>7740.8</v>
      </c>
      <c r="J238" s="13">
        <f t="shared" ref="J238:K238" si="148">J240</f>
        <v>8563.6999999999989</v>
      </c>
      <c r="K238" s="13">
        <f t="shared" si="148"/>
        <v>8577.2000000000007</v>
      </c>
      <c r="L238" s="5"/>
    </row>
    <row r="239" spans="1:14" ht="30">
      <c r="A239" s="58" t="s">
        <v>55</v>
      </c>
      <c r="B239" s="65" t="s">
        <v>53</v>
      </c>
      <c r="C239" s="76">
        <v>8</v>
      </c>
      <c r="D239" s="76">
        <v>2</v>
      </c>
      <c r="E239" s="65" t="s">
        <v>106</v>
      </c>
      <c r="F239" s="65" t="s">
        <v>56</v>
      </c>
      <c r="G239" s="13">
        <f t="shared" ref="G239:G240" si="149">G240</f>
        <v>7740.8</v>
      </c>
      <c r="H239" s="13">
        <f t="shared" ref="H239:K240" si="150">H240</f>
        <v>0</v>
      </c>
      <c r="I239" s="13">
        <f t="shared" si="150"/>
        <v>7740.8</v>
      </c>
      <c r="J239" s="13">
        <f t="shared" si="150"/>
        <v>8563.6999999999989</v>
      </c>
      <c r="K239" s="13">
        <f t="shared" si="150"/>
        <v>8577.2000000000007</v>
      </c>
      <c r="L239" s="5"/>
    </row>
    <row r="240" spans="1:14" ht="15">
      <c r="A240" s="58" t="s">
        <v>82</v>
      </c>
      <c r="B240" s="65" t="s">
        <v>53</v>
      </c>
      <c r="C240" s="30">
        <v>8</v>
      </c>
      <c r="D240" s="30">
        <v>2</v>
      </c>
      <c r="E240" s="65" t="s">
        <v>106</v>
      </c>
      <c r="F240" s="34" t="s">
        <v>81</v>
      </c>
      <c r="G240" s="13">
        <f t="shared" si="149"/>
        <v>7740.8</v>
      </c>
      <c r="H240" s="13">
        <f t="shared" si="150"/>
        <v>0</v>
      </c>
      <c r="I240" s="13">
        <f t="shared" si="150"/>
        <v>7740.8</v>
      </c>
      <c r="J240" s="13">
        <f t="shared" si="150"/>
        <v>8563.6999999999989</v>
      </c>
      <c r="K240" s="13">
        <f t="shared" si="150"/>
        <v>8577.2000000000007</v>
      </c>
      <c r="L240" s="5"/>
    </row>
    <row r="241" spans="1:14" ht="60">
      <c r="A241" s="68" t="s">
        <v>84</v>
      </c>
      <c r="B241" s="39" t="s">
        <v>53</v>
      </c>
      <c r="C241" s="79">
        <v>8</v>
      </c>
      <c r="D241" s="79">
        <v>2</v>
      </c>
      <c r="E241" s="39" t="s">
        <v>106</v>
      </c>
      <c r="F241" s="39" t="s">
        <v>83</v>
      </c>
      <c r="G241" s="45">
        <v>7740.8</v>
      </c>
      <c r="H241" s="45">
        <v>0</v>
      </c>
      <c r="I241" s="12">
        <f>G241+H241</f>
        <v>7740.8</v>
      </c>
      <c r="J241" s="45">
        <f>8646.8-41.7-41.4</f>
        <v>8563.6999999999989</v>
      </c>
      <c r="K241" s="45">
        <f>8668-45.4-45.4</f>
        <v>8577.2000000000007</v>
      </c>
      <c r="L241" s="5"/>
      <c r="M241" s="89"/>
      <c r="N241" s="89"/>
    </row>
    <row r="242" spans="1:14" ht="60">
      <c r="A242" s="78" t="s">
        <v>144</v>
      </c>
      <c r="B242" s="29" t="s">
        <v>53</v>
      </c>
      <c r="C242" s="95">
        <v>8</v>
      </c>
      <c r="D242" s="95">
        <v>2</v>
      </c>
      <c r="E242" s="29" t="s">
        <v>146</v>
      </c>
      <c r="F242" s="29"/>
      <c r="G242" s="11">
        <f>G243</f>
        <v>3811.1</v>
      </c>
      <c r="H242" s="85">
        <f t="shared" ref="H242:I242" si="151">H243</f>
        <v>0</v>
      </c>
      <c r="I242" s="85">
        <f t="shared" si="151"/>
        <v>3811.1</v>
      </c>
      <c r="J242" s="85">
        <f>J243</f>
        <v>4169.3999999999996</v>
      </c>
      <c r="K242" s="85">
        <f>K243</f>
        <v>4541.5</v>
      </c>
      <c r="L242" s="5"/>
    </row>
    <row r="243" spans="1:14" ht="30">
      <c r="A243" s="58" t="s">
        <v>55</v>
      </c>
      <c r="B243" s="65" t="s">
        <v>53</v>
      </c>
      <c r="C243" s="95">
        <v>8</v>
      </c>
      <c r="D243" s="95">
        <v>2</v>
      </c>
      <c r="E243" s="29" t="s">
        <v>146</v>
      </c>
      <c r="F243" s="29" t="s">
        <v>56</v>
      </c>
      <c r="G243" s="11">
        <f>G245</f>
        <v>3811.1</v>
      </c>
      <c r="H243" s="85">
        <f t="shared" ref="H243:I243" si="152">H245</f>
        <v>0</v>
      </c>
      <c r="I243" s="85">
        <f t="shared" si="152"/>
        <v>3811.1</v>
      </c>
      <c r="J243" s="85">
        <f>J245</f>
        <v>4169.3999999999996</v>
      </c>
      <c r="K243" s="85">
        <f>K245</f>
        <v>4541.5</v>
      </c>
      <c r="L243" s="5"/>
    </row>
    <row r="244" spans="1:14" ht="15">
      <c r="A244" s="58" t="s">
        <v>82</v>
      </c>
      <c r="B244" s="65" t="s">
        <v>53</v>
      </c>
      <c r="C244" s="95">
        <v>8</v>
      </c>
      <c r="D244" s="95">
        <v>2</v>
      </c>
      <c r="E244" s="29" t="s">
        <v>146</v>
      </c>
      <c r="F244" s="29" t="s">
        <v>81</v>
      </c>
      <c r="G244" s="11">
        <f>G245</f>
        <v>3811.1</v>
      </c>
      <c r="H244" s="85">
        <f t="shared" ref="H244:I244" si="153">H245</f>
        <v>0</v>
      </c>
      <c r="I244" s="85">
        <f t="shared" si="153"/>
        <v>3811.1</v>
      </c>
      <c r="J244" s="85">
        <f>J245</f>
        <v>4169.3999999999996</v>
      </c>
      <c r="K244" s="85">
        <f>K245</f>
        <v>4541.5</v>
      </c>
      <c r="L244" s="5"/>
    </row>
    <row r="245" spans="1:14" ht="60">
      <c r="A245" s="68" t="s">
        <v>69</v>
      </c>
      <c r="B245" s="39" t="s">
        <v>53</v>
      </c>
      <c r="C245" s="79">
        <v>8</v>
      </c>
      <c r="D245" s="79">
        <v>2</v>
      </c>
      <c r="E245" s="79" t="s">
        <v>146</v>
      </c>
      <c r="F245" s="39" t="s">
        <v>83</v>
      </c>
      <c r="G245" s="45">
        <f>3773+38.1</f>
        <v>3811.1</v>
      </c>
      <c r="H245" s="86"/>
      <c r="I245" s="12">
        <f>G245+H245</f>
        <v>3811.1</v>
      </c>
      <c r="J245" s="86">
        <f>4127.7+41.7</f>
        <v>4169.3999999999996</v>
      </c>
      <c r="K245" s="86">
        <f>4496.1+45.4</f>
        <v>4541.5</v>
      </c>
      <c r="L245" s="5"/>
    </row>
    <row r="246" spans="1:14" ht="60">
      <c r="A246" s="84" t="s">
        <v>190</v>
      </c>
      <c r="B246" s="34" t="s">
        <v>53</v>
      </c>
      <c r="C246" s="30">
        <v>8</v>
      </c>
      <c r="D246" s="30">
        <v>2</v>
      </c>
      <c r="E246" s="34" t="s">
        <v>191</v>
      </c>
      <c r="F246" s="34"/>
      <c r="G246" s="13">
        <f>G247</f>
        <v>1471</v>
      </c>
      <c r="H246" s="13">
        <f t="shared" ref="H246:I246" si="154">H247</f>
        <v>0</v>
      </c>
      <c r="I246" s="13">
        <f t="shared" si="154"/>
        <v>1471</v>
      </c>
      <c r="J246" s="13">
        <f>J247</f>
        <v>0</v>
      </c>
      <c r="K246" s="13">
        <f>K247</f>
        <v>0</v>
      </c>
      <c r="L246" s="5"/>
    </row>
    <row r="247" spans="1:14" ht="30">
      <c r="A247" s="58" t="s">
        <v>55</v>
      </c>
      <c r="B247" s="65" t="s">
        <v>53</v>
      </c>
      <c r="C247" s="30">
        <v>8</v>
      </c>
      <c r="D247" s="30">
        <v>2</v>
      </c>
      <c r="E247" s="34" t="s">
        <v>191</v>
      </c>
      <c r="F247" s="34" t="s">
        <v>56</v>
      </c>
      <c r="G247" s="13">
        <f>G249</f>
        <v>1471</v>
      </c>
      <c r="H247" s="13">
        <f t="shared" ref="H247:I247" si="155">H249</f>
        <v>0</v>
      </c>
      <c r="I247" s="13">
        <f t="shared" si="155"/>
        <v>1471</v>
      </c>
      <c r="J247" s="13">
        <f>J249</f>
        <v>0</v>
      </c>
      <c r="K247" s="13">
        <f>K249</f>
        <v>0</v>
      </c>
      <c r="L247" s="5"/>
    </row>
    <row r="248" spans="1:14" ht="15">
      <c r="A248" s="58" t="s">
        <v>82</v>
      </c>
      <c r="B248" s="65" t="s">
        <v>53</v>
      </c>
      <c r="C248" s="30">
        <v>8</v>
      </c>
      <c r="D248" s="30">
        <v>2</v>
      </c>
      <c r="E248" s="34" t="s">
        <v>191</v>
      </c>
      <c r="F248" s="34" t="s">
        <v>81</v>
      </c>
      <c r="G248" s="13">
        <f>G249</f>
        <v>1471</v>
      </c>
      <c r="H248" s="13">
        <f t="shared" ref="H248:I248" si="156">H249</f>
        <v>0</v>
      </c>
      <c r="I248" s="13">
        <f t="shared" si="156"/>
        <v>1471</v>
      </c>
      <c r="J248" s="13">
        <f>J249</f>
        <v>0</v>
      </c>
      <c r="K248" s="13">
        <f>K249</f>
        <v>0</v>
      </c>
      <c r="L248" s="5"/>
    </row>
    <row r="249" spans="1:14" ht="15">
      <c r="A249" s="68" t="s">
        <v>193</v>
      </c>
      <c r="B249" s="39" t="s">
        <v>53</v>
      </c>
      <c r="C249" s="79">
        <v>8</v>
      </c>
      <c r="D249" s="79">
        <v>2</v>
      </c>
      <c r="E249" s="79" t="s">
        <v>191</v>
      </c>
      <c r="F249" s="39" t="s">
        <v>192</v>
      </c>
      <c r="G249" s="45">
        <v>1471</v>
      </c>
      <c r="H249" s="45">
        <v>0</v>
      </c>
      <c r="I249" s="12">
        <f>G249+H249</f>
        <v>1471</v>
      </c>
      <c r="J249" s="45">
        <v>0</v>
      </c>
      <c r="K249" s="45">
        <v>0</v>
      </c>
      <c r="L249" s="5"/>
    </row>
  </sheetData>
  <autoFilter ref="A13:F249"/>
  <customSheetViews>
    <customSheetView guid="{4CB2AD8A-1395-4EEB-B6E5-ACA1429CF0DB}" showPageBreaks="1" showGridLines="0" printArea="1" showAutoFilter="1" showRuler="0">
      <pane ySplit="7" topLeftCell="A8" activePane="bottomLeft" state="frozenSplit"/>
      <selection pane="bottomLeft" activeCell="G4" sqref="G4"/>
      <pageMargins left="0.9" right="0.41" top="0.39370078740157483" bottom="0.37" header="0.35433070866141736" footer="0.19685039370078741"/>
      <pageSetup paperSize="9" scale="58" orientation="portrait" r:id="rId1"/>
      <headerFooter alignWithMargins="0">
        <oddFooter>&amp;C&amp;P</oddFooter>
      </headerFooter>
      <autoFilter ref="A13:F249"/>
    </customSheetView>
    <customSheetView guid="{D5451C69-6188-4AB8-99E1-04D2A5F2965F}" scale="90" showPageBreaks="1" showGridLines="0" printArea="1" showAutoFilter="1" view="pageBreakPreview" showRuler="0">
      <pane ySplit="8" topLeftCell="A99" activePane="bottomLeft" state="frozenSplit"/>
      <selection pane="bottomLeft" activeCell="A99" sqref="A99"/>
      <pageMargins left="0.23622047244094491" right="0.23622047244094491" top="0.74803149606299213" bottom="0.74803149606299213" header="0.31496062992125984" footer="0.31496062992125984"/>
      <pageSetup paperSize="9" scale="75" orientation="portrait" r:id="rId2"/>
      <headerFooter alignWithMargins="0">
        <oddFooter>&amp;C&amp;P</oddFooter>
      </headerFooter>
      <autoFilter ref="A9:F197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4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152"/>
    </customSheetView>
    <customSheetView guid="{C0DCEFD6-4378-4196-8A52-BBAE8937CBA3}" showPageBreaks="1" showGridLines="0" printArea="1" showAutoFilter="1" hiddenRows="1" hiddenColumns="1" view="pageBreakPreview" showRuler="0">
      <selection activeCell="E238" sqref="E238"/>
      <pageMargins left="0.9055118110236221" right="0.39370078740157483" top="0.39370078740157483" bottom="0.35433070866141736" header="0.35433070866141736" footer="0.19685039370078741"/>
      <pageSetup paperSize="9" scale="69" orientation="portrait" r:id="rId16"/>
      <headerFooter alignWithMargins="0">
        <oddFooter>&amp;C&amp;P</oddFooter>
      </headerFooter>
      <autoFilter ref="A13:F249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D1:K1"/>
    <mergeCell ref="G2:K2"/>
    <mergeCell ref="G3:K3"/>
    <mergeCell ref="D6:K6"/>
    <mergeCell ref="A10:K10"/>
  </mergeCells>
  <phoneticPr fontId="1" type="noConversion"/>
  <pageMargins left="0.9" right="0.41" top="0.39370078740157483" bottom="0.37" header="0.35433070866141736" footer="0.19685039370078741"/>
  <pageSetup paperSize="9" scale="58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 год</vt:lpstr>
      <vt:lpstr>'2020-2022 год'!Заголовки_для_печати</vt:lpstr>
      <vt:lpstr>'2020-2022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2020-12-25T13:05:15Z</cp:lastPrinted>
  <dcterms:created xsi:type="dcterms:W3CDTF">2003-12-05T21:14:57Z</dcterms:created>
  <dcterms:modified xsi:type="dcterms:W3CDTF">2020-12-29T15:47:05Z</dcterms:modified>
</cp:coreProperties>
</file>