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905" windowWidth="10860" windowHeight="9720"/>
  </bookViews>
  <sheets>
    <sheet name="2020-2022 год" sheetId="1" r:id="rId1"/>
  </sheets>
  <definedNames>
    <definedName name="_xlnm._FilterDatabase" localSheetId="0" hidden="1">'2020-2022 год'!$A$13:$F$238</definedName>
    <definedName name="Z_03D0DDB9_3E2B_445E_B26D_09285D63C497_.wvu.FilterData" localSheetId="0" hidden="1">'2020-2022 год'!$A$13:$F$167</definedName>
    <definedName name="Z_0C05F25E_D6C8_460E_B21F_18CDF652E72B_.wvu.FilterData" localSheetId="0" hidden="1">'2020-2022 год'!$A$13:$F$179</definedName>
    <definedName name="Z_136A7CB4_B73A_487D_8A9F_6650DBF728F6_.wvu.FilterData" localSheetId="0" hidden="1">'2020-2022 год'!$A$13:$F$179</definedName>
    <definedName name="Z_15A2C592_34B0_4F20_BD5A_8DDC1F2A5659_.wvu.FilterData" localSheetId="0" hidden="1">'2020-2022 год'!$A$13:$F$185</definedName>
    <definedName name="Z_184D3176_FFF6_4E91_A7DC_D63418B7D0F5_.wvu.FilterData" localSheetId="0" hidden="1">'2020-2022 год'!$A$13:$F$167</definedName>
    <definedName name="Z_2001DE3E_E4F9_4B38_8AC7_7040FC793191_.wvu.FilterData" localSheetId="0" hidden="1">'2020-2022 год'!$A$13:$F$238</definedName>
    <definedName name="Z_20900463_01EE_4499_A830_2048CE8173F7_.wvu.FilterData" localSheetId="0" hidden="1">'2020-2022 год'!$A$13:$F$185</definedName>
    <definedName name="Z_2547B61A_57D8_45C6_87E4_2B595BD241A2_.wvu.FilterData" localSheetId="0" hidden="1">'2020-2022 год'!$A$13:$F$167</definedName>
    <definedName name="Z_2547B61A_57D8_45C6_87E4_2B595BD241A2_.wvu.PrintArea" localSheetId="0" hidden="1">'2020-2022 год'!$A$7:$G$167</definedName>
    <definedName name="Z_2547B61A_57D8_45C6_87E4_2B595BD241A2_.wvu.PrintTitles" localSheetId="0" hidden="1">'2020-2022 год'!$14:$15</definedName>
    <definedName name="Z_265E4B74_F87F_4C11_8F36_BD3184BC15DF_.wvu.FilterData" localSheetId="0" hidden="1">'2020-2022 год'!$A$13:$F$185</definedName>
    <definedName name="Z_265E4B74_F87F_4C11_8F36_BD3184BC15DF_.wvu.PrintArea" localSheetId="0" hidden="1">'2020-2022 год'!$A$5:$G$179</definedName>
    <definedName name="Z_2CBFA120_4352_4C39_9099_3E3743A1946B_.wvu.FilterData" localSheetId="0" hidden="1">'2020-2022 год'!$A$13:$F$179</definedName>
    <definedName name="Z_2CC5DC23_D108_4C62_8D9C_2D339D918FB9_.wvu.FilterData" localSheetId="0" hidden="1">'2020-2022 год'!$A$13:$F$167</definedName>
    <definedName name="Z_2E862F6B_6B0A_40BB_944E_0C7992DC3BBB_.wvu.FilterData" localSheetId="0" hidden="1">'2020-2022 год'!$A$13:$F$167</definedName>
    <definedName name="Z_2FF96413_1F0E_42A6_B647_AF4DC456B835_.wvu.FilterData" localSheetId="0" hidden="1">'2020-2022 год'!$A$13:$F$181</definedName>
    <definedName name="Z_428C4879_5105_4D8B_A2F2_FB13B3A9E1E2_.wvu.FilterData" localSheetId="0" hidden="1">'2020-2022 год'!$A$13:$F$185</definedName>
    <definedName name="Z_456FAF35_0ED7_4429_80D9_B602421A25A1_.wvu.FilterData" localSheetId="0" hidden="1">'2020-2022 год'!$A$13:$F$185</definedName>
    <definedName name="Z_47BDD684_F79C_4255_92CF_330F2AA1FD8D_.wvu.FilterData" localSheetId="0" hidden="1">'2020-2022 год'!$A$13:$F$238</definedName>
    <definedName name="Z_4CB2AD8A_1395_4EEB_B6E5_ACA1429CF0DB_.wvu.Cols" localSheetId="0" hidden="1">'2020-2022 год'!#REF!</definedName>
    <definedName name="Z_4CB2AD8A_1395_4EEB_B6E5_ACA1429CF0DB_.wvu.FilterData" localSheetId="0" hidden="1">'2020-2022 год'!$A$13:$F$167</definedName>
    <definedName name="Z_4CB2AD8A_1395_4EEB_B6E5_ACA1429CF0DB_.wvu.PrintArea" localSheetId="0" hidden="1">'2020-2022 год'!$A$10:$F$167</definedName>
    <definedName name="Z_4CB2AD8A_1395_4EEB_B6E5_ACA1429CF0DB_.wvu.PrintTitles" localSheetId="0" hidden="1">'2020-2022 год'!$14:$15</definedName>
    <definedName name="Z_4DCFC8D2_CFB0_4FE4_8B3E_32DB381AAC5C_.wvu.FilterData" localSheetId="0" hidden="1">'2020-2022 год'!$A$13:$F$185</definedName>
    <definedName name="Z_52080DA5_BFF1_49FC_B2E6_D15443E59FD0_.wvu.FilterData" localSheetId="0" hidden="1">'2020-2022 год'!$A$13:$F$185</definedName>
    <definedName name="Z_5271CAE7_4D6C_40AB_9A03_5EFB6EFB80FA_.wvu.Cols" localSheetId="0" hidden="1">'2020-2022 год'!#REF!</definedName>
    <definedName name="Z_5271CAE7_4D6C_40AB_9A03_5EFB6EFB80FA_.wvu.FilterData" localSheetId="0" hidden="1">'2020-2022 год'!$A$13:$F$167</definedName>
    <definedName name="Z_5271CAE7_4D6C_40AB_9A03_5EFB6EFB80FA_.wvu.PrintArea" localSheetId="0" hidden="1">'2020-2022 год'!$A$6:$G$167</definedName>
    <definedName name="Z_58AA27DC_B6C6_486F_BBC3_7C0EC56685DB_.wvu.FilterData" localSheetId="0" hidden="1">'2020-2022 год'!$A$13:$F$185</definedName>
    <definedName name="Z_599A55F8_3816_4A95_B2A0_7EE8B30830DF_.wvu.FilterData" localSheetId="0" hidden="1">'2020-2022 год'!$A$13:$F$167</definedName>
    <definedName name="Z_599A55F8_3816_4A95_B2A0_7EE8B30830DF_.wvu.PrintArea" localSheetId="0" hidden="1">'2020-2022 год'!$A$7:$G$167</definedName>
    <definedName name="Z_5D1DF937_0603_42B5_85E6_384607F02674_.wvu.FilterData" localSheetId="0" hidden="1">'2020-2022 год'!$A$13:$F$238</definedName>
    <definedName name="Z_62BA1D30_83D4_405C_B38E_4A6036DCDF7D_.wvu.Cols" localSheetId="0" hidden="1">'2020-2022 год'!#REF!</definedName>
    <definedName name="Z_62BA1D30_83D4_405C_B38E_4A6036DCDF7D_.wvu.FilterData" localSheetId="0" hidden="1">'2020-2022 год'!$A$13:$F$167</definedName>
    <definedName name="Z_62BA1D30_83D4_405C_B38E_4A6036DCDF7D_.wvu.PrintArea" localSheetId="0" hidden="1">'2020-2022 год'!$A$6:$G$167</definedName>
    <definedName name="Z_697DA0DA_7717_49B8_AFE5_66E14466FF93_.wvu.FilterData" localSheetId="0" hidden="1">'2020-2022 год'!$A$13:$F$238</definedName>
    <definedName name="Z_79F59BD1_17D2_45CE_ABAE_358CD088226E_.wvu.FilterData" localSheetId="0" hidden="1">'2020-2022 год'!$A$13:$F$179</definedName>
    <definedName name="Z_7C0ABF66_8B0F_48ED_A269_F91E2B0FF96C_.wvu.FilterData" localSheetId="0" hidden="1">'2020-2022 год'!$A$13:$F$167</definedName>
    <definedName name="Z_8A4D0045_C517_4374_8A07_4E827A562FC4_.wvu.FilterData" localSheetId="0" hidden="1">'2020-2022 год'!$A$13:$F$185</definedName>
    <definedName name="Z_8AA41EB0_2CC0_4F86_8798_B03A7CC4D0C2_.wvu.FilterData" localSheetId="0" hidden="1">'2020-2022 год'!$A$13:$F$185</definedName>
    <definedName name="Z_8E0CAC60_CC3F_47CB_9EF3_039342AC9535_.wvu.FilterData" localSheetId="0" hidden="1">'2020-2022 год'!$A$13:$F$185</definedName>
    <definedName name="Z_8E0CAC60_CC3F_47CB_9EF3_039342AC9535_.wvu.PrintTitles" localSheetId="0" hidden="1">'2020-2022 год'!$14:$15</definedName>
    <definedName name="Z_949DCF8A_4B6C_48DC_A0AF_1508759F4E2C_.wvu.FilterData" localSheetId="0" hidden="1">'2020-2022 год'!$A$13:$F$167</definedName>
    <definedName name="Z_9AE4E90B_95AD_4E92_80AE_724EF4B3642C_.wvu.FilterData" localSheetId="0" hidden="1">'2020-2022 год'!$A$13:$F$185</definedName>
    <definedName name="Z_9AE4E90B_95AD_4E92_80AE_724EF4B3642C_.wvu.PrintArea" localSheetId="0" hidden="1">'2020-2022 год'!$A$5:$G$185</definedName>
    <definedName name="Z_9AE4E90B_95AD_4E92_80AE_724EF4B3642C_.wvu.PrintTitles" localSheetId="0" hidden="1">'2020-2022 год'!$14:$15</definedName>
    <definedName name="Z_9AE4E90B_95AD_4E92_80AE_724EF4B3642C_.wvu.Rows" localSheetId="0" hidden="1">'2020-2022 год'!#REF!,'2020-2022 год'!#REF!</definedName>
    <definedName name="Z_A24E161A_D544_48C2_9D1F_4A462EC54334_.wvu.FilterData" localSheetId="0" hidden="1">'2020-2022 год'!$A$13:$F$179</definedName>
    <definedName name="Z_A79CDC70_8466_49CB_8C49_C52C08F5C2C3_.wvu.FilterData" localSheetId="0" hidden="1">'2020-2022 год'!$A$13:$F$167</definedName>
    <definedName name="Z_A79CDC70_8466_49CB_8C49_C52C08F5C2C3_.wvu.PrintArea" localSheetId="0" hidden="1">'2020-2022 год'!$A$7:$G$167</definedName>
    <definedName name="Z_A79CDC70_8466_49CB_8C49_C52C08F5C2C3_.wvu.PrintTitles" localSheetId="0" hidden="1">'2020-2022 год'!$14:$15</definedName>
    <definedName name="Z_A7B626E9_A7AF_40B4_84EF_DECB7C4998DD_.wvu.FilterData" localSheetId="0" hidden="1">'2020-2022 год'!$A$13:$F$234</definedName>
    <definedName name="Z_B2AEA316_3CC7_4A5F_84DC_5C75A986883C_.wvu.FilterData" localSheetId="0" hidden="1">'2020-2022 год'!$A$13:$F$179</definedName>
    <definedName name="Z_B3397BCA_1277_4868_806F_2E68EFD73FCF_.wvu.Cols" localSheetId="0" hidden="1">'2020-2022 год'!#REF!</definedName>
    <definedName name="Z_B3397BCA_1277_4868_806F_2E68EFD73FCF_.wvu.FilterData" localSheetId="0" hidden="1">'2020-2022 год'!$A$13:$F$167</definedName>
    <definedName name="Z_B3397BCA_1277_4868_806F_2E68EFD73FCF_.wvu.PrintArea" localSheetId="0" hidden="1">'2020-2022 год'!$A$10:$F$167</definedName>
    <definedName name="Z_B3397BCA_1277_4868_806F_2E68EFD73FCF_.wvu.PrintTitles" localSheetId="0" hidden="1">'2020-2022 год'!$14:$15</definedName>
    <definedName name="Z_B3463B94_A148_4CED_9456_BF3639DD779F_.wvu.FilterData" localSheetId="0" hidden="1">'2020-2022 год'!$A$13:$F$185</definedName>
    <definedName name="Z_B3ADB1FC_7237_4F79_A98A_9A3A728E8FB8_.wvu.FilterData" localSheetId="0" hidden="1">'2020-2022 год'!$A$13:$F$167</definedName>
    <definedName name="Z_C0DCEFD6_4378_4196_8A52_BBAE8937CBA3_.wvu.Cols" localSheetId="0" hidden="1">'2020-2022 год'!$G:$H</definedName>
    <definedName name="Z_C0DCEFD6_4378_4196_8A52_BBAE8937CBA3_.wvu.FilterData" localSheetId="0" hidden="1">'2020-2022 год'!$A$13:$F$238</definedName>
    <definedName name="Z_C0DCEFD6_4378_4196_8A52_BBAE8937CBA3_.wvu.PrintArea" localSheetId="0" hidden="1">'2020-2022 год'!$A$1:$K$242</definedName>
    <definedName name="Z_C0DCEFD6_4378_4196_8A52_BBAE8937CBA3_.wvu.PrintTitles" localSheetId="0" hidden="1">'2020-2022 год'!$12:$13</definedName>
    <definedName name="Z_CBBD36BD_B8D3_405D_A6D4_79D054A9E80B_.wvu.FilterData" localSheetId="0" hidden="1">'2020-2022 год'!$A$13:$F$179</definedName>
    <definedName name="Z_CFCD11A5_5DDB_474D_9D2B_79AC7ABEC29D_.wvu.FilterData" localSheetId="0" hidden="1">'2020-2022 год'!$A$13:$F$179</definedName>
    <definedName name="Z_D5451C69_6188_4AB8_99E1_04D2A5F2965F_.wvu.FilterData" localSheetId="0" hidden="1">'2020-2022 год'!$A$13:$F$238</definedName>
    <definedName name="Z_D5451C69_6188_4AB8_99E1_04D2A5F2965F_.wvu.PrintArea" localSheetId="0" hidden="1">'2020-2022 год'!$A$5:$K$238</definedName>
    <definedName name="Z_D6B369C7_5C5A_4656_8846_64036478A0EF_.wvu.FilterData" localSheetId="0" hidden="1">'2020-2022 год'!$A$13:$F$238</definedName>
    <definedName name="Z_DCD62DCA_C2E6_4944_BF05_06393683843D_.wvu.FilterData" localSheetId="0" hidden="1">'2020-2022 год'!$A$13:$F$181</definedName>
    <definedName name="Z_E021FB0C_A711_4509_BC26_BEE4D6D0121D_.wvu.FilterData" localSheetId="0" hidden="1">'2020-2022 год'!$A$13:$F$181</definedName>
    <definedName name="Z_E021FB0C_A711_4509_BC26_BEE4D6D0121D_.wvu.PrintArea" localSheetId="0" hidden="1">'2020-2022 год'!$A$6:$G$181</definedName>
    <definedName name="Z_E73FB2C8_8889_4BC1_B42C_BB4285892FAC_.wvu.Cols" localSheetId="0" hidden="1">'2020-2022 год'!#REF!</definedName>
    <definedName name="Z_E73FB2C8_8889_4BC1_B42C_BB4285892FAC_.wvu.FilterData" localSheetId="0" hidden="1">'2020-2022 год'!$A$13:$F$167</definedName>
    <definedName name="Z_E73FB2C8_8889_4BC1_B42C_BB4285892FAC_.wvu.PrintArea" localSheetId="0" hidden="1">'2020-2022 год'!$A$10:$F$167</definedName>
    <definedName name="Z_E73FB2C8_8889_4BC1_B42C_BB4285892FAC_.wvu.PrintTitles" localSheetId="0" hidden="1">'2020-2022 год'!$14:$15</definedName>
    <definedName name="Z_E7A61A23_F5BB_4765_9BEB_425D1A63ECC6_.wvu.FilterData" localSheetId="0" hidden="1">'2020-2022 год'!$A$13:$F$179</definedName>
    <definedName name="Z_E942A1EB_DA9A_49D4_890A_1E490C17C671_.wvu.FilterData" localSheetId="0" hidden="1">'2020-2022 год'!$A$13:$F$179</definedName>
    <definedName name="Z_F0654BDF_4068_4EF6_85C0_9A711782EA10_.wvu.FilterData" localSheetId="0" hidden="1">'2020-2022 год'!$A$13:$F$185</definedName>
    <definedName name="Z_F30358E0_6540_4232_9B00_91022CE5977B_.wvu.FilterData" localSheetId="0" hidden="1">'2020-2022 год'!$A$13:$F$234</definedName>
    <definedName name="Z_F883476E_04A9_4D11_A9FF_4F72BAC798EA_.wvu.FilterData" localSheetId="0" hidden="1">'2020-2022 год'!$A$13:$F$179</definedName>
    <definedName name="_xlnm.Print_Titles" localSheetId="0">'2020-2022 год'!$12:$13</definedName>
    <definedName name="_xlnm.Print_Area" localSheetId="0">'2020-2022 год'!$A$1:$K$242</definedName>
  </definedNames>
  <calcPr calcId="145621"/>
  <customWorkbookViews>
    <customWorkbookView name="Администратор - Личное представление" guid="{C0DCEFD6-4378-4196-8A52-BBAE8937CBA3}" mergeInterval="0" personalView="1" maximized="1" windowWidth="1916" windowHeight="855" activeSheetId="1"/>
    <customWorkbookView name="1 - Личное представление" guid="{D5451C69-6188-4AB8-99E1-04D2A5F2965F}" mergeInterval="0" personalView="1" maximized="1" windowWidth="1916" windowHeight="78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144" i="1" l="1"/>
  <c r="H166" i="1" l="1"/>
  <c r="I46" i="1"/>
  <c r="I45" i="1" s="1"/>
  <c r="I44" i="1" s="1"/>
  <c r="I43" i="1" s="1"/>
  <c r="K45" i="1"/>
  <c r="J45" i="1"/>
  <c r="J44" i="1" s="1"/>
  <c r="J43" i="1" s="1"/>
  <c r="H45" i="1"/>
  <c r="H44" i="1" s="1"/>
  <c r="H43" i="1" s="1"/>
  <c r="G45" i="1"/>
  <c r="K44" i="1"/>
  <c r="K43" i="1" s="1"/>
  <c r="G44" i="1"/>
  <c r="G43" i="1" s="1"/>
  <c r="H153" i="1"/>
  <c r="J153" i="1"/>
  <c r="I242" i="1" l="1"/>
  <c r="I241" i="1" s="1"/>
  <c r="K241" i="1"/>
  <c r="J241" i="1"/>
  <c r="H241" i="1"/>
  <c r="G241" i="1"/>
  <c r="K240" i="1"/>
  <c r="K239" i="1" s="1"/>
  <c r="J240" i="1"/>
  <c r="I240" i="1"/>
  <c r="I239" i="1" s="1"/>
  <c r="H240" i="1"/>
  <c r="G240" i="1"/>
  <c r="G239" i="1" s="1"/>
  <c r="J239" i="1"/>
  <c r="H239" i="1"/>
  <c r="I228" i="1"/>
  <c r="I227" i="1" s="1"/>
  <c r="K227" i="1"/>
  <c r="J227" i="1"/>
  <c r="H227" i="1"/>
  <c r="G227" i="1"/>
  <c r="K226" i="1"/>
  <c r="K225" i="1" s="1"/>
  <c r="J226" i="1"/>
  <c r="J225" i="1" s="1"/>
  <c r="H226" i="1"/>
  <c r="G226" i="1"/>
  <c r="G225" i="1" s="1"/>
  <c r="H225" i="1"/>
  <c r="I226" i="1" l="1"/>
  <c r="I225" i="1" s="1"/>
  <c r="H130" i="1" l="1"/>
  <c r="H129" i="1" s="1"/>
  <c r="H128" i="1" s="1"/>
  <c r="J130" i="1"/>
  <c r="J129" i="1" s="1"/>
  <c r="J128" i="1" s="1"/>
  <c r="K130" i="1"/>
  <c r="K129" i="1" s="1"/>
  <c r="K128" i="1" s="1"/>
  <c r="G130" i="1"/>
  <c r="G129" i="1" s="1"/>
  <c r="G128" i="1" s="1"/>
  <c r="I131" i="1"/>
  <c r="I130" i="1" s="1"/>
  <c r="I129" i="1" s="1"/>
  <c r="I128" i="1" s="1"/>
  <c r="H139" i="1" l="1"/>
  <c r="H74" i="1"/>
  <c r="J74" i="1"/>
  <c r="K74" i="1"/>
  <c r="G74" i="1"/>
  <c r="I76" i="1"/>
  <c r="I82" i="1"/>
  <c r="H80" i="1"/>
  <c r="J80" i="1"/>
  <c r="K80" i="1"/>
  <c r="H142" i="1"/>
  <c r="J142" i="1"/>
  <c r="K142" i="1"/>
  <c r="I144" i="1"/>
  <c r="J41" i="1"/>
  <c r="J40" i="1" s="1"/>
  <c r="J39" i="1" s="1"/>
  <c r="K41" i="1"/>
  <c r="K40" i="1" s="1"/>
  <c r="K39" i="1" s="1"/>
  <c r="I42" i="1"/>
  <c r="H41" i="1"/>
  <c r="H40" i="1" s="1"/>
  <c r="H39" i="1" s="1"/>
  <c r="I41" i="1"/>
  <c r="I40" i="1" s="1"/>
  <c r="I39" i="1" s="1"/>
  <c r="G41" i="1"/>
  <c r="G40" i="1" s="1"/>
  <c r="G39" i="1" s="1"/>
  <c r="G211" i="1"/>
  <c r="G210" i="1" s="1"/>
  <c r="G209" i="1" s="1"/>
  <c r="I38" i="1" l="1"/>
  <c r="I37" i="1" s="1"/>
  <c r="J38" i="1"/>
  <c r="J37" i="1" s="1"/>
  <c r="G38" i="1"/>
  <c r="G37" i="1" s="1"/>
  <c r="H38" i="1"/>
  <c r="H37" i="1" s="1"/>
  <c r="K38" i="1"/>
  <c r="K37" i="1" s="1"/>
  <c r="J211" i="1"/>
  <c r="J209" i="1" s="1"/>
  <c r="K211" i="1"/>
  <c r="K209" i="1" s="1"/>
  <c r="K210" i="1" l="1"/>
  <c r="J210" i="1"/>
  <c r="I28" i="1"/>
  <c r="I27" i="1" s="1"/>
  <c r="I26" i="1" s="1"/>
  <c r="K27" i="1"/>
  <c r="K26" i="1" s="1"/>
  <c r="J27" i="1"/>
  <c r="J26" i="1" s="1"/>
  <c r="H27" i="1"/>
  <c r="H26" i="1" s="1"/>
  <c r="G27" i="1"/>
  <c r="G26" i="1" s="1"/>
  <c r="G34" i="1"/>
  <c r="G33" i="1" s="1"/>
  <c r="G32" i="1" s="1"/>
  <c r="H34" i="1"/>
  <c r="H33" i="1" s="1"/>
  <c r="H32" i="1" s="1"/>
  <c r="J34" i="1"/>
  <c r="J33" i="1" s="1"/>
  <c r="J32" i="1" s="1"/>
  <c r="K34" i="1"/>
  <c r="K33" i="1" s="1"/>
  <c r="K32" i="1" s="1"/>
  <c r="I212" i="1" l="1"/>
  <c r="I211" i="1" s="1"/>
  <c r="H211" i="1"/>
  <c r="H209" i="1" s="1"/>
  <c r="I209" i="1" l="1"/>
  <c r="I210" i="1"/>
  <c r="K135" i="1" l="1"/>
  <c r="J135" i="1"/>
  <c r="I35" i="1" l="1"/>
  <c r="I34" i="1" s="1"/>
  <c r="I33" i="1" s="1"/>
  <c r="I32" i="1" s="1"/>
  <c r="I165" i="1"/>
  <c r="H164" i="1"/>
  <c r="H126" i="1"/>
  <c r="H125" i="1" s="1"/>
  <c r="H124" i="1" s="1"/>
  <c r="J126" i="1"/>
  <c r="J125" i="1" s="1"/>
  <c r="J124" i="1" s="1"/>
  <c r="K126" i="1"/>
  <c r="K125" i="1" s="1"/>
  <c r="K124" i="1" s="1"/>
  <c r="G126" i="1"/>
  <c r="G125" i="1" s="1"/>
  <c r="G124" i="1" s="1"/>
  <c r="I127" i="1"/>
  <c r="I126" i="1" s="1"/>
  <c r="I125" i="1" s="1"/>
  <c r="I124" i="1" s="1"/>
  <c r="G238" i="1" l="1"/>
  <c r="G237" i="1" s="1"/>
  <c r="G234" i="1"/>
  <c r="G233" i="1" s="1"/>
  <c r="G231" i="1" s="1"/>
  <c r="G223" i="1"/>
  <c r="G219" i="1"/>
  <c r="G218" i="1" s="1"/>
  <c r="G217" i="1" s="1"/>
  <c r="G215" i="1"/>
  <c r="G214" i="1" s="1"/>
  <c r="G213" i="1" s="1"/>
  <c r="G208" i="1"/>
  <c r="G207" i="1" s="1"/>
  <c r="G204" i="1"/>
  <c r="G203" i="1" s="1"/>
  <c r="G195" i="1"/>
  <c r="G194" i="1" s="1"/>
  <c r="G193" i="1" s="1"/>
  <c r="G191" i="1"/>
  <c r="G190" i="1" s="1"/>
  <c r="G189" i="1" s="1"/>
  <c r="G187" i="1"/>
  <c r="G186" i="1" s="1"/>
  <c r="G185" i="1" s="1"/>
  <c r="G182" i="1"/>
  <c r="G181" i="1" s="1"/>
  <c r="G180" i="1" s="1"/>
  <c r="G178" i="1"/>
  <c r="G177" i="1" s="1"/>
  <c r="G176" i="1" s="1"/>
  <c r="G172" i="1"/>
  <c r="G171" i="1" s="1"/>
  <c r="G170" i="1" s="1"/>
  <c r="G169" i="1" s="1"/>
  <c r="G168" i="1" s="1"/>
  <c r="G160" i="1"/>
  <c r="G159" i="1" s="1"/>
  <c r="G158" i="1"/>
  <c r="G156" i="1"/>
  <c r="G155" i="1" s="1"/>
  <c r="G154" i="1" s="1"/>
  <c r="G153" i="1"/>
  <c r="G152" i="1"/>
  <c r="G151" i="1" s="1"/>
  <c r="G150" i="1" s="1"/>
  <c r="G148" i="1"/>
  <c r="G147" i="1" s="1"/>
  <c r="G146" i="1" s="1"/>
  <c r="G143" i="1"/>
  <c r="G138" i="1"/>
  <c r="G137" i="1" s="1"/>
  <c r="G136" i="1" s="1"/>
  <c r="G134" i="1"/>
  <c r="G133" i="1" s="1"/>
  <c r="G132" i="1" s="1"/>
  <c r="G120" i="1"/>
  <c r="G119" i="1" s="1"/>
  <c r="G118" i="1" s="1"/>
  <c r="G117" i="1" s="1"/>
  <c r="G116" i="1" s="1"/>
  <c r="G114" i="1"/>
  <c r="G113" i="1" s="1"/>
  <c r="G112" i="1" s="1"/>
  <c r="G111" i="1" s="1"/>
  <c r="G110" i="1" s="1"/>
  <c r="G107" i="1"/>
  <c r="G106" i="1" s="1"/>
  <c r="G104" i="1"/>
  <c r="G103" i="1" s="1"/>
  <c r="G97" i="1"/>
  <c r="G96" i="1" s="1"/>
  <c r="G95" i="1" s="1"/>
  <c r="G94" i="1" s="1"/>
  <c r="G92" i="1"/>
  <c r="G91" i="1" s="1"/>
  <c r="G90" i="1" s="1"/>
  <c r="G88" i="1"/>
  <c r="G87" i="1" s="1"/>
  <c r="G86" i="1" s="1"/>
  <c r="G81" i="1"/>
  <c r="G73" i="1"/>
  <c r="G72" i="1" s="1"/>
  <c r="G70" i="1"/>
  <c r="G69" i="1" s="1"/>
  <c r="G68" i="1" s="1"/>
  <c r="G67" i="1"/>
  <c r="G66" i="1" s="1"/>
  <c r="G65" i="1" s="1"/>
  <c r="G64" i="1" s="1"/>
  <c r="G59" i="1"/>
  <c r="G58" i="1" s="1"/>
  <c r="G57" i="1" s="1"/>
  <c r="G56" i="1" s="1"/>
  <c r="G55" i="1" s="1"/>
  <c r="G54" i="1" s="1"/>
  <c r="G51" i="1"/>
  <c r="G50" i="1" s="1"/>
  <c r="G49" i="1" s="1"/>
  <c r="G48" i="1" s="1"/>
  <c r="G47" i="1" s="1"/>
  <c r="G36" i="1" s="1"/>
  <c r="G30" i="1"/>
  <c r="G29" i="1" s="1"/>
  <c r="G25" i="1" s="1"/>
  <c r="G24" i="1" s="1"/>
  <c r="G21" i="1"/>
  <c r="G20" i="1" s="1"/>
  <c r="G19" i="1" s="1"/>
  <c r="G18" i="1" s="1"/>
  <c r="G17" i="1" s="1"/>
  <c r="G236" i="1" l="1"/>
  <c r="G235" i="1" s="1"/>
  <c r="G230" i="1" s="1"/>
  <c r="G229" i="1" s="1"/>
  <c r="G80" i="1"/>
  <c r="G79" i="1" s="1"/>
  <c r="G78" i="1" s="1"/>
  <c r="G77" i="1" s="1"/>
  <c r="G142" i="1"/>
  <c r="G141" i="1" s="1"/>
  <c r="G140" i="1" s="1"/>
  <c r="G123" i="1" s="1"/>
  <c r="G122" i="1" s="1"/>
  <c r="G85" i="1"/>
  <c r="G84" i="1" s="1"/>
  <c r="G83" i="1" s="1"/>
  <c r="G184" i="1"/>
  <c r="G175" i="1"/>
  <c r="G164" i="1"/>
  <c r="G163" i="1" s="1"/>
  <c r="G162" i="1" s="1"/>
  <c r="G145" i="1" s="1"/>
  <c r="G202" i="1"/>
  <c r="G201" i="1" s="1"/>
  <c r="G206" i="1"/>
  <c r="G205" i="1" s="1"/>
  <c r="G222" i="1"/>
  <c r="G221" i="1" s="1"/>
  <c r="G23" i="1"/>
  <c r="G16" i="1" s="1"/>
  <c r="G102" i="1"/>
  <c r="G101" i="1" s="1"/>
  <c r="G100" i="1" s="1"/>
  <c r="G63" i="1"/>
  <c r="G62" i="1" s="1"/>
  <c r="G232" i="1"/>
  <c r="G61" i="1" l="1"/>
  <c r="G200" i="1"/>
  <c r="G199" i="1" s="1"/>
  <c r="G198" i="1" s="1"/>
  <c r="G197" i="1" s="1"/>
  <c r="G174" i="1"/>
  <c r="G167" i="1" s="1"/>
  <c r="G109" i="1"/>
  <c r="G99" i="1" s="1"/>
  <c r="G53" i="1"/>
  <c r="G15" i="1" l="1"/>
  <c r="G14" i="1" s="1"/>
  <c r="I238" i="1" l="1"/>
  <c r="I234" i="1"/>
  <c r="I233" i="1" s="1"/>
  <c r="I231" i="1" s="1"/>
  <c r="I224" i="1"/>
  <c r="I222" i="1" s="1"/>
  <c r="I221" i="1" s="1"/>
  <c r="I220" i="1"/>
  <c r="I219" i="1" s="1"/>
  <c r="I218" i="1" s="1"/>
  <c r="I217" i="1" s="1"/>
  <c r="I216" i="1"/>
  <c r="I208" i="1"/>
  <c r="I206" i="1" s="1"/>
  <c r="I205" i="1" s="1"/>
  <c r="I204" i="1"/>
  <c r="I202" i="1" s="1"/>
  <c r="I201" i="1" s="1"/>
  <c r="I192" i="1"/>
  <c r="I191" i="1" s="1"/>
  <c r="I190" i="1" s="1"/>
  <c r="I189" i="1" s="1"/>
  <c r="I188" i="1"/>
  <c r="I187" i="1" s="1"/>
  <c r="I186" i="1" s="1"/>
  <c r="I185" i="1" s="1"/>
  <c r="I183" i="1"/>
  <c r="I182" i="1" s="1"/>
  <c r="I181" i="1" s="1"/>
  <c r="I180" i="1" s="1"/>
  <c r="I179" i="1"/>
  <c r="I178" i="1" s="1"/>
  <c r="I177" i="1" s="1"/>
  <c r="I176" i="1" s="1"/>
  <c r="I173" i="1"/>
  <c r="I172" i="1" s="1"/>
  <c r="I171" i="1" s="1"/>
  <c r="I170" i="1" s="1"/>
  <c r="I169" i="1" s="1"/>
  <c r="I168" i="1" s="1"/>
  <c r="I196" i="1"/>
  <c r="I195" i="1" s="1"/>
  <c r="I194" i="1" s="1"/>
  <c r="I193" i="1" s="1"/>
  <c r="H236" i="1"/>
  <c r="H235" i="1" s="1"/>
  <c r="I236" i="1"/>
  <c r="I235" i="1" s="1"/>
  <c r="H237" i="1"/>
  <c r="I237" i="1"/>
  <c r="H233" i="1"/>
  <c r="H222" i="1"/>
  <c r="H221" i="1" s="1"/>
  <c r="H223" i="1"/>
  <c r="H219" i="1"/>
  <c r="H218" i="1" s="1"/>
  <c r="H217" i="1" s="1"/>
  <c r="H215" i="1"/>
  <c r="H214" i="1" s="1"/>
  <c r="H213" i="1" s="1"/>
  <c r="I215" i="1"/>
  <c r="I214" i="1" s="1"/>
  <c r="I213" i="1" s="1"/>
  <c r="H206" i="1"/>
  <c r="H205" i="1" s="1"/>
  <c r="H207" i="1"/>
  <c r="I207" i="1"/>
  <c r="H202" i="1"/>
  <c r="H201" i="1" s="1"/>
  <c r="H203" i="1"/>
  <c r="H195" i="1"/>
  <c r="H194" i="1" s="1"/>
  <c r="H193" i="1" s="1"/>
  <c r="H191" i="1"/>
  <c r="H190" i="1" s="1"/>
  <c r="H189" i="1" s="1"/>
  <c r="H187" i="1"/>
  <c r="H186" i="1" s="1"/>
  <c r="H185" i="1" s="1"/>
  <c r="H182" i="1"/>
  <c r="H181" i="1" s="1"/>
  <c r="H180" i="1" s="1"/>
  <c r="H178" i="1"/>
  <c r="H177" i="1" s="1"/>
  <c r="H176" i="1" s="1"/>
  <c r="H172" i="1"/>
  <c r="H171" i="1" s="1"/>
  <c r="H170" i="1" s="1"/>
  <c r="H169" i="1" s="1"/>
  <c r="H168" i="1" s="1"/>
  <c r="H163" i="1"/>
  <c r="H162" i="1" s="1"/>
  <c r="I161" i="1"/>
  <c r="I158" i="1" s="1"/>
  <c r="H158" i="1"/>
  <c r="H160" i="1"/>
  <c r="H159" i="1" s="1"/>
  <c r="I157" i="1"/>
  <c r="I156" i="1" s="1"/>
  <c r="I155" i="1" s="1"/>
  <c r="I154" i="1" s="1"/>
  <c r="H156" i="1"/>
  <c r="H155" i="1" s="1"/>
  <c r="H154" i="1" s="1"/>
  <c r="H152" i="1"/>
  <c r="H151" i="1" s="1"/>
  <c r="H150" i="1" s="1"/>
  <c r="I149" i="1"/>
  <c r="I148" i="1" s="1"/>
  <c r="I147" i="1" s="1"/>
  <c r="I146" i="1" s="1"/>
  <c r="H148" i="1"/>
  <c r="H147" i="1" s="1"/>
  <c r="H146" i="1" s="1"/>
  <c r="H141" i="1"/>
  <c r="H140" i="1" s="1"/>
  <c r="I139" i="1"/>
  <c r="I138" i="1" s="1"/>
  <c r="I137" i="1" s="1"/>
  <c r="I136" i="1" s="1"/>
  <c r="H138" i="1"/>
  <c r="H137" i="1" s="1"/>
  <c r="H136" i="1" s="1"/>
  <c r="I135" i="1"/>
  <c r="I134" i="1" s="1"/>
  <c r="I133" i="1" s="1"/>
  <c r="I132" i="1" s="1"/>
  <c r="H134" i="1"/>
  <c r="H133" i="1" s="1"/>
  <c r="H132" i="1" s="1"/>
  <c r="H123" i="1" s="1"/>
  <c r="I121" i="1"/>
  <c r="I120" i="1" s="1"/>
  <c r="I119" i="1" s="1"/>
  <c r="I118" i="1" s="1"/>
  <c r="I117" i="1" s="1"/>
  <c r="I116" i="1" s="1"/>
  <c r="H120" i="1"/>
  <c r="H119" i="1" s="1"/>
  <c r="H118" i="1" s="1"/>
  <c r="H117" i="1" s="1"/>
  <c r="H116" i="1" s="1"/>
  <c r="I115" i="1"/>
  <c r="I114" i="1" s="1"/>
  <c r="I113" i="1" s="1"/>
  <c r="I112" i="1" s="1"/>
  <c r="I111" i="1" s="1"/>
  <c r="I110" i="1" s="1"/>
  <c r="H114" i="1"/>
  <c r="H113" i="1" s="1"/>
  <c r="H112" i="1" s="1"/>
  <c r="H111" i="1" s="1"/>
  <c r="H110" i="1" s="1"/>
  <c r="I108" i="1"/>
  <c r="I107" i="1" s="1"/>
  <c r="I106" i="1" s="1"/>
  <c r="H107" i="1"/>
  <c r="H106" i="1" s="1"/>
  <c r="I105" i="1"/>
  <c r="I104" i="1" s="1"/>
  <c r="I103" i="1" s="1"/>
  <c r="H104" i="1"/>
  <c r="H103" i="1" s="1"/>
  <c r="I98" i="1"/>
  <c r="I97" i="1" s="1"/>
  <c r="I96" i="1" s="1"/>
  <c r="I95" i="1" s="1"/>
  <c r="I94" i="1" s="1"/>
  <c r="H97" i="1"/>
  <c r="H96" i="1" s="1"/>
  <c r="H95" i="1" s="1"/>
  <c r="H94" i="1" s="1"/>
  <c r="I93" i="1"/>
  <c r="I92" i="1" s="1"/>
  <c r="I91" i="1" s="1"/>
  <c r="I90" i="1" s="1"/>
  <c r="H92" i="1"/>
  <c r="H91" i="1" s="1"/>
  <c r="H90" i="1" s="1"/>
  <c r="I89" i="1"/>
  <c r="I88" i="1" s="1"/>
  <c r="I87" i="1" s="1"/>
  <c r="I86" i="1" s="1"/>
  <c r="H88" i="1"/>
  <c r="H87" i="1" s="1"/>
  <c r="H86" i="1" s="1"/>
  <c r="H79" i="1"/>
  <c r="H78" i="1" s="1"/>
  <c r="H77" i="1" s="1"/>
  <c r="I75" i="1"/>
  <c r="H73" i="1"/>
  <c r="H72" i="1" s="1"/>
  <c r="I71" i="1"/>
  <c r="I70" i="1" s="1"/>
  <c r="I69" i="1" s="1"/>
  <c r="I68" i="1" s="1"/>
  <c r="H70" i="1"/>
  <c r="H69" i="1" s="1"/>
  <c r="H68" i="1" s="1"/>
  <c r="H66" i="1"/>
  <c r="H65" i="1" s="1"/>
  <c r="H64" i="1" s="1"/>
  <c r="I60" i="1"/>
  <c r="I59" i="1" s="1"/>
  <c r="I58" i="1" s="1"/>
  <c r="I57" i="1" s="1"/>
  <c r="I56" i="1" s="1"/>
  <c r="I55" i="1" s="1"/>
  <c r="I54" i="1" s="1"/>
  <c r="H59" i="1"/>
  <c r="H58" i="1" s="1"/>
  <c r="H57" i="1" s="1"/>
  <c r="H56" i="1" s="1"/>
  <c r="H55" i="1" s="1"/>
  <c r="H54" i="1" s="1"/>
  <c r="I52" i="1"/>
  <c r="I51" i="1" s="1"/>
  <c r="I50" i="1" s="1"/>
  <c r="I49" i="1" s="1"/>
  <c r="I48" i="1" s="1"/>
  <c r="I47" i="1" s="1"/>
  <c r="I36" i="1" s="1"/>
  <c r="H51" i="1"/>
  <c r="H50" i="1" s="1"/>
  <c r="H49" i="1" s="1"/>
  <c r="H48" i="1" s="1"/>
  <c r="H47" i="1" s="1"/>
  <c r="H36" i="1" s="1"/>
  <c r="I31" i="1"/>
  <c r="I30" i="1" s="1"/>
  <c r="I29" i="1" s="1"/>
  <c r="I25" i="1" s="1"/>
  <c r="I24" i="1" s="1"/>
  <c r="H30" i="1"/>
  <c r="H29" i="1" s="1"/>
  <c r="H25" i="1" s="1"/>
  <c r="I22" i="1"/>
  <c r="I21" i="1" s="1"/>
  <c r="I20" i="1" s="1"/>
  <c r="I19" i="1" s="1"/>
  <c r="I18" i="1" s="1"/>
  <c r="I17" i="1" s="1"/>
  <c r="H21" i="1"/>
  <c r="H20" i="1" s="1"/>
  <c r="H19" i="1" s="1"/>
  <c r="H18" i="1" s="1"/>
  <c r="H17" i="1" s="1"/>
  <c r="I200" i="1" l="1"/>
  <c r="I199" i="1" s="1"/>
  <c r="I230" i="1"/>
  <c r="I229" i="1" s="1"/>
  <c r="H200" i="1"/>
  <c r="H199" i="1" s="1"/>
  <c r="I74" i="1"/>
  <c r="I73" i="1" s="1"/>
  <c r="I72" i="1" s="1"/>
  <c r="H122" i="1"/>
  <c r="H175" i="1"/>
  <c r="I203" i="1"/>
  <c r="I175" i="1"/>
  <c r="I160" i="1"/>
  <c r="I159" i="1" s="1"/>
  <c r="I223" i="1"/>
  <c r="H24" i="1"/>
  <c r="H23" i="1" s="1"/>
  <c r="H16" i="1" s="1"/>
  <c r="I23" i="1"/>
  <c r="I16" i="1" s="1"/>
  <c r="I232" i="1"/>
  <c r="H232" i="1"/>
  <c r="H231" i="1" s="1"/>
  <c r="H230" i="1" s="1"/>
  <c r="H229" i="1" s="1"/>
  <c r="I184" i="1"/>
  <c r="H184" i="1"/>
  <c r="H145" i="1"/>
  <c r="H102" i="1"/>
  <c r="H101" i="1" s="1"/>
  <c r="H100" i="1" s="1"/>
  <c r="I102" i="1"/>
  <c r="I101" i="1" s="1"/>
  <c r="I100" i="1" s="1"/>
  <c r="H85" i="1"/>
  <c r="H84" i="1" s="1"/>
  <c r="H83" i="1" s="1"/>
  <c r="I85" i="1"/>
  <c r="I84" i="1" s="1"/>
  <c r="I83" i="1" s="1"/>
  <c r="H63" i="1"/>
  <c r="H62" i="1" s="1"/>
  <c r="H61" i="1" s="1"/>
  <c r="K166" i="1"/>
  <c r="K164" i="1" s="1"/>
  <c r="J166" i="1"/>
  <c r="J164" i="1" s="1"/>
  <c r="I198" i="1" l="1"/>
  <c r="I197" i="1" s="1"/>
  <c r="H198" i="1"/>
  <c r="H197" i="1" s="1"/>
  <c r="I174" i="1"/>
  <c r="I167" i="1" s="1"/>
  <c r="H174" i="1"/>
  <c r="H167" i="1" s="1"/>
  <c r="H53" i="1"/>
  <c r="H109" i="1"/>
  <c r="H99" i="1" s="1"/>
  <c r="K67" i="1"/>
  <c r="J67" i="1"/>
  <c r="I67" i="1"/>
  <c r="I66" i="1" s="1"/>
  <c r="I65" i="1" s="1"/>
  <c r="I64" i="1" s="1"/>
  <c r="I63" i="1" s="1"/>
  <c r="I62" i="1" s="1"/>
  <c r="H15" i="1" l="1"/>
  <c r="H14" i="1" s="1"/>
  <c r="J66" i="1"/>
  <c r="J65" i="1" s="1"/>
  <c r="J64" i="1" s="1"/>
  <c r="K66" i="1"/>
  <c r="K65" i="1" s="1"/>
  <c r="K64" i="1" s="1"/>
  <c r="J93" i="1" l="1"/>
  <c r="J92" i="1" s="1"/>
  <c r="J91" i="1" s="1"/>
  <c r="J90" i="1" s="1"/>
  <c r="K92" i="1"/>
  <c r="K91" i="1" s="1"/>
  <c r="K90" i="1" s="1"/>
  <c r="I143" i="1" l="1"/>
  <c r="I142" i="1" l="1"/>
  <c r="I141" i="1" s="1"/>
  <c r="I140" i="1" s="1"/>
  <c r="I123" i="1" s="1"/>
  <c r="I122" i="1" s="1"/>
  <c r="I166" i="1"/>
  <c r="I164" i="1" s="1"/>
  <c r="J138" i="1"/>
  <c r="J137" i="1" s="1"/>
  <c r="J136" i="1" s="1"/>
  <c r="K138" i="1"/>
  <c r="K137" i="1" s="1"/>
  <c r="K136" i="1" s="1"/>
  <c r="I163" i="1" l="1"/>
  <c r="I162" i="1" s="1"/>
  <c r="K141" i="1"/>
  <c r="K140" i="1" s="1"/>
  <c r="J141" i="1"/>
  <c r="J140" i="1" s="1"/>
  <c r="K134" i="1"/>
  <c r="K133" i="1" s="1"/>
  <c r="K132" i="1" s="1"/>
  <c r="K123" i="1" s="1"/>
  <c r="J134" i="1"/>
  <c r="J133" i="1" s="1"/>
  <c r="J132" i="1" s="1"/>
  <c r="J123" i="1" l="1"/>
  <c r="K122" i="1"/>
  <c r="J122" i="1"/>
  <c r="I153" i="1"/>
  <c r="I152" i="1" s="1"/>
  <c r="I151" i="1" s="1"/>
  <c r="I150" i="1" s="1"/>
  <c r="I145" i="1" s="1"/>
  <c r="I109" i="1" s="1"/>
  <c r="I99" i="1" s="1"/>
  <c r="I81" i="1"/>
  <c r="I80" i="1" l="1"/>
  <c r="I79" i="1" s="1"/>
  <c r="I78" i="1" s="1"/>
  <c r="I77" i="1" s="1"/>
  <c r="I61" i="1" s="1"/>
  <c r="I53" i="1" s="1"/>
  <c r="I15" i="1" s="1"/>
  <c r="I14" i="1" s="1"/>
  <c r="J156" i="1"/>
  <c r="K156" i="1"/>
  <c r="K153" i="1"/>
  <c r="K204" i="1"/>
  <c r="K30" i="1" l="1"/>
  <c r="K29" i="1" s="1"/>
  <c r="J30" i="1"/>
  <c r="J29" i="1" s="1"/>
  <c r="J234" i="1"/>
  <c r="J220" i="1"/>
  <c r="J204" i="1"/>
  <c r="K234" i="1"/>
  <c r="K220" i="1"/>
  <c r="K215" i="1"/>
  <c r="K214" i="1" s="1"/>
  <c r="K213" i="1" s="1"/>
  <c r="J215" i="1"/>
  <c r="J214" i="1" s="1"/>
  <c r="J213" i="1" s="1"/>
  <c r="K238" i="1"/>
  <c r="K237" i="1" s="1"/>
  <c r="J238" i="1"/>
  <c r="J237" i="1" s="1"/>
  <c r="K224" i="1"/>
  <c r="K223" i="1" s="1"/>
  <c r="J224" i="1"/>
  <c r="J223" i="1" s="1"/>
  <c r="K208" i="1"/>
  <c r="K207" i="1" s="1"/>
  <c r="J208" i="1"/>
  <c r="J207" i="1" s="1"/>
  <c r="J25" i="1" l="1"/>
  <c r="J24" i="1" s="1"/>
  <c r="K25" i="1"/>
  <c r="K24" i="1" s="1"/>
  <c r="K236" i="1"/>
  <c r="K235" i="1" s="1"/>
  <c r="J236" i="1"/>
  <c r="J235" i="1" s="1"/>
  <c r="K222" i="1"/>
  <c r="K221" i="1" s="1"/>
  <c r="J206" i="1"/>
  <c r="J205" i="1" s="1"/>
  <c r="K206" i="1"/>
  <c r="K205" i="1" s="1"/>
  <c r="J222" i="1"/>
  <c r="J221" i="1" s="1"/>
  <c r="J148" i="1" l="1"/>
  <c r="J147" i="1" s="1"/>
  <c r="J146" i="1" s="1"/>
  <c r="K148" i="1"/>
  <c r="K147" i="1" s="1"/>
  <c r="K146" i="1" s="1"/>
  <c r="J97" i="1" l="1"/>
  <c r="J96" i="1" s="1"/>
  <c r="J95" i="1" s="1"/>
  <c r="J94" i="1" s="1"/>
  <c r="K97" i="1"/>
  <c r="K96" i="1" s="1"/>
  <c r="K95" i="1" s="1"/>
  <c r="K94" i="1" s="1"/>
  <c r="J88" i="1" l="1"/>
  <c r="J87" i="1" s="1"/>
  <c r="J86" i="1" s="1"/>
  <c r="J85" i="1" s="1"/>
  <c r="K88" i="1"/>
  <c r="K87" i="1" s="1"/>
  <c r="K86" i="1" s="1"/>
  <c r="K85" i="1" s="1"/>
  <c r="K233" i="1" l="1"/>
  <c r="K231" i="1" s="1"/>
  <c r="K230" i="1" s="1"/>
  <c r="K229" i="1" s="1"/>
  <c r="J233" i="1"/>
  <c r="J231" i="1" s="1"/>
  <c r="J230" i="1" s="1"/>
  <c r="J229" i="1" s="1"/>
  <c r="K219" i="1"/>
  <c r="K218" i="1" s="1"/>
  <c r="K217" i="1" s="1"/>
  <c r="J219" i="1"/>
  <c r="J218" i="1" s="1"/>
  <c r="J217" i="1" s="1"/>
  <c r="K203" i="1"/>
  <c r="J203" i="1"/>
  <c r="K202" i="1"/>
  <c r="K201" i="1" s="1"/>
  <c r="J202" i="1"/>
  <c r="J201" i="1" s="1"/>
  <c r="J200" i="1" l="1"/>
  <c r="K200" i="1"/>
  <c r="J232" i="1"/>
  <c r="K232" i="1"/>
  <c r="K195" i="1" l="1"/>
  <c r="K194" i="1" s="1"/>
  <c r="K193" i="1" s="1"/>
  <c r="J195" i="1"/>
  <c r="J194" i="1" s="1"/>
  <c r="J193" i="1" s="1"/>
  <c r="K191" i="1"/>
  <c r="K190" i="1" s="1"/>
  <c r="K189" i="1" s="1"/>
  <c r="J191" i="1"/>
  <c r="J190" i="1" s="1"/>
  <c r="J189" i="1" s="1"/>
  <c r="K187" i="1"/>
  <c r="K186" i="1" s="1"/>
  <c r="K185" i="1" s="1"/>
  <c r="J187" i="1"/>
  <c r="J186" i="1" s="1"/>
  <c r="J185" i="1" s="1"/>
  <c r="K182" i="1"/>
  <c r="K181" i="1" s="1"/>
  <c r="K180" i="1" s="1"/>
  <c r="J182" i="1"/>
  <c r="J181" i="1" s="1"/>
  <c r="J180" i="1" s="1"/>
  <c r="K178" i="1"/>
  <c r="K177" i="1" s="1"/>
  <c r="K176" i="1" s="1"/>
  <c r="J178" i="1"/>
  <c r="J177" i="1" s="1"/>
  <c r="J176" i="1" s="1"/>
  <c r="K172" i="1"/>
  <c r="K171" i="1" s="1"/>
  <c r="K170" i="1" s="1"/>
  <c r="K169" i="1" s="1"/>
  <c r="K168" i="1" s="1"/>
  <c r="J172" i="1"/>
  <c r="J171" i="1" s="1"/>
  <c r="J170" i="1" s="1"/>
  <c r="J169" i="1" s="1"/>
  <c r="J168" i="1" s="1"/>
  <c r="K163" i="1"/>
  <c r="J163" i="1"/>
  <c r="K162" i="1"/>
  <c r="J162" i="1"/>
  <c r="K160" i="1"/>
  <c r="K159" i="1" s="1"/>
  <c r="J160" i="1"/>
  <c r="J159" i="1" s="1"/>
  <c r="K158" i="1"/>
  <c r="J158" i="1"/>
  <c r="K155" i="1"/>
  <c r="K154" i="1" s="1"/>
  <c r="J155" i="1"/>
  <c r="J154" i="1" s="1"/>
  <c r="K152" i="1"/>
  <c r="K151" i="1" s="1"/>
  <c r="K150" i="1" s="1"/>
  <c r="J152" i="1"/>
  <c r="J151" i="1" s="1"/>
  <c r="J150" i="1" s="1"/>
  <c r="K120" i="1"/>
  <c r="K119" i="1" s="1"/>
  <c r="K118" i="1" s="1"/>
  <c r="K117" i="1" s="1"/>
  <c r="K116" i="1" s="1"/>
  <c r="J120" i="1"/>
  <c r="J119" i="1" s="1"/>
  <c r="J118" i="1" s="1"/>
  <c r="J117" i="1" s="1"/>
  <c r="J116" i="1" s="1"/>
  <c r="K114" i="1"/>
  <c r="K113" i="1" s="1"/>
  <c r="K112" i="1" s="1"/>
  <c r="K111" i="1" s="1"/>
  <c r="J114" i="1"/>
  <c r="J113" i="1" s="1"/>
  <c r="J112" i="1" s="1"/>
  <c r="J111" i="1" s="1"/>
  <c r="K107" i="1"/>
  <c r="K106" i="1" s="1"/>
  <c r="J107" i="1"/>
  <c r="J106" i="1" s="1"/>
  <c r="K104" i="1"/>
  <c r="K103" i="1" s="1"/>
  <c r="J104" i="1"/>
  <c r="J103" i="1" s="1"/>
  <c r="K79" i="1"/>
  <c r="K78" i="1" s="1"/>
  <c r="K77" i="1" s="1"/>
  <c r="J79" i="1"/>
  <c r="J78" i="1" s="1"/>
  <c r="J77" i="1" s="1"/>
  <c r="K73" i="1"/>
  <c r="K72" i="1" s="1"/>
  <c r="J73" i="1"/>
  <c r="J72" i="1" s="1"/>
  <c r="K70" i="1"/>
  <c r="K69" i="1" s="1"/>
  <c r="K68" i="1" s="1"/>
  <c r="J70" i="1"/>
  <c r="J69" i="1" s="1"/>
  <c r="J68" i="1" s="1"/>
  <c r="K59" i="1"/>
  <c r="K58" i="1" s="1"/>
  <c r="K57" i="1" s="1"/>
  <c r="K56" i="1" s="1"/>
  <c r="K55" i="1" s="1"/>
  <c r="K54" i="1" s="1"/>
  <c r="J59" i="1"/>
  <c r="J58" i="1" s="1"/>
  <c r="J57" i="1" s="1"/>
  <c r="J56" i="1" s="1"/>
  <c r="J55" i="1" s="1"/>
  <c r="J54" i="1" s="1"/>
  <c r="K51" i="1"/>
  <c r="K50" i="1" s="1"/>
  <c r="K49" i="1" s="1"/>
  <c r="K48" i="1" s="1"/>
  <c r="K47" i="1" s="1"/>
  <c r="K36" i="1" s="1"/>
  <c r="J51" i="1"/>
  <c r="J50" i="1" s="1"/>
  <c r="J49" i="1" s="1"/>
  <c r="J48" i="1" s="1"/>
  <c r="J47" i="1" s="1"/>
  <c r="J36" i="1" s="1"/>
  <c r="K199" i="1"/>
  <c r="J199" i="1"/>
  <c r="K21" i="1"/>
  <c r="K20" i="1" s="1"/>
  <c r="K19" i="1" s="1"/>
  <c r="K18" i="1" s="1"/>
  <c r="K17" i="1" s="1"/>
  <c r="J21" i="1"/>
  <c r="J20" i="1" s="1"/>
  <c r="J19" i="1" s="1"/>
  <c r="J18" i="1" s="1"/>
  <c r="J17" i="1" s="1"/>
  <c r="J63" i="1" l="1"/>
  <c r="J62" i="1" s="1"/>
  <c r="J61" i="1" s="1"/>
  <c r="K63" i="1"/>
  <c r="K62" i="1" s="1"/>
  <c r="K61" i="1" s="1"/>
  <c r="K145" i="1"/>
  <c r="J145" i="1"/>
  <c r="K198" i="1"/>
  <c r="K197" i="1" s="1"/>
  <c r="J198" i="1"/>
  <c r="J197" i="1" s="1"/>
  <c r="K84" i="1"/>
  <c r="K83" i="1" s="1"/>
  <c r="J102" i="1"/>
  <c r="J101" i="1" s="1"/>
  <c r="J100" i="1" s="1"/>
  <c r="K184" i="1"/>
  <c r="J184" i="1"/>
  <c r="K175" i="1"/>
  <c r="J175" i="1"/>
  <c r="K102" i="1"/>
  <c r="K101" i="1" s="1"/>
  <c r="K100" i="1" s="1"/>
  <c r="J84" i="1"/>
  <c r="J83" i="1" s="1"/>
  <c r="K110" i="1"/>
  <c r="J110" i="1"/>
  <c r="K109" i="1" l="1"/>
  <c r="K99" i="1" s="1"/>
  <c r="J109" i="1"/>
  <c r="J99" i="1" s="1"/>
  <c r="J23" i="1"/>
  <c r="J16" i="1" s="1"/>
  <c r="K23" i="1"/>
  <c r="K16" i="1" s="1"/>
  <c r="K53" i="1"/>
  <c r="K174" i="1"/>
  <c r="K167" i="1" s="1"/>
  <c r="J174" i="1"/>
  <c r="J167" i="1" s="1"/>
  <c r="J53" i="1"/>
  <c r="K15" i="1" l="1"/>
  <c r="K14" i="1" s="1"/>
  <c r="J15" i="1"/>
  <c r="J14" i="1" s="1"/>
</calcChain>
</file>

<file path=xl/sharedStrings.xml><?xml version="1.0" encoding="utf-8"?>
<sst xmlns="http://schemas.openxmlformats.org/spreadsheetml/2006/main" count="1113" uniqueCount="201">
  <si>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</si>
  <si>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</si>
  <si>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</si>
  <si>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</si>
  <si>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</si>
  <si>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</si>
  <si>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</si>
  <si>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</si>
  <si>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</si>
  <si>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</si>
  <si>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</si>
  <si>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</si>
  <si>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</si>
  <si>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</si>
  <si>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</si>
  <si>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</si>
  <si>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</si>
  <si>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</si>
  <si>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</si>
  <si>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</si>
  <si>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</si>
  <si>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</si>
  <si>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</si>
  <si>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</si>
  <si>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</si>
  <si>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</si>
  <si>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</si>
  <si>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</si>
  <si>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</si>
  <si>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</si>
  <si>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</si>
  <si>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</si>
  <si>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</si>
  <si>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</si>
  <si>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</si>
  <si>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</si>
  <si>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</si>
  <si>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</si>
  <si>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</si>
  <si>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</si>
  <si>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</si>
  <si>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</si>
  <si>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</si>
  <si>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</si>
  <si>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</si>
  <si>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</si>
  <si>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</si>
  <si>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</si>
  <si>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</si>
  <si>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</si>
  <si>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</si>
  <si>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</si>
  <si>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</si>
  <si>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</si>
  <si>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</si>
  <si>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</si>
  <si>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</si>
  <si>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</si>
  <si>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</si>
  <si>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</si>
  <si>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</si>
  <si>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</si>
  <si>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</si>
  <si>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</si>
  <si>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</si>
  <si>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</si>
  <si>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</si>
  <si>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</si>
  <si>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</si>
  <si>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</si>
  <si>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</si>
  <si>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</si>
  <si>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</si>
  <si>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</si>
  <si>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</si>
  <si>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</si>
  <si>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</si>
  <si>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</si>
  <si>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</si>
  <si>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</si>
  <si>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</si>
  <si>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</si>
  <si>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</si>
  <si>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</si>
  <si>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</si>
  <si>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</si>
  <si>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</si>
  <si>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</si>
  <si>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</si>
  <si>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</si>
  <si>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</si>
  <si>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</si>
  <si>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</si>
  <si>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</si>
  <si>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</si>
  <si>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</si>
  <si>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</si>
  <si>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</si>
  <si>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</si>
  <si>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</si>
  <si>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</si>
  <si>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</si>
  <si>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</si>
  <si>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</si>
  <si>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</si>
  <si>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</si>
  <si>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</si>
  <si>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</si>
  <si>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</si>
  <si>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</si>
  <si>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</si>
  <si>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</si>
  <si>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</si>
  <si>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</si>
  <si>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Реконструкция, капитальный ремонт и ремонт автомобильных дорого общего пользования местного значения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</si>
  <si>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</si>
  <si>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</si>
  <si>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</si>
  <si>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</si>
  <si>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</si>
  <si>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</si>
  <si>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</si>
  <si>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</si>
  <si>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</si>
  <si>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</si>
  <si>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</si>
  <si>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</si>
  <si>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03 6 00 00000</t>
  </si>
  <si>
    <t>Подпрограмма "Улучшение состояния территорий МО МР "Печора"</t>
  </si>
  <si>
    <t>2020 год</t>
  </si>
  <si>
    <t>Организация проведения мероприятий по отлову и содержанию безнадзорных животных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</si>
  <si>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</si>
  <si>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</si>
  <si>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</si>
  <si>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</si>
  <si>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</si>
  <si>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</si>
  <si>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Ведомственная структура расходов бюджета  муниципального образования городского поселения "Печора" на 2020 год и плановый период 2021 и 2022 годов</t>
  </si>
  <si>
    <t>2022 год</t>
  </si>
  <si>
    <t>99 0 00 25550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</si>
  <si>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</si>
  <si>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</si>
  <si>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</si>
  <si>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</si>
  <si>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</si>
  <si>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</si>
  <si>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</si>
  <si>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Субсидии бюджетным учреждениям на иные цели</t>
  </si>
  <si>
    <t>612</t>
  </si>
  <si>
    <t>05 0 13 S2460</t>
  </si>
  <si>
    <t>Реализация народных проектов в сфере культуры, прошедших отбор в рамках проекта "Народный бюджет"</t>
  </si>
  <si>
    <t xml:space="preserve">Руководство и управление в сфере установленных функций органов местного самоуправления </t>
  </si>
  <si>
    <t>99 0 00 02040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</si>
  <si>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</si>
  <si>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 xml:space="preserve">Муниципальная программа "Адресная социальная помощь населению городского поселения "Печора" </t>
  </si>
  <si>
    <t>Муниципальная программа "Повышение качества улично - дорожной сети на территории городского поселения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</si>
  <si>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</si>
  <si>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</si>
  <si>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</si>
  <si>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</si>
  <si>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</si>
  <si>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03 3 3 00000</t>
  </si>
  <si>
    <t>03 2 21 00000</t>
  </si>
  <si>
    <t>13 0 00 00000</t>
  </si>
  <si>
    <t>13 0 R1 S2110</t>
  </si>
  <si>
    <t>12 0 00 00000</t>
  </si>
  <si>
    <t>12 1 00 00000</t>
  </si>
  <si>
    <t>12 1 F2 55550</t>
  </si>
  <si>
    <t>11 0 00 00000</t>
  </si>
  <si>
    <t>11 0 01 00000</t>
  </si>
  <si>
    <t>11 0 02 00000</t>
  </si>
  <si>
    <t>Реализация народных проектов в сфере благоустройства, прошедших отбор в рамках проекта "Народный бюджет"</t>
  </si>
  <si>
    <t>12 1 22 S2480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</si>
  <si>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</si>
  <si>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</si>
  <si>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03 3 12 00000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</si>
  <si>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</si>
  <si>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12 1 F2 S2250</t>
  </si>
  <si>
    <t>Реализация мероприятий по благоустройству территорий</t>
  </si>
  <si>
    <t>от 24 декабря 2019 года №4-23/112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</si>
  <si>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</si>
  <si>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Изменения</t>
  </si>
  <si>
    <t>12 1 14 00000</t>
  </si>
  <si>
    <t>99 0 00 02110</t>
  </si>
  <si>
    <t>Реализация государственных функций, связанных с общегосударственным управлением</t>
  </si>
  <si>
    <t>Закупка товаров, работ и услуг для государственных (муниципальных) нужд</t>
  </si>
  <si>
    <t>05 0 12 00000</t>
  </si>
  <si>
    <t>Укрепление материально-технической базы муниципальных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</si>
  <si>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</si>
  <si>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</si>
  <si>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</si>
  <si>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</si>
  <si>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12 1 15 S2120</t>
  </si>
  <si>
    <t>Приложение 2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</si>
  <si>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</si>
  <si>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05 0 26 00000</t>
  </si>
  <si>
    <t>622</t>
  </si>
  <si>
    <t>Субсидии автономным учреждениям на иные цели</t>
  </si>
  <si>
    <t>Проведение мероприятий, связанных с предупреждением и ликвидацией последствий чрезвычайных ситуаций</t>
  </si>
  <si>
    <t>99 0 00 27200</t>
  </si>
  <si>
    <t>от 26 июня 2020 года № 4-25/117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</si>
</sst>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000\ 00\ 00"/>
    <numFmt numFmtId="167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167" fontId="10" fillId="0" borderId="1" xfId="0" applyNumberFormat="1" applyFont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2.xml"/><Relationship Id="rId34" Type="http://schemas.openxmlformats.org/officeDocument/2006/relationships/revisionLog" Target="revisionLog8.xml"/><Relationship Id="rId42" Type="http://schemas.openxmlformats.org/officeDocument/2006/relationships/revisionLog" Target="revisionLog15.xml"/><Relationship Id="rId47" Type="http://schemas.openxmlformats.org/officeDocument/2006/relationships/revisionLog" Target="revisionLog20.xml"/><Relationship Id="rId33" Type="http://schemas.openxmlformats.org/officeDocument/2006/relationships/revisionLog" Target="revisionLog7.xml"/><Relationship Id="rId38" Type="http://schemas.openxmlformats.org/officeDocument/2006/relationships/revisionLog" Target="revisionLog11.xml"/><Relationship Id="rId46" Type="http://schemas.openxmlformats.org/officeDocument/2006/relationships/revisionLog" Target="revisionLog19.xml"/><Relationship Id="rId29" Type="http://schemas.openxmlformats.org/officeDocument/2006/relationships/revisionLog" Target="revisionLog3.xml"/><Relationship Id="rId41" Type="http://schemas.openxmlformats.org/officeDocument/2006/relationships/revisionLog" Target="revisionLog14.xml"/><Relationship Id="rId32" Type="http://schemas.openxmlformats.org/officeDocument/2006/relationships/revisionLog" Target="revisionLog6.xml"/><Relationship Id="rId37" Type="http://schemas.openxmlformats.org/officeDocument/2006/relationships/revisionLog" Target="revisionLog1.xml"/><Relationship Id="rId40" Type="http://schemas.openxmlformats.org/officeDocument/2006/relationships/revisionLog" Target="revisionLog13.xml"/><Relationship Id="rId45" Type="http://schemas.openxmlformats.org/officeDocument/2006/relationships/revisionLog" Target="revisionLog18.xml"/><Relationship Id="rId28" Type="http://schemas.openxmlformats.org/officeDocument/2006/relationships/revisionLog" Target="revisionLog2.xml"/><Relationship Id="rId36" Type="http://schemas.openxmlformats.org/officeDocument/2006/relationships/revisionLog" Target="revisionLog10.xml"/><Relationship Id="rId49" Type="http://schemas.openxmlformats.org/officeDocument/2006/relationships/revisionLog" Target="revisionLog22.xml"/><Relationship Id="rId31" Type="http://schemas.openxmlformats.org/officeDocument/2006/relationships/revisionLog" Target="revisionLog5.xml"/><Relationship Id="rId44" Type="http://schemas.openxmlformats.org/officeDocument/2006/relationships/revisionLog" Target="revisionLog17.xml"/><Relationship Id="rId35" Type="http://schemas.openxmlformats.org/officeDocument/2006/relationships/revisionLog" Target="revisionLog9.xml"/><Relationship Id="rId30" Type="http://schemas.openxmlformats.org/officeDocument/2006/relationships/revisionLog" Target="revisionLog4.xml"/><Relationship Id="rId43" Type="http://schemas.openxmlformats.org/officeDocument/2006/relationships/revisionLog" Target="revisionLog16.xml"/><Relationship Id="rId48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74E910-5A84-44C2-8D3B-815A4842A528}" diskRevisions="1" revisionId="901" version="29">
  <header guid="{3771CC2F-AE2C-4A77-9AEF-481945112907}" dateTime="2020-06-16T12:18:43" maxSheetId="2" userName="Администратор" r:id="rId28" minRId="484" maxRId="512">
    <sheetIdMap count="1">
      <sheetId val="1"/>
    </sheetIdMap>
  </header>
  <header guid="{8E75FA62-DB8F-4BFA-BE56-3D7A3AFBB567}" dateTime="2020-06-16T12:24:21" maxSheetId="2" userName="Администратор" r:id="rId29" minRId="517" maxRId="539">
    <sheetIdMap count="1">
      <sheetId val="1"/>
    </sheetIdMap>
  </header>
  <header guid="{82114319-EEDE-464F-B7D0-FBE577CF0DC7}" dateTime="2020-06-16T12:27:03" maxSheetId="2" userName="Администратор" r:id="rId30" minRId="540" maxRId="553">
    <sheetIdMap count="1">
      <sheetId val="1"/>
    </sheetIdMap>
  </header>
  <header guid="{16EE152A-E17D-4F20-8B33-6FA9CCDB10ED}" dateTime="2020-06-16T12:30:23" maxSheetId="2" userName="Администратор" r:id="rId31" minRId="557" maxRId="609">
    <sheetIdMap count="1">
      <sheetId val="1"/>
    </sheetIdMap>
  </header>
  <header guid="{839D10DE-ED17-49CD-AC01-8BA96C6F3E7F}" dateTime="2020-06-16T12:31:36" maxSheetId="2" userName="Администратор" r:id="rId32" minRId="610" maxRId="627">
    <sheetIdMap count="1">
      <sheetId val="1"/>
    </sheetIdMap>
  </header>
  <header guid="{2A5F6647-3F56-4D41-82BF-494238537C48}" dateTime="2020-06-16T12:33:08" maxSheetId="2" userName="Администратор" r:id="rId33" minRId="628" maxRId="641">
    <sheetIdMap count="1">
      <sheetId val="1"/>
    </sheetIdMap>
  </header>
  <header guid="{E833D068-D33E-456C-8329-3528DC5CF8AC}" dateTime="2020-06-16T12:33:23" maxSheetId="2" userName="Администратор" r:id="rId34" minRId="645" maxRId="649">
    <sheetIdMap count="1">
      <sheetId val="1"/>
    </sheetIdMap>
  </header>
  <header guid="{486092B5-9AAC-42DD-9DD9-31BC45ADDBDB}" dateTime="2020-06-16T12:34:32" maxSheetId="2" userName="Администратор" r:id="rId35" minRId="650">
    <sheetIdMap count="1">
      <sheetId val="1"/>
    </sheetIdMap>
  </header>
  <header guid="{C030C10F-A871-436F-A9FE-CB7FFF7A705A}" dateTime="2020-06-16T12:34:54" maxSheetId="2" userName="Администратор" r:id="rId36">
    <sheetIdMap count="1">
      <sheetId val="1"/>
    </sheetIdMap>
  </header>
  <header guid="{B3491918-D2C8-43ED-95FF-116E900E42E8}" dateTime="2020-06-16T14:19:58" maxSheetId="2" userName="Администратор" r:id="rId37" minRId="654" maxRId="657">
    <sheetIdMap count="1">
      <sheetId val="1"/>
    </sheetIdMap>
  </header>
  <header guid="{FCD38623-0F03-4544-94D8-03E58A7644AD}" dateTime="2020-06-16T15:03:25" maxSheetId="2" userName="Администратор" r:id="rId38">
    <sheetIdMap count="1">
      <sheetId val="1"/>
    </sheetIdMap>
  </header>
  <header guid="{32E426B3-5898-4FE4-B358-3C5C67D6A6E3}" dateTime="2020-06-17T10:26:24" maxSheetId="2" userName="Администратор" r:id="rId39" minRId="658" maxRId="703">
    <sheetIdMap count="1">
      <sheetId val="1"/>
    </sheetIdMap>
  </header>
  <header guid="{3AC2A79B-1A2D-47BC-A6C7-D8B8F0A5B0CE}" dateTime="2020-06-17T14:06:18" maxSheetId="2" userName="Администратор" r:id="rId40" minRId="707" maxRId="711">
    <sheetIdMap count="1">
      <sheetId val="1"/>
    </sheetIdMap>
  </header>
  <header guid="{88554FD3-78D8-43CB-81EE-2BB3D65D840F}" dateTime="2020-06-17T14:39:50" maxSheetId="2" userName="Администратор" r:id="rId41" minRId="712" maxRId="717">
    <sheetIdMap count="1">
      <sheetId val="1"/>
    </sheetIdMap>
  </header>
  <header guid="{DD862BA9-CDBC-4157-8702-13551F2A97F0}" dateTime="2020-06-17T16:20:57" maxSheetId="2" userName="Администратор" r:id="rId42" minRId="718">
    <sheetIdMap count="1">
      <sheetId val="1"/>
    </sheetIdMap>
  </header>
  <header guid="{E76C4C47-12CD-4099-9A4E-42039C4E6A65}" dateTime="2020-06-19T10:02:45" maxSheetId="2" userName="Администратор" r:id="rId43" minRId="719" maxRId="813">
    <sheetIdMap count="1">
      <sheetId val="1"/>
    </sheetIdMap>
  </header>
  <header guid="{8FDBAE19-987C-4401-8F6B-5D0D075BD51A}" dateTime="2020-06-19T10:17:17" maxSheetId="2" userName="Администратор" r:id="rId44" minRId="817" maxRId="820">
    <sheetIdMap count="1">
      <sheetId val="1"/>
    </sheetIdMap>
  </header>
  <header guid="{1D537964-8474-4392-9D35-B75CBB9457F1}" dateTime="2020-06-19T11:26:13" maxSheetId="2" userName="Администратор" r:id="rId45" minRId="824" maxRId="834">
    <sheetIdMap count="1">
      <sheetId val="1"/>
    </sheetIdMap>
  </header>
  <header guid="{B9007513-87CD-4DC6-BE1E-0AD4CE51FE04}" dateTime="2020-06-26T14:45:37" maxSheetId="2" userName="Администратор" r:id="rId46" minRId="835" maxRId="883">
    <sheetIdMap count="1">
      <sheetId val="1"/>
    </sheetIdMap>
  </header>
  <header guid="{465B102C-5818-4BC4-8F83-D351773B44F1}" dateTime="2020-06-26T14:48:09" maxSheetId="2" userName="Администратор" r:id="rId47" minRId="884" maxRId="896">
    <sheetIdMap count="1">
      <sheetId val="1"/>
    </sheetIdMap>
  </header>
  <header guid="{DA2C2403-1FE2-4D42-AC8A-B982686731D7}" dateTime="2020-06-26T14:55:54" maxSheetId="2" userName="Администратор" r:id="rId48" minRId="897">
    <sheetIdMap count="1">
      <sheetId val="1"/>
    </sheetIdMap>
  </header>
  <header guid="{1674E910-5A84-44C2-8D3B-815A4842A528}" dateTime="2020-06-29T16:26:06" maxSheetId="2" userName="Администратор" r:id="rId4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4" sId="1" numFmtId="4">
    <nc r="G28">
      <v>0</v>
    </nc>
  </rcc>
  <rcc rId="655" sId="1" numFmtId="4">
    <nc r="J35">
      <v>0</v>
    </nc>
  </rcc>
  <rcc rId="656" sId="1" numFmtId="4">
    <nc r="K35">
      <v>0</v>
    </nc>
  </rcc>
  <rcc rId="657" sId="1" numFmtId="4">
    <nc r="H31">
      <v>0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3" start="0" length="2147483647">
    <dxf>
      <font>
        <b/>
      </font>
    </dxf>
  </rfmt>
  <rcv guid="{C0DCEFD6-4378-4196-8A52-BBAE8937CBA3}" action="delete"/>
  <rdn rId="0" localSheetId="1" customView="1" name="Z_C0DCEFD6_4378_4196_8A52_BBAE8937CBA3_.wvu.PrintArea" hidden="1" oldHidden="1">
    <formula>'2020-2022 год'!$A$1:$K$226</formula>
    <oldFormula>'2020-2022 год'!$A$1:$K$226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год'!$A$13:$F$226</formula>
    <oldFormula>'2020-2022 год'!$A$13:$F$226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00" start="0" length="0">
    <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58" sId="1" ref="A124:XFD124" action="insertRow"/>
  <rrc rId="659" sId="1" ref="A124:XFD124" action="insertRow"/>
  <rrc rId="660" sId="1" ref="A124:XFD125" action="insertRow"/>
  <rfmt sheetId="1" sqref="E124" start="0" length="0">
    <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24" start="0" length="0">
    <dxf>
      <font>
        <sz val="11"/>
        <color indexed="8"/>
        <name val="Times New Roman"/>
        <scheme val="none"/>
      </font>
      <alignment wrapText="0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font>
        <sz val="12"/>
        <color indexed="8"/>
        <name val="Times New Roman"/>
        <scheme val="none"/>
      </font>
      <fill>
        <patternFill>
          <bgColor theme="0"/>
        </patternFill>
      </fill>
      <alignment horizontal="justify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24" start="0" length="0">
    <dxf>
      <font>
        <sz val="11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661" sId="1" odxf="1" dxf="1">
    <nc r="A124" t="inlineStr">
      <is>
    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    </is>
    </nc>
    <ndxf/>
  </rcc>
  <rfmt sheetId="1" sqref="B124" start="0" length="0">
    <dxf>
      <fill>
        <patternFill patternType="none">
          <bgColor indexed="65"/>
        </patternFill>
      </fill>
    </dxf>
  </rfmt>
  <rfmt sheetId="1" sqref="C124" start="0" length="0">
    <dxf>
      <fill>
        <patternFill patternType="none">
          <bgColor indexed="65"/>
        </patternFill>
      </fill>
    </dxf>
  </rfmt>
  <rfmt sheetId="1" sqref="D124" start="0" length="0">
    <dxf>
      <fill>
        <patternFill patternType="none">
          <bgColor indexed="65"/>
        </patternFill>
      </fill>
    </dxf>
  </rfmt>
  <rfmt sheetId="1" sqref="F124" start="0" length="0">
    <dxf>
      <fill>
        <patternFill patternType="none">
          <bgColor indexed="65"/>
        </patternFill>
      </fill>
    </dxf>
  </rfmt>
  <rfmt sheetId="1" sqref="G124" start="0" length="0">
    <dxf>
      <fill>
        <patternFill>
          <bgColor indexed="9"/>
        </patternFill>
      </fill>
    </dxf>
  </rfmt>
  <rfmt sheetId="1" sqref="H124" start="0" length="0">
    <dxf>
      <fill>
        <patternFill>
          <bgColor indexed="9"/>
        </patternFill>
      </fill>
    </dxf>
  </rfmt>
  <rfmt sheetId="1" sqref="I124" start="0" length="0">
    <dxf>
      <fill>
        <patternFill>
          <bgColor indexed="9"/>
        </patternFill>
      </fill>
    </dxf>
  </rfmt>
  <rfmt sheetId="1" sqref="J124" start="0" length="0">
    <dxf>
      <fill>
        <patternFill>
          <bgColor indexed="9"/>
        </patternFill>
      </fill>
    </dxf>
  </rfmt>
  <rfmt sheetId="1" sqref="K124" start="0" length="0">
    <dxf>
      <fill>
        <patternFill>
          <bgColor indexed="9"/>
        </patternFill>
      </fill>
    </dxf>
  </rfmt>
  <rcc rId="662" sId="1">
    <nc r="B124" t="inlineStr">
      <is>
        <t>920</t>
      </is>
    </nc>
  </rcc>
  <rcc rId="663" sId="1">
    <nc r="C124" t="inlineStr">
      <is>
        <t>05</t>
      </is>
    </nc>
  </rcc>
  <rcc rId="664" sId="1">
    <nc r="D124" t="inlineStr">
      <is>
        <t>03</t>
      </is>
    </nc>
  </rcc>
  <rcc rId="665" sId="1">
    <nc r="F127" t="inlineStr">
      <is>
        <t>244</t>
      </is>
    </nc>
  </rcc>
  <rcc rId="666" sId="1" odxf="1" dxf="1">
    <nc r="A125" t="inlineStr">
      <is>
        <t>Закупка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rgb="FFDAEEF3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667" sId="1" odxf="1" dxf="1">
    <nc r="A126" t="inlineStr">
      <is>
        <t>Иные закупки товаров, работ и услуг для обеспечения государственных (муниципальных) нужд</t>
      </is>
    </nc>
    <odxf>
      <numFmt numFmtId="30" formatCode="@"/>
      <fill>
        <patternFill patternType="solid">
          <bgColor rgb="FFDAEEF3"/>
        </patternFill>
      </fill>
      <alignment horizontal="left" vertical="center" readingOrder="0"/>
    </odxf>
    <ndxf>
      <numFmt numFmtId="0" formatCode="General"/>
      <fill>
        <patternFill patternType="none">
          <bgColor indexed="65"/>
        </patternFill>
      </fill>
      <alignment horizontal="justify" vertical="top" readingOrder="0"/>
    </ndxf>
  </rcc>
  <rcc rId="668" sId="1">
    <nc r="A127" t="inlineStr">
      <is>
        <t>Прочая закупка товаров, работ и услуг</t>
      </is>
    </nc>
  </rcc>
  <rcc rId="669" sId="1" odxf="1" dxf="1">
    <nc r="B125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670" sId="1" odxf="1" dxf="1">
    <nc r="C125" t="inlineStr">
      <is>
        <t>05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671" sId="1" odxf="1" dxf="1">
    <nc r="D125" t="inlineStr">
      <is>
        <t>03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125" start="0" length="0">
    <dxf>
      <fill>
        <patternFill patternType="none">
          <bgColor indexed="65"/>
        </patternFill>
      </fill>
    </dxf>
  </rfmt>
  <rcc rId="672" sId="1" odxf="1" dxf="1">
    <nc r="B126" t="inlineStr">
      <is>
        <t>920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673" sId="1" odxf="1" dxf="1">
    <nc r="C126" t="inlineStr">
      <is>
        <t>05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cc rId="674" sId="1" odxf="1" dxf="1">
    <nc r="D126" t="inlineStr">
      <is>
        <t>03</t>
      </is>
    </nc>
    <odxf>
      <fill>
        <patternFill patternType="solid">
          <bgColor rgb="FFDAEEF3"/>
        </patternFill>
      </fill>
    </odxf>
    <ndxf>
      <fill>
        <patternFill patternType="none">
          <bgColor indexed="65"/>
        </patternFill>
      </fill>
    </ndxf>
  </rcc>
  <rfmt sheetId="1" sqref="E126" start="0" length="0">
    <dxf>
      <fill>
        <patternFill patternType="none">
          <bgColor indexed="65"/>
        </patternFill>
      </fill>
    </dxf>
  </rfmt>
  <rfmt sheetId="1" sqref="B127" start="0" length="0">
    <dxf>
      <fill>
        <patternFill patternType="none">
          <bgColor indexed="65"/>
        </patternFill>
      </fill>
    </dxf>
  </rfmt>
  <rfmt sheetId="1" sqref="C127" start="0" length="0">
    <dxf>
      <fill>
        <patternFill patternType="none">
          <bgColor indexed="65"/>
        </patternFill>
      </fill>
    </dxf>
  </rfmt>
  <rfmt sheetId="1" sqref="D127" start="0" length="0">
    <dxf>
      <fill>
        <patternFill patternType="none">
          <bgColor indexed="65"/>
        </patternFill>
      </fill>
    </dxf>
  </rfmt>
  <rfmt sheetId="1" sqref="E127" start="0" length="0">
    <dxf>
      <fill>
        <patternFill patternType="none">
          <bgColor indexed="65"/>
        </patternFill>
      </fill>
    </dxf>
  </rfmt>
  <rcc rId="675" sId="1" odxf="1" dxf="1">
    <nc r="B127" t="inlineStr">
      <is>
        <t>920</t>
      </is>
    </nc>
    <ndxf>
      <fill>
        <patternFill patternType="solid">
          <bgColor rgb="FFDAEEF3"/>
        </patternFill>
      </fill>
    </ndxf>
  </rcc>
  <rcc rId="676" sId="1" odxf="1" dxf="1">
    <nc r="C127" t="inlineStr">
      <is>
        <t>05</t>
      </is>
    </nc>
    <ndxf>
      <fill>
        <patternFill patternType="solid">
          <bgColor rgb="FFDAEEF3"/>
        </patternFill>
      </fill>
    </ndxf>
  </rcc>
  <rcc rId="677" sId="1" odxf="1" dxf="1">
    <nc r="D127" t="inlineStr">
      <is>
        <t>03</t>
      </is>
    </nc>
    <ndxf>
      <fill>
        <patternFill patternType="solid">
          <bgColor rgb="FFDAEEF3"/>
        </patternFill>
      </fill>
    </ndxf>
  </rcc>
  <rfmt sheetId="1" sqref="E127" start="0" length="0">
    <dxf>
      <fill>
        <patternFill patternType="solid">
          <bgColor rgb="FFDAEEF3"/>
        </patternFill>
      </fill>
    </dxf>
  </rfmt>
  <rcc rId="678" sId="1" odxf="1" dxf="1">
    <nc r="F125" t="inlineStr">
      <is>
        <t>200</t>
      </is>
    </nc>
    <ndxf>
      <fill>
        <patternFill patternType="none">
          <bgColor indexed="65"/>
        </patternFill>
      </fill>
    </ndxf>
  </rcc>
  <rfmt sheetId="1" sqref="G125" start="0" length="0">
    <dxf>
      <fill>
        <patternFill>
          <bgColor indexed="9"/>
        </patternFill>
      </fill>
    </dxf>
  </rfmt>
  <rfmt sheetId="1" sqref="H125" start="0" length="0">
    <dxf>
      <fill>
        <patternFill>
          <bgColor indexed="9"/>
        </patternFill>
      </fill>
    </dxf>
  </rfmt>
  <rfmt sheetId="1" sqref="I125" start="0" length="0">
    <dxf>
      <fill>
        <patternFill>
          <bgColor indexed="9"/>
        </patternFill>
      </fill>
    </dxf>
  </rfmt>
  <rfmt sheetId="1" sqref="J125" start="0" length="0">
    <dxf>
      <fill>
        <patternFill>
          <bgColor indexed="9"/>
        </patternFill>
      </fill>
    </dxf>
  </rfmt>
  <rfmt sheetId="1" sqref="K125" start="0" length="0">
    <dxf>
      <fill>
        <patternFill>
          <bgColor indexed="9"/>
        </patternFill>
      </fill>
    </dxf>
  </rfmt>
  <rcc rId="679" sId="1" odxf="1" dxf="1">
    <nc r="F126" t="inlineStr">
      <is>
        <t>240</t>
      </is>
    </nc>
    <ndxf>
      <fill>
        <patternFill patternType="none">
          <bgColor indexed="65"/>
        </patternFill>
      </fill>
    </ndxf>
  </rcc>
  <rfmt sheetId="1" sqref="G126" start="0" length="0">
    <dxf>
      <fill>
        <patternFill>
          <bgColor indexed="9"/>
        </patternFill>
      </fill>
    </dxf>
  </rfmt>
  <rfmt sheetId="1" sqref="H126" start="0" length="0">
    <dxf>
      <fill>
        <patternFill>
          <bgColor indexed="9"/>
        </patternFill>
      </fill>
    </dxf>
  </rfmt>
  <rfmt sheetId="1" sqref="I126" start="0" length="0">
    <dxf>
      <fill>
        <patternFill>
          <bgColor indexed="9"/>
        </patternFill>
      </fill>
    </dxf>
  </rfmt>
  <rfmt sheetId="1" sqref="J126" start="0" length="0">
    <dxf>
      <fill>
        <patternFill>
          <bgColor indexed="9"/>
        </patternFill>
      </fill>
    </dxf>
  </rfmt>
  <rfmt sheetId="1" sqref="K126" start="0" length="0">
    <dxf>
      <fill>
        <patternFill>
          <bgColor indexed="9"/>
        </patternFill>
      </fill>
    </dxf>
  </rfmt>
  <rcc rId="680" sId="1" numFmtId="4">
    <nc r="G127">
      <v>0</v>
    </nc>
  </rcc>
  <rcc rId="681" sId="1" numFmtId="4">
    <nc r="H127">
      <v>2082.4</v>
    </nc>
  </rcc>
  <rcc rId="682" sId="1">
    <nc r="I127">
      <f>G127+H127</f>
    </nc>
  </rcc>
  <rcc rId="683" sId="1" numFmtId="4">
    <nc r="J127">
      <v>0</v>
    </nc>
  </rcc>
  <rcc rId="684" sId="1" numFmtId="4">
    <nc r="K127">
      <v>0</v>
    </nc>
  </rcc>
  <rcc rId="685" sId="1">
    <nc r="G126">
      <f>G127</f>
    </nc>
  </rcc>
  <rcc rId="686" sId="1">
    <nc r="H126">
      <f>H127</f>
    </nc>
  </rcc>
  <rcc rId="687" sId="1">
    <nc r="I126">
      <f>I127</f>
    </nc>
  </rcc>
  <rcc rId="688" sId="1">
    <nc r="J126">
      <f>J127</f>
    </nc>
  </rcc>
  <rcc rId="689" sId="1">
    <nc r="K126">
      <f>K127</f>
    </nc>
  </rcc>
  <rcc rId="690" sId="1">
    <nc r="G125">
      <f>G126</f>
    </nc>
  </rcc>
  <rcc rId="691" sId="1">
    <nc r="H125">
      <f>H126</f>
    </nc>
  </rcc>
  <rcc rId="692" sId="1">
    <nc r="I125">
      <f>I126</f>
    </nc>
  </rcc>
  <rcc rId="693" sId="1">
    <nc r="J125">
      <f>J126</f>
    </nc>
  </rcc>
  <rcc rId="694" sId="1">
    <nc r="K125">
      <f>K126</f>
    </nc>
  </rcc>
  <rcc rId="695" sId="1">
    <nc r="G124">
      <f>G125</f>
    </nc>
  </rcc>
  <rcc rId="696" sId="1">
    <nc r="H124">
      <f>H125</f>
    </nc>
  </rcc>
  <rcc rId="697" sId="1">
    <nc r="I124">
      <f>I125</f>
    </nc>
  </rcc>
  <rcc rId="698" sId="1">
    <nc r="J124">
      <f>J125</f>
    </nc>
  </rcc>
  <rcc rId="699" sId="1">
    <nc r="K124">
      <f>K125</f>
    </nc>
  </rcc>
  <rcc rId="700" sId="1">
    <nc r="E124" t="inlineStr">
      <is>
        <t>12 1 15 S2120</t>
      </is>
    </nc>
  </rcc>
  <rcc rId="701" sId="1">
    <nc r="E125" t="inlineStr">
      <is>
        <t>12 1 15 S2120</t>
      </is>
    </nc>
  </rcc>
  <rcc rId="702" sId="1">
    <nc r="E126" t="inlineStr">
      <is>
        <t>12 1 15 S2120</t>
      </is>
    </nc>
  </rcc>
  <rfmt sheetId="1" sqref="E127" start="0" length="0">
    <dxf>
      <fill>
        <patternFill patternType="none">
          <bgColor indexed="65"/>
        </patternFill>
      </fill>
    </dxf>
  </rfmt>
  <rcc rId="703" sId="1" odxf="1" dxf="1">
    <nc r="E127" t="inlineStr">
      <is>
        <t>12 1 15 S2120</t>
      </is>
    </nc>
    <ndxf>
      <fill>
        <patternFill patternType="solid">
          <bgColor theme="8" tint="0.79998168889431442"/>
        </patternFill>
      </fill>
    </ndxf>
  </rcc>
  <rcv guid="{C0DCEFD6-4378-4196-8A52-BBAE8937CBA3}" action="delete"/>
  <rdn rId="0" localSheetId="1" customView="1" name="Z_C0DCEFD6_4378_4196_8A52_BBAE8937CBA3_.wvu.PrintArea" hidden="1" oldHidden="1">
    <formula>'2020-2022 год'!$A$1:$K$230</formula>
    <oldFormula>'2020-2022 год'!$A$1:$K$230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год'!$A$13:$F$230</formula>
    <oldFormula>'2020-2022 год'!$A$13:$F$230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" sId="1">
    <oc r="G119">
      <f>G128+G136+G132+G120</f>
    </oc>
    <nc r="G119">
      <f>G128+G136+G132+G120+G124</f>
    </nc>
  </rcc>
  <rcc rId="708" sId="1">
    <oc r="H119">
      <f>H128+H136+H132+H120</f>
    </oc>
    <nc r="H119">
      <f>H128+H136+H132+H120+H124</f>
    </nc>
  </rcc>
  <rcc rId="709" sId="1">
    <oc r="I119">
      <f>I128+I136+I132+I120</f>
    </oc>
    <nc r="I119">
      <f>I128+I136+I132+I120+I124</f>
    </nc>
  </rcc>
  <rcc rId="710" sId="1">
    <oc r="J119">
      <f>J128+J136+J132+J120</f>
    </oc>
    <nc r="J119">
      <f>J128+J136+J132+J120+J124</f>
    </nc>
  </rcc>
  <rcc rId="711" sId="1">
    <oc r="K119">
      <f>K128+K136+K132+K120</f>
    </oc>
    <nc r="K119">
      <f>K128+K136+K132+K120+K124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1" numFmtId="4">
    <nc r="H111">
      <v>-450</v>
    </nc>
  </rcc>
  <rcc rId="713" sId="1" numFmtId="4">
    <oc r="H31">
      <v>0</v>
    </oc>
    <nc r="H31">
      <v>501.5</v>
    </nc>
  </rcc>
  <rcc rId="714" sId="1" numFmtId="4">
    <oc r="H140">
      <v>12175.9</v>
    </oc>
    <nc r="H140">
      <f>12175.9+555.6</f>
    </nc>
  </rcc>
  <rcc rId="715" sId="1" numFmtId="4">
    <nc r="H162">
      <f>-434.9+27.8</f>
    </nc>
  </rcc>
  <rcc rId="716" sId="1" numFmtId="4">
    <nc r="H149">
      <v>-650</v>
    </nc>
  </rcc>
  <rcc rId="717" sId="1" numFmtId="4">
    <nc r="H56">
      <v>450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8" sId="1">
    <oc r="D1" t="inlineStr">
      <is>
        <t>Приложение 1</t>
      </is>
    </oc>
    <nc r="D1" t="inlineStr">
      <is>
        <t>Приложение 2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9" sId="1" numFmtId="4">
    <nc r="H212">
      <v>-60</v>
    </nc>
  </rcc>
  <rcc rId="720" sId="1" numFmtId="4">
    <nc r="H208">
      <v>60</v>
    </nc>
  </rcc>
  <rcc rId="721" sId="1" numFmtId="4">
    <nc r="H200">
      <v>-929.5</v>
    </nc>
  </rcc>
  <rrc rId="722" sId="1" ref="A221:XFD225" action="insertRow"/>
  <rfmt sheetId="1" sqref="A221" start="0" length="0">
    <dxf>
      <fill>
        <patternFill patternType="none">
          <bgColor indexed="65"/>
        </patternFill>
      </fill>
      <alignment horizontal="justify" readingOrder="0"/>
    </dxf>
  </rfmt>
  <rcc rId="723" sId="1" odxf="1" dxf="1">
    <nc r="B221" t="inlineStr">
      <is>
        <t>956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24" sId="1" odxf="1" dxf="1" numFmtId="4">
    <nc r="C221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25" sId="1" odxf="1" dxf="1" numFmtId="4">
    <nc r="D221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21" start="0" length="0">
    <dxf>
      <numFmt numFmtId="30" formatCode="@"/>
      <fill>
        <patternFill patternType="none">
          <bgColor indexed="65"/>
        </patternFill>
      </fill>
    </dxf>
  </rfmt>
  <rfmt sheetId="1" sqref="F221" start="0" length="0">
    <dxf>
      <fill>
        <patternFill patternType="none">
          <bgColor indexed="65"/>
        </patternFill>
      </fill>
    </dxf>
  </rfmt>
  <rcc rId="726" sId="1" odxf="1" dxf="1">
    <nc r="G221">
      <f>G222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27" sId="1" odxf="1" dxf="1">
    <nc r="H221">
      <f>H222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28" sId="1" odxf="1" dxf="1">
    <nc r="I221">
      <f>I222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29" sId="1" odxf="1" dxf="1">
    <nc r="J221">
      <f>J222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30" sId="1" odxf="1" dxf="1">
    <nc r="K221">
      <f>K222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31" sId="1" odxf="1" dxf="1">
    <nc r="A222" t="inlineStr">
      <is>
        <t>Предоставление субсидий бюджетным, автономным учреждениям и иным некоммерческим организациям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32" sId="1" odxf="1" dxf="1">
    <nc r="B222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33" sId="1" odxf="1" dxf="1" numFmtId="4">
    <nc r="C222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34" sId="1" odxf="1" dxf="1" numFmtId="4">
    <nc r="D222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22" start="0" length="0">
    <dxf>
      <numFmt numFmtId="30" formatCode="@"/>
      <fill>
        <patternFill patternType="none">
          <bgColor indexed="65"/>
        </patternFill>
      </fill>
    </dxf>
  </rfmt>
  <rcc rId="735" sId="1" odxf="1" dxf="1">
    <nc r="F222" t="inlineStr">
      <is>
        <t>600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36" sId="1" odxf="1" dxf="1">
    <nc r="G222">
      <f>G224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37" sId="1" odxf="1" dxf="1">
    <nc r="H222">
      <f>H224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38" sId="1" odxf="1" dxf="1">
    <nc r="I222">
      <f>I224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39" sId="1" odxf="1" dxf="1">
    <nc r="J222">
      <f>J224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40" sId="1" odxf="1" dxf="1">
    <nc r="K222">
      <f>K224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41" sId="1" odxf="1" dxf="1">
    <nc r="A223" t="inlineStr">
      <is>
        <t>Субсидии бюджетным учреждениям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42" sId="1" odxf="1" dxf="1">
    <nc r="B223" t="inlineStr">
      <is>
        <t>956</t>
      </is>
    </nc>
    <odxf>
      <fill>
        <patternFill>
          <bgColor theme="8" tint="0.79998168889431442"/>
        </patternFill>
      </fill>
    </odxf>
    <ndxf>
      <fill>
        <patternFill>
          <bgColor theme="0"/>
        </patternFill>
      </fill>
    </ndxf>
  </rcc>
  <rcc rId="743" sId="1" odxf="1" dxf="1" numFmtId="4">
    <nc r="C223">
      <v>8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44" sId="1" odxf="1" dxf="1" numFmtId="4">
    <nc r="D223">
      <v>1</v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fmt sheetId="1" sqref="E223" start="0" length="0">
    <dxf>
      <numFmt numFmtId="30" formatCode="@"/>
      <fill>
        <patternFill patternType="none">
          <bgColor indexed="65"/>
        </patternFill>
      </fill>
    </dxf>
  </rfmt>
  <rcc rId="745" sId="1" odxf="1" dxf="1">
    <nc r="F223" t="inlineStr">
      <is>
        <t>610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46" sId="1" odxf="1" dxf="1">
    <nc r="G223">
      <f>G224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47" sId="1" odxf="1" dxf="1">
    <nc r="H223">
      <f>H224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48" sId="1" odxf="1" dxf="1">
    <nc r="I223">
      <f>I224</f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749" sId="1" odxf="1" dxf="1">
    <nc r="J223">
      <f>J224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50" sId="1" odxf="1" dxf="1">
    <nc r="K223">
      <f>K224</f>
    </nc>
    <odxf>
      <fill>
        <patternFill patternType="solid">
          <bgColor theme="8" tint="0.79998168889431442"/>
        </patternFill>
      </fill>
      <alignment wrapText="1" readingOrder="0"/>
    </odxf>
    <ndxf>
      <fill>
        <patternFill patternType="none">
          <bgColor indexed="65"/>
        </patternFill>
      </fill>
      <alignment wrapText="0" readingOrder="0"/>
    </ndxf>
  </rcc>
  <rcc rId="751" sId="1">
    <nc r="B224" t="inlineStr">
      <is>
        <t>956</t>
      </is>
    </nc>
  </rcc>
  <rcc rId="752" sId="1" numFmtId="4">
    <nc r="C224">
      <v>8</v>
    </nc>
  </rcc>
  <rcc rId="753" sId="1" numFmtId="4">
    <nc r="D224">
      <v>1</v>
    </nc>
  </rcc>
  <rrc rId="754" sId="1" ref="A225:XFD225" action="deleteRow">
    <rfmt sheetId="1" xfDxf="1" sqref="A225:XFD225" start="0" length="0">
      <dxf>
        <font>
          <name val="Times New Roman"/>
          <scheme val="none"/>
        </font>
      </dxf>
    </rfmt>
    <rfmt sheetId="1" sqref="A2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lef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B2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C225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D225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E225" start="0" length="0">
      <dxf>
        <font>
          <sz val="11"/>
          <name val="Times New Roman"/>
          <scheme val="none"/>
        </font>
        <numFmt numFmtId="164" formatCode="00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F225" start="0" length="0">
      <dxf>
        <font>
          <sz val="11"/>
          <name val="Times New Roman"/>
          <scheme val="none"/>
        </font>
        <numFmt numFmtId="30" formatCode="@"/>
        <fill>
          <patternFill patternType="solid">
            <bgColor theme="8" tint="0.79998168889431442"/>
          </patternFill>
        </fill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G22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H22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I22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22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K225" start="0" length="0">
      <dxf>
        <font>
          <sz val="11"/>
          <name val="Times New Roman"/>
          <scheme val="none"/>
        </font>
        <numFmt numFmtId="167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cc rId="755" sId="1" numFmtId="4">
    <nc r="H224">
      <v>929.5</v>
    </nc>
  </rcc>
  <rcc rId="756" sId="1">
    <nc r="I224">
      <f>G224+H224</f>
    </nc>
  </rcc>
  <rcc rId="757" sId="1" numFmtId="4">
    <nc r="J224">
      <v>0</v>
    </nc>
  </rcc>
  <rcc rId="758" sId="1" numFmtId="4">
    <nc r="K224">
      <v>0</v>
    </nc>
  </rcc>
  <rcc rId="759" sId="1" numFmtId="4">
    <nc r="G224">
      <v>0</v>
    </nc>
  </rcc>
  <rcc rId="760" sId="1">
    <nc r="A221" t="inlineStr">
      <is>
    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    </is>
    </nc>
  </rcc>
  <rcc rId="761" sId="1">
    <nc r="E221" t="inlineStr">
      <is>
        <t>05 0 26 00000</t>
      </is>
    </nc>
  </rcc>
  <rcc rId="762" sId="1">
    <nc r="E222" t="inlineStr">
      <is>
        <t>05 0 26 00000</t>
      </is>
    </nc>
  </rcc>
  <rcc rId="763" sId="1">
    <nc r="E223" t="inlineStr">
      <is>
        <t>05 0 26 00000</t>
      </is>
    </nc>
  </rcc>
  <rcc rId="764" sId="1">
    <nc r="E224" t="inlineStr">
      <is>
        <t>05 0 26 00000</t>
      </is>
    </nc>
  </rcc>
  <rcc rId="765" sId="1">
    <nc r="F224" t="inlineStr">
      <is>
        <t>612</t>
      </is>
    </nc>
  </rcc>
  <rcc rId="766" sId="1">
    <nc r="A224" t="inlineStr">
      <is>
        <t>Субсидии бюджетным учреждениям на иные цели</t>
      </is>
    </nc>
  </rcc>
  <rcc rId="767" sId="1" odxf="1" dxf="1">
    <nc r="A235" t="inlineStr">
      <is>
    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odxf="1" dxf="1">
    <nc r="B235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9" sId="1" odxf="1" dxf="1" numFmtId="4">
    <nc r="C235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0" sId="1" odxf="1" dxf="1" numFmtId="4">
    <nc r="D235">
      <v>1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1" sId="1" odxf="1" dxf="1">
    <nc r="E235" t="inlineStr">
      <is>
        <t>05 0 26 00000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35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72" sId="1" odxf="1" dxf="1">
    <nc r="G235">
      <f>G236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3" sId="1" odxf="1" dxf="1">
    <nc r="H235">
      <f>H236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4" sId="1" odxf="1" dxf="1">
    <nc r="I235">
      <f>I236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5" sId="1" odxf="1" dxf="1">
    <nc r="J235">
      <f>J236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6" sId="1" odxf="1" dxf="1">
    <nc r="K235">
      <f>K236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7" sId="1" odxf="1" dxf="1">
    <nc r="A236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8" sId="1" odxf="1" dxf="1">
    <nc r="B236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79" sId="1" odxf="1" dxf="1" numFmtId="4">
    <nc r="C236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0" sId="1" odxf="1" dxf="1" numFmtId="4">
    <nc r="D236">
      <v>1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1" sId="1" odxf="1" dxf="1">
    <nc r="E236" t="inlineStr">
      <is>
        <t>05 0 26 00000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2" sId="1" odxf="1" dxf="1">
    <nc r="F236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3" sId="1" odxf="1" dxf="1">
    <nc r="G236">
      <f>G238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4" sId="1" odxf="1" dxf="1">
    <nc r="H236">
      <f>H238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5" sId="1" odxf="1" dxf="1">
    <nc r="I236">
      <f>I238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6" sId="1" odxf="1" dxf="1">
    <nc r="J236">
      <f>J238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7" sId="1" odxf="1" dxf="1">
    <nc r="K236">
      <f>K238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237" start="0" length="0">
    <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88" sId="1" odxf="1" dxf="1">
    <nc r="B237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89" sId="1" odxf="1" dxf="1" numFmtId="4">
    <nc r="C237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0" sId="1" odxf="1" dxf="1" numFmtId="4">
    <nc r="D237">
      <v>1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1" sId="1" odxf="1" dxf="1">
    <nc r="E237" t="inlineStr">
      <is>
        <t>05 0 26 00000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37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2" sId="1" odxf="1" dxf="1">
    <nc r="G237">
      <f>G238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3" sId="1" odxf="1" dxf="1">
    <nc r="H237">
      <f>H238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4" sId="1" odxf="1" dxf="1">
    <nc r="I237">
      <f>I238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5" sId="1" odxf="1" dxf="1">
    <nc r="J237">
      <f>J238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6" sId="1" odxf="1" dxf="1">
    <nc r="K237">
      <f>K238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A238" start="0" length="0">
    <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97" sId="1" odxf="1" dxf="1">
    <nc r="B238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8" sId="1" odxf="1" dxf="1" numFmtId="4">
    <nc r="C238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99" sId="1" odxf="1" dxf="1" numFmtId="4">
    <nc r="D238">
      <v>1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0" sId="1" odxf="1" dxf="1">
    <nc r="E238" t="inlineStr">
      <is>
        <t>05 0 26 00000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38" start="0" length="0">
    <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1" sId="1" odxf="1" dxf="1" numFmtId="4">
    <nc r="G238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H238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802" sId="1" odxf="1" dxf="1">
    <nc r="I238">
      <f>G238+H238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3" sId="1" odxf="1" dxf="1" numFmtId="4">
    <nc r="J238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4" sId="1" odxf="1" dxf="1" numFmtId="4">
    <nc r="K238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805" sId="1">
    <nc r="F238" t="inlineStr">
      <is>
        <t>622</t>
      </is>
    </nc>
  </rcc>
  <rcc rId="806" sId="1">
    <nc r="A238" t="inlineStr">
      <is>
        <t>Субсидии автономным учреждениям на иные цели</t>
      </is>
    </nc>
  </rcc>
  <rcc rId="807" sId="1" numFmtId="4">
    <nc r="H238">
      <v>1471</v>
    </nc>
  </rcc>
  <rcc rId="808" sId="1">
    <nc r="F237" t="inlineStr">
      <is>
        <t>620</t>
      </is>
    </nc>
  </rcc>
  <rcc rId="809" sId="1">
    <nc r="A237" t="inlineStr">
      <is>
        <t>Субсидии автономным учреждениям</t>
      </is>
    </nc>
  </rcc>
  <rcc rId="810" sId="1" numFmtId="4">
    <nc r="H230">
      <v>-1471</v>
    </nc>
  </rcc>
  <rcc rId="811" sId="1">
    <oc r="H227">
      <f>H229</f>
    </oc>
    <nc r="H227">
      <f>H228+H231+H235</f>
    </nc>
  </rcc>
  <rcc rId="812" sId="1">
    <oc r="H225">
      <f>H226</f>
    </oc>
    <nc r="H225">
      <f>H226</f>
    </nc>
  </rcc>
  <rcc rId="813" sId="1">
    <oc r="H196">
      <f>H197+H201+H213+H217+H209+H205</f>
    </oc>
    <nc r="H196">
      <f>H197+H201+H213+H217+H209+H205+H221</f>
    </nc>
  </rcc>
  <rcv guid="{C0DCEFD6-4378-4196-8A52-BBAE8937CBA3}" action="delete"/>
  <rdn rId="0" localSheetId="1" customView="1" name="Z_C0DCEFD6_4378_4196_8A52_BBAE8937CBA3_.wvu.PrintArea" hidden="1" oldHidden="1">
    <formula>'2020-2022 год'!$A$1:$K$234</formula>
    <oldFormula>'2020-2022 год'!$A$1:$K$234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год'!$A$13:$F$234</formula>
    <oldFormula>'2020-2022 год'!$A$13:$F$234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7" sId="1" numFmtId="4">
    <oc r="D235">
      <v>1</v>
    </oc>
    <nc r="D235">
      <v>2</v>
    </nc>
  </rcc>
  <rcc rId="818" sId="1" numFmtId="4">
    <oc r="D236">
      <v>1</v>
    </oc>
    <nc r="D236">
      <v>2</v>
    </nc>
  </rcc>
  <rcc rId="819" sId="1" numFmtId="4">
    <oc r="D237">
      <v>1</v>
    </oc>
    <nc r="D237">
      <v>2</v>
    </nc>
  </rcc>
  <rcc rId="820" sId="1" numFmtId="4">
    <oc r="D238">
      <v>1</v>
    </oc>
    <nc r="D238">
      <v>2</v>
    </nc>
  </rcc>
  <rcv guid="{C0DCEFD6-4378-4196-8A52-BBAE8937CBA3}" action="delete"/>
  <rdn rId="0" localSheetId="1" customView="1" name="Z_C0DCEFD6_4378_4196_8A52_BBAE8937CBA3_.wvu.PrintArea" hidden="1" oldHidden="1">
    <formula>'2020-2022 год'!$A$1:$K$238</formula>
    <oldFormula>'2020-2022 год'!$A$1:$K$234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год'!$A$13:$F$234</formula>
    <oldFormula>'2020-2022 год'!$A$13:$F$234</oldFormula>
  </rdn>
  <rcv guid="{C0DCEFD6-4378-4196-8A52-BBAE8937CBA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4" sId="1">
    <oc r="I193">
      <f>I194</f>
    </oc>
    <nc r="I193">
      <f>I194</f>
    </nc>
  </rcc>
  <rcc rId="825" sId="1">
    <oc r="I194">
      <f>I195+I225</f>
    </oc>
    <nc r="I194">
      <f>I195+I225</f>
    </nc>
  </rcc>
  <rcc rId="826" sId="1">
    <oc r="I195">
      <f>I196</f>
    </oc>
    <nc r="I195">
      <f>I196</f>
    </nc>
  </rcc>
  <rcc rId="827" sId="1">
    <oc r="I196">
      <f>I197+I201+I213+I217+I209+I205</f>
    </oc>
    <nc r="I196">
      <f>I197+I201+I213+I217+I209+I205+I221</f>
    </nc>
  </rcc>
  <rcc rId="828" sId="1">
    <oc r="H225">
      <f>H226</f>
    </oc>
    <nc r="H225">
      <f>H226</f>
    </nc>
  </rcc>
  <rcc rId="829" sId="1">
    <oc r="I227">
      <f>I229</f>
    </oc>
    <nc r="I227">
      <f>I229</f>
    </nc>
  </rcc>
  <rcc rId="830" sId="1">
    <oc r="G227">
      <f>G229</f>
    </oc>
    <nc r="G227">
      <f>G229</f>
    </nc>
  </rcc>
  <rcc rId="831" sId="1">
    <oc r="H227">
      <f>H228+H231+H235</f>
    </oc>
    <nc r="H227">
      <f>H228</f>
    </nc>
  </rcc>
  <rcc rId="832" sId="1">
    <oc r="H226">
      <f>H227+H231</f>
    </oc>
    <nc r="H226">
      <f>H227+H231+H235</f>
    </nc>
  </rcc>
  <rcc rId="833" sId="1">
    <oc r="I225">
      <f>I226</f>
    </oc>
    <nc r="I225">
      <f>I226</f>
    </nc>
  </rcc>
  <rcc rId="834" sId="1">
    <oc r="I226">
      <f>I227+I231</f>
    </oc>
    <nc r="I226">
      <f>I227+I231+I235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5" sId="1">
    <oc r="J149">
      <f>80066.2-4174.3</f>
    </oc>
    <nc r="J149">
      <f>80066.2-4174.3-8586.1</f>
    </nc>
  </rcc>
  <rcc rId="836" sId="1" numFmtId="4">
    <oc r="H149">
      <v>-650</v>
    </oc>
    <nc r="H149">
      <f>-650-750</f>
    </nc>
  </rcc>
  <rcc rId="837" sId="1" numFmtId="4">
    <oc r="J71">
      <v>0</v>
    </oc>
    <nc r="J71">
      <v>8586.1</v>
    </nc>
  </rcc>
  <rrc rId="838" sId="1" ref="A43:XFD43" action="insertRow"/>
  <rrc rId="839" sId="1" ref="A43:XFD43" action="insertRow"/>
  <rrc rId="840" sId="1" ref="A43:XFD44" action="insertRow"/>
  <rcc rId="841" sId="1" odxf="1" dxf="1">
    <nc r="A43" t="inlineStr">
      <is>
        <t>Предупреждение и ликвидация последствий чрезвычайных ситуаций и стихийных бедствий природного и техногенного характера</t>
      </is>
    </nc>
    <odxf>
      <fill>
        <patternFill>
          <bgColor theme="8" tint="0.79998168889431442"/>
        </patternFill>
      </fill>
      <alignment horizontal="justify" vertical="top" readingOrder="0"/>
    </odxf>
    <ndxf>
      <fill>
        <patternFill>
          <bgColor theme="0"/>
        </patternFill>
      </fill>
      <alignment horizontal="left" vertical="center" readingOrder="0"/>
    </ndxf>
  </rcc>
  <rcc rId="842" sId="1" odxf="1" dxf="1">
    <nc r="B43" t="inlineStr">
      <is>
        <t>920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43" sId="1" odxf="1" dxf="1">
    <nc r="C43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44" sId="1" odxf="1" dxf="1">
    <nc r="D43" t="inlineStr">
      <is>
        <t>09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45" sId="1" odxf="1" dxf="1">
    <nc r="E43" t="inlineStr">
      <is>
        <t>99 0 00 17110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fmt sheetId="1" sqref="F43" start="0" length="0">
    <dxf>
      <fill>
        <patternFill>
          <fgColor indexed="64"/>
          <bgColor theme="0"/>
        </patternFill>
      </fill>
    </dxf>
  </rfmt>
  <rcc rId="846" sId="1" odxf="1" dxf="1">
    <nc r="G43">
      <f>G44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47" sId="1" odxf="1" dxf="1">
    <nc r="H43">
      <f>H44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48" sId="1" odxf="1" dxf="1">
    <nc r="I43">
      <f>I44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49" sId="1" odxf="1" dxf="1">
    <nc r="J43">
      <f>J44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50" sId="1" odxf="1" dxf="1">
    <nc r="K43">
      <f>K44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51" sId="1" odxf="1" dxf="1">
    <nc r="A44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52" sId="1" odxf="1" dxf="1">
    <nc r="B44" t="inlineStr">
      <is>
        <t>920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53" sId="1" odxf="1" dxf="1">
    <nc r="C44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54" sId="1" odxf="1" dxf="1">
    <nc r="D44" t="inlineStr">
      <is>
        <t>09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55" sId="1" odxf="1" dxf="1">
    <nc r="E44" t="inlineStr">
      <is>
        <t>99 0 00 17110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56" sId="1" odxf="1" dxf="1">
    <nc r="F44" t="inlineStr">
      <is>
        <t>200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57" sId="1" odxf="1" dxf="1">
    <nc r="G44">
      <f>G45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58" sId="1" odxf="1" dxf="1">
    <nc r="H44">
      <f>H45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59" sId="1" odxf="1" dxf="1">
    <nc r="I44">
      <f>I45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60" sId="1" odxf="1" dxf="1">
    <nc r="J44">
      <f>J45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61" sId="1" odxf="1" dxf="1">
    <nc r="K44">
      <f>K45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62" sId="1" odxf="1" dxf="1">
    <nc r="A45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8" tint="0.79998168889431442"/>
        </patternFill>
      </fill>
    </odxf>
    <ndxf>
      <fill>
        <patternFill patternType="none">
          <bgColor indexed="65"/>
        </patternFill>
      </fill>
    </ndxf>
  </rcc>
  <rcc rId="863" sId="1" odxf="1" dxf="1">
    <nc r="B45" t="inlineStr">
      <is>
        <t>920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64" sId="1" odxf="1" dxf="1">
    <nc r="C45" t="inlineStr">
      <is>
        <t>03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65" sId="1" odxf="1" dxf="1">
    <nc r="D45" t="inlineStr">
      <is>
        <t>09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66" sId="1" odxf="1" dxf="1">
    <nc r="E45" t="inlineStr">
      <is>
        <t>99 0 00 17110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67" sId="1" odxf="1" dxf="1">
    <nc r="F45" t="inlineStr">
      <is>
        <t>240</t>
      </is>
    </nc>
    <odxf>
      <fill>
        <patternFill>
          <fgColor indexed="27"/>
          <bgColor theme="8" tint="0.79998168889431442"/>
        </patternFill>
      </fill>
    </odxf>
    <ndxf>
      <fill>
        <patternFill>
          <fgColor indexed="64"/>
          <bgColor theme="0"/>
        </patternFill>
      </fill>
    </ndxf>
  </rcc>
  <rcc rId="868" sId="1" odxf="1" dxf="1">
    <nc r="G45">
      <f>G46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69" sId="1" odxf="1" dxf="1">
    <nc r="H45">
      <f>H46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70" sId="1" odxf="1" dxf="1">
    <nc r="I45">
      <f>I46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71" sId="1" odxf="1" dxf="1">
    <nc r="J45">
      <f>J46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72" sId="1" odxf="1" dxf="1">
    <nc r="K45">
      <f>K46</f>
    </nc>
    <odxf>
      <fill>
        <patternFill patternType="solid">
          <fgColor indexed="27"/>
          <bgColor theme="8" tint="0.79998168889431442"/>
        </patternFill>
      </fill>
    </odxf>
    <ndxf>
      <fill>
        <patternFill patternType="none">
          <fgColor indexed="64"/>
          <bgColor indexed="65"/>
        </patternFill>
      </fill>
    </ndxf>
  </rcc>
  <rcc rId="873" sId="1">
    <nc r="A46" t="inlineStr">
      <is>
        <t>Прочая закупка товаров, работ и услуг</t>
      </is>
    </nc>
  </rcc>
  <rcc rId="874" sId="1">
    <nc r="B46" t="inlineStr">
      <is>
        <t>920</t>
      </is>
    </nc>
  </rcc>
  <rcc rId="875" sId="1">
    <nc r="C46" t="inlineStr">
      <is>
        <t>03</t>
      </is>
    </nc>
  </rcc>
  <rcc rId="876" sId="1">
    <nc r="D46" t="inlineStr">
      <is>
        <t>09</t>
      </is>
    </nc>
  </rcc>
  <rcc rId="877" sId="1">
    <nc r="E46" t="inlineStr">
      <is>
        <t>99 0 00 17110</t>
      </is>
    </nc>
  </rcc>
  <rcc rId="878" sId="1">
    <nc r="F46" t="inlineStr">
      <is>
        <t>244</t>
      </is>
    </nc>
  </rcc>
  <rcc rId="879" sId="1" numFmtId="4">
    <nc r="G46">
      <v>0</v>
    </nc>
  </rcc>
  <rcc rId="880" sId="1" numFmtId="4">
    <nc r="H46">
      <v>1000</v>
    </nc>
  </rcc>
  <rcc rId="881" sId="1">
    <nc r="I46">
      <f>G46+H46</f>
    </nc>
  </rcc>
  <rcc rId="882" sId="1" numFmtId="4">
    <nc r="J46">
      <v>0</v>
    </nc>
  </rcc>
  <rcc rId="883" sId="1" numFmtId="4">
    <nc r="K46">
      <v>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" sId="1" numFmtId="4">
    <oc r="G31">
      <v>41.4</v>
    </oc>
    <nc r="G31">
      <v>141.4</v>
    </nc>
  </rcc>
  <rcc rId="485" sId="1" numFmtId="4">
    <oc r="H31">
      <v>100</v>
    </oc>
    <nc r="H31"/>
  </rcc>
  <rcc rId="486" sId="1" numFmtId="4">
    <nc r="G35">
      <v>308</v>
    </nc>
  </rcc>
  <rcc rId="487" sId="1" numFmtId="4">
    <oc r="H35">
      <v>308</v>
    </oc>
    <nc r="H35">
      <v>0</v>
    </nc>
  </rcc>
  <rcc rId="488" sId="1" numFmtId="4">
    <nc r="G115">
      <v>2126.5</v>
    </nc>
  </rcc>
  <rcc rId="489" sId="1" numFmtId="4">
    <oc r="H115">
      <v>2126.5</v>
    </oc>
    <nc r="H115"/>
  </rcc>
  <rcc rId="490" sId="1" numFmtId="4">
    <oc r="G119">
      <v>52631.6</v>
    </oc>
    <nc r="G119">
      <v>50505.1</v>
    </nc>
  </rcc>
  <rcc rId="491" sId="1" numFmtId="4">
    <oc r="H119">
      <v>-2126.5</v>
    </oc>
    <nc r="H119"/>
  </rcc>
  <rcc rId="492" sId="1">
    <oc r="H140">
      <f>3850.9+901.6</f>
    </oc>
    <nc r="H140"/>
  </rcc>
  <rcc rId="493" sId="1" numFmtId="4">
    <nc r="G148">
      <v>2753.3</v>
    </nc>
  </rcc>
  <rcc rId="494" sId="1" numFmtId="4">
    <oc r="H148">
      <v>2753.3</v>
    </oc>
    <nc r="H148"/>
  </rcc>
  <rcc rId="495" sId="1" numFmtId="4">
    <oc r="G149">
      <f>11770.4-117.6-40</f>
    </oc>
    <nc r="G149">
      <v>10191.200000000001</v>
    </nc>
  </rcc>
  <rcc rId="496" sId="1">
    <oc r="H149">
      <f>-901.6-520</f>
    </oc>
    <nc r="H149"/>
  </rcc>
  <rcc rId="497" sId="1" numFmtId="4">
    <nc r="J148">
      <v>0</v>
    </nc>
  </rcc>
  <rcc rId="498" sId="1" numFmtId="4">
    <nc r="K148">
      <v>0</v>
    </nc>
  </rcc>
  <rcc rId="499" sId="1" numFmtId="4">
    <nc r="G195">
      <v>520</v>
    </nc>
  </rcc>
  <rcc rId="500" sId="1" numFmtId="4">
    <oc r="H195">
      <v>520</v>
    </oc>
    <nc r="H195"/>
  </rcc>
  <rcc rId="501" sId="1" numFmtId="4">
    <nc r="J195">
      <v>0</v>
    </nc>
  </rcc>
  <rcc rId="502" sId="1" numFmtId="4">
    <nc r="K195">
      <v>0</v>
    </nc>
  </rcc>
  <rcc rId="503" sId="1">
    <nc r="G194">
      <f>G195</f>
    </nc>
  </rcc>
  <rcc rId="504" sId="1">
    <nc r="G193">
      <f>G194</f>
    </nc>
  </rcc>
  <rcc rId="505" sId="1">
    <nc r="G192">
      <f>G193</f>
    </nc>
  </rcc>
  <rcc rId="506" sId="1">
    <oc r="G183">
      <f>G184+G188+G200+G204+G196</f>
    </oc>
    <nc r="G183">
      <f>G184+G188+G200+G204+G196+G192</f>
    </nc>
  </rcc>
  <rcc rId="507" sId="1" numFmtId="4">
    <oc r="G203">
      <f>12785-70.9-71</f>
    </oc>
    <nc r="G203">
      <v>12643</v>
    </nc>
  </rcc>
  <rcc rId="508" sId="1" numFmtId="4">
    <oc r="H203">
      <v>-0.1</v>
    </oc>
    <nc r="H203"/>
  </rcc>
  <rcc rId="509" sId="1" numFmtId="4">
    <oc r="G207">
      <f>7022.2+70.9</f>
    </oc>
    <nc r="G207">
      <v>7093.2</v>
    </nc>
  </rcc>
  <rcc rId="510" sId="1" numFmtId="4">
    <oc r="H207">
      <v>0.1</v>
    </oc>
    <nc r="H207"/>
  </rcc>
  <rcc rId="511" sId="1" numFmtId="4">
    <oc r="G140">
      <v>11550</v>
    </oc>
    <nc r="G140">
      <v>16302.5</v>
    </nc>
  </rcc>
  <rcc rId="512" sId="1">
    <oc r="G3" t="inlineStr">
      <is>
        <t>от 04 марта 2020 года №4-24/114</t>
      </is>
    </oc>
    <nc r="G3" t="inlineStr">
      <is>
        <t>от июня 2020 года №</t>
      </is>
    </nc>
  </rcc>
  <rdn rId="0" localSheetId="1" customView="1" name="Z_C0DCEFD6_4378_4196_8A52_BBAE8937CBA3_.wvu.Cols" hidden="1" oldHidden="1">
    <oldFormula>'2020-2022 год'!$G:$H</oldFormula>
  </rdn>
  <rcv guid="{C0DCEFD6-4378-4196-8A52-BBAE8937CBA3}" action="delete"/>
  <rdn rId="0" localSheetId="1" customView="1" name="Z_C0DCEFD6_4378_4196_8A52_BBAE8937CBA3_.wvu.PrintArea" hidden="1" oldHidden="1">
    <formula>'2020-2022 год'!$A$1:$K$217</formula>
    <oldFormula>'2020-2022 год'!$A$1:$K$217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год'!$A$13:$F$217</formula>
    <oldFormula>'2020-2022 год'!$A$13:$F$217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" sId="1">
    <oc r="A43" t="inlineStr">
      <is>
        <t>Предупреждение и ликвидация последствий чрезвычайных ситуаций и стихийных бедствий природного и техногенного характера</t>
      </is>
    </oc>
    <nc r="A43" t="inlineStr">
      <is>
        <t>Проведение мероприятий, связанных с предупреждением и ликвидацией последствий чрезвычайных ситуаций</t>
      </is>
    </nc>
  </rcc>
  <rcc rId="885" sId="1" numFmtId="4">
    <oc r="H46">
      <v>1000</v>
    </oc>
    <nc r="H46">
      <v>450</v>
    </nc>
  </rcc>
  <rcc rId="886" sId="1">
    <oc r="E43" t="inlineStr">
      <is>
        <t>99 0 00 17110</t>
      </is>
    </oc>
    <nc r="E43" t="inlineStr">
      <is>
        <t>99 0 00 27200</t>
      </is>
    </nc>
  </rcc>
  <rcc rId="887" sId="1">
    <oc r="E44" t="inlineStr">
      <is>
        <t>99 0 00 17110</t>
      </is>
    </oc>
    <nc r="E44" t="inlineStr">
      <is>
        <t>99 0 00 27200</t>
      </is>
    </nc>
  </rcc>
  <rcc rId="888" sId="1">
    <oc r="E45" t="inlineStr">
      <is>
        <t>99 0 00 17110</t>
      </is>
    </oc>
    <nc r="E45" t="inlineStr">
      <is>
        <t>99 0 00 27200</t>
      </is>
    </nc>
  </rcc>
  <rcc rId="889" sId="1">
    <oc r="E46" t="inlineStr">
      <is>
        <t>99 0 00 17110</t>
      </is>
    </oc>
    <nc r="E46" t="inlineStr">
      <is>
        <t>99 0 00 27200</t>
      </is>
    </nc>
  </rcc>
  <rcc rId="890" sId="1">
    <oc r="G38">
      <f>G39</f>
    </oc>
    <nc r="G38">
      <f>G39+G43</f>
    </nc>
  </rcc>
  <rcc rId="891" sId="1">
    <oc r="H38">
      <f>H39</f>
    </oc>
    <nc r="H38">
      <f>H39+H43</f>
    </nc>
  </rcc>
  <rcc rId="892" sId="1">
    <oc r="I38">
      <f>I39</f>
    </oc>
    <nc r="I38">
      <f>I39+I43</f>
    </nc>
  </rcc>
  <rcc rId="893" sId="1">
    <oc r="J38">
      <f>J39</f>
    </oc>
    <nc r="J38">
      <f>J39+J43</f>
    </nc>
  </rcc>
  <rcc rId="894" sId="1">
    <oc r="K38">
      <f>K39</f>
    </oc>
    <nc r="K38">
      <f>K39+K43</f>
    </nc>
  </rcc>
  <rcc rId="895" sId="1">
    <oc r="H166">
      <f>-434.9+27.8</f>
    </oc>
    <nc r="H166">
      <f>-434.9+27.8+300</f>
    </nc>
  </rcc>
  <rcc rId="896" sId="1">
    <oc r="H144">
      <f>12175.9+555.6</f>
    </oc>
    <nc r="H144">
      <f>12175.9+555.6+5000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" sId="1">
    <oc r="G3" t="inlineStr">
      <is>
        <t>от июня 2020 года №</t>
      </is>
    </oc>
    <nc r="G3" t="inlineStr">
      <is>
        <t>от 26 июня 2020 года № 4-25/117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'2020-2022 год'!$A$1:$K$242</formula>
    <oldFormula>'2020-2022 год'!$A$1:$K$242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Cols" hidden="1" oldHidden="1">
    <formula>'2020-2022 год'!$G:$H</formula>
  </rdn>
  <rdn rId="0" localSheetId="1" customView="1" name="Z_C0DCEFD6_4378_4196_8A52_BBAE8937CBA3_.wvu.FilterData" hidden="1" oldHidden="1">
    <formula>'2020-2022 год'!$A$13:$F$238</formula>
    <oldFormula>'2020-2022 год'!$A$13:$F$238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" sId="1" numFmtId="4">
    <nc r="H42">
      <v>-1000</v>
    </nc>
  </rcc>
  <rrc rId="518" sId="1" ref="A37:XFD37" action="insertRow"/>
  <rrc rId="519" sId="1" ref="A37:XFD37" action="insertRow"/>
  <rrc rId="520" sId="1" ref="A37:XFD37" action="insertRow"/>
  <rrc rId="521" sId="1" ref="A37:XFD39" action="insertRow"/>
  <rcc rId="522" sId="1">
    <nc r="C37" t="inlineStr">
      <is>
        <t>03</t>
      </is>
    </nc>
  </rcc>
  <rcc rId="523" sId="1">
    <nc r="D37" t="inlineStr">
      <is>
        <t>09</t>
      </is>
    </nc>
  </rcc>
  <rfmt sheetId="1" sqref="A37:K42" start="0" length="2147483647">
    <dxf>
      <font>
        <b val="0"/>
      </font>
    </dxf>
  </rfmt>
  <rcc rId="524" sId="1">
    <nc r="B37" t="inlineStr">
      <is>
        <t>920</t>
      </is>
    </nc>
  </rcc>
  <rcc rId="525" sId="1">
    <nc r="B38" t="inlineStr">
      <is>
        <t>920</t>
      </is>
    </nc>
  </rcc>
  <rcc rId="526" sId="1">
    <nc r="B39" t="inlineStr">
      <is>
        <t>920</t>
      </is>
    </nc>
  </rcc>
  <rcc rId="527" sId="1">
    <nc r="B40" t="inlineStr">
      <is>
        <t>920</t>
      </is>
    </nc>
  </rcc>
  <rcc rId="528" sId="1">
    <nc r="B41" t="inlineStr">
      <is>
        <t>920</t>
      </is>
    </nc>
  </rcc>
  <rcc rId="529" sId="1">
    <nc r="B42" t="inlineStr">
      <is>
        <t>920</t>
      </is>
    </nc>
  </rcc>
  <rcc rId="530" sId="1">
    <nc r="C38" t="inlineStr">
      <is>
        <t>03</t>
      </is>
    </nc>
  </rcc>
  <rcc rId="531" sId="1">
    <nc r="D38" t="inlineStr">
      <is>
        <t>09</t>
      </is>
    </nc>
  </rcc>
  <rcc rId="532" sId="1">
    <nc r="C39" t="inlineStr">
      <is>
        <t>03</t>
      </is>
    </nc>
  </rcc>
  <rcc rId="533" sId="1">
    <nc r="D39" t="inlineStr">
      <is>
        <t>09</t>
      </is>
    </nc>
  </rcc>
  <rcc rId="534" sId="1">
    <nc r="C40" t="inlineStr">
      <is>
        <t>03</t>
      </is>
    </nc>
  </rcc>
  <rcc rId="535" sId="1">
    <nc r="D40" t="inlineStr">
      <is>
        <t>09</t>
      </is>
    </nc>
  </rcc>
  <rcc rId="536" sId="1">
    <nc r="C41" t="inlineStr">
      <is>
        <t>03</t>
      </is>
    </nc>
  </rcc>
  <rcc rId="537" sId="1">
    <nc r="D41" t="inlineStr">
      <is>
        <t>09</t>
      </is>
    </nc>
  </rcc>
  <rcc rId="538" sId="1">
    <nc r="C42" t="inlineStr">
      <is>
        <t>03</t>
      </is>
    </nc>
  </rcc>
  <rcc rId="539" sId="1">
    <nc r="D42" t="inlineStr">
      <is>
        <t>09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" sId="1" xfDxf="1" dxf="1">
    <nc r="A37" t="inlineStr">
      <is>
        <t>Защита населения и территории от чрезвычайных ситуаций природного и техногенного характера, гражданская оборона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1" sId="1" odxf="1" dxf="1">
    <nc r="A38" t="inlineStr">
      <is>
        <t>Непрограммные направления деятельности</t>
      </is>
    </nc>
    <odxf>
      <numFmt numFmtId="0" formatCode="General"/>
      <fill>
        <patternFill patternType="solid">
          <bgColor theme="0"/>
        </patternFill>
      </fill>
    </odxf>
    <ndxf>
      <numFmt numFmtId="30" formatCode="@"/>
      <fill>
        <patternFill patternType="none">
          <bgColor indexed="65"/>
        </patternFill>
      </fill>
    </ndxf>
  </rcc>
  <rcc rId="542" sId="1">
    <nc r="E38" t="inlineStr">
      <is>
        <t>99 0 00 00000</t>
      </is>
    </nc>
  </rcc>
  <rcc rId="543" sId="1">
    <nc r="E39" t="inlineStr">
      <is>
        <t>99 0 00 17110</t>
      </is>
    </nc>
  </rcc>
  <rfmt sheetId="1" sqref="A39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A39" start="0" length="0">
    <dxf>
      <font>
        <sz val="12"/>
        <name val="Times New Roman"/>
        <scheme val="none"/>
      </font>
    </dxf>
  </rfmt>
  <rcc rId="544" sId="1" odxf="1" dxf="1">
    <nc r="A39" t="inlineStr">
      <is>
        <t>Предупреждение и ликвидация последствий чрезвычайных ситуаций и стихийных бедствий природного и техногенного характера</t>
      </is>
    </nc>
    <ndxf>
      <font>
        <sz val="11"/>
        <name val="Times New Roman"/>
        <scheme val="none"/>
      </font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45" sId="1">
    <nc r="E40" t="inlineStr">
      <is>
        <t>99 0 00 17110</t>
      </is>
    </nc>
  </rcc>
  <rcc rId="546" sId="1">
    <nc r="E41" t="inlineStr">
      <is>
        <t>99 0 00 17110</t>
      </is>
    </nc>
  </rcc>
  <rcc rId="547" sId="1">
    <nc r="E42" t="inlineStr">
      <is>
        <t>99 0 00 17110</t>
      </is>
    </nc>
  </rcc>
  <rcc rId="548" sId="1">
    <nc r="F40" t="inlineStr">
      <is>
        <t>200</t>
      </is>
    </nc>
  </rcc>
  <rcc rId="549" sId="1">
    <nc r="F41" t="inlineStr">
      <is>
        <t>240</t>
      </is>
    </nc>
  </rcc>
  <rcc rId="550" sId="1" odxf="1" dxf="1">
    <nc r="F42" t="inlineStr">
      <is>
        <t>244</t>
      </is>
    </nc>
    <odxf>
      <fill>
        <patternFill>
          <fgColor indexed="64"/>
          <bgColor theme="0"/>
        </patternFill>
      </fill>
    </odxf>
    <ndxf>
      <fill>
        <patternFill>
          <fgColor indexed="27"/>
          <bgColor theme="8" tint="0.79998168889431442"/>
        </patternFill>
      </fill>
    </ndxf>
  </rcc>
  <rcc rId="551" sId="1" odxf="1" dxf="1">
    <nc r="A40" t="inlineStr">
      <is>
        <t>Закупка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552" sId="1" odxf="1" dxf="1">
    <nc r="A41" t="inlineStr">
      <is>
        <t>Иные закупки товаров, работ и услуг для обеспечения государственных (муниципальных) нужд</t>
      </is>
    </nc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justify" vertical="top" readingOrder="0"/>
    </ndxf>
  </rcc>
  <rcc rId="553" sId="1" odxf="1" dxf="1">
    <nc r="A42" t="inlineStr">
      <is>
        <t>Прочая закупка товаров, работ и услуг</t>
      </is>
    </nc>
    <odxf>
      <fill>
        <patternFill>
          <bgColor theme="0"/>
        </patternFill>
      </fill>
      <alignment horizontal="left" vertical="center" readingOrder="0"/>
    </odxf>
    <ndxf>
      <fill>
        <patternFill>
          <bgColor theme="8" tint="0.79998168889431442"/>
        </patternFill>
      </fill>
      <alignment horizontal="justify" vertical="top" readingOrder="0"/>
    </ndxf>
  </rcc>
  <rcv guid="{C0DCEFD6-4378-4196-8A52-BBAE8937CBA3}" action="delete"/>
  <rdn rId="0" localSheetId="1" customView="1" name="Z_C0DCEFD6_4378_4196_8A52_BBAE8937CBA3_.wvu.PrintArea" hidden="1" oldHidden="1">
    <formula>'2020-2022 год'!$A$1:$K$223</formula>
    <oldFormula>'2020-2022 год'!$A$1:$K$223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год'!$A$13:$F$223</formula>
    <oldFormula>'2020-2022 год'!$A$13:$F$223</oldFormula>
  </rdn>
  <rcv guid="{C0DCEFD6-4378-4196-8A52-BBAE8937CBA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2" start="0" length="0">
    <dxf>
      <fill>
        <patternFill>
          <fgColor indexed="27"/>
          <bgColor theme="8" tint="0.79998168889431442"/>
        </patternFill>
      </fill>
    </dxf>
  </rfmt>
  <rfmt sheetId="1" sqref="C42" start="0" length="0">
    <dxf>
      <fill>
        <patternFill>
          <fgColor indexed="27"/>
          <bgColor theme="8" tint="0.79998168889431442"/>
        </patternFill>
      </fill>
    </dxf>
  </rfmt>
  <rfmt sheetId="1" sqref="D42" start="0" length="0">
    <dxf>
      <fill>
        <patternFill>
          <fgColor indexed="27"/>
          <bgColor theme="8" tint="0.79998168889431442"/>
        </patternFill>
      </fill>
    </dxf>
  </rfmt>
  <rfmt sheetId="1" sqref="E42" start="0" length="0">
    <dxf>
      <fill>
        <patternFill>
          <fgColor indexed="27"/>
          <bgColor theme="8" tint="0.79998168889431442"/>
        </patternFill>
      </fill>
    </dxf>
  </rfmt>
  <rfmt sheetId="1" sqref="G42" start="0" length="0">
    <dxf>
      <fill>
        <patternFill patternType="solid">
          <fgColor indexed="27"/>
          <bgColor theme="8" tint="0.79998168889431442"/>
        </patternFill>
      </fill>
    </dxf>
  </rfmt>
  <rfmt sheetId="1" sqref="H42" start="0" length="0">
    <dxf>
      <fill>
        <patternFill patternType="solid">
          <fgColor indexed="27"/>
          <bgColor theme="8" tint="0.79998168889431442"/>
        </patternFill>
      </fill>
    </dxf>
  </rfmt>
  <rfmt sheetId="1" sqref="I42" start="0" length="0">
    <dxf>
      <fill>
        <patternFill patternType="solid">
          <fgColor indexed="27"/>
          <bgColor theme="8" tint="0.79998168889431442"/>
        </patternFill>
      </fill>
    </dxf>
  </rfmt>
  <rfmt sheetId="1" sqref="J42" start="0" length="0">
    <dxf>
      <fill>
        <patternFill patternType="solid">
          <fgColor indexed="27"/>
          <bgColor theme="8" tint="0.79998168889431442"/>
        </patternFill>
      </fill>
    </dxf>
  </rfmt>
  <rfmt sheetId="1" sqref="K42" start="0" length="0">
    <dxf>
      <fill>
        <patternFill patternType="solid">
          <fgColor indexed="27"/>
          <bgColor theme="8" tint="0.79998168889431442"/>
        </patternFill>
      </fill>
    </dxf>
  </rfmt>
  <rcc rId="557" sId="1">
    <nc r="G41">
      <f>G42</f>
    </nc>
  </rcc>
  <rcc rId="558" sId="1">
    <nc r="G40">
      <f>G41</f>
    </nc>
  </rcc>
  <rcc rId="559" sId="1">
    <nc r="G39">
      <f>G40</f>
    </nc>
  </rcc>
  <rcc rId="560" sId="1">
    <nc r="G38">
      <f>G39</f>
    </nc>
  </rcc>
  <rcc rId="561" sId="1">
    <nc r="G37">
      <f>G38</f>
    </nc>
  </rcc>
  <rcc rId="562" sId="1">
    <nc r="H37">
      <f>H38</f>
    </nc>
  </rcc>
  <rcc rId="563" sId="1">
    <nc r="I37">
      <f>I38</f>
    </nc>
  </rcc>
  <rcc rId="564" sId="1">
    <nc r="H38">
      <f>H39</f>
    </nc>
  </rcc>
  <rcc rId="565" sId="1">
    <nc r="I38">
      <f>I39</f>
    </nc>
  </rcc>
  <rcc rId="566" sId="1">
    <nc r="H39">
      <f>H40</f>
    </nc>
  </rcc>
  <rcc rId="567" sId="1">
    <nc r="I39">
      <f>I40</f>
    </nc>
  </rcc>
  <rcc rId="568" sId="1">
    <nc r="H40">
      <f>H41</f>
    </nc>
  </rcc>
  <rcc rId="569" sId="1">
    <nc r="I40">
      <f>I41</f>
    </nc>
  </rcc>
  <rcc rId="570" sId="1">
    <nc r="H41">
      <f>H42</f>
    </nc>
  </rcc>
  <rcc rId="571" sId="1">
    <nc r="I41">
      <f>I42</f>
    </nc>
  </rcc>
  <rcc rId="572" sId="1">
    <nc r="I42">
      <f>G42+H42</f>
    </nc>
  </rcc>
  <rcc rId="573" sId="1" numFmtId="4">
    <nc r="J42">
      <v>0</v>
    </nc>
  </rcc>
  <rcc rId="574" sId="1" numFmtId="4">
    <nc r="K42">
      <v>0</v>
    </nc>
  </rcc>
  <rcc rId="575" sId="1">
    <nc r="J37">
      <f>J38</f>
    </nc>
  </rcc>
  <rcc rId="576" sId="1">
    <nc r="K37">
      <f>K38</f>
    </nc>
  </rcc>
  <rcc rId="577" sId="1">
    <nc r="J38">
      <f>J39</f>
    </nc>
  </rcc>
  <rcc rId="578" sId="1">
    <nc r="K38">
      <f>K39</f>
    </nc>
  </rcc>
  <rcc rId="579" sId="1">
    <nc r="J39">
      <f>J40</f>
    </nc>
  </rcc>
  <rcc rId="580" sId="1">
    <nc r="K39">
      <f>K40</f>
    </nc>
  </rcc>
  <rcc rId="581" sId="1">
    <nc r="J40">
      <f>J41</f>
    </nc>
  </rcc>
  <rcc rId="582" sId="1">
    <nc r="K40">
      <f>K41</f>
    </nc>
  </rcc>
  <rcc rId="583" sId="1">
    <nc r="J41">
      <f>J42</f>
    </nc>
  </rcc>
  <rcc rId="584" sId="1">
    <nc r="K41">
      <f>K42</f>
    </nc>
  </rcc>
  <rcc rId="585" sId="1" numFmtId="4">
    <nc r="G42">
      <v>0</v>
    </nc>
  </rcc>
  <rcc rId="586" sId="1" numFmtId="4">
    <nc r="H42">
      <v>1000</v>
    </nc>
  </rcc>
  <rcc rId="587" sId="1">
    <oc r="G36">
      <f>G43</f>
    </oc>
    <nc r="G36">
      <f>G43+G37</f>
    </nc>
  </rcc>
  <rcc rId="588" sId="1">
    <oc r="H36">
      <f>H43</f>
    </oc>
    <nc r="H36">
      <f>H43+H37</f>
    </nc>
  </rcc>
  <rcc rId="589" sId="1">
    <oc r="I36">
      <f>I43</f>
    </oc>
    <nc r="I36">
      <f>I43+I37</f>
    </nc>
  </rcc>
  <rcc rId="590" sId="1">
    <oc r="J36">
      <f>J43</f>
    </oc>
    <nc r="J36">
      <f>J43+J37</f>
    </nc>
  </rcc>
  <rcc rId="591" sId="1">
    <oc r="K36">
      <f>K43</f>
    </oc>
    <nc r="K36">
      <f>K43+K37</f>
    </nc>
  </rcc>
  <rrc rId="592" sId="1" ref="A134:XFD134" action="insertRow"/>
  <rcc rId="593" sId="1">
    <nc r="B134" t="inlineStr">
      <is>
        <t>920</t>
      </is>
    </nc>
  </rcc>
  <rcc rId="594" sId="1">
    <nc r="C134" t="inlineStr">
      <is>
        <t>05</t>
      </is>
    </nc>
  </rcc>
  <rcc rId="595" sId="1">
    <nc r="D134" t="inlineStr">
      <is>
        <t>03</t>
      </is>
    </nc>
  </rcc>
  <rcc rId="596" sId="1">
    <nc r="E134" t="inlineStr">
      <is>
        <t>12 1 F2 55550</t>
      </is>
    </nc>
  </rcc>
  <rcc rId="597" sId="1">
    <nc r="F134" t="inlineStr">
      <is>
        <t>244</t>
      </is>
    </nc>
  </rcc>
  <rcc rId="598" sId="1">
    <nc r="A134" t="inlineStr">
      <is>
        <t>Прочая закупка товаров, работ и услуг</t>
      </is>
    </nc>
  </rcc>
  <rcc rId="599" sId="1" numFmtId="4">
    <nc r="H133">
      <v>-12175.9</v>
    </nc>
  </rcc>
  <rcc rId="600" sId="1" numFmtId="4">
    <nc r="H134">
      <v>12175.9</v>
    </nc>
  </rcc>
  <rcc rId="601" sId="1">
    <nc r="I134">
      <f>G134+H134</f>
    </nc>
  </rcc>
  <rcc rId="602" sId="1" numFmtId="4">
    <nc r="G134">
      <v>0</v>
    </nc>
  </rcc>
  <rcc rId="603" sId="1" numFmtId="4">
    <nc r="J134">
      <v>0</v>
    </nc>
  </rcc>
  <rcc rId="604" sId="1" numFmtId="4">
    <nc r="K134">
      <v>0</v>
    </nc>
  </rcc>
  <rcc rId="605" sId="1">
    <oc r="G132">
      <f>G133</f>
    </oc>
    <nc r="G132">
      <f>G133+G134</f>
    </nc>
  </rcc>
  <rcc rId="606" sId="1">
    <oc r="H132">
      <f>H133</f>
    </oc>
    <nc r="H132">
      <f>H133+H134</f>
    </nc>
  </rcc>
  <rcc rId="607" sId="1">
    <oc r="I132">
      <f>I133</f>
    </oc>
    <nc r="I132">
      <f>I133+I134</f>
    </nc>
  </rcc>
  <rcc rId="608" sId="1">
    <oc r="J132">
      <f>J133</f>
    </oc>
    <nc r="J132">
      <f>J133+J134</f>
    </nc>
  </rcc>
  <rcc rId="609" sId="1">
    <oc r="K132">
      <f>K133</f>
    </oc>
    <nc r="K132">
      <f>K133+K134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10" sId="1" ref="A77:XFD77" action="insertRow"/>
  <rcc rId="611" sId="1">
    <nc r="B77" t="inlineStr">
      <is>
        <t>920</t>
      </is>
    </nc>
  </rcc>
  <rcc rId="612" sId="1">
    <nc r="C77" t="inlineStr">
      <is>
        <t>04</t>
      </is>
    </nc>
  </rcc>
  <rcc rId="613" sId="1">
    <nc r="D77" t="inlineStr">
      <is>
        <t>09</t>
      </is>
    </nc>
  </rcc>
  <rcc rId="614" sId="1">
    <nc r="E77" t="inlineStr">
      <is>
        <t>13 0 R1 S2110</t>
      </is>
    </nc>
  </rcc>
  <rcc rId="615" sId="1" odxf="1" dxf="1">
    <nc r="A77" t="inlineStr">
      <is>
        <t>Прочая закупка товаров, работ и услуг</t>
      </is>
    </nc>
    <ndxf/>
  </rcc>
  <rcc rId="616" sId="1">
    <nc r="F77" t="inlineStr">
      <is>
        <t>244</t>
      </is>
    </nc>
  </rcc>
  <rcc rId="617" sId="1" numFmtId="4">
    <nc r="H76">
      <v>-54303.4</v>
    </nc>
  </rcc>
  <rcc rId="618" sId="1" numFmtId="4">
    <nc r="H77">
      <v>54303.4</v>
    </nc>
  </rcc>
  <rcc rId="619" sId="1">
    <oc r="G75">
      <f>G76</f>
    </oc>
    <nc r="G75">
      <f>G76+G77</f>
    </nc>
  </rcc>
  <rcc rId="620" sId="1">
    <oc r="H75">
      <f>H76</f>
    </oc>
    <nc r="H75">
      <f>H76+H77</f>
    </nc>
  </rcc>
  <rcc rId="621" sId="1">
    <oc r="I75">
      <f>I76</f>
    </oc>
    <nc r="I75">
      <f>I76+I77</f>
    </nc>
  </rcc>
  <rcc rId="622" sId="1">
    <oc r="J75">
      <f>J76</f>
    </oc>
    <nc r="J75">
      <f>J76+J77</f>
    </nc>
  </rcc>
  <rcc rId="623" sId="1">
    <oc r="K75">
      <f>K76</f>
    </oc>
    <nc r="K75">
      <f>K76+K77</f>
    </nc>
  </rcc>
  <rcc rId="624" sId="1">
    <nc r="I77">
      <f>G77+H77</f>
    </nc>
  </rcc>
  <rcc rId="625" sId="1" numFmtId="4">
    <nc r="J77">
      <v>0</v>
    </nc>
  </rcc>
  <rcc rId="626" sId="1" numFmtId="4">
    <nc r="K77">
      <v>0</v>
    </nc>
  </rcc>
  <rcc rId="627" sId="1" numFmtId="4">
    <nc r="G77">
      <v>0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" sId="1" numFmtId="4">
    <nc r="H130">
      <v>340</v>
    </nc>
  </rcc>
  <rrc rId="629" sId="1" ref="A72:XFD72" action="insertRow"/>
  <rcc rId="630" sId="1">
    <nc r="B72" t="inlineStr">
      <is>
        <t>920</t>
      </is>
    </nc>
  </rcc>
  <rcc rId="631" sId="1">
    <nc r="C72" t="inlineStr">
      <is>
        <t>04</t>
      </is>
    </nc>
  </rcc>
  <rcc rId="632" sId="1">
    <nc r="D72" t="inlineStr">
      <is>
        <t>09</t>
      </is>
    </nc>
  </rcc>
  <rcc rId="633" sId="1">
    <nc r="E72" t="inlineStr">
      <is>
        <t>03 3 13 00000</t>
      </is>
    </nc>
  </rcc>
  <rcc rId="634" sId="1" numFmtId="4">
    <nc r="G72">
      <v>0</v>
    </nc>
  </rcc>
  <rcc rId="635" sId="1" numFmtId="4">
    <nc r="H71">
      <v>-27.2</v>
    </nc>
  </rcc>
  <rcc rId="636" sId="1" numFmtId="4">
    <nc r="H72">
      <v>27.2</v>
    </nc>
  </rcc>
  <rcc rId="637" sId="1">
    <nc r="F72" t="inlineStr">
      <is>
        <t>244</t>
      </is>
    </nc>
  </rcc>
  <rcc rId="638" sId="1">
    <nc r="I72">
      <f>G72+H72</f>
    </nc>
  </rcc>
  <rcc rId="639" sId="1" numFmtId="4">
    <nc r="J72">
      <v>0</v>
    </nc>
  </rcc>
  <rcc rId="640" sId="1" numFmtId="4">
    <nc r="K72">
      <v>0</v>
    </nc>
  </rcc>
  <rcc rId="641" sId="1" odxf="1" dxf="1">
    <nc r="A72" t="inlineStr">
      <is>
        <t>Прочая закупка товаров, работ и услуг</t>
      </is>
    </nc>
    <ndxf/>
  </rcc>
  <rcv guid="{C0DCEFD6-4378-4196-8A52-BBAE8937CBA3}" action="delete"/>
  <rdn rId="0" localSheetId="1" customView="1" name="Z_C0DCEFD6_4378_4196_8A52_BBAE8937CBA3_.wvu.PrintArea" hidden="1" oldHidden="1">
    <formula>'2020-2022 год'!$A$1:$K$226</formula>
    <oldFormula>'2020-2022 год'!$A$1:$K$226</oldFormula>
  </rdn>
  <rdn rId="0" localSheetId="1" customView="1" name="Z_C0DCEFD6_4378_4196_8A52_BBAE8937CBA3_.wvu.PrintTitles" hidden="1" oldHidden="1">
    <formula>'2020-2022 год'!$12:$13</formula>
    <oldFormula>'2020-2022 год'!$12:$13</oldFormula>
  </rdn>
  <rdn rId="0" localSheetId="1" customView="1" name="Z_C0DCEFD6_4378_4196_8A52_BBAE8937CBA3_.wvu.FilterData" hidden="1" oldHidden="1">
    <formula>'2020-2022 год'!$A$13:$F$226</formula>
    <oldFormula>'2020-2022 год'!$A$13:$F$226</oldFormula>
  </rdn>
  <rcv guid="{C0DCEFD6-4378-4196-8A52-BBAE8937CBA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" sId="1">
    <oc r="G70">
      <f>G71</f>
    </oc>
    <nc r="G70">
      <f>G71+G72</f>
    </nc>
  </rcc>
  <rcc rId="646" sId="1">
    <oc r="H70">
      <f>H71</f>
    </oc>
    <nc r="H70">
      <f>H71+H72</f>
    </nc>
  </rcc>
  <rcc rId="647" sId="1">
    <oc r="I70">
      <f>I71</f>
    </oc>
    <nc r="I70">
      <f>I71+I72</f>
    </nc>
  </rcc>
  <rcc rId="648" sId="1">
    <oc r="J70">
      <f>J71</f>
    </oc>
    <nc r="J70">
      <f>J71+J72</f>
    </nc>
  </rcc>
  <rcc rId="649" sId="1">
    <oc r="K70">
      <f>K71</f>
    </oc>
    <nc r="K70">
      <f>K71+K72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0" sId="1" numFmtId="4">
    <oc r="H131">
      <v>340</v>
    </oc>
    <nc r="H131">
      <f>340+20</f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D537964-8474-4392-9D35-B75CBB9457F1}" name="Администратор" id="-121795840" dateTime="2020-06-26T14:05:2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42"/>
  <sheetViews>
    <sheetView showGridLines="0" tabSelected="1" showRuler="0" view="pageBreakPreview" topLeftCell="A121" zoomScaleNormal="80" zoomScaleSheetLayoutView="100" workbookViewId="0">
      <selection activeCell="Q124" sqref="Q124"/>
    </sheetView>
  </sheetViews>
  <sheetFormatPr defaultColWidth="9.140625" defaultRowHeight="12.75" x14ac:dyDescent="0.2"/>
  <cols>
    <col min="1" max="1" width="52.71093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.28515625" style="1" customWidth="1"/>
    <col min="7" max="7" width="10.140625" style="1" customWidth="1"/>
    <col min="8" max="8" width="12.140625" style="1" customWidth="1"/>
    <col min="9" max="9" width="11.28515625" style="1" customWidth="1"/>
    <col min="10" max="10" width="13.140625" style="1" customWidth="1"/>
    <col min="11" max="11" width="12.42578125" style="1" customWidth="1"/>
    <col min="12" max="14" width="9.140625" style="1" customWidth="1"/>
    <col min="15" max="16384" width="9.140625" style="1"/>
  </cols>
  <sheetData>
    <row r="1" spans="1:13" ht="15" x14ac:dyDescent="0.25">
      <c r="D1" s="101" t="s">
        <v>193</v>
      </c>
      <c r="E1" s="101"/>
      <c r="F1" s="101"/>
      <c r="G1" s="101"/>
      <c r="H1" s="101"/>
      <c r="I1" s="101"/>
      <c r="J1" s="101"/>
      <c r="K1" s="101"/>
    </row>
    <row r="2" spans="1:13" ht="28.5" customHeight="1" x14ac:dyDescent="0.25">
      <c r="D2" s="83"/>
      <c r="E2" s="83"/>
      <c r="F2" s="83"/>
      <c r="G2" s="101" t="s">
        <v>136</v>
      </c>
      <c r="H2" s="101"/>
      <c r="I2" s="101"/>
      <c r="J2" s="101"/>
      <c r="K2" s="101"/>
    </row>
    <row r="3" spans="1:13" ht="15" x14ac:dyDescent="0.25">
      <c r="D3" s="90"/>
      <c r="E3" s="90"/>
      <c r="F3" s="90"/>
      <c r="G3" s="102" t="s">
        <v>200</v>
      </c>
      <c r="H3" s="102"/>
      <c r="I3" s="102"/>
      <c r="J3" s="102"/>
      <c r="K3" s="102"/>
    </row>
    <row r="5" spans="1:13" x14ac:dyDescent="0.2">
      <c r="C5" s="4"/>
      <c r="D5" s="4"/>
      <c r="E5" s="4"/>
      <c r="F5" s="4"/>
      <c r="G5" s="4"/>
      <c r="H5" s="4"/>
      <c r="I5" s="4"/>
    </row>
    <row r="6" spans="1:13" ht="15" customHeight="1" x14ac:dyDescent="0.25">
      <c r="D6" s="101" t="s">
        <v>135</v>
      </c>
      <c r="E6" s="101"/>
      <c r="F6" s="101"/>
      <c r="G6" s="101"/>
      <c r="H6" s="101"/>
      <c r="I6" s="101"/>
      <c r="J6" s="101"/>
      <c r="K6" s="101"/>
    </row>
    <row r="7" spans="1:13" ht="27.75" customHeight="1" x14ac:dyDescent="0.25">
      <c r="A7" s="3"/>
      <c r="B7" s="2"/>
      <c r="C7" s="4"/>
      <c r="D7" s="83"/>
      <c r="E7" s="83"/>
      <c r="F7" s="83"/>
      <c r="G7" s="101" t="s">
        <v>136</v>
      </c>
      <c r="H7" s="101"/>
      <c r="I7" s="101"/>
      <c r="J7" s="101"/>
      <c r="K7" s="101"/>
    </row>
    <row r="8" spans="1:13" ht="20.25" customHeight="1" x14ac:dyDescent="0.25">
      <c r="A8" s="21"/>
      <c r="B8" s="2"/>
      <c r="C8" s="4"/>
      <c r="D8" s="82"/>
      <c r="E8" s="82"/>
      <c r="F8" s="82"/>
      <c r="G8" s="101" t="s">
        <v>179</v>
      </c>
      <c r="H8" s="101"/>
      <c r="I8" s="101"/>
      <c r="J8" s="101"/>
      <c r="K8" s="101"/>
    </row>
    <row r="9" spans="1:13" ht="19.5" customHeight="1" x14ac:dyDescent="0.2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3" ht="42" customHeight="1" x14ac:dyDescent="0.3">
      <c r="A10" s="103" t="s">
        <v>137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3" ht="24" customHeight="1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13" ht="24" customHeight="1" x14ac:dyDescent="0.2">
      <c r="A12" s="106" t="s">
        <v>0</v>
      </c>
      <c r="B12" s="106" t="s">
        <v>1</v>
      </c>
      <c r="C12" s="107" t="s">
        <v>2</v>
      </c>
      <c r="D12" s="107"/>
      <c r="E12" s="106" t="s">
        <v>5</v>
      </c>
      <c r="F12" s="106" t="s">
        <v>6</v>
      </c>
      <c r="G12" s="104" t="s">
        <v>38</v>
      </c>
      <c r="H12" s="104"/>
      <c r="I12" s="105"/>
      <c r="J12" s="105"/>
      <c r="K12" s="105"/>
    </row>
    <row r="13" spans="1:13" ht="27.75" customHeight="1" x14ac:dyDescent="0.2">
      <c r="A13" s="106"/>
      <c r="B13" s="106"/>
      <c r="C13" s="22" t="s">
        <v>3</v>
      </c>
      <c r="D13" s="22" t="s">
        <v>4</v>
      </c>
      <c r="E13" s="106"/>
      <c r="F13" s="108"/>
      <c r="G13" s="92" t="s">
        <v>129</v>
      </c>
      <c r="H13" s="100" t="s">
        <v>181</v>
      </c>
      <c r="I13" s="92" t="s">
        <v>129</v>
      </c>
      <c r="J13" s="23" t="s">
        <v>132</v>
      </c>
      <c r="K13" s="23" t="s">
        <v>138</v>
      </c>
    </row>
    <row r="14" spans="1:13" ht="24" customHeight="1" x14ac:dyDescent="0.2">
      <c r="A14" s="91" t="s">
        <v>14</v>
      </c>
      <c r="B14" s="91"/>
      <c r="C14" s="91"/>
      <c r="D14" s="91"/>
      <c r="E14" s="91"/>
      <c r="F14" s="91"/>
      <c r="G14" s="8">
        <f>G15+G197</f>
        <v>304603.37</v>
      </c>
      <c r="H14" s="93">
        <f>H15+H197</f>
        <v>7442.4</v>
      </c>
      <c r="I14" s="93">
        <f>I15+I197</f>
        <v>312045.76999999996</v>
      </c>
      <c r="J14" s="8">
        <f>J15+J197</f>
        <v>252969.40000000002</v>
      </c>
      <c r="K14" s="8">
        <f>K15+K197</f>
        <v>251966</v>
      </c>
      <c r="M14" s="5"/>
    </row>
    <row r="15" spans="1:13" ht="22.5" customHeight="1" x14ac:dyDescent="0.2">
      <c r="A15" s="24" t="s">
        <v>39</v>
      </c>
      <c r="B15" s="25">
        <v>920</v>
      </c>
      <c r="C15" s="25" t="s">
        <v>7</v>
      </c>
      <c r="D15" s="25" t="s">
        <v>7</v>
      </c>
      <c r="E15" s="25" t="s">
        <v>7</v>
      </c>
      <c r="F15" s="25" t="s">
        <v>7</v>
      </c>
      <c r="G15" s="9">
        <f>G16+G36+G53+G99+G167+G193</f>
        <v>257513.17</v>
      </c>
      <c r="H15" s="9">
        <f>H16+H36+H53+H99+H167+H193</f>
        <v>7442.4</v>
      </c>
      <c r="I15" s="9">
        <f>I16+I36+I53+I99+I167+I193</f>
        <v>264955.56999999995</v>
      </c>
      <c r="J15" s="9">
        <f>J16+J36+J53+J99+J167+J193</f>
        <v>204854.2</v>
      </c>
      <c r="K15" s="9">
        <f>K16+K36+K53+K99+K167+K193</f>
        <v>202246.1</v>
      </c>
    </row>
    <row r="16" spans="1:13" ht="22.5" customHeight="1" x14ac:dyDescent="0.2">
      <c r="A16" s="26" t="s">
        <v>8</v>
      </c>
      <c r="B16" s="27">
        <v>920</v>
      </c>
      <c r="C16" s="27" t="s">
        <v>9</v>
      </c>
      <c r="D16" s="27" t="s">
        <v>25</v>
      </c>
      <c r="E16" s="27" t="s">
        <v>7</v>
      </c>
      <c r="F16" s="27" t="s">
        <v>7</v>
      </c>
      <c r="G16" s="10">
        <f>G17+G23</f>
        <v>1045.07</v>
      </c>
      <c r="H16" s="10">
        <f>H17+H23</f>
        <v>501.5</v>
      </c>
      <c r="I16" s="10">
        <f>I17+I23</f>
        <v>1546.57</v>
      </c>
      <c r="J16" s="10">
        <f>J17+J23</f>
        <v>500</v>
      </c>
      <c r="K16" s="10">
        <f>K17+K23</f>
        <v>491.3</v>
      </c>
    </row>
    <row r="17" spans="1:11" s="6" customFormat="1" ht="29.25" customHeight="1" x14ac:dyDescent="0.2">
      <c r="A17" s="28" t="s">
        <v>15</v>
      </c>
      <c r="B17" s="29" t="s">
        <v>22</v>
      </c>
      <c r="C17" s="30">
        <v>1</v>
      </c>
      <c r="D17" s="30">
        <v>3</v>
      </c>
      <c r="E17" s="31"/>
      <c r="F17" s="32" t="s">
        <v>7</v>
      </c>
      <c r="G17" s="11">
        <f t="shared" ref="G17:G21" si="0">G18</f>
        <v>595.66999999999996</v>
      </c>
      <c r="H17" s="11">
        <f t="shared" ref="H17:K21" si="1">H18</f>
        <v>0</v>
      </c>
      <c r="I17" s="11">
        <f t="shared" si="1"/>
        <v>595.66999999999996</v>
      </c>
      <c r="J17" s="11">
        <f t="shared" si="1"/>
        <v>458.6</v>
      </c>
      <c r="K17" s="11">
        <f t="shared" si="1"/>
        <v>448.1</v>
      </c>
    </row>
    <row r="18" spans="1:11" ht="15" x14ac:dyDescent="0.2">
      <c r="A18" s="33" t="s">
        <v>40</v>
      </c>
      <c r="B18" s="29" t="s">
        <v>22</v>
      </c>
      <c r="C18" s="30">
        <v>1</v>
      </c>
      <c r="D18" s="30">
        <v>3</v>
      </c>
      <c r="E18" s="34" t="s">
        <v>91</v>
      </c>
      <c r="F18" s="29" t="s">
        <v>7</v>
      </c>
      <c r="G18" s="11">
        <f t="shared" si="0"/>
        <v>595.66999999999996</v>
      </c>
      <c r="H18" s="11">
        <f t="shared" si="1"/>
        <v>0</v>
      </c>
      <c r="I18" s="11">
        <f t="shared" si="1"/>
        <v>595.66999999999996</v>
      </c>
      <c r="J18" s="11">
        <f t="shared" si="1"/>
        <v>458.6</v>
      </c>
      <c r="K18" s="11">
        <f t="shared" si="1"/>
        <v>448.1</v>
      </c>
    </row>
    <row r="19" spans="1:11" ht="45" x14ac:dyDescent="0.2">
      <c r="A19" s="35" t="s">
        <v>41</v>
      </c>
      <c r="B19" s="29" t="s">
        <v>22</v>
      </c>
      <c r="C19" s="30">
        <v>1</v>
      </c>
      <c r="D19" s="30">
        <v>3</v>
      </c>
      <c r="E19" s="34" t="s">
        <v>92</v>
      </c>
      <c r="F19" s="29"/>
      <c r="G19" s="11">
        <f t="shared" si="0"/>
        <v>595.66999999999996</v>
      </c>
      <c r="H19" s="11">
        <f t="shared" si="1"/>
        <v>0</v>
      </c>
      <c r="I19" s="11">
        <f t="shared" si="1"/>
        <v>595.66999999999996</v>
      </c>
      <c r="J19" s="11">
        <f t="shared" si="1"/>
        <v>458.6</v>
      </c>
      <c r="K19" s="11">
        <f t="shared" si="1"/>
        <v>448.1</v>
      </c>
    </row>
    <row r="20" spans="1:11" ht="30" x14ac:dyDescent="0.2">
      <c r="A20" s="36" t="s">
        <v>115</v>
      </c>
      <c r="B20" s="29" t="s">
        <v>22</v>
      </c>
      <c r="C20" s="30">
        <v>1</v>
      </c>
      <c r="D20" s="30">
        <v>3</v>
      </c>
      <c r="E20" s="34" t="s">
        <v>92</v>
      </c>
      <c r="F20" s="37" t="s">
        <v>42</v>
      </c>
      <c r="G20" s="11">
        <f t="shared" si="0"/>
        <v>595.66999999999996</v>
      </c>
      <c r="H20" s="11">
        <f t="shared" si="1"/>
        <v>0</v>
      </c>
      <c r="I20" s="11">
        <f t="shared" si="1"/>
        <v>595.66999999999996</v>
      </c>
      <c r="J20" s="11">
        <f t="shared" si="1"/>
        <v>458.6</v>
      </c>
      <c r="K20" s="11">
        <f t="shared" si="1"/>
        <v>448.1</v>
      </c>
    </row>
    <row r="21" spans="1:11" ht="30" x14ac:dyDescent="0.2">
      <c r="A21" s="36" t="s">
        <v>67</v>
      </c>
      <c r="B21" s="29" t="s">
        <v>22</v>
      </c>
      <c r="C21" s="30">
        <v>1</v>
      </c>
      <c r="D21" s="30">
        <v>3</v>
      </c>
      <c r="E21" s="34" t="s">
        <v>92</v>
      </c>
      <c r="F21" s="37" t="s">
        <v>43</v>
      </c>
      <c r="G21" s="11">
        <f t="shared" si="0"/>
        <v>595.66999999999996</v>
      </c>
      <c r="H21" s="11">
        <f t="shared" si="1"/>
        <v>0</v>
      </c>
      <c r="I21" s="11">
        <f t="shared" si="1"/>
        <v>595.66999999999996</v>
      </c>
      <c r="J21" s="11">
        <f t="shared" si="1"/>
        <v>458.6</v>
      </c>
      <c r="K21" s="11">
        <f t="shared" si="1"/>
        <v>448.1</v>
      </c>
    </row>
    <row r="22" spans="1:11" ht="15" x14ac:dyDescent="0.2">
      <c r="A22" s="38" t="s">
        <v>125</v>
      </c>
      <c r="B22" s="39" t="s">
        <v>22</v>
      </c>
      <c r="C22" s="40" t="s">
        <v>9</v>
      </c>
      <c r="D22" s="40" t="s">
        <v>10</v>
      </c>
      <c r="E22" s="40" t="s">
        <v>92</v>
      </c>
      <c r="F22" s="41" t="s">
        <v>32</v>
      </c>
      <c r="G22" s="42">
        <v>595.66999999999996</v>
      </c>
      <c r="H22" s="42"/>
      <c r="I22" s="42">
        <f>G22+H22</f>
        <v>595.66999999999996</v>
      </c>
      <c r="J22" s="42">
        <v>458.6</v>
      </c>
      <c r="K22" s="42">
        <v>448.1</v>
      </c>
    </row>
    <row r="23" spans="1:11" ht="15" x14ac:dyDescent="0.2">
      <c r="A23" s="28" t="s">
        <v>28</v>
      </c>
      <c r="B23" s="43" t="s">
        <v>22</v>
      </c>
      <c r="C23" s="43" t="s">
        <v>9</v>
      </c>
      <c r="D23" s="43" t="s">
        <v>29</v>
      </c>
      <c r="E23" s="43"/>
      <c r="F23" s="43"/>
      <c r="G23" s="13">
        <f t="shared" ref="G23" si="2">G24</f>
        <v>449.4</v>
      </c>
      <c r="H23" s="13">
        <f t="shared" ref="H23:K23" si="3">H24</f>
        <v>501.5</v>
      </c>
      <c r="I23" s="13">
        <f t="shared" si="3"/>
        <v>950.9</v>
      </c>
      <c r="J23" s="13">
        <f t="shared" si="3"/>
        <v>41.4</v>
      </c>
      <c r="K23" s="13">
        <f t="shared" si="3"/>
        <v>43.2</v>
      </c>
    </row>
    <row r="24" spans="1:11" ht="15" x14ac:dyDescent="0.2">
      <c r="A24" s="33" t="s">
        <v>40</v>
      </c>
      <c r="B24" s="43" t="s">
        <v>22</v>
      </c>
      <c r="C24" s="44" t="s">
        <v>9</v>
      </c>
      <c r="D24" s="44" t="s">
        <v>29</v>
      </c>
      <c r="E24" s="34" t="s">
        <v>91</v>
      </c>
      <c r="F24" s="34"/>
      <c r="G24" s="14">
        <f>G25+G32</f>
        <v>449.4</v>
      </c>
      <c r="H24" s="14">
        <f>H25+H32</f>
        <v>501.5</v>
      </c>
      <c r="I24" s="14">
        <f>I25+I32</f>
        <v>950.9</v>
      </c>
      <c r="J24" s="14">
        <f>J25+J32</f>
        <v>41.4</v>
      </c>
      <c r="K24" s="14">
        <f>K25+K32</f>
        <v>43.2</v>
      </c>
    </row>
    <row r="25" spans="1:11" ht="30" x14ac:dyDescent="0.2">
      <c r="A25" s="33" t="s">
        <v>151</v>
      </c>
      <c r="B25" s="43" t="s">
        <v>22</v>
      </c>
      <c r="C25" s="44" t="s">
        <v>9</v>
      </c>
      <c r="D25" s="44" t="s">
        <v>29</v>
      </c>
      <c r="E25" s="34" t="s">
        <v>152</v>
      </c>
      <c r="F25" s="34"/>
      <c r="G25" s="14">
        <f>G29</f>
        <v>141.4</v>
      </c>
      <c r="H25" s="14">
        <f>H29</f>
        <v>501.5</v>
      </c>
      <c r="I25" s="14">
        <f>I29+I26</f>
        <v>642.9</v>
      </c>
      <c r="J25" s="14">
        <f t="shared" ref="J25:K25" si="4">J29+J26</f>
        <v>41.4</v>
      </c>
      <c r="K25" s="14">
        <f t="shared" si="4"/>
        <v>43.2</v>
      </c>
    </row>
    <row r="26" spans="1:11" ht="30" x14ac:dyDescent="0.2">
      <c r="A26" s="53" t="s">
        <v>185</v>
      </c>
      <c r="B26" s="43" t="s">
        <v>22</v>
      </c>
      <c r="C26" s="96" t="s">
        <v>9</v>
      </c>
      <c r="D26" s="96" t="s">
        <v>29</v>
      </c>
      <c r="E26" s="34" t="s">
        <v>152</v>
      </c>
      <c r="F26" s="34" t="s">
        <v>42</v>
      </c>
      <c r="G26" s="13">
        <f>G27</f>
        <v>0</v>
      </c>
      <c r="H26" s="13">
        <f t="shared" ref="H26:K27" si="5">H27</f>
        <v>0</v>
      </c>
      <c r="I26" s="13">
        <f t="shared" si="5"/>
        <v>0</v>
      </c>
      <c r="J26" s="13">
        <f t="shared" si="5"/>
        <v>41.4</v>
      </c>
      <c r="K26" s="13">
        <f t="shared" si="5"/>
        <v>43.2</v>
      </c>
    </row>
    <row r="27" spans="1:11" ht="30" x14ac:dyDescent="0.2">
      <c r="A27" s="36" t="s">
        <v>67</v>
      </c>
      <c r="B27" s="43" t="s">
        <v>22</v>
      </c>
      <c r="C27" s="96" t="s">
        <v>9</v>
      </c>
      <c r="D27" s="96" t="s">
        <v>29</v>
      </c>
      <c r="E27" s="34" t="s">
        <v>152</v>
      </c>
      <c r="F27" s="34" t="s">
        <v>43</v>
      </c>
      <c r="G27" s="13">
        <f>G28</f>
        <v>0</v>
      </c>
      <c r="H27" s="13">
        <f t="shared" si="5"/>
        <v>0</v>
      </c>
      <c r="I27" s="13">
        <f t="shared" si="5"/>
        <v>0</v>
      </c>
      <c r="J27" s="13">
        <f t="shared" si="5"/>
        <v>41.4</v>
      </c>
      <c r="K27" s="13">
        <f t="shared" si="5"/>
        <v>43.2</v>
      </c>
    </row>
    <row r="28" spans="1:11" ht="15" x14ac:dyDescent="0.2">
      <c r="A28" s="38" t="s">
        <v>125</v>
      </c>
      <c r="B28" s="40" t="s">
        <v>22</v>
      </c>
      <c r="C28" s="98" t="s">
        <v>9</v>
      </c>
      <c r="D28" s="98" t="s">
        <v>29</v>
      </c>
      <c r="E28" s="97" t="s">
        <v>152</v>
      </c>
      <c r="F28" s="97" t="s">
        <v>32</v>
      </c>
      <c r="G28" s="12">
        <v>0</v>
      </c>
      <c r="H28" s="12">
        <v>0</v>
      </c>
      <c r="I28" s="12">
        <f>G28+H28</f>
        <v>0</v>
      </c>
      <c r="J28" s="12">
        <v>41.4</v>
      </c>
      <c r="K28" s="12">
        <v>43.2</v>
      </c>
    </row>
    <row r="29" spans="1:11" ht="15" x14ac:dyDescent="0.2">
      <c r="A29" s="53" t="s">
        <v>44</v>
      </c>
      <c r="B29" s="43" t="s">
        <v>22</v>
      </c>
      <c r="C29" s="44" t="s">
        <v>9</v>
      </c>
      <c r="D29" s="44" t="s">
        <v>29</v>
      </c>
      <c r="E29" s="34" t="s">
        <v>152</v>
      </c>
      <c r="F29" s="34" t="s">
        <v>45</v>
      </c>
      <c r="G29" s="14">
        <f t="shared" ref="G29:G30" si="6">G30</f>
        <v>141.4</v>
      </c>
      <c r="H29" s="14">
        <f t="shared" ref="H29:K30" si="7">H30</f>
        <v>501.5</v>
      </c>
      <c r="I29" s="14">
        <f t="shared" si="7"/>
        <v>642.9</v>
      </c>
      <c r="J29" s="14">
        <f t="shared" si="7"/>
        <v>0</v>
      </c>
      <c r="K29" s="14">
        <f t="shared" si="7"/>
        <v>0</v>
      </c>
    </row>
    <row r="30" spans="1:11" ht="15" x14ac:dyDescent="0.2">
      <c r="A30" s="53" t="s">
        <v>46</v>
      </c>
      <c r="B30" s="43" t="s">
        <v>22</v>
      </c>
      <c r="C30" s="44" t="s">
        <v>9</v>
      </c>
      <c r="D30" s="44" t="s">
        <v>29</v>
      </c>
      <c r="E30" s="34" t="s">
        <v>152</v>
      </c>
      <c r="F30" s="34" t="s">
        <v>47</v>
      </c>
      <c r="G30" s="14">
        <f t="shared" si="6"/>
        <v>141.4</v>
      </c>
      <c r="H30" s="14">
        <f t="shared" si="7"/>
        <v>501.5</v>
      </c>
      <c r="I30" s="14">
        <f t="shared" si="7"/>
        <v>642.9</v>
      </c>
      <c r="J30" s="14">
        <f t="shared" si="7"/>
        <v>0</v>
      </c>
      <c r="K30" s="14">
        <f t="shared" si="7"/>
        <v>0</v>
      </c>
    </row>
    <row r="31" spans="1:11" ht="15" x14ac:dyDescent="0.2">
      <c r="A31" s="94" t="s">
        <v>90</v>
      </c>
      <c r="B31" s="40" t="s">
        <v>22</v>
      </c>
      <c r="C31" s="88" t="s">
        <v>9</v>
      </c>
      <c r="D31" s="88" t="s">
        <v>29</v>
      </c>
      <c r="E31" s="39" t="s">
        <v>152</v>
      </c>
      <c r="F31" s="39" t="s">
        <v>89</v>
      </c>
      <c r="G31" s="12">
        <v>141.4</v>
      </c>
      <c r="H31" s="12">
        <v>501.5</v>
      </c>
      <c r="I31" s="12">
        <f>G31+H31</f>
        <v>642.9</v>
      </c>
      <c r="J31" s="12">
        <v>0</v>
      </c>
      <c r="K31" s="12">
        <v>0</v>
      </c>
    </row>
    <row r="32" spans="1:11" ht="30" x14ac:dyDescent="0.2">
      <c r="A32" s="53" t="s">
        <v>184</v>
      </c>
      <c r="B32" s="43" t="s">
        <v>22</v>
      </c>
      <c r="C32" s="96" t="s">
        <v>9</v>
      </c>
      <c r="D32" s="96" t="s">
        <v>29</v>
      </c>
      <c r="E32" s="34" t="s">
        <v>183</v>
      </c>
      <c r="F32" s="34"/>
      <c r="G32" s="13">
        <f>G33</f>
        <v>308</v>
      </c>
      <c r="H32" s="13">
        <f t="shared" ref="H32:K34" si="8">H33</f>
        <v>0</v>
      </c>
      <c r="I32" s="13">
        <f t="shared" si="8"/>
        <v>308</v>
      </c>
      <c r="J32" s="13">
        <f t="shared" si="8"/>
        <v>0</v>
      </c>
      <c r="K32" s="13">
        <f t="shared" si="8"/>
        <v>0</v>
      </c>
    </row>
    <row r="33" spans="1:11" ht="30" x14ac:dyDescent="0.2">
      <c r="A33" s="53" t="s">
        <v>185</v>
      </c>
      <c r="B33" s="43" t="s">
        <v>22</v>
      </c>
      <c r="C33" s="96" t="s">
        <v>9</v>
      </c>
      <c r="D33" s="96" t="s">
        <v>29</v>
      </c>
      <c r="E33" s="34" t="s">
        <v>183</v>
      </c>
      <c r="F33" s="34" t="s">
        <v>42</v>
      </c>
      <c r="G33" s="13">
        <f>G34</f>
        <v>308</v>
      </c>
      <c r="H33" s="13">
        <f t="shared" si="8"/>
        <v>0</v>
      </c>
      <c r="I33" s="13">
        <f t="shared" si="8"/>
        <v>308</v>
      </c>
      <c r="J33" s="13">
        <f t="shared" si="8"/>
        <v>0</v>
      </c>
      <c r="K33" s="13">
        <f t="shared" si="8"/>
        <v>0</v>
      </c>
    </row>
    <row r="34" spans="1:11" ht="30" x14ac:dyDescent="0.2">
      <c r="A34" s="36" t="s">
        <v>67</v>
      </c>
      <c r="B34" s="43" t="s">
        <v>22</v>
      </c>
      <c r="C34" s="96" t="s">
        <v>9</v>
      </c>
      <c r="D34" s="96" t="s">
        <v>29</v>
      </c>
      <c r="E34" s="34" t="s">
        <v>183</v>
      </c>
      <c r="F34" s="34" t="s">
        <v>43</v>
      </c>
      <c r="G34" s="13">
        <f>G35</f>
        <v>308</v>
      </c>
      <c r="H34" s="13">
        <f t="shared" si="8"/>
        <v>0</v>
      </c>
      <c r="I34" s="13">
        <f t="shared" si="8"/>
        <v>308</v>
      </c>
      <c r="J34" s="13">
        <f t="shared" si="8"/>
        <v>0</v>
      </c>
      <c r="K34" s="13">
        <f t="shared" si="8"/>
        <v>0</v>
      </c>
    </row>
    <row r="35" spans="1:11" ht="15" x14ac:dyDescent="0.2">
      <c r="A35" s="38" t="s">
        <v>125</v>
      </c>
      <c r="B35" s="40" t="s">
        <v>22</v>
      </c>
      <c r="C35" s="98" t="s">
        <v>9</v>
      </c>
      <c r="D35" s="98" t="s">
        <v>29</v>
      </c>
      <c r="E35" s="97" t="s">
        <v>183</v>
      </c>
      <c r="F35" s="97" t="s">
        <v>32</v>
      </c>
      <c r="G35" s="12">
        <v>308</v>
      </c>
      <c r="H35" s="12">
        <v>0</v>
      </c>
      <c r="I35" s="12">
        <f>G35+H35</f>
        <v>308</v>
      </c>
      <c r="J35" s="12">
        <v>0</v>
      </c>
      <c r="K35" s="12">
        <v>0</v>
      </c>
    </row>
    <row r="36" spans="1:11" ht="28.5" x14ac:dyDescent="0.2">
      <c r="A36" s="46" t="s">
        <v>48</v>
      </c>
      <c r="B36" s="47" t="s">
        <v>22</v>
      </c>
      <c r="C36" s="47" t="s">
        <v>10</v>
      </c>
      <c r="D36" s="47" t="s">
        <v>25</v>
      </c>
      <c r="E36" s="47"/>
      <c r="F36" s="47"/>
      <c r="G36" s="15">
        <f>G47+G37</f>
        <v>1383.7</v>
      </c>
      <c r="H36" s="15">
        <f t="shared" ref="H36:K36" si="9">H47+H37</f>
        <v>450</v>
      </c>
      <c r="I36" s="15">
        <f t="shared" si="9"/>
        <v>1833.7</v>
      </c>
      <c r="J36" s="15">
        <f t="shared" si="9"/>
        <v>2000</v>
      </c>
      <c r="K36" s="15">
        <f t="shared" si="9"/>
        <v>2000</v>
      </c>
    </row>
    <row r="37" spans="1:11" ht="49.5" customHeight="1" x14ac:dyDescent="0.2">
      <c r="A37" s="48" t="s">
        <v>188</v>
      </c>
      <c r="B37" s="37" t="s">
        <v>22</v>
      </c>
      <c r="C37" s="37" t="s">
        <v>10</v>
      </c>
      <c r="D37" s="37" t="s">
        <v>23</v>
      </c>
      <c r="E37" s="37"/>
      <c r="F37" s="37"/>
      <c r="G37" s="13">
        <f>G38</f>
        <v>0</v>
      </c>
      <c r="H37" s="13">
        <f t="shared" ref="H37:I45" si="10">H38</f>
        <v>1450</v>
      </c>
      <c r="I37" s="13">
        <f t="shared" si="10"/>
        <v>1450</v>
      </c>
      <c r="J37" s="13">
        <f t="shared" ref="J37:J45" si="11">J38</f>
        <v>0</v>
      </c>
      <c r="K37" s="13">
        <f t="shared" ref="K37:K45" si="12">K38</f>
        <v>0</v>
      </c>
    </row>
    <row r="38" spans="1:11" ht="15" x14ac:dyDescent="0.2">
      <c r="A38" s="33" t="s">
        <v>40</v>
      </c>
      <c r="B38" s="37" t="s">
        <v>22</v>
      </c>
      <c r="C38" s="37" t="s">
        <v>10</v>
      </c>
      <c r="D38" s="37" t="s">
        <v>23</v>
      </c>
      <c r="E38" s="37" t="s">
        <v>91</v>
      </c>
      <c r="F38" s="37"/>
      <c r="G38" s="13">
        <f>G39+G43</f>
        <v>0</v>
      </c>
      <c r="H38" s="13">
        <f t="shared" ref="H38:K38" si="13">H39+H43</f>
        <v>1450</v>
      </c>
      <c r="I38" s="13">
        <f t="shared" si="13"/>
        <v>1450</v>
      </c>
      <c r="J38" s="13">
        <f t="shared" si="13"/>
        <v>0</v>
      </c>
      <c r="K38" s="13">
        <f t="shared" si="13"/>
        <v>0</v>
      </c>
    </row>
    <row r="39" spans="1:11" ht="54" customHeight="1" x14ac:dyDescent="0.2">
      <c r="A39" s="48" t="s">
        <v>190</v>
      </c>
      <c r="B39" s="37" t="s">
        <v>22</v>
      </c>
      <c r="C39" s="37" t="s">
        <v>10</v>
      </c>
      <c r="D39" s="37" t="s">
        <v>23</v>
      </c>
      <c r="E39" s="37" t="s">
        <v>189</v>
      </c>
      <c r="F39" s="37"/>
      <c r="G39" s="13">
        <f>G40</f>
        <v>0</v>
      </c>
      <c r="H39" s="13">
        <f t="shared" si="10"/>
        <v>1000</v>
      </c>
      <c r="I39" s="13">
        <f t="shared" si="10"/>
        <v>1000</v>
      </c>
      <c r="J39" s="13">
        <f t="shared" si="11"/>
        <v>0</v>
      </c>
      <c r="K39" s="13">
        <f t="shared" si="12"/>
        <v>0</v>
      </c>
    </row>
    <row r="40" spans="1:11" ht="30" x14ac:dyDescent="0.2">
      <c r="A40" s="36" t="s">
        <v>115</v>
      </c>
      <c r="B40" s="37" t="s">
        <v>22</v>
      </c>
      <c r="C40" s="37" t="s">
        <v>10</v>
      </c>
      <c r="D40" s="37" t="s">
        <v>23</v>
      </c>
      <c r="E40" s="37" t="s">
        <v>189</v>
      </c>
      <c r="F40" s="37" t="s">
        <v>42</v>
      </c>
      <c r="G40" s="13">
        <f>G41</f>
        <v>0</v>
      </c>
      <c r="H40" s="13">
        <f t="shared" si="10"/>
        <v>1000</v>
      </c>
      <c r="I40" s="13">
        <f t="shared" si="10"/>
        <v>1000</v>
      </c>
      <c r="J40" s="13">
        <f t="shared" si="11"/>
        <v>0</v>
      </c>
      <c r="K40" s="13">
        <f t="shared" si="12"/>
        <v>0</v>
      </c>
    </row>
    <row r="41" spans="1:11" ht="30" x14ac:dyDescent="0.2">
      <c r="A41" s="36" t="s">
        <v>67</v>
      </c>
      <c r="B41" s="37" t="s">
        <v>22</v>
      </c>
      <c r="C41" s="37" t="s">
        <v>10</v>
      </c>
      <c r="D41" s="37" t="s">
        <v>23</v>
      </c>
      <c r="E41" s="37" t="s">
        <v>189</v>
      </c>
      <c r="F41" s="37" t="s">
        <v>43</v>
      </c>
      <c r="G41" s="13">
        <f>G42</f>
        <v>0</v>
      </c>
      <c r="H41" s="13">
        <f t="shared" si="10"/>
        <v>1000</v>
      </c>
      <c r="I41" s="13">
        <f t="shared" si="10"/>
        <v>1000</v>
      </c>
      <c r="J41" s="13">
        <f t="shared" si="11"/>
        <v>0</v>
      </c>
      <c r="K41" s="13">
        <f t="shared" si="12"/>
        <v>0</v>
      </c>
    </row>
    <row r="42" spans="1:11" ht="15" x14ac:dyDescent="0.2">
      <c r="A42" s="38" t="s">
        <v>125</v>
      </c>
      <c r="B42" s="41" t="s">
        <v>22</v>
      </c>
      <c r="C42" s="41" t="s">
        <v>10</v>
      </c>
      <c r="D42" s="41" t="s">
        <v>23</v>
      </c>
      <c r="E42" s="41" t="s">
        <v>189</v>
      </c>
      <c r="F42" s="41" t="s">
        <v>32</v>
      </c>
      <c r="G42" s="42">
        <v>0</v>
      </c>
      <c r="H42" s="42">
        <v>1000</v>
      </c>
      <c r="I42" s="42">
        <f>G42+H42</f>
        <v>1000</v>
      </c>
      <c r="J42" s="42">
        <v>0</v>
      </c>
      <c r="K42" s="42">
        <v>0</v>
      </c>
    </row>
    <row r="43" spans="1:11" ht="45" x14ac:dyDescent="0.2">
      <c r="A43" s="48" t="s">
        <v>198</v>
      </c>
      <c r="B43" s="37" t="s">
        <v>22</v>
      </c>
      <c r="C43" s="37" t="s">
        <v>10</v>
      </c>
      <c r="D43" s="37" t="s">
        <v>23</v>
      </c>
      <c r="E43" s="37" t="s">
        <v>199</v>
      </c>
      <c r="F43" s="37"/>
      <c r="G43" s="13">
        <f>G44</f>
        <v>0</v>
      </c>
      <c r="H43" s="13">
        <f t="shared" si="10"/>
        <v>450</v>
      </c>
      <c r="I43" s="13">
        <f t="shared" si="10"/>
        <v>450</v>
      </c>
      <c r="J43" s="13">
        <f t="shared" si="11"/>
        <v>0</v>
      </c>
      <c r="K43" s="13">
        <f t="shared" si="12"/>
        <v>0</v>
      </c>
    </row>
    <row r="44" spans="1:11" ht="30" x14ac:dyDescent="0.2">
      <c r="A44" s="36" t="s">
        <v>115</v>
      </c>
      <c r="B44" s="37" t="s">
        <v>22</v>
      </c>
      <c r="C44" s="37" t="s">
        <v>10</v>
      </c>
      <c r="D44" s="37" t="s">
        <v>23</v>
      </c>
      <c r="E44" s="37" t="s">
        <v>199</v>
      </c>
      <c r="F44" s="37" t="s">
        <v>42</v>
      </c>
      <c r="G44" s="13">
        <f>G45</f>
        <v>0</v>
      </c>
      <c r="H44" s="13">
        <f t="shared" si="10"/>
        <v>450</v>
      </c>
      <c r="I44" s="13">
        <f t="shared" si="10"/>
        <v>450</v>
      </c>
      <c r="J44" s="13">
        <f t="shared" si="11"/>
        <v>0</v>
      </c>
      <c r="K44" s="13">
        <f t="shared" si="12"/>
        <v>0</v>
      </c>
    </row>
    <row r="45" spans="1:11" ht="30" x14ac:dyDescent="0.2">
      <c r="A45" s="36" t="s">
        <v>67</v>
      </c>
      <c r="B45" s="37" t="s">
        <v>22</v>
      </c>
      <c r="C45" s="37" t="s">
        <v>10</v>
      </c>
      <c r="D45" s="37" t="s">
        <v>23</v>
      </c>
      <c r="E45" s="37" t="s">
        <v>199</v>
      </c>
      <c r="F45" s="37" t="s">
        <v>43</v>
      </c>
      <c r="G45" s="13">
        <f>G46</f>
        <v>0</v>
      </c>
      <c r="H45" s="13">
        <f t="shared" si="10"/>
        <v>450</v>
      </c>
      <c r="I45" s="13">
        <f t="shared" si="10"/>
        <v>450</v>
      </c>
      <c r="J45" s="13">
        <f t="shared" si="11"/>
        <v>0</v>
      </c>
      <c r="K45" s="13">
        <f t="shared" si="12"/>
        <v>0</v>
      </c>
    </row>
    <row r="46" spans="1:11" ht="15" x14ac:dyDescent="0.2">
      <c r="A46" s="38" t="s">
        <v>125</v>
      </c>
      <c r="B46" s="41" t="s">
        <v>22</v>
      </c>
      <c r="C46" s="41" t="s">
        <v>10</v>
      </c>
      <c r="D46" s="41" t="s">
        <v>23</v>
      </c>
      <c r="E46" s="41" t="s">
        <v>199</v>
      </c>
      <c r="F46" s="41" t="s">
        <v>32</v>
      </c>
      <c r="G46" s="42">
        <v>0</v>
      </c>
      <c r="H46" s="42">
        <v>450</v>
      </c>
      <c r="I46" s="42">
        <f>G46+H46</f>
        <v>450</v>
      </c>
      <c r="J46" s="42">
        <v>0</v>
      </c>
      <c r="K46" s="42">
        <v>0</v>
      </c>
    </row>
    <row r="47" spans="1:11" ht="15" x14ac:dyDescent="0.2">
      <c r="A47" s="48" t="s">
        <v>26</v>
      </c>
      <c r="B47" s="37" t="s">
        <v>22</v>
      </c>
      <c r="C47" s="37" t="s">
        <v>10</v>
      </c>
      <c r="D47" s="37" t="s">
        <v>24</v>
      </c>
      <c r="E47" s="49"/>
      <c r="F47" s="37"/>
      <c r="G47" s="13">
        <f t="shared" ref="G47:G51" si="14">G48</f>
        <v>1383.7</v>
      </c>
      <c r="H47" s="13">
        <f t="shared" ref="H47:K51" si="15">H48</f>
        <v>-1000</v>
      </c>
      <c r="I47" s="13">
        <f t="shared" si="15"/>
        <v>383.70000000000005</v>
      </c>
      <c r="J47" s="13">
        <f t="shared" si="15"/>
        <v>2000</v>
      </c>
      <c r="K47" s="13">
        <f t="shared" si="15"/>
        <v>2000</v>
      </c>
    </row>
    <row r="48" spans="1:11" ht="15" x14ac:dyDescent="0.2">
      <c r="A48" s="33" t="s">
        <v>40</v>
      </c>
      <c r="B48" s="50" t="s">
        <v>22</v>
      </c>
      <c r="C48" s="50" t="s">
        <v>10</v>
      </c>
      <c r="D48" s="50" t="s">
        <v>24</v>
      </c>
      <c r="E48" s="34" t="s">
        <v>91</v>
      </c>
      <c r="F48" s="50"/>
      <c r="G48" s="13">
        <f t="shared" si="14"/>
        <v>1383.7</v>
      </c>
      <c r="H48" s="13">
        <f t="shared" si="15"/>
        <v>-1000</v>
      </c>
      <c r="I48" s="13">
        <f t="shared" si="15"/>
        <v>383.70000000000005</v>
      </c>
      <c r="J48" s="13">
        <f t="shared" si="15"/>
        <v>2000</v>
      </c>
      <c r="K48" s="13">
        <f t="shared" si="15"/>
        <v>2000</v>
      </c>
    </row>
    <row r="49" spans="1:11" ht="30" x14ac:dyDescent="0.2">
      <c r="A49" s="51" t="s">
        <v>73</v>
      </c>
      <c r="B49" s="50" t="s">
        <v>22</v>
      </c>
      <c r="C49" s="50" t="s">
        <v>10</v>
      </c>
      <c r="D49" s="50" t="s">
        <v>24</v>
      </c>
      <c r="E49" s="34" t="s">
        <v>93</v>
      </c>
      <c r="F49" s="50"/>
      <c r="G49" s="13">
        <f t="shared" si="14"/>
        <v>1383.7</v>
      </c>
      <c r="H49" s="13">
        <f t="shared" si="15"/>
        <v>-1000</v>
      </c>
      <c r="I49" s="13">
        <f t="shared" si="15"/>
        <v>383.70000000000005</v>
      </c>
      <c r="J49" s="13">
        <f t="shared" si="15"/>
        <v>2000</v>
      </c>
      <c r="K49" s="13">
        <f t="shared" si="15"/>
        <v>2000</v>
      </c>
    </row>
    <row r="50" spans="1:11" ht="30" x14ac:dyDescent="0.2">
      <c r="A50" s="36" t="s">
        <v>115</v>
      </c>
      <c r="B50" s="37">
        <v>920</v>
      </c>
      <c r="C50" s="50" t="s">
        <v>10</v>
      </c>
      <c r="D50" s="50" t="s">
        <v>24</v>
      </c>
      <c r="E50" s="34" t="s">
        <v>93</v>
      </c>
      <c r="F50" s="37" t="s">
        <v>42</v>
      </c>
      <c r="G50" s="13">
        <f t="shared" si="14"/>
        <v>1383.7</v>
      </c>
      <c r="H50" s="13">
        <f t="shared" si="15"/>
        <v>-1000</v>
      </c>
      <c r="I50" s="13">
        <f t="shared" si="15"/>
        <v>383.70000000000005</v>
      </c>
      <c r="J50" s="13">
        <f t="shared" si="15"/>
        <v>2000</v>
      </c>
      <c r="K50" s="13">
        <f t="shared" si="15"/>
        <v>2000</v>
      </c>
    </row>
    <row r="51" spans="1:11" ht="30" x14ac:dyDescent="0.2">
      <c r="A51" s="36" t="s">
        <v>67</v>
      </c>
      <c r="B51" s="37">
        <v>920</v>
      </c>
      <c r="C51" s="50" t="s">
        <v>10</v>
      </c>
      <c r="D51" s="50" t="s">
        <v>24</v>
      </c>
      <c r="E51" s="34" t="s">
        <v>93</v>
      </c>
      <c r="F51" s="37" t="s">
        <v>43</v>
      </c>
      <c r="G51" s="13">
        <f t="shared" si="14"/>
        <v>1383.7</v>
      </c>
      <c r="H51" s="13">
        <f t="shared" si="15"/>
        <v>-1000</v>
      </c>
      <c r="I51" s="13">
        <f t="shared" si="15"/>
        <v>383.70000000000005</v>
      </c>
      <c r="J51" s="13">
        <f t="shared" si="15"/>
        <v>2000</v>
      </c>
      <c r="K51" s="13">
        <f t="shared" si="15"/>
        <v>2000</v>
      </c>
    </row>
    <row r="52" spans="1:11" ht="15" x14ac:dyDescent="0.2">
      <c r="A52" s="38" t="s">
        <v>125</v>
      </c>
      <c r="B52" s="41" t="s">
        <v>22</v>
      </c>
      <c r="C52" s="41" t="s">
        <v>10</v>
      </c>
      <c r="D52" s="41" t="s">
        <v>24</v>
      </c>
      <c r="E52" s="41" t="s">
        <v>93</v>
      </c>
      <c r="F52" s="41" t="s">
        <v>32</v>
      </c>
      <c r="G52" s="42">
        <v>1383.7</v>
      </c>
      <c r="H52" s="42">
        <v>-1000</v>
      </c>
      <c r="I52" s="42">
        <f>G52+H52</f>
        <v>383.70000000000005</v>
      </c>
      <c r="J52" s="42">
        <v>2000</v>
      </c>
      <c r="K52" s="42">
        <v>2000</v>
      </c>
    </row>
    <row r="53" spans="1:11" ht="14.25" x14ac:dyDescent="0.2">
      <c r="A53" s="46" t="s">
        <v>49</v>
      </c>
      <c r="B53" s="47">
        <v>920</v>
      </c>
      <c r="C53" s="47" t="s">
        <v>11</v>
      </c>
      <c r="D53" s="47" t="s">
        <v>25</v>
      </c>
      <c r="E53" s="47"/>
      <c r="F53" s="47"/>
      <c r="G53" s="15">
        <f>G61+G83+G54</f>
        <v>85477.4</v>
      </c>
      <c r="H53" s="15">
        <f>H61+H83+H54</f>
        <v>450</v>
      </c>
      <c r="I53" s="15">
        <f>I61+I83+I54</f>
        <v>85927.4</v>
      </c>
      <c r="J53" s="15">
        <f>J61+J83+J54</f>
        <v>19894.900000000001</v>
      </c>
      <c r="K53" s="15">
        <f>K61+K83+K54</f>
        <v>4934.7</v>
      </c>
    </row>
    <row r="54" spans="1:11" ht="15" x14ac:dyDescent="0.2">
      <c r="A54" s="48" t="s">
        <v>124</v>
      </c>
      <c r="B54" s="37" t="s">
        <v>22</v>
      </c>
      <c r="C54" s="37" t="s">
        <v>11</v>
      </c>
      <c r="D54" s="37" t="s">
        <v>122</v>
      </c>
      <c r="E54" s="37"/>
      <c r="F54" s="37"/>
      <c r="G54" s="13">
        <f t="shared" ref="G54:G59" si="16">G55</f>
        <v>300</v>
      </c>
      <c r="H54" s="13">
        <f t="shared" ref="H54:K59" si="17">H55</f>
        <v>450</v>
      </c>
      <c r="I54" s="13">
        <f t="shared" si="17"/>
        <v>750</v>
      </c>
      <c r="J54" s="13">
        <f t="shared" si="17"/>
        <v>300</v>
      </c>
      <c r="K54" s="13">
        <f t="shared" si="17"/>
        <v>300</v>
      </c>
    </row>
    <row r="55" spans="1:11" ht="30" x14ac:dyDescent="0.2">
      <c r="A55" s="48" t="s">
        <v>156</v>
      </c>
      <c r="B55" s="37" t="s">
        <v>22</v>
      </c>
      <c r="C55" s="37" t="s">
        <v>11</v>
      </c>
      <c r="D55" s="37" t="s">
        <v>122</v>
      </c>
      <c r="E55" s="37" t="s">
        <v>94</v>
      </c>
      <c r="F55" s="37"/>
      <c r="G55" s="13">
        <f t="shared" si="16"/>
        <v>300</v>
      </c>
      <c r="H55" s="13">
        <f t="shared" si="17"/>
        <v>450</v>
      </c>
      <c r="I55" s="13">
        <f t="shared" si="17"/>
        <v>750</v>
      </c>
      <c r="J55" s="13">
        <f t="shared" si="17"/>
        <v>300</v>
      </c>
      <c r="K55" s="13">
        <f t="shared" si="17"/>
        <v>300</v>
      </c>
    </row>
    <row r="56" spans="1:11" ht="15" x14ac:dyDescent="0.2">
      <c r="A56" s="48" t="s">
        <v>87</v>
      </c>
      <c r="B56" s="37">
        <v>920</v>
      </c>
      <c r="C56" s="37" t="s">
        <v>11</v>
      </c>
      <c r="D56" s="37" t="s">
        <v>122</v>
      </c>
      <c r="E56" s="37" t="s">
        <v>95</v>
      </c>
      <c r="F56" s="37"/>
      <c r="G56" s="13">
        <f t="shared" si="16"/>
        <v>300</v>
      </c>
      <c r="H56" s="13">
        <f t="shared" si="17"/>
        <v>450</v>
      </c>
      <c r="I56" s="13">
        <f t="shared" si="17"/>
        <v>750</v>
      </c>
      <c r="J56" s="13">
        <f t="shared" si="17"/>
        <v>300</v>
      </c>
      <c r="K56" s="13">
        <f t="shared" si="17"/>
        <v>300</v>
      </c>
    </row>
    <row r="57" spans="1:11" ht="15" x14ac:dyDescent="0.2">
      <c r="A57" s="48" t="s">
        <v>123</v>
      </c>
      <c r="B57" s="37">
        <v>920</v>
      </c>
      <c r="C57" s="37" t="s">
        <v>11</v>
      </c>
      <c r="D57" s="37" t="s">
        <v>122</v>
      </c>
      <c r="E57" s="37" t="s">
        <v>126</v>
      </c>
      <c r="F57" s="37"/>
      <c r="G57" s="13">
        <f t="shared" si="16"/>
        <v>300</v>
      </c>
      <c r="H57" s="13">
        <f t="shared" si="17"/>
        <v>450</v>
      </c>
      <c r="I57" s="13">
        <f t="shared" si="17"/>
        <v>750</v>
      </c>
      <c r="J57" s="13">
        <f t="shared" si="17"/>
        <v>300</v>
      </c>
      <c r="K57" s="13">
        <f t="shared" si="17"/>
        <v>300</v>
      </c>
    </row>
    <row r="58" spans="1:11" ht="30" x14ac:dyDescent="0.2">
      <c r="A58" s="36" t="s">
        <v>115</v>
      </c>
      <c r="B58" s="37">
        <v>920</v>
      </c>
      <c r="C58" s="37" t="s">
        <v>11</v>
      </c>
      <c r="D58" s="37" t="s">
        <v>122</v>
      </c>
      <c r="E58" s="37" t="s">
        <v>126</v>
      </c>
      <c r="F58" s="37" t="s">
        <v>42</v>
      </c>
      <c r="G58" s="16">
        <f t="shared" si="16"/>
        <v>300</v>
      </c>
      <c r="H58" s="16">
        <f t="shared" si="17"/>
        <v>450</v>
      </c>
      <c r="I58" s="16">
        <f t="shared" si="17"/>
        <v>750</v>
      </c>
      <c r="J58" s="16">
        <f t="shared" si="17"/>
        <v>300</v>
      </c>
      <c r="K58" s="16">
        <f t="shared" si="17"/>
        <v>300</v>
      </c>
    </row>
    <row r="59" spans="1:11" ht="30" x14ac:dyDescent="0.2">
      <c r="A59" s="53" t="s">
        <v>67</v>
      </c>
      <c r="B59" s="37">
        <v>920</v>
      </c>
      <c r="C59" s="37" t="s">
        <v>11</v>
      </c>
      <c r="D59" s="37" t="s">
        <v>122</v>
      </c>
      <c r="E59" s="37" t="s">
        <v>126</v>
      </c>
      <c r="F59" s="37" t="s">
        <v>43</v>
      </c>
      <c r="G59" s="16">
        <f t="shared" si="16"/>
        <v>300</v>
      </c>
      <c r="H59" s="16">
        <f t="shared" si="17"/>
        <v>450</v>
      </c>
      <c r="I59" s="16">
        <f t="shared" si="17"/>
        <v>750</v>
      </c>
      <c r="J59" s="16">
        <f t="shared" si="17"/>
        <v>300</v>
      </c>
      <c r="K59" s="16">
        <f t="shared" si="17"/>
        <v>300</v>
      </c>
    </row>
    <row r="60" spans="1:11" ht="15" x14ac:dyDescent="0.2">
      <c r="A60" s="38" t="s">
        <v>125</v>
      </c>
      <c r="B60" s="40">
        <v>920</v>
      </c>
      <c r="C60" s="40" t="s">
        <v>11</v>
      </c>
      <c r="D60" s="54" t="s">
        <v>122</v>
      </c>
      <c r="E60" s="54" t="s">
        <v>126</v>
      </c>
      <c r="F60" s="40" t="s">
        <v>32</v>
      </c>
      <c r="G60" s="12">
        <v>300</v>
      </c>
      <c r="H60" s="12">
        <v>450</v>
      </c>
      <c r="I60" s="12">
        <f>G60+H60</f>
        <v>750</v>
      </c>
      <c r="J60" s="12">
        <v>300</v>
      </c>
      <c r="K60" s="12">
        <v>300</v>
      </c>
    </row>
    <row r="61" spans="1:11" ht="28.5" customHeight="1" x14ac:dyDescent="0.2">
      <c r="A61" s="48" t="s">
        <v>31</v>
      </c>
      <c r="B61" s="37">
        <v>920</v>
      </c>
      <c r="C61" s="37" t="s">
        <v>11</v>
      </c>
      <c r="D61" s="37" t="s">
        <v>23</v>
      </c>
      <c r="E61" s="37"/>
      <c r="F61" s="37"/>
      <c r="G61" s="13">
        <f>G62+G77</f>
        <v>85027.4</v>
      </c>
      <c r="H61" s="13">
        <f t="shared" ref="H61:I61" si="18">H62+H77</f>
        <v>0</v>
      </c>
      <c r="I61" s="13">
        <f t="shared" si="18"/>
        <v>85027.4</v>
      </c>
      <c r="J61" s="13">
        <f t="shared" ref="J61:K61" si="19">J62</f>
        <v>12891.7</v>
      </c>
      <c r="K61" s="13">
        <f t="shared" si="19"/>
        <v>4525.5</v>
      </c>
    </row>
    <row r="62" spans="1:11" ht="30" x14ac:dyDescent="0.2">
      <c r="A62" s="48" t="s">
        <v>156</v>
      </c>
      <c r="B62" s="37">
        <v>920</v>
      </c>
      <c r="C62" s="37" t="s">
        <v>11</v>
      </c>
      <c r="D62" s="37" t="s">
        <v>23</v>
      </c>
      <c r="E62" s="37" t="s">
        <v>94</v>
      </c>
      <c r="F62" s="37"/>
      <c r="G62" s="13">
        <f>G63</f>
        <v>30724</v>
      </c>
      <c r="H62" s="13">
        <f t="shared" ref="H62:I62" si="20">H63</f>
        <v>0</v>
      </c>
      <c r="I62" s="13">
        <f t="shared" si="20"/>
        <v>30724</v>
      </c>
      <c r="J62" s="13">
        <f>J63</f>
        <v>12891.7</v>
      </c>
      <c r="K62" s="13">
        <f>K63</f>
        <v>4525.5</v>
      </c>
    </row>
    <row r="63" spans="1:11" ht="15" x14ac:dyDescent="0.2">
      <c r="A63" s="48" t="s">
        <v>87</v>
      </c>
      <c r="B63" s="37">
        <v>920</v>
      </c>
      <c r="C63" s="37" t="s">
        <v>11</v>
      </c>
      <c r="D63" s="37" t="s">
        <v>23</v>
      </c>
      <c r="E63" s="37" t="s">
        <v>95</v>
      </c>
      <c r="F63" s="37"/>
      <c r="G63" s="13">
        <f>G68+G72+G64</f>
        <v>30724</v>
      </c>
      <c r="H63" s="13">
        <f t="shared" ref="H63:I63" si="21">H68+H72+H64</f>
        <v>0</v>
      </c>
      <c r="I63" s="13">
        <f t="shared" si="21"/>
        <v>30724</v>
      </c>
      <c r="J63" s="13">
        <f t="shared" ref="J63:K63" si="22">J68+J72+J64</f>
        <v>12891.7</v>
      </c>
      <c r="K63" s="13">
        <f t="shared" si="22"/>
        <v>4525.5</v>
      </c>
    </row>
    <row r="64" spans="1:11" ht="30" x14ac:dyDescent="0.2">
      <c r="A64" s="48" t="s">
        <v>88</v>
      </c>
      <c r="B64" s="37">
        <v>920</v>
      </c>
      <c r="C64" s="37" t="s">
        <v>11</v>
      </c>
      <c r="D64" s="37" t="s">
        <v>23</v>
      </c>
      <c r="E64" s="37" t="s">
        <v>175</v>
      </c>
      <c r="F64" s="37"/>
      <c r="G64" s="13">
        <f>G65</f>
        <v>3030.3</v>
      </c>
      <c r="H64" s="13">
        <f t="shared" ref="H64:I66" si="23">H65</f>
        <v>0</v>
      </c>
      <c r="I64" s="13">
        <f t="shared" si="23"/>
        <v>3030.3</v>
      </c>
      <c r="J64" s="13">
        <f t="shared" ref="J64:K66" si="24">J65</f>
        <v>3111.9</v>
      </c>
      <c r="K64" s="13">
        <f t="shared" si="24"/>
        <v>3331.8</v>
      </c>
    </row>
    <row r="65" spans="1:11" ht="30" x14ac:dyDescent="0.2">
      <c r="A65" s="36" t="s">
        <v>115</v>
      </c>
      <c r="B65" s="37">
        <v>920</v>
      </c>
      <c r="C65" s="37" t="s">
        <v>11</v>
      </c>
      <c r="D65" s="37" t="s">
        <v>23</v>
      </c>
      <c r="E65" s="37" t="s">
        <v>175</v>
      </c>
      <c r="F65" s="37" t="s">
        <v>42</v>
      </c>
      <c r="G65" s="13">
        <f>G66</f>
        <v>3030.3</v>
      </c>
      <c r="H65" s="13">
        <f t="shared" si="23"/>
        <v>0</v>
      </c>
      <c r="I65" s="13">
        <f t="shared" si="23"/>
        <v>3030.3</v>
      </c>
      <c r="J65" s="13">
        <f t="shared" si="24"/>
        <v>3111.9</v>
      </c>
      <c r="K65" s="13">
        <f t="shared" si="24"/>
        <v>3331.8</v>
      </c>
    </row>
    <row r="66" spans="1:11" ht="30" x14ac:dyDescent="0.2">
      <c r="A66" s="53" t="s">
        <v>67</v>
      </c>
      <c r="B66" s="37">
        <v>920</v>
      </c>
      <c r="C66" s="37" t="s">
        <v>11</v>
      </c>
      <c r="D66" s="37" t="s">
        <v>23</v>
      </c>
      <c r="E66" s="37" t="s">
        <v>175</v>
      </c>
      <c r="F66" s="37" t="s">
        <v>43</v>
      </c>
      <c r="G66" s="13">
        <f>G67</f>
        <v>3030.3</v>
      </c>
      <c r="H66" s="13">
        <f t="shared" si="23"/>
        <v>0</v>
      </c>
      <c r="I66" s="13">
        <f t="shared" si="23"/>
        <v>3030.3</v>
      </c>
      <c r="J66" s="13">
        <f t="shared" si="24"/>
        <v>3111.9</v>
      </c>
      <c r="K66" s="13">
        <f t="shared" si="24"/>
        <v>3331.8</v>
      </c>
    </row>
    <row r="67" spans="1:11" ht="15" x14ac:dyDescent="0.2">
      <c r="A67" s="38" t="s">
        <v>125</v>
      </c>
      <c r="B67" s="40">
        <v>920</v>
      </c>
      <c r="C67" s="40" t="s">
        <v>11</v>
      </c>
      <c r="D67" s="40" t="s">
        <v>23</v>
      </c>
      <c r="E67" s="40" t="s">
        <v>175</v>
      </c>
      <c r="F67" s="40" t="s">
        <v>32</v>
      </c>
      <c r="G67" s="12">
        <f>145.4+2884.9</f>
        <v>3030.3</v>
      </c>
      <c r="H67" s="12"/>
      <c r="I67" s="12">
        <f>G67+H67</f>
        <v>3030.3</v>
      </c>
      <c r="J67" s="12">
        <f>99.6+3012.3</f>
        <v>3111.9</v>
      </c>
      <c r="K67" s="12">
        <f>168.3+3163.5</f>
        <v>3331.8</v>
      </c>
    </row>
    <row r="68" spans="1:11" ht="30" x14ac:dyDescent="0.2">
      <c r="A68" s="48" t="s">
        <v>88</v>
      </c>
      <c r="B68" s="37">
        <v>920</v>
      </c>
      <c r="C68" s="37" t="s">
        <v>11</v>
      </c>
      <c r="D68" s="37" t="s">
        <v>23</v>
      </c>
      <c r="E68" s="37" t="s">
        <v>159</v>
      </c>
      <c r="F68" s="37"/>
      <c r="G68" s="13">
        <f t="shared" ref="G68:G70" si="25">G69</f>
        <v>1193.7</v>
      </c>
      <c r="H68" s="13">
        <f t="shared" ref="H68:K70" si="26">H69</f>
        <v>0</v>
      </c>
      <c r="I68" s="13">
        <f t="shared" si="26"/>
        <v>1193.7</v>
      </c>
      <c r="J68" s="13">
        <f t="shared" si="26"/>
        <v>1193.7</v>
      </c>
      <c r="K68" s="13">
        <f t="shared" si="26"/>
        <v>1193.7</v>
      </c>
    </row>
    <row r="69" spans="1:11" s="7" customFormat="1" ht="21.75" customHeight="1" x14ac:dyDescent="0.2">
      <c r="A69" s="36" t="s">
        <v>115</v>
      </c>
      <c r="B69" s="37">
        <v>920</v>
      </c>
      <c r="C69" s="37" t="s">
        <v>11</v>
      </c>
      <c r="D69" s="37" t="s">
        <v>23</v>
      </c>
      <c r="E69" s="37" t="s">
        <v>159</v>
      </c>
      <c r="F69" s="37" t="s">
        <v>42</v>
      </c>
      <c r="G69" s="16">
        <f t="shared" si="25"/>
        <v>1193.7</v>
      </c>
      <c r="H69" s="16">
        <f t="shared" si="26"/>
        <v>0</v>
      </c>
      <c r="I69" s="16">
        <f t="shared" si="26"/>
        <v>1193.7</v>
      </c>
      <c r="J69" s="16">
        <f t="shared" si="26"/>
        <v>1193.7</v>
      </c>
      <c r="K69" s="16">
        <f t="shared" si="26"/>
        <v>1193.7</v>
      </c>
    </row>
    <row r="70" spans="1:11" s="7" customFormat="1" ht="30" x14ac:dyDescent="0.2">
      <c r="A70" s="53" t="s">
        <v>67</v>
      </c>
      <c r="B70" s="37">
        <v>920</v>
      </c>
      <c r="C70" s="37" t="s">
        <v>11</v>
      </c>
      <c r="D70" s="37" t="s">
        <v>23</v>
      </c>
      <c r="E70" s="37" t="s">
        <v>159</v>
      </c>
      <c r="F70" s="37" t="s">
        <v>43</v>
      </c>
      <c r="G70" s="16">
        <f t="shared" si="25"/>
        <v>1193.7</v>
      </c>
      <c r="H70" s="16">
        <f t="shared" si="26"/>
        <v>0</v>
      </c>
      <c r="I70" s="16">
        <f t="shared" si="26"/>
        <v>1193.7</v>
      </c>
      <c r="J70" s="16">
        <f t="shared" si="26"/>
        <v>1193.7</v>
      </c>
      <c r="K70" s="16">
        <f t="shared" si="26"/>
        <v>1193.7</v>
      </c>
    </row>
    <row r="71" spans="1:11" s="7" customFormat="1" ht="15" x14ac:dyDescent="0.2">
      <c r="A71" s="38" t="s">
        <v>125</v>
      </c>
      <c r="B71" s="40">
        <v>920</v>
      </c>
      <c r="C71" s="40" t="s">
        <v>11</v>
      </c>
      <c r="D71" s="40" t="s">
        <v>23</v>
      </c>
      <c r="E71" s="40" t="s">
        <v>159</v>
      </c>
      <c r="F71" s="40" t="s">
        <v>32</v>
      </c>
      <c r="G71" s="12">
        <v>1193.7</v>
      </c>
      <c r="H71" s="12"/>
      <c r="I71" s="12">
        <f>G71+H71</f>
        <v>1193.7</v>
      </c>
      <c r="J71" s="12">
        <v>1193.7</v>
      </c>
      <c r="K71" s="12">
        <v>1193.7</v>
      </c>
    </row>
    <row r="72" spans="1:11" s="7" customFormat="1" ht="45" x14ac:dyDescent="0.2">
      <c r="A72" s="52" t="s">
        <v>114</v>
      </c>
      <c r="B72" s="37" t="s">
        <v>22</v>
      </c>
      <c r="C72" s="37" t="s">
        <v>11</v>
      </c>
      <c r="D72" s="37" t="s">
        <v>23</v>
      </c>
      <c r="E72" s="37" t="s">
        <v>160</v>
      </c>
      <c r="F72" s="37"/>
      <c r="G72" s="16">
        <f t="shared" ref="G72:G73" si="27">G73</f>
        <v>26500</v>
      </c>
      <c r="H72" s="16">
        <f t="shared" ref="H72:K73" si="28">H73</f>
        <v>0</v>
      </c>
      <c r="I72" s="16">
        <f t="shared" si="28"/>
        <v>26500</v>
      </c>
      <c r="J72" s="16">
        <f t="shared" si="28"/>
        <v>8586.1</v>
      </c>
      <c r="K72" s="16">
        <f t="shared" si="28"/>
        <v>0</v>
      </c>
    </row>
    <row r="73" spans="1:11" s="7" customFormat="1" ht="30" x14ac:dyDescent="0.2">
      <c r="A73" s="36" t="s">
        <v>115</v>
      </c>
      <c r="B73" s="37" t="s">
        <v>22</v>
      </c>
      <c r="C73" s="37" t="s">
        <v>11</v>
      </c>
      <c r="D73" s="37" t="s">
        <v>23</v>
      </c>
      <c r="E73" s="37" t="s">
        <v>161</v>
      </c>
      <c r="F73" s="37" t="s">
        <v>42</v>
      </c>
      <c r="G73" s="16">
        <f t="shared" si="27"/>
        <v>26500</v>
      </c>
      <c r="H73" s="16">
        <f t="shared" si="28"/>
        <v>0</v>
      </c>
      <c r="I73" s="16">
        <f t="shared" si="28"/>
        <v>26500</v>
      </c>
      <c r="J73" s="16">
        <f t="shared" si="28"/>
        <v>8586.1</v>
      </c>
      <c r="K73" s="16">
        <f t="shared" si="28"/>
        <v>0</v>
      </c>
    </row>
    <row r="74" spans="1:11" s="7" customFormat="1" ht="30" x14ac:dyDescent="0.2">
      <c r="A74" s="52" t="s">
        <v>67</v>
      </c>
      <c r="B74" s="37" t="s">
        <v>22</v>
      </c>
      <c r="C74" s="37" t="s">
        <v>11</v>
      </c>
      <c r="D74" s="37" t="s">
        <v>23</v>
      </c>
      <c r="E74" s="37" t="s">
        <v>160</v>
      </c>
      <c r="F74" s="37" t="s">
        <v>43</v>
      </c>
      <c r="G74" s="16">
        <f>G75+G76</f>
        <v>26500</v>
      </c>
      <c r="H74" s="16">
        <f t="shared" ref="H74:K74" si="29">H75+H76</f>
        <v>0</v>
      </c>
      <c r="I74" s="16">
        <f t="shared" si="29"/>
        <v>26500</v>
      </c>
      <c r="J74" s="16">
        <f t="shared" si="29"/>
        <v>8586.1</v>
      </c>
      <c r="K74" s="16">
        <f t="shared" si="29"/>
        <v>0</v>
      </c>
    </row>
    <row r="75" spans="1:11" s="7" customFormat="1" ht="34.5" customHeight="1" x14ac:dyDescent="0.2">
      <c r="A75" s="55" t="s">
        <v>68</v>
      </c>
      <c r="B75" s="40" t="s">
        <v>22</v>
      </c>
      <c r="C75" s="40" t="s">
        <v>11</v>
      </c>
      <c r="D75" s="40" t="s">
        <v>23</v>
      </c>
      <c r="E75" s="40" t="s">
        <v>160</v>
      </c>
      <c r="F75" s="40" t="s">
        <v>34</v>
      </c>
      <c r="G75" s="12">
        <v>26500</v>
      </c>
      <c r="H75" s="12">
        <v>-27.2</v>
      </c>
      <c r="I75" s="12">
        <f>G75+H75</f>
        <v>26472.799999999999</v>
      </c>
      <c r="J75" s="12">
        <v>8586.1</v>
      </c>
      <c r="K75" s="12">
        <v>0</v>
      </c>
    </row>
    <row r="76" spans="1:11" s="7" customFormat="1" ht="20.25" customHeight="1" x14ac:dyDescent="0.2">
      <c r="A76" s="38" t="s">
        <v>125</v>
      </c>
      <c r="B76" s="40" t="s">
        <v>22</v>
      </c>
      <c r="C76" s="40" t="s">
        <v>11</v>
      </c>
      <c r="D76" s="40" t="s">
        <v>23</v>
      </c>
      <c r="E76" s="40" t="s">
        <v>160</v>
      </c>
      <c r="F76" s="40" t="s">
        <v>32</v>
      </c>
      <c r="G76" s="12">
        <v>0</v>
      </c>
      <c r="H76" s="12">
        <v>27.2</v>
      </c>
      <c r="I76" s="12">
        <f>G76+H76</f>
        <v>27.2</v>
      </c>
      <c r="J76" s="12">
        <v>0</v>
      </c>
      <c r="K76" s="12">
        <v>0</v>
      </c>
    </row>
    <row r="77" spans="1:11" s="7" customFormat="1" ht="50.25" customHeight="1" x14ac:dyDescent="0.2">
      <c r="A77" s="52" t="s">
        <v>155</v>
      </c>
      <c r="B77" s="37" t="s">
        <v>22</v>
      </c>
      <c r="C77" s="37" t="s">
        <v>11</v>
      </c>
      <c r="D77" s="37" t="s">
        <v>23</v>
      </c>
      <c r="E77" s="37" t="s">
        <v>163</v>
      </c>
      <c r="F77" s="37"/>
      <c r="G77" s="16">
        <f>G78</f>
        <v>54303.399999999994</v>
      </c>
      <c r="H77" s="16">
        <f t="shared" ref="H77:I77" si="30">H78</f>
        <v>0</v>
      </c>
      <c r="I77" s="16">
        <f t="shared" si="30"/>
        <v>54303.4</v>
      </c>
      <c r="J77" s="16">
        <f>J78</f>
        <v>0</v>
      </c>
      <c r="K77" s="16">
        <f>K78</f>
        <v>0</v>
      </c>
    </row>
    <row r="78" spans="1:11" s="7" customFormat="1" ht="75" x14ac:dyDescent="0.2">
      <c r="A78" s="52" t="s">
        <v>153</v>
      </c>
      <c r="B78" s="37" t="s">
        <v>22</v>
      </c>
      <c r="C78" s="37" t="s">
        <v>11</v>
      </c>
      <c r="D78" s="37" t="s">
        <v>23</v>
      </c>
      <c r="E78" s="37" t="s">
        <v>164</v>
      </c>
      <c r="F78" s="37"/>
      <c r="G78" s="16">
        <f t="shared" ref="G78:G79" si="31">G79</f>
        <v>54303.399999999994</v>
      </c>
      <c r="H78" s="16">
        <f t="shared" ref="H78:K79" si="32">H79</f>
        <v>0</v>
      </c>
      <c r="I78" s="16">
        <f t="shared" si="32"/>
        <v>54303.4</v>
      </c>
      <c r="J78" s="16">
        <f t="shared" si="32"/>
        <v>0</v>
      </c>
      <c r="K78" s="16">
        <f t="shared" si="32"/>
        <v>0</v>
      </c>
    </row>
    <row r="79" spans="1:11" s="7" customFormat="1" ht="30" x14ac:dyDescent="0.2">
      <c r="A79" s="36" t="s">
        <v>115</v>
      </c>
      <c r="B79" s="37" t="s">
        <v>22</v>
      </c>
      <c r="C79" s="37" t="s">
        <v>11</v>
      </c>
      <c r="D79" s="37" t="s">
        <v>23</v>
      </c>
      <c r="E79" s="37" t="s">
        <v>164</v>
      </c>
      <c r="F79" s="37" t="s">
        <v>42</v>
      </c>
      <c r="G79" s="16">
        <f t="shared" si="31"/>
        <v>54303.399999999994</v>
      </c>
      <c r="H79" s="16">
        <f t="shared" si="32"/>
        <v>0</v>
      </c>
      <c r="I79" s="16">
        <f t="shared" si="32"/>
        <v>54303.4</v>
      </c>
      <c r="J79" s="16">
        <f t="shared" si="32"/>
        <v>0</v>
      </c>
      <c r="K79" s="16">
        <f t="shared" si="32"/>
        <v>0</v>
      </c>
    </row>
    <row r="80" spans="1:11" s="7" customFormat="1" ht="30" x14ac:dyDescent="0.2">
      <c r="A80" s="52" t="s">
        <v>67</v>
      </c>
      <c r="B80" s="37" t="s">
        <v>22</v>
      </c>
      <c r="C80" s="37" t="s">
        <v>11</v>
      </c>
      <c r="D80" s="37" t="s">
        <v>23</v>
      </c>
      <c r="E80" s="37" t="s">
        <v>164</v>
      </c>
      <c r="F80" s="37" t="s">
        <v>43</v>
      </c>
      <c r="G80" s="16">
        <f>G81+G82</f>
        <v>54303.399999999994</v>
      </c>
      <c r="H80" s="16">
        <f t="shared" ref="H80:K80" si="33">H81+H82</f>
        <v>0</v>
      </c>
      <c r="I80" s="16">
        <f t="shared" si="33"/>
        <v>54303.4</v>
      </c>
      <c r="J80" s="16">
        <f t="shared" si="33"/>
        <v>0</v>
      </c>
      <c r="K80" s="16">
        <f t="shared" si="33"/>
        <v>0</v>
      </c>
    </row>
    <row r="81" spans="1:11" s="7" customFormat="1" ht="45" x14ac:dyDescent="0.2">
      <c r="A81" s="55" t="s">
        <v>68</v>
      </c>
      <c r="B81" s="40" t="s">
        <v>22</v>
      </c>
      <c r="C81" s="40" t="s">
        <v>11</v>
      </c>
      <c r="D81" s="40" t="s">
        <v>23</v>
      </c>
      <c r="E81" s="12" t="s">
        <v>164</v>
      </c>
      <c r="F81" s="40" t="s">
        <v>34</v>
      </c>
      <c r="G81" s="12">
        <f>54326.2-22.8</f>
        <v>54303.399999999994</v>
      </c>
      <c r="H81" s="12">
        <v>-54303.4</v>
      </c>
      <c r="I81" s="12">
        <f>G81+H81</f>
        <v>0</v>
      </c>
      <c r="J81" s="12">
        <v>0</v>
      </c>
      <c r="K81" s="12">
        <v>0</v>
      </c>
    </row>
    <row r="82" spans="1:11" s="7" customFormat="1" ht="15" x14ac:dyDescent="0.2">
      <c r="A82" s="38" t="s">
        <v>125</v>
      </c>
      <c r="B82" s="40" t="s">
        <v>22</v>
      </c>
      <c r="C82" s="40" t="s">
        <v>11</v>
      </c>
      <c r="D82" s="40" t="s">
        <v>23</v>
      </c>
      <c r="E82" s="12" t="s">
        <v>164</v>
      </c>
      <c r="F82" s="40" t="s">
        <v>32</v>
      </c>
      <c r="G82" s="12">
        <v>0</v>
      </c>
      <c r="H82" s="12">
        <v>54303.4</v>
      </c>
      <c r="I82" s="12">
        <f>G82+H82</f>
        <v>54303.4</v>
      </c>
      <c r="J82" s="12">
        <v>0</v>
      </c>
      <c r="K82" s="12">
        <v>0</v>
      </c>
    </row>
    <row r="83" spans="1:11" ht="15" x14ac:dyDescent="0.2">
      <c r="A83" s="52" t="s">
        <v>116</v>
      </c>
      <c r="B83" s="37" t="s">
        <v>22</v>
      </c>
      <c r="C83" s="37" t="s">
        <v>11</v>
      </c>
      <c r="D83" s="37" t="s">
        <v>117</v>
      </c>
      <c r="E83" s="37"/>
      <c r="F83" s="50"/>
      <c r="G83" s="18">
        <f>G84+G94</f>
        <v>150</v>
      </c>
      <c r="H83" s="18">
        <f t="shared" ref="H83:I83" si="34">H84+H94</f>
        <v>0</v>
      </c>
      <c r="I83" s="18">
        <f t="shared" si="34"/>
        <v>150</v>
      </c>
      <c r="J83" s="18">
        <f t="shared" ref="J83:K83" si="35">J84+J94</f>
        <v>6703.2</v>
      </c>
      <c r="K83" s="18">
        <f t="shared" si="35"/>
        <v>109.2</v>
      </c>
    </row>
    <row r="84" spans="1:11" ht="30" x14ac:dyDescent="0.2">
      <c r="A84" s="52" t="s">
        <v>156</v>
      </c>
      <c r="B84" s="37" t="s">
        <v>22</v>
      </c>
      <c r="C84" s="37" t="s">
        <v>11</v>
      </c>
      <c r="D84" s="37" t="s">
        <v>117</v>
      </c>
      <c r="E84" s="37" t="s">
        <v>94</v>
      </c>
      <c r="F84" s="50"/>
      <c r="G84" s="18">
        <f t="shared" ref="G84" si="36">G85</f>
        <v>100</v>
      </c>
      <c r="H84" s="18">
        <f t="shared" ref="H84:K84" si="37">H85</f>
        <v>0</v>
      </c>
      <c r="I84" s="18">
        <f t="shared" si="37"/>
        <v>100</v>
      </c>
      <c r="J84" s="18">
        <f t="shared" si="37"/>
        <v>6703.2</v>
      </c>
      <c r="K84" s="18">
        <f t="shared" si="37"/>
        <v>109.2</v>
      </c>
    </row>
    <row r="85" spans="1:11" ht="75" x14ac:dyDescent="0.2">
      <c r="A85" s="52" t="s">
        <v>180</v>
      </c>
      <c r="B85" s="37">
        <v>920</v>
      </c>
      <c r="C85" s="37" t="s">
        <v>11</v>
      </c>
      <c r="D85" s="37" t="s">
        <v>117</v>
      </c>
      <c r="E85" s="37" t="s">
        <v>118</v>
      </c>
      <c r="F85" s="50"/>
      <c r="G85" s="18">
        <f>G86+G90</f>
        <v>100</v>
      </c>
      <c r="H85" s="18">
        <f t="shared" ref="H85:I85" si="38">H86+H90</f>
        <v>0</v>
      </c>
      <c r="I85" s="18">
        <f t="shared" si="38"/>
        <v>100</v>
      </c>
      <c r="J85" s="18">
        <f t="shared" ref="J85:K85" si="39">J86+J90</f>
        <v>6703.2</v>
      </c>
      <c r="K85" s="18">
        <f t="shared" si="39"/>
        <v>109.2</v>
      </c>
    </row>
    <row r="86" spans="1:11" ht="35.25" customHeight="1" x14ac:dyDescent="0.2">
      <c r="A86" s="36" t="s">
        <v>134</v>
      </c>
      <c r="B86" s="43" t="s">
        <v>22</v>
      </c>
      <c r="C86" s="43" t="s">
        <v>11</v>
      </c>
      <c r="D86" s="43" t="s">
        <v>117</v>
      </c>
      <c r="E86" s="43" t="s">
        <v>162</v>
      </c>
      <c r="F86" s="43"/>
      <c r="G86" s="13">
        <f>G87</f>
        <v>100</v>
      </c>
      <c r="H86" s="13">
        <f t="shared" ref="H86:I88" si="40">H87</f>
        <v>0</v>
      </c>
      <c r="I86" s="13">
        <f t="shared" si="40"/>
        <v>100</v>
      </c>
      <c r="J86" s="13">
        <f t="shared" ref="J86:K86" si="41">J87</f>
        <v>104.5</v>
      </c>
      <c r="K86" s="13">
        <f t="shared" si="41"/>
        <v>109.2</v>
      </c>
    </row>
    <row r="87" spans="1:11" ht="36" customHeight="1" x14ac:dyDescent="0.2">
      <c r="A87" s="36" t="s">
        <v>115</v>
      </c>
      <c r="B87" s="43" t="s">
        <v>22</v>
      </c>
      <c r="C87" s="43" t="s">
        <v>11</v>
      </c>
      <c r="D87" s="43" t="s">
        <v>117</v>
      </c>
      <c r="E87" s="43" t="s">
        <v>162</v>
      </c>
      <c r="F87" s="43" t="s">
        <v>42</v>
      </c>
      <c r="G87" s="13">
        <f>G88</f>
        <v>100</v>
      </c>
      <c r="H87" s="13">
        <f t="shared" si="40"/>
        <v>0</v>
      </c>
      <c r="I87" s="13">
        <f t="shared" si="40"/>
        <v>100</v>
      </c>
      <c r="J87" s="13">
        <f>J88</f>
        <v>104.5</v>
      </c>
      <c r="K87" s="13">
        <f>K88</f>
        <v>109.2</v>
      </c>
    </row>
    <row r="88" spans="1:11" ht="30" x14ac:dyDescent="0.2">
      <c r="A88" s="36" t="s">
        <v>67</v>
      </c>
      <c r="B88" s="43" t="s">
        <v>22</v>
      </c>
      <c r="C88" s="43" t="s">
        <v>11</v>
      </c>
      <c r="D88" s="43" t="s">
        <v>117</v>
      </c>
      <c r="E88" s="43" t="s">
        <v>162</v>
      </c>
      <c r="F88" s="43" t="s">
        <v>43</v>
      </c>
      <c r="G88" s="13">
        <f>G89</f>
        <v>100</v>
      </c>
      <c r="H88" s="13">
        <f t="shared" si="40"/>
        <v>0</v>
      </c>
      <c r="I88" s="13">
        <f t="shared" si="40"/>
        <v>100</v>
      </c>
      <c r="J88" s="13">
        <f>J89</f>
        <v>104.5</v>
      </c>
      <c r="K88" s="13">
        <f>K89</f>
        <v>109.2</v>
      </c>
    </row>
    <row r="89" spans="1:11" ht="15" x14ac:dyDescent="0.2">
      <c r="A89" s="38" t="s">
        <v>125</v>
      </c>
      <c r="B89" s="54" t="s">
        <v>22</v>
      </c>
      <c r="C89" s="54" t="s">
        <v>11</v>
      </c>
      <c r="D89" s="54" t="s">
        <v>117</v>
      </c>
      <c r="E89" s="54" t="s">
        <v>162</v>
      </c>
      <c r="F89" s="56" t="s">
        <v>32</v>
      </c>
      <c r="G89" s="57">
        <v>100</v>
      </c>
      <c r="H89" s="57"/>
      <c r="I89" s="57">
        <f>G89+H89</f>
        <v>100</v>
      </c>
      <c r="J89" s="57">
        <v>104.5</v>
      </c>
      <c r="K89" s="57">
        <v>109.2</v>
      </c>
    </row>
    <row r="90" spans="1:11" ht="45" x14ac:dyDescent="0.2">
      <c r="A90" s="48" t="s">
        <v>173</v>
      </c>
      <c r="B90" s="37">
        <v>920</v>
      </c>
      <c r="C90" s="37" t="s">
        <v>11</v>
      </c>
      <c r="D90" s="37" t="s">
        <v>117</v>
      </c>
      <c r="E90" s="37" t="s">
        <v>174</v>
      </c>
      <c r="F90" s="37"/>
      <c r="G90" s="14">
        <f t="shared" ref="G90:G92" si="42">G91</f>
        <v>0</v>
      </c>
      <c r="H90" s="14">
        <f t="shared" ref="H90:K92" si="43">H91</f>
        <v>0</v>
      </c>
      <c r="I90" s="14">
        <f t="shared" si="43"/>
        <v>0</v>
      </c>
      <c r="J90" s="14">
        <f t="shared" si="43"/>
        <v>6598.7</v>
      </c>
      <c r="K90" s="14">
        <f t="shared" si="43"/>
        <v>0</v>
      </c>
    </row>
    <row r="91" spans="1:11" ht="30" x14ac:dyDescent="0.2">
      <c r="A91" s="36" t="s">
        <v>115</v>
      </c>
      <c r="B91" s="37">
        <v>920</v>
      </c>
      <c r="C91" s="37" t="s">
        <v>11</v>
      </c>
      <c r="D91" s="37" t="s">
        <v>117</v>
      </c>
      <c r="E91" s="37" t="s">
        <v>174</v>
      </c>
      <c r="F91" s="37" t="s">
        <v>42</v>
      </c>
      <c r="G91" s="14">
        <f t="shared" si="42"/>
        <v>0</v>
      </c>
      <c r="H91" s="14">
        <f t="shared" si="43"/>
        <v>0</v>
      </c>
      <c r="I91" s="14">
        <f t="shared" si="43"/>
        <v>0</v>
      </c>
      <c r="J91" s="14">
        <f t="shared" si="43"/>
        <v>6598.7</v>
      </c>
      <c r="K91" s="14">
        <f t="shared" si="43"/>
        <v>0</v>
      </c>
    </row>
    <row r="92" spans="1:11" ht="30" x14ac:dyDescent="0.2">
      <c r="A92" s="36" t="s">
        <v>67</v>
      </c>
      <c r="B92" s="37">
        <v>920</v>
      </c>
      <c r="C92" s="37" t="s">
        <v>11</v>
      </c>
      <c r="D92" s="37" t="s">
        <v>117</v>
      </c>
      <c r="E92" s="37" t="s">
        <v>174</v>
      </c>
      <c r="F92" s="37" t="s">
        <v>43</v>
      </c>
      <c r="G92" s="14">
        <f t="shared" si="42"/>
        <v>0</v>
      </c>
      <c r="H92" s="14">
        <f t="shared" si="43"/>
        <v>0</v>
      </c>
      <c r="I92" s="14">
        <f t="shared" si="43"/>
        <v>0</v>
      </c>
      <c r="J92" s="14">
        <f t="shared" si="43"/>
        <v>6598.7</v>
      </c>
      <c r="K92" s="14">
        <f t="shared" si="43"/>
        <v>0</v>
      </c>
    </row>
    <row r="93" spans="1:11" ht="15" x14ac:dyDescent="0.2">
      <c r="A93" s="38" t="s">
        <v>125</v>
      </c>
      <c r="B93" s="54">
        <v>920</v>
      </c>
      <c r="C93" s="54" t="s">
        <v>11</v>
      </c>
      <c r="D93" s="54" t="s">
        <v>117</v>
      </c>
      <c r="E93" s="54" t="s">
        <v>174</v>
      </c>
      <c r="F93" s="54" t="s">
        <v>32</v>
      </c>
      <c r="G93" s="17"/>
      <c r="H93" s="17"/>
      <c r="I93" s="17">
        <f>G93+H93</f>
        <v>0</v>
      </c>
      <c r="J93" s="17">
        <f>6268.8+329.9</f>
        <v>6598.7</v>
      </c>
      <c r="K93" s="17"/>
    </row>
    <row r="94" spans="1:11" ht="15" x14ac:dyDescent="0.2">
      <c r="A94" s="33" t="s">
        <v>40</v>
      </c>
      <c r="B94" s="43" t="s">
        <v>22</v>
      </c>
      <c r="C94" s="43" t="s">
        <v>11</v>
      </c>
      <c r="D94" s="43" t="s">
        <v>117</v>
      </c>
      <c r="E94" s="37" t="s">
        <v>91</v>
      </c>
      <c r="F94" s="43"/>
      <c r="G94" s="13">
        <f>G95</f>
        <v>50</v>
      </c>
      <c r="H94" s="13">
        <f t="shared" ref="H94:I97" si="44">H95</f>
        <v>0</v>
      </c>
      <c r="I94" s="13">
        <f t="shared" si="44"/>
        <v>50</v>
      </c>
      <c r="J94" s="13">
        <f t="shared" ref="J94:K97" si="45">J95</f>
        <v>0</v>
      </c>
      <c r="K94" s="13">
        <f t="shared" si="45"/>
        <v>0</v>
      </c>
    </row>
    <row r="95" spans="1:11" ht="30" x14ac:dyDescent="0.2">
      <c r="A95" s="36" t="s">
        <v>140</v>
      </c>
      <c r="B95" s="43" t="s">
        <v>22</v>
      </c>
      <c r="C95" s="43" t="s">
        <v>11</v>
      </c>
      <c r="D95" s="43" t="s">
        <v>117</v>
      </c>
      <c r="E95" s="37" t="s">
        <v>139</v>
      </c>
      <c r="G95" s="13">
        <f>G96</f>
        <v>50</v>
      </c>
      <c r="H95" s="13">
        <f t="shared" si="44"/>
        <v>0</v>
      </c>
      <c r="I95" s="13">
        <f t="shared" si="44"/>
        <v>50</v>
      </c>
      <c r="J95" s="13">
        <f t="shared" si="45"/>
        <v>0</v>
      </c>
      <c r="K95" s="13">
        <f t="shared" si="45"/>
        <v>0</v>
      </c>
    </row>
    <row r="96" spans="1:11" ht="30" x14ac:dyDescent="0.2">
      <c r="A96" s="36" t="s">
        <v>115</v>
      </c>
      <c r="B96" s="43" t="s">
        <v>22</v>
      </c>
      <c r="C96" s="43" t="s">
        <v>11</v>
      </c>
      <c r="D96" s="43" t="s">
        <v>117</v>
      </c>
      <c r="E96" s="37" t="s">
        <v>139</v>
      </c>
      <c r="F96" s="43" t="s">
        <v>42</v>
      </c>
      <c r="G96" s="13">
        <f>G97</f>
        <v>50</v>
      </c>
      <c r="H96" s="13">
        <f t="shared" si="44"/>
        <v>0</v>
      </c>
      <c r="I96" s="13">
        <f t="shared" si="44"/>
        <v>50</v>
      </c>
      <c r="J96" s="13">
        <f t="shared" si="45"/>
        <v>0</v>
      </c>
      <c r="K96" s="13">
        <f t="shared" si="45"/>
        <v>0</v>
      </c>
    </row>
    <row r="97" spans="1:12" ht="30" x14ac:dyDescent="0.2">
      <c r="A97" s="36" t="s">
        <v>67</v>
      </c>
      <c r="B97" s="43" t="s">
        <v>22</v>
      </c>
      <c r="C97" s="43" t="s">
        <v>11</v>
      </c>
      <c r="D97" s="43" t="s">
        <v>117</v>
      </c>
      <c r="E97" s="37" t="s">
        <v>139</v>
      </c>
      <c r="F97" s="43" t="s">
        <v>43</v>
      </c>
      <c r="G97" s="13">
        <f>G98</f>
        <v>50</v>
      </c>
      <c r="H97" s="13">
        <f t="shared" si="44"/>
        <v>0</v>
      </c>
      <c r="I97" s="13">
        <f t="shared" si="44"/>
        <v>50</v>
      </c>
      <c r="J97" s="13">
        <f t="shared" si="45"/>
        <v>0</v>
      </c>
      <c r="K97" s="13">
        <f t="shared" si="45"/>
        <v>0</v>
      </c>
    </row>
    <row r="98" spans="1:12" ht="15" x14ac:dyDescent="0.2">
      <c r="A98" s="38" t="s">
        <v>125</v>
      </c>
      <c r="B98" s="54" t="s">
        <v>22</v>
      </c>
      <c r="C98" s="54" t="s">
        <v>11</v>
      </c>
      <c r="D98" s="54" t="s">
        <v>117</v>
      </c>
      <c r="E98" s="40" t="s">
        <v>139</v>
      </c>
      <c r="F98" s="56" t="s">
        <v>32</v>
      </c>
      <c r="G98" s="57">
        <v>50</v>
      </c>
      <c r="H98" s="57"/>
      <c r="I98" s="57">
        <f>G98+H98</f>
        <v>50</v>
      </c>
      <c r="J98" s="57">
        <v>0</v>
      </c>
      <c r="K98" s="57">
        <v>0</v>
      </c>
    </row>
    <row r="99" spans="1:12" ht="14.25" x14ac:dyDescent="0.2">
      <c r="A99" s="46" t="s">
        <v>50</v>
      </c>
      <c r="B99" s="47">
        <v>920</v>
      </c>
      <c r="C99" s="47" t="s">
        <v>12</v>
      </c>
      <c r="D99" s="47" t="s">
        <v>25</v>
      </c>
      <c r="E99" s="47"/>
      <c r="F99" s="47" t="s">
        <v>7</v>
      </c>
      <c r="G99" s="10">
        <f>G100+G109</f>
        <v>168500.9</v>
      </c>
      <c r="H99" s="10">
        <f t="shared" ref="H99:I99" si="46">H100+H109</f>
        <v>6040.9</v>
      </c>
      <c r="I99" s="10">
        <f t="shared" si="46"/>
        <v>174541.8</v>
      </c>
      <c r="J99" s="10">
        <f t="shared" ref="J99:K99" si="47">J100+J109</f>
        <v>177158.5</v>
      </c>
      <c r="K99" s="10">
        <f t="shared" si="47"/>
        <v>185132.3</v>
      </c>
      <c r="L99" s="5"/>
    </row>
    <row r="100" spans="1:12" ht="15" x14ac:dyDescent="0.2">
      <c r="A100" s="48" t="s">
        <v>19</v>
      </c>
      <c r="B100" s="37">
        <v>920</v>
      </c>
      <c r="C100" s="37" t="s">
        <v>12</v>
      </c>
      <c r="D100" s="37" t="s">
        <v>13</v>
      </c>
      <c r="E100" s="37"/>
      <c r="F100" s="37"/>
      <c r="G100" s="13">
        <f t="shared" ref="G100:G101" si="48">G101</f>
        <v>500</v>
      </c>
      <c r="H100" s="13">
        <f t="shared" ref="H100:K101" si="49">H101</f>
        <v>0</v>
      </c>
      <c r="I100" s="13">
        <f t="shared" si="49"/>
        <v>500</v>
      </c>
      <c r="J100" s="13">
        <f t="shared" si="49"/>
        <v>518</v>
      </c>
      <c r="K100" s="13">
        <f t="shared" si="49"/>
        <v>536.79999999999995</v>
      </c>
    </row>
    <row r="101" spans="1:12" ht="15" x14ac:dyDescent="0.2">
      <c r="A101" s="33" t="s">
        <v>40</v>
      </c>
      <c r="B101" s="37">
        <v>920</v>
      </c>
      <c r="C101" s="37" t="s">
        <v>12</v>
      </c>
      <c r="D101" s="37" t="s">
        <v>13</v>
      </c>
      <c r="E101" s="34" t="s">
        <v>91</v>
      </c>
      <c r="F101" s="37"/>
      <c r="G101" s="13">
        <f t="shared" si="48"/>
        <v>500</v>
      </c>
      <c r="H101" s="13">
        <f t="shared" si="49"/>
        <v>0</v>
      </c>
      <c r="I101" s="13">
        <f t="shared" si="49"/>
        <v>500</v>
      </c>
      <c r="J101" s="13">
        <f t="shared" si="49"/>
        <v>518</v>
      </c>
      <c r="K101" s="13">
        <f t="shared" si="49"/>
        <v>536.79999999999995</v>
      </c>
    </row>
    <row r="102" spans="1:12" ht="15" x14ac:dyDescent="0.2">
      <c r="A102" s="48" t="s">
        <v>20</v>
      </c>
      <c r="B102" s="37" t="s">
        <v>22</v>
      </c>
      <c r="C102" s="37" t="s">
        <v>12</v>
      </c>
      <c r="D102" s="37" t="s">
        <v>13</v>
      </c>
      <c r="E102" s="37" t="s">
        <v>96</v>
      </c>
      <c r="F102" s="37"/>
      <c r="G102" s="16">
        <f t="shared" ref="G102" si="50">G103+G106</f>
        <v>500</v>
      </c>
      <c r="H102" s="16">
        <f t="shared" ref="H102:I102" si="51">H103+H106</f>
        <v>0</v>
      </c>
      <c r="I102" s="16">
        <f t="shared" si="51"/>
        <v>500</v>
      </c>
      <c r="J102" s="16">
        <f t="shared" ref="J102:K102" si="52">J103+J106</f>
        <v>518</v>
      </c>
      <c r="K102" s="16">
        <f t="shared" si="52"/>
        <v>536.79999999999995</v>
      </c>
    </row>
    <row r="103" spans="1:12" ht="30" x14ac:dyDescent="0.2">
      <c r="A103" s="36" t="s">
        <v>115</v>
      </c>
      <c r="B103" s="37">
        <v>920</v>
      </c>
      <c r="C103" s="37" t="s">
        <v>12</v>
      </c>
      <c r="D103" s="37" t="s">
        <v>13</v>
      </c>
      <c r="E103" s="37" t="s">
        <v>96</v>
      </c>
      <c r="F103" s="37" t="s">
        <v>42</v>
      </c>
      <c r="G103" s="16">
        <f t="shared" ref="G103:G104" si="53">G104</f>
        <v>100</v>
      </c>
      <c r="H103" s="16">
        <f t="shared" ref="H103:K104" si="54">H104</f>
        <v>0</v>
      </c>
      <c r="I103" s="16">
        <f t="shared" si="54"/>
        <v>100</v>
      </c>
      <c r="J103" s="16">
        <f t="shared" si="54"/>
        <v>100</v>
      </c>
      <c r="K103" s="16">
        <f t="shared" si="54"/>
        <v>100</v>
      </c>
    </row>
    <row r="104" spans="1:12" ht="30" x14ac:dyDescent="0.2">
      <c r="A104" s="36" t="s">
        <v>67</v>
      </c>
      <c r="B104" s="37">
        <v>920</v>
      </c>
      <c r="C104" s="37" t="s">
        <v>12</v>
      </c>
      <c r="D104" s="37" t="s">
        <v>13</v>
      </c>
      <c r="E104" s="37" t="s">
        <v>96</v>
      </c>
      <c r="F104" s="37" t="s">
        <v>43</v>
      </c>
      <c r="G104" s="16">
        <f t="shared" si="53"/>
        <v>100</v>
      </c>
      <c r="H104" s="16">
        <f t="shared" si="54"/>
        <v>0</v>
      </c>
      <c r="I104" s="16">
        <f t="shared" si="54"/>
        <v>100</v>
      </c>
      <c r="J104" s="16">
        <f t="shared" si="54"/>
        <v>100</v>
      </c>
      <c r="K104" s="16">
        <f t="shared" si="54"/>
        <v>100</v>
      </c>
    </row>
    <row r="105" spans="1:12" ht="15" x14ac:dyDescent="0.2">
      <c r="A105" s="38" t="s">
        <v>125</v>
      </c>
      <c r="B105" s="40" t="s">
        <v>22</v>
      </c>
      <c r="C105" s="40" t="s">
        <v>12</v>
      </c>
      <c r="D105" s="40" t="s">
        <v>13</v>
      </c>
      <c r="E105" s="40" t="s">
        <v>96</v>
      </c>
      <c r="F105" s="40" t="s">
        <v>32</v>
      </c>
      <c r="G105" s="12">
        <v>100</v>
      </c>
      <c r="H105" s="12"/>
      <c r="I105" s="12">
        <f>G105+H105</f>
        <v>100</v>
      </c>
      <c r="J105" s="12">
        <v>100</v>
      </c>
      <c r="K105" s="12">
        <v>100</v>
      </c>
    </row>
    <row r="106" spans="1:12" ht="15" x14ac:dyDescent="0.2">
      <c r="A106" s="48" t="s">
        <v>44</v>
      </c>
      <c r="B106" s="37" t="s">
        <v>22</v>
      </c>
      <c r="C106" s="37" t="s">
        <v>12</v>
      </c>
      <c r="D106" s="37" t="s">
        <v>13</v>
      </c>
      <c r="E106" s="37" t="s">
        <v>96</v>
      </c>
      <c r="F106" s="37" t="s">
        <v>45</v>
      </c>
      <c r="G106" s="16">
        <f t="shared" ref="G106:G107" si="55">G107</f>
        <v>400</v>
      </c>
      <c r="H106" s="16">
        <f t="shared" ref="H106:K107" si="56">H107</f>
        <v>0</v>
      </c>
      <c r="I106" s="16">
        <f t="shared" si="56"/>
        <v>400</v>
      </c>
      <c r="J106" s="16">
        <f t="shared" si="56"/>
        <v>418</v>
      </c>
      <c r="K106" s="16">
        <f t="shared" si="56"/>
        <v>436.8</v>
      </c>
    </row>
    <row r="107" spans="1:12" ht="50.25" customHeight="1" x14ac:dyDescent="0.2">
      <c r="A107" s="60" t="s">
        <v>70</v>
      </c>
      <c r="B107" s="37" t="s">
        <v>22</v>
      </c>
      <c r="C107" s="37" t="s">
        <v>12</v>
      </c>
      <c r="D107" s="37" t="s">
        <v>13</v>
      </c>
      <c r="E107" s="37" t="s">
        <v>96</v>
      </c>
      <c r="F107" s="37" t="s">
        <v>33</v>
      </c>
      <c r="G107" s="16">
        <f t="shared" si="55"/>
        <v>400</v>
      </c>
      <c r="H107" s="16">
        <f t="shared" si="56"/>
        <v>0</v>
      </c>
      <c r="I107" s="16">
        <f t="shared" si="56"/>
        <v>400</v>
      </c>
      <c r="J107" s="16">
        <f t="shared" si="56"/>
        <v>418</v>
      </c>
      <c r="K107" s="16">
        <f t="shared" si="56"/>
        <v>436.8</v>
      </c>
    </row>
    <row r="108" spans="1:12" ht="60" x14ac:dyDescent="0.2">
      <c r="A108" s="61" t="s">
        <v>112</v>
      </c>
      <c r="B108" s="40" t="s">
        <v>22</v>
      </c>
      <c r="C108" s="40" t="s">
        <v>12</v>
      </c>
      <c r="D108" s="40" t="s">
        <v>13</v>
      </c>
      <c r="E108" s="40" t="s">
        <v>96</v>
      </c>
      <c r="F108" s="40" t="s">
        <v>113</v>
      </c>
      <c r="G108" s="12">
        <v>400</v>
      </c>
      <c r="H108" s="12"/>
      <c r="I108" s="12">
        <f>G108+H108</f>
        <v>400</v>
      </c>
      <c r="J108" s="12">
        <v>418</v>
      </c>
      <c r="K108" s="12">
        <v>436.8</v>
      </c>
    </row>
    <row r="109" spans="1:12" ht="15" x14ac:dyDescent="0.2">
      <c r="A109" s="58" t="s">
        <v>16</v>
      </c>
      <c r="B109" s="37">
        <v>920</v>
      </c>
      <c r="C109" s="37" t="s">
        <v>12</v>
      </c>
      <c r="D109" s="37" t="s">
        <v>10</v>
      </c>
      <c r="E109" s="37"/>
      <c r="F109" s="37" t="s">
        <v>7</v>
      </c>
      <c r="G109" s="14">
        <f>G145+G116+G110+G122</f>
        <v>168000.9</v>
      </c>
      <c r="H109" s="14">
        <f t="shared" ref="H109:I109" si="57">H145+H116+H110+H122</f>
        <v>6040.9</v>
      </c>
      <c r="I109" s="14">
        <f t="shared" si="57"/>
        <v>174041.8</v>
      </c>
      <c r="J109" s="14">
        <f t="shared" ref="J109:K109" si="58">J145+J116+J110+J122</f>
        <v>176640.5</v>
      </c>
      <c r="K109" s="14">
        <f t="shared" si="58"/>
        <v>184595.5</v>
      </c>
    </row>
    <row r="110" spans="1:12" ht="30" x14ac:dyDescent="0.2">
      <c r="A110" s="48" t="s">
        <v>156</v>
      </c>
      <c r="B110" s="37">
        <v>920</v>
      </c>
      <c r="C110" s="37" t="s">
        <v>12</v>
      </c>
      <c r="D110" s="37" t="s">
        <v>10</v>
      </c>
      <c r="E110" s="37" t="s">
        <v>94</v>
      </c>
      <c r="F110" s="37"/>
      <c r="G110" s="14">
        <f>G111</f>
        <v>1500</v>
      </c>
      <c r="H110" s="14">
        <f t="shared" ref="H110:I111" si="59">H111</f>
        <v>-450</v>
      </c>
      <c r="I110" s="14">
        <f t="shared" si="59"/>
        <v>1050</v>
      </c>
      <c r="J110" s="14">
        <f t="shared" ref="J110:K110" si="60">J111</f>
        <v>1500</v>
      </c>
      <c r="K110" s="14">
        <f t="shared" si="60"/>
        <v>1500</v>
      </c>
    </row>
    <row r="111" spans="1:12" ht="30" x14ac:dyDescent="0.2">
      <c r="A111" s="58" t="s">
        <v>128</v>
      </c>
      <c r="B111" s="37">
        <v>920</v>
      </c>
      <c r="C111" s="37" t="s">
        <v>12</v>
      </c>
      <c r="D111" s="37" t="s">
        <v>10</v>
      </c>
      <c r="E111" s="37" t="s">
        <v>127</v>
      </c>
      <c r="F111" s="37"/>
      <c r="G111" s="14">
        <f>G112</f>
        <v>1500</v>
      </c>
      <c r="H111" s="14">
        <f t="shared" si="59"/>
        <v>-450</v>
      </c>
      <c r="I111" s="14">
        <f t="shared" si="59"/>
        <v>1050</v>
      </c>
      <c r="J111" s="14">
        <f>J112</f>
        <v>1500</v>
      </c>
      <c r="K111" s="14">
        <f>K112</f>
        <v>1500</v>
      </c>
    </row>
    <row r="112" spans="1:12" ht="30" x14ac:dyDescent="0.2">
      <c r="A112" s="58" t="s">
        <v>130</v>
      </c>
      <c r="B112" s="37">
        <v>920</v>
      </c>
      <c r="C112" s="37" t="s">
        <v>12</v>
      </c>
      <c r="D112" s="37" t="s">
        <v>10</v>
      </c>
      <c r="E112" s="37" t="s">
        <v>141</v>
      </c>
      <c r="F112" s="37"/>
      <c r="G112" s="14">
        <f t="shared" ref="G112:G114" si="61">G113</f>
        <v>1500</v>
      </c>
      <c r="H112" s="14">
        <f t="shared" ref="H112:K114" si="62">H113</f>
        <v>-450</v>
      </c>
      <c r="I112" s="14">
        <f t="shared" si="62"/>
        <v>1050</v>
      </c>
      <c r="J112" s="14">
        <f t="shared" si="62"/>
        <v>1500</v>
      </c>
      <c r="K112" s="14">
        <f t="shared" si="62"/>
        <v>1500</v>
      </c>
    </row>
    <row r="113" spans="1:11" ht="30" x14ac:dyDescent="0.2">
      <c r="A113" s="36" t="s">
        <v>115</v>
      </c>
      <c r="B113" s="37">
        <v>920</v>
      </c>
      <c r="C113" s="37" t="s">
        <v>12</v>
      </c>
      <c r="D113" s="37" t="s">
        <v>10</v>
      </c>
      <c r="E113" s="37" t="s">
        <v>141</v>
      </c>
      <c r="F113" s="37" t="s">
        <v>42</v>
      </c>
      <c r="G113" s="13">
        <f t="shared" si="61"/>
        <v>1500</v>
      </c>
      <c r="H113" s="13">
        <f t="shared" si="62"/>
        <v>-450</v>
      </c>
      <c r="I113" s="13">
        <f t="shared" si="62"/>
        <v>1050</v>
      </c>
      <c r="J113" s="13">
        <f t="shared" si="62"/>
        <v>1500</v>
      </c>
      <c r="K113" s="13">
        <f t="shared" si="62"/>
        <v>1500</v>
      </c>
    </row>
    <row r="114" spans="1:11" ht="30" x14ac:dyDescent="0.2">
      <c r="A114" s="36" t="s">
        <v>67</v>
      </c>
      <c r="B114" s="37">
        <v>920</v>
      </c>
      <c r="C114" s="37" t="s">
        <v>12</v>
      </c>
      <c r="D114" s="37" t="s">
        <v>10</v>
      </c>
      <c r="E114" s="37" t="s">
        <v>141</v>
      </c>
      <c r="F114" s="37" t="s">
        <v>43</v>
      </c>
      <c r="G114" s="13">
        <f t="shared" si="61"/>
        <v>1500</v>
      </c>
      <c r="H114" s="13">
        <f t="shared" si="62"/>
        <v>-450</v>
      </c>
      <c r="I114" s="13">
        <f t="shared" si="62"/>
        <v>1050</v>
      </c>
      <c r="J114" s="13">
        <f t="shared" si="62"/>
        <v>1500</v>
      </c>
      <c r="K114" s="13">
        <f t="shared" si="62"/>
        <v>1500</v>
      </c>
    </row>
    <row r="115" spans="1:11" ht="15" x14ac:dyDescent="0.2">
      <c r="A115" s="38" t="s">
        <v>125</v>
      </c>
      <c r="B115" s="40" t="s">
        <v>22</v>
      </c>
      <c r="C115" s="40" t="s">
        <v>12</v>
      </c>
      <c r="D115" s="40" t="s">
        <v>10</v>
      </c>
      <c r="E115" s="40" t="s">
        <v>141</v>
      </c>
      <c r="F115" s="41" t="s">
        <v>32</v>
      </c>
      <c r="G115" s="42">
        <v>1500</v>
      </c>
      <c r="H115" s="42">
        <v>-450</v>
      </c>
      <c r="I115" s="42">
        <f>G115+H115</f>
        <v>1050</v>
      </c>
      <c r="J115" s="42">
        <v>1500</v>
      </c>
      <c r="K115" s="42">
        <v>1500</v>
      </c>
    </row>
    <row r="116" spans="1:11" ht="30" x14ac:dyDescent="0.2">
      <c r="A116" s="48" t="s">
        <v>157</v>
      </c>
      <c r="B116" s="37">
        <v>920</v>
      </c>
      <c r="C116" s="37" t="s">
        <v>12</v>
      </c>
      <c r="D116" s="37" t="s">
        <v>10</v>
      </c>
      <c r="E116" s="37" t="s">
        <v>107</v>
      </c>
      <c r="F116" s="37"/>
      <c r="G116" s="14">
        <f t="shared" ref="G116:G120" si="63">G117</f>
        <v>1550</v>
      </c>
      <c r="H116" s="14">
        <f t="shared" ref="H116:K120" si="64">H117</f>
        <v>0</v>
      </c>
      <c r="I116" s="14">
        <f t="shared" si="64"/>
        <v>1550</v>
      </c>
      <c r="J116" s="14">
        <f t="shared" si="64"/>
        <v>5200</v>
      </c>
      <c r="K116" s="14">
        <f t="shared" si="64"/>
        <v>5200</v>
      </c>
    </row>
    <row r="117" spans="1:11" ht="30" x14ac:dyDescent="0.2">
      <c r="A117" s="58" t="s">
        <v>109</v>
      </c>
      <c r="B117" s="37">
        <v>920</v>
      </c>
      <c r="C117" s="37" t="s">
        <v>12</v>
      </c>
      <c r="D117" s="37" t="s">
        <v>10</v>
      </c>
      <c r="E117" s="37" t="s">
        <v>108</v>
      </c>
      <c r="F117" s="37"/>
      <c r="G117" s="14">
        <f t="shared" si="63"/>
        <v>1550</v>
      </c>
      <c r="H117" s="14">
        <f t="shared" si="64"/>
        <v>0</v>
      </c>
      <c r="I117" s="14">
        <f t="shared" si="64"/>
        <v>1550</v>
      </c>
      <c r="J117" s="14">
        <f t="shared" si="64"/>
        <v>5200</v>
      </c>
      <c r="K117" s="14">
        <f t="shared" si="64"/>
        <v>5200</v>
      </c>
    </row>
    <row r="118" spans="1:11" ht="45" x14ac:dyDescent="0.2">
      <c r="A118" s="58" t="s">
        <v>111</v>
      </c>
      <c r="B118" s="37">
        <v>920</v>
      </c>
      <c r="C118" s="37" t="s">
        <v>12</v>
      </c>
      <c r="D118" s="37" t="s">
        <v>10</v>
      </c>
      <c r="E118" s="37" t="s">
        <v>110</v>
      </c>
      <c r="F118" s="37"/>
      <c r="G118" s="14">
        <f t="shared" si="63"/>
        <v>1550</v>
      </c>
      <c r="H118" s="14">
        <f t="shared" si="64"/>
        <v>0</v>
      </c>
      <c r="I118" s="14">
        <f t="shared" si="64"/>
        <v>1550</v>
      </c>
      <c r="J118" s="14">
        <f t="shared" si="64"/>
        <v>5200</v>
      </c>
      <c r="K118" s="14">
        <f t="shared" si="64"/>
        <v>5200</v>
      </c>
    </row>
    <row r="119" spans="1:11" ht="30" x14ac:dyDescent="0.2">
      <c r="A119" s="36" t="s">
        <v>115</v>
      </c>
      <c r="B119" s="37">
        <v>920</v>
      </c>
      <c r="C119" s="37" t="s">
        <v>12</v>
      </c>
      <c r="D119" s="37" t="s">
        <v>10</v>
      </c>
      <c r="E119" s="37" t="s">
        <v>110</v>
      </c>
      <c r="F119" s="37" t="s">
        <v>42</v>
      </c>
      <c r="G119" s="13">
        <f t="shared" si="63"/>
        <v>1550</v>
      </c>
      <c r="H119" s="13">
        <f t="shared" si="64"/>
        <v>0</v>
      </c>
      <c r="I119" s="13">
        <f t="shared" si="64"/>
        <v>1550</v>
      </c>
      <c r="J119" s="13">
        <f t="shared" si="64"/>
        <v>5200</v>
      </c>
      <c r="K119" s="13">
        <f t="shared" si="64"/>
        <v>5200</v>
      </c>
    </row>
    <row r="120" spans="1:11" ht="30" x14ac:dyDescent="0.2">
      <c r="A120" s="36" t="s">
        <v>67</v>
      </c>
      <c r="B120" s="37">
        <v>920</v>
      </c>
      <c r="C120" s="37" t="s">
        <v>12</v>
      </c>
      <c r="D120" s="37" t="s">
        <v>10</v>
      </c>
      <c r="E120" s="37" t="s">
        <v>110</v>
      </c>
      <c r="F120" s="37" t="s">
        <v>43</v>
      </c>
      <c r="G120" s="13">
        <f t="shared" si="63"/>
        <v>1550</v>
      </c>
      <c r="H120" s="13">
        <f t="shared" si="64"/>
        <v>0</v>
      </c>
      <c r="I120" s="13">
        <f t="shared" si="64"/>
        <v>1550</v>
      </c>
      <c r="J120" s="13">
        <f t="shared" si="64"/>
        <v>5200</v>
      </c>
      <c r="K120" s="13">
        <f t="shared" si="64"/>
        <v>5200</v>
      </c>
    </row>
    <row r="121" spans="1:11" ht="15.75" customHeight="1" x14ac:dyDescent="0.2">
      <c r="A121" s="38" t="s">
        <v>125</v>
      </c>
      <c r="B121" s="40" t="s">
        <v>22</v>
      </c>
      <c r="C121" s="40" t="s">
        <v>12</v>
      </c>
      <c r="D121" s="40" t="s">
        <v>10</v>
      </c>
      <c r="E121" s="40" t="s">
        <v>110</v>
      </c>
      <c r="F121" s="41" t="s">
        <v>32</v>
      </c>
      <c r="G121" s="42">
        <v>1550</v>
      </c>
      <c r="H121" s="42"/>
      <c r="I121" s="42">
        <f>G121+H121</f>
        <v>1550</v>
      </c>
      <c r="J121" s="42">
        <v>5200</v>
      </c>
      <c r="K121" s="42">
        <v>5200</v>
      </c>
    </row>
    <row r="122" spans="1:11" ht="45" x14ac:dyDescent="0.2">
      <c r="A122" s="58" t="s">
        <v>176</v>
      </c>
      <c r="B122" s="37" t="s">
        <v>22</v>
      </c>
      <c r="C122" s="37" t="s">
        <v>12</v>
      </c>
      <c r="D122" s="37" t="s">
        <v>10</v>
      </c>
      <c r="E122" s="37" t="s">
        <v>165</v>
      </c>
      <c r="F122" s="37"/>
      <c r="G122" s="14">
        <f>G123</f>
        <v>64847.5</v>
      </c>
      <c r="H122" s="14">
        <f>H123</f>
        <v>7998</v>
      </c>
      <c r="I122" s="14">
        <f t="shared" ref="I122:K122" si="65">I123</f>
        <v>72845.5</v>
      </c>
      <c r="J122" s="14">
        <f>J123</f>
        <v>64807.5</v>
      </c>
      <c r="K122" s="14">
        <f t="shared" si="65"/>
        <v>65132.3</v>
      </c>
    </row>
    <row r="123" spans="1:11" ht="45" x14ac:dyDescent="0.2">
      <c r="A123" s="58" t="s">
        <v>131</v>
      </c>
      <c r="B123" s="37" t="s">
        <v>22</v>
      </c>
      <c r="C123" s="37" t="s">
        <v>12</v>
      </c>
      <c r="D123" s="37" t="s">
        <v>10</v>
      </c>
      <c r="E123" s="37" t="s">
        <v>166</v>
      </c>
      <c r="F123" s="37"/>
      <c r="G123" s="14">
        <f>G132+G140+G136+G124+G128</f>
        <v>64847.5</v>
      </c>
      <c r="H123" s="14">
        <f t="shared" ref="H123:K123" si="66">H132+H140+H136+H124+H128</f>
        <v>7998</v>
      </c>
      <c r="I123" s="14">
        <f t="shared" si="66"/>
        <v>72845.5</v>
      </c>
      <c r="J123" s="14">
        <f t="shared" si="66"/>
        <v>64807.5</v>
      </c>
      <c r="K123" s="14">
        <f t="shared" si="66"/>
        <v>65132.3</v>
      </c>
    </row>
    <row r="124" spans="1:11" ht="30" x14ac:dyDescent="0.2">
      <c r="A124" s="53" t="s">
        <v>178</v>
      </c>
      <c r="B124" s="43" t="s">
        <v>22</v>
      </c>
      <c r="C124" s="43" t="s">
        <v>12</v>
      </c>
      <c r="D124" s="43" t="s">
        <v>10</v>
      </c>
      <c r="E124" s="43" t="s">
        <v>182</v>
      </c>
      <c r="F124" s="43"/>
      <c r="G124" s="14">
        <f>G125</f>
        <v>2126.5</v>
      </c>
      <c r="H124" s="14">
        <f t="shared" ref="H124:K126" si="67">H125</f>
        <v>0</v>
      </c>
      <c r="I124" s="14">
        <f t="shared" si="67"/>
        <v>2126.5</v>
      </c>
      <c r="J124" s="14">
        <f t="shared" si="67"/>
        <v>2126.5</v>
      </c>
      <c r="K124" s="14">
        <f t="shared" si="67"/>
        <v>2126.5</v>
      </c>
    </row>
    <row r="125" spans="1:11" ht="30" x14ac:dyDescent="0.2">
      <c r="A125" s="36" t="s">
        <v>115</v>
      </c>
      <c r="B125" s="43" t="s">
        <v>22</v>
      </c>
      <c r="C125" s="43" t="s">
        <v>12</v>
      </c>
      <c r="D125" s="43" t="s">
        <v>10</v>
      </c>
      <c r="E125" s="43" t="s">
        <v>182</v>
      </c>
      <c r="F125" s="43" t="s">
        <v>42</v>
      </c>
      <c r="G125" s="14">
        <f>G126</f>
        <v>2126.5</v>
      </c>
      <c r="H125" s="14">
        <f t="shared" si="67"/>
        <v>0</v>
      </c>
      <c r="I125" s="14">
        <f t="shared" si="67"/>
        <v>2126.5</v>
      </c>
      <c r="J125" s="14">
        <f t="shared" si="67"/>
        <v>2126.5</v>
      </c>
      <c r="K125" s="14">
        <f t="shared" si="67"/>
        <v>2126.5</v>
      </c>
    </row>
    <row r="126" spans="1:11" ht="30" x14ac:dyDescent="0.2">
      <c r="A126" s="36" t="s">
        <v>67</v>
      </c>
      <c r="B126" s="43" t="s">
        <v>22</v>
      </c>
      <c r="C126" s="43" t="s">
        <v>12</v>
      </c>
      <c r="D126" s="43" t="s">
        <v>10</v>
      </c>
      <c r="E126" s="43" t="s">
        <v>182</v>
      </c>
      <c r="F126" s="43" t="s">
        <v>43</v>
      </c>
      <c r="G126" s="14">
        <f>G127</f>
        <v>2126.5</v>
      </c>
      <c r="H126" s="14">
        <f t="shared" si="67"/>
        <v>0</v>
      </c>
      <c r="I126" s="14">
        <f t="shared" si="67"/>
        <v>2126.5</v>
      </c>
      <c r="J126" s="14">
        <f t="shared" si="67"/>
        <v>2126.5</v>
      </c>
      <c r="K126" s="14">
        <f t="shared" si="67"/>
        <v>2126.5</v>
      </c>
    </row>
    <row r="127" spans="1:11" ht="15" x14ac:dyDescent="0.2">
      <c r="A127" s="59" t="s">
        <v>125</v>
      </c>
      <c r="B127" s="54" t="s">
        <v>22</v>
      </c>
      <c r="C127" s="54" t="s">
        <v>12</v>
      </c>
      <c r="D127" s="54" t="s">
        <v>10</v>
      </c>
      <c r="E127" s="54" t="s">
        <v>182</v>
      </c>
      <c r="F127" s="54" t="s">
        <v>32</v>
      </c>
      <c r="G127" s="17">
        <v>2126.5</v>
      </c>
      <c r="H127" s="17"/>
      <c r="I127" s="17">
        <f>G127+H127</f>
        <v>2126.5</v>
      </c>
      <c r="J127" s="17">
        <v>2126.5</v>
      </c>
      <c r="K127" s="17">
        <v>2126.5</v>
      </c>
    </row>
    <row r="128" spans="1:11" ht="58.5" customHeight="1" x14ac:dyDescent="0.2">
      <c r="A128" s="36" t="s">
        <v>191</v>
      </c>
      <c r="B128" s="43" t="s">
        <v>22</v>
      </c>
      <c r="C128" s="43" t="s">
        <v>12</v>
      </c>
      <c r="D128" s="43" t="s">
        <v>10</v>
      </c>
      <c r="E128" s="43" t="s">
        <v>192</v>
      </c>
      <c r="F128" s="43"/>
      <c r="G128" s="14">
        <f>G129</f>
        <v>0</v>
      </c>
      <c r="H128" s="14">
        <f t="shared" ref="H128:K128" si="68">H129</f>
        <v>2082.4</v>
      </c>
      <c r="I128" s="14">
        <f t="shared" si="68"/>
        <v>2082.4</v>
      </c>
      <c r="J128" s="14">
        <f t="shared" si="68"/>
        <v>0</v>
      </c>
      <c r="K128" s="14">
        <f t="shared" si="68"/>
        <v>0</v>
      </c>
    </row>
    <row r="129" spans="1:11" ht="30" x14ac:dyDescent="0.2">
      <c r="A129" s="36" t="s">
        <v>115</v>
      </c>
      <c r="B129" s="43" t="s">
        <v>22</v>
      </c>
      <c r="C129" s="43" t="s">
        <v>12</v>
      </c>
      <c r="D129" s="43" t="s">
        <v>10</v>
      </c>
      <c r="E129" s="43" t="s">
        <v>192</v>
      </c>
      <c r="F129" s="43" t="s">
        <v>42</v>
      </c>
      <c r="G129" s="14">
        <f>G130</f>
        <v>0</v>
      </c>
      <c r="H129" s="14">
        <f t="shared" ref="H129:K129" si="69">H130</f>
        <v>2082.4</v>
      </c>
      <c r="I129" s="14">
        <f t="shared" si="69"/>
        <v>2082.4</v>
      </c>
      <c r="J129" s="14">
        <f t="shared" si="69"/>
        <v>0</v>
      </c>
      <c r="K129" s="14">
        <f t="shared" si="69"/>
        <v>0</v>
      </c>
    </row>
    <row r="130" spans="1:11" ht="30" x14ac:dyDescent="0.2">
      <c r="A130" s="36" t="s">
        <v>67</v>
      </c>
      <c r="B130" s="43" t="s">
        <v>22</v>
      </c>
      <c r="C130" s="43" t="s">
        <v>12</v>
      </c>
      <c r="D130" s="43" t="s">
        <v>10</v>
      </c>
      <c r="E130" s="43" t="s">
        <v>192</v>
      </c>
      <c r="F130" s="43" t="s">
        <v>43</v>
      </c>
      <c r="G130" s="14">
        <f>G131</f>
        <v>0</v>
      </c>
      <c r="H130" s="14">
        <f t="shared" ref="H130:K130" si="70">H131</f>
        <v>2082.4</v>
      </c>
      <c r="I130" s="14">
        <f t="shared" si="70"/>
        <v>2082.4</v>
      </c>
      <c r="J130" s="14">
        <f t="shared" si="70"/>
        <v>0</v>
      </c>
      <c r="K130" s="14">
        <f t="shared" si="70"/>
        <v>0</v>
      </c>
    </row>
    <row r="131" spans="1:11" ht="15" x14ac:dyDescent="0.2">
      <c r="A131" s="59" t="s">
        <v>125</v>
      </c>
      <c r="B131" s="54" t="s">
        <v>22</v>
      </c>
      <c r="C131" s="54" t="s">
        <v>12</v>
      </c>
      <c r="D131" s="54" t="s">
        <v>10</v>
      </c>
      <c r="E131" s="40" t="s">
        <v>192</v>
      </c>
      <c r="F131" s="54" t="s">
        <v>32</v>
      </c>
      <c r="G131" s="17">
        <v>0</v>
      </c>
      <c r="H131" s="17">
        <v>2082.4</v>
      </c>
      <c r="I131" s="17">
        <f>G131+H131</f>
        <v>2082.4</v>
      </c>
      <c r="J131" s="17">
        <v>0</v>
      </c>
      <c r="K131" s="17">
        <v>0</v>
      </c>
    </row>
    <row r="132" spans="1:11" ht="30" x14ac:dyDescent="0.2">
      <c r="A132" s="53" t="s">
        <v>178</v>
      </c>
      <c r="B132" s="43" t="s">
        <v>22</v>
      </c>
      <c r="C132" s="43" t="s">
        <v>12</v>
      </c>
      <c r="D132" s="43" t="s">
        <v>10</v>
      </c>
      <c r="E132" s="43" t="s">
        <v>177</v>
      </c>
      <c r="F132" s="43"/>
      <c r="G132" s="14">
        <f t="shared" ref="G132:G134" si="71">G133</f>
        <v>50505.1</v>
      </c>
      <c r="H132" s="14">
        <f t="shared" ref="H132:K134" si="72">H133</f>
        <v>0</v>
      </c>
      <c r="I132" s="14">
        <f t="shared" si="72"/>
        <v>50505.1</v>
      </c>
      <c r="J132" s="14">
        <f t="shared" si="72"/>
        <v>50505.1</v>
      </c>
      <c r="K132" s="14">
        <f t="shared" si="72"/>
        <v>50505.1</v>
      </c>
    </row>
    <row r="133" spans="1:11" ht="30" x14ac:dyDescent="0.2">
      <c r="A133" s="36" t="s">
        <v>115</v>
      </c>
      <c r="B133" s="43" t="s">
        <v>22</v>
      </c>
      <c r="C133" s="43" t="s">
        <v>12</v>
      </c>
      <c r="D133" s="43" t="s">
        <v>10</v>
      </c>
      <c r="E133" s="43" t="s">
        <v>177</v>
      </c>
      <c r="F133" s="43" t="s">
        <v>42</v>
      </c>
      <c r="G133" s="14">
        <f t="shared" si="71"/>
        <v>50505.1</v>
      </c>
      <c r="H133" s="14">
        <f t="shared" si="72"/>
        <v>0</v>
      </c>
      <c r="I133" s="14">
        <f t="shared" si="72"/>
        <v>50505.1</v>
      </c>
      <c r="J133" s="14">
        <f t="shared" si="72"/>
        <v>50505.1</v>
      </c>
      <c r="K133" s="14">
        <f t="shared" si="72"/>
        <v>50505.1</v>
      </c>
    </row>
    <row r="134" spans="1:11" ht="30" x14ac:dyDescent="0.2">
      <c r="A134" s="36" t="s">
        <v>67</v>
      </c>
      <c r="B134" s="43" t="s">
        <v>22</v>
      </c>
      <c r="C134" s="43" t="s">
        <v>12</v>
      </c>
      <c r="D134" s="43" t="s">
        <v>10</v>
      </c>
      <c r="E134" s="43" t="s">
        <v>177</v>
      </c>
      <c r="F134" s="43" t="s">
        <v>43</v>
      </c>
      <c r="G134" s="14">
        <f t="shared" si="71"/>
        <v>50505.1</v>
      </c>
      <c r="H134" s="14">
        <f t="shared" si="72"/>
        <v>0</v>
      </c>
      <c r="I134" s="14">
        <f t="shared" si="72"/>
        <v>50505.1</v>
      </c>
      <c r="J134" s="14">
        <f t="shared" si="72"/>
        <v>50505.1</v>
      </c>
      <c r="K134" s="14">
        <f t="shared" si="72"/>
        <v>50505.1</v>
      </c>
    </row>
    <row r="135" spans="1:11" ht="15" x14ac:dyDescent="0.2">
      <c r="A135" s="59" t="s">
        <v>125</v>
      </c>
      <c r="B135" s="54" t="s">
        <v>22</v>
      </c>
      <c r="C135" s="54" t="s">
        <v>12</v>
      </c>
      <c r="D135" s="54" t="s">
        <v>10</v>
      </c>
      <c r="E135" s="40" t="s">
        <v>177</v>
      </c>
      <c r="F135" s="54" t="s">
        <v>32</v>
      </c>
      <c r="G135" s="12">
        <v>50505.1</v>
      </c>
      <c r="H135" s="12"/>
      <c r="I135" s="12">
        <f>G135+H135</f>
        <v>50505.1</v>
      </c>
      <c r="J135" s="12">
        <f>52631.6-2126.5</f>
        <v>50505.1</v>
      </c>
      <c r="K135" s="17">
        <f>52631.6-2126.5</f>
        <v>50505.1</v>
      </c>
    </row>
    <row r="136" spans="1:11" ht="45" x14ac:dyDescent="0.2">
      <c r="A136" s="33" t="s">
        <v>171</v>
      </c>
      <c r="B136" s="43" t="s">
        <v>22</v>
      </c>
      <c r="C136" s="43" t="s">
        <v>12</v>
      </c>
      <c r="D136" s="43" t="s">
        <v>10</v>
      </c>
      <c r="E136" s="43" t="s">
        <v>172</v>
      </c>
      <c r="F136" s="43"/>
      <c r="G136" s="13">
        <f t="shared" ref="G136:I138" si="73">G137</f>
        <v>40</v>
      </c>
      <c r="H136" s="13">
        <f t="shared" si="73"/>
        <v>360</v>
      </c>
      <c r="I136" s="13">
        <f t="shared" si="73"/>
        <v>400</v>
      </c>
      <c r="J136" s="13">
        <f t="shared" ref="J136:K138" si="74">J137</f>
        <v>0</v>
      </c>
      <c r="K136" s="13">
        <f t="shared" si="74"/>
        <v>0</v>
      </c>
    </row>
    <row r="137" spans="1:11" ht="30" x14ac:dyDescent="0.2">
      <c r="A137" s="33" t="s">
        <v>115</v>
      </c>
      <c r="B137" s="43" t="s">
        <v>22</v>
      </c>
      <c r="C137" s="43" t="s">
        <v>12</v>
      </c>
      <c r="D137" s="43" t="s">
        <v>10</v>
      </c>
      <c r="E137" s="43" t="s">
        <v>172</v>
      </c>
      <c r="F137" s="43" t="s">
        <v>42</v>
      </c>
      <c r="G137" s="13">
        <f t="shared" si="73"/>
        <v>40</v>
      </c>
      <c r="H137" s="13">
        <f t="shared" si="73"/>
        <v>360</v>
      </c>
      <c r="I137" s="13">
        <f t="shared" si="73"/>
        <v>400</v>
      </c>
      <c r="J137" s="13">
        <f t="shared" si="74"/>
        <v>0</v>
      </c>
      <c r="K137" s="13">
        <f t="shared" si="74"/>
        <v>0</v>
      </c>
    </row>
    <row r="138" spans="1:11" ht="30" x14ac:dyDescent="0.2">
      <c r="A138" s="33" t="s">
        <v>67</v>
      </c>
      <c r="B138" s="43" t="s">
        <v>22</v>
      </c>
      <c r="C138" s="43" t="s">
        <v>12</v>
      </c>
      <c r="D138" s="43" t="s">
        <v>10</v>
      </c>
      <c r="E138" s="43" t="s">
        <v>172</v>
      </c>
      <c r="F138" s="43" t="s">
        <v>43</v>
      </c>
      <c r="G138" s="13">
        <f t="shared" si="73"/>
        <v>40</v>
      </c>
      <c r="H138" s="13">
        <f t="shared" si="73"/>
        <v>360</v>
      </c>
      <c r="I138" s="13">
        <f t="shared" si="73"/>
        <v>400</v>
      </c>
      <c r="J138" s="13">
        <f t="shared" si="74"/>
        <v>0</v>
      </c>
      <c r="K138" s="13">
        <f t="shared" si="74"/>
        <v>0</v>
      </c>
    </row>
    <row r="139" spans="1:11" ht="15" x14ac:dyDescent="0.2">
      <c r="A139" s="59" t="s">
        <v>125</v>
      </c>
      <c r="B139" s="54" t="s">
        <v>22</v>
      </c>
      <c r="C139" s="54" t="s">
        <v>12</v>
      </c>
      <c r="D139" s="54" t="s">
        <v>10</v>
      </c>
      <c r="E139" s="54" t="s">
        <v>172</v>
      </c>
      <c r="F139" s="54" t="s">
        <v>32</v>
      </c>
      <c r="G139" s="12">
        <v>40</v>
      </c>
      <c r="H139" s="12">
        <f>340+20</f>
        <v>360</v>
      </c>
      <c r="I139" s="12">
        <f>G139+H139</f>
        <v>400</v>
      </c>
      <c r="J139" s="12">
        <v>0</v>
      </c>
      <c r="K139" s="12">
        <v>0</v>
      </c>
    </row>
    <row r="140" spans="1:11" ht="30" x14ac:dyDescent="0.2">
      <c r="A140" s="33" t="s">
        <v>133</v>
      </c>
      <c r="B140" s="43" t="s">
        <v>22</v>
      </c>
      <c r="C140" s="43" t="s">
        <v>12</v>
      </c>
      <c r="D140" s="43" t="s">
        <v>10</v>
      </c>
      <c r="E140" s="43" t="s">
        <v>167</v>
      </c>
      <c r="F140" s="37"/>
      <c r="G140" s="13">
        <f>G141</f>
        <v>12175.9</v>
      </c>
      <c r="H140" s="13">
        <f t="shared" ref="H140:I141" si="75">H141</f>
        <v>5555.6</v>
      </c>
      <c r="I140" s="13">
        <f t="shared" si="75"/>
        <v>17731.5</v>
      </c>
      <c r="J140" s="13">
        <f t="shared" ref="J140:K141" si="76">J141</f>
        <v>12175.9</v>
      </c>
      <c r="K140" s="13">
        <f t="shared" si="76"/>
        <v>12500.7</v>
      </c>
    </row>
    <row r="141" spans="1:11" ht="30" x14ac:dyDescent="0.2">
      <c r="A141" s="36" t="s">
        <v>115</v>
      </c>
      <c r="B141" s="43" t="s">
        <v>22</v>
      </c>
      <c r="C141" s="43" t="s">
        <v>12</v>
      </c>
      <c r="D141" s="43" t="s">
        <v>10</v>
      </c>
      <c r="E141" s="43" t="s">
        <v>167</v>
      </c>
      <c r="F141" s="37" t="s">
        <v>42</v>
      </c>
      <c r="G141" s="13">
        <f>G142</f>
        <v>12175.9</v>
      </c>
      <c r="H141" s="13">
        <f t="shared" si="75"/>
        <v>5555.6</v>
      </c>
      <c r="I141" s="13">
        <f t="shared" si="75"/>
        <v>17731.5</v>
      </c>
      <c r="J141" s="13">
        <f t="shared" si="76"/>
        <v>12175.9</v>
      </c>
      <c r="K141" s="13">
        <f t="shared" si="76"/>
        <v>12500.7</v>
      </c>
    </row>
    <row r="142" spans="1:11" ht="30" x14ac:dyDescent="0.2">
      <c r="A142" s="36" t="s">
        <v>67</v>
      </c>
      <c r="B142" s="43" t="s">
        <v>22</v>
      </c>
      <c r="C142" s="43" t="s">
        <v>12</v>
      </c>
      <c r="D142" s="43" t="s">
        <v>10</v>
      </c>
      <c r="E142" s="43" t="s">
        <v>167</v>
      </c>
      <c r="F142" s="37" t="s">
        <v>43</v>
      </c>
      <c r="G142" s="13">
        <f>G143+G144</f>
        <v>12175.9</v>
      </c>
      <c r="H142" s="13">
        <f t="shared" ref="H142:K142" si="77">H143+H144</f>
        <v>5555.6</v>
      </c>
      <c r="I142" s="13">
        <f t="shared" si="77"/>
        <v>17731.5</v>
      </c>
      <c r="J142" s="13">
        <f t="shared" si="77"/>
        <v>12175.9</v>
      </c>
      <c r="K142" s="13">
        <f t="shared" si="77"/>
        <v>12500.7</v>
      </c>
    </row>
    <row r="143" spans="1:11" ht="45" x14ac:dyDescent="0.2">
      <c r="A143" s="59" t="s">
        <v>68</v>
      </c>
      <c r="B143" s="54" t="s">
        <v>22</v>
      </c>
      <c r="C143" s="54" t="s">
        <v>12</v>
      </c>
      <c r="D143" s="54" t="s">
        <v>10</v>
      </c>
      <c r="E143" s="40" t="s">
        <v>167</v>
      </c>
      <c r="F143" s="54" t="s">
        <v>34</v>
      </c>
      <c r="G143" s="17">
        <f>4094.7+6835.6+1245.6</f>
        <v>12175.9</v>
      </c>
      <c r="H143" s="17">
        <v>-12175.9</v>
      </c>
      <c r="I143" s="17">
        <f>G143+H143</f>
        <v>0</v>
      </c>
      <c r="J143" s="17">
        <v>12175.9</v>
      </c>
      <c r="K143" s="17">
        <v>12500.7</v>
      </c>
    </row>
    <row r="144" spans="1:11" ht="15" x14ac:dyDescent="0.2">
      <c r="A144" s="59" t="s">
        <v>125</v>
      </c>
      <c r="B144" s="54" t="s">
        <v>22</v>
      </c>
      <c r="C144" s="54" t="s">
        <v>12</v>
      </c>
      <c r="D144" s="54" t="s">
        <v>10</v>
      </c>
      <c r="E144" s="40" t="s">
        <v>167</v>
      </c>
      <c r="F144" s="54" t="s">
        <v>32</v>
      </c>
      <c r="G144" s="17">
        <v>0</v>
      </c>
      <c r="H144" s="17">
        <f>12175.9+555.6+5000</f>
        <v>17731.5</v>
      </c>
      <c r="I144" s="17">
        <f>G144+H144</f>
        <v>17731.5</v>
      </c>
      <c r="J144" s="17">
        <v>0</v>
      </c>
      <c r="K144" s="17">
        <v>0</v>
      </c>
    </row>
    <row r="145" spans="1:11" ht="15" x14ac:dyDescent="0.2">
      <c r="A145" s="33" t="s">
        <v>40</v>
      </c>
      <c r="B145" s="37">
        <v>920</v>
      </c>
      <c r="C145" s="37" t="s">
        <v>12</v>
      </c>
      <c r="D145" s="37" t="s">
        <v>10</v>
      </c>
      <c r="E145" s="34" t="s">
        <v>91</v>
      </c>
      <c r="F145" s="37"/>
      <c r="G145" s="14">
        <f>G154+G158+G162+G150+G146</f>
        <v>100103.4</v>
      </c>
      <c r="H145" s="14">
        <f t="shared" ref="H145:I145" si="78">H154+H158+H162+H150+H146</f>
        <v>-1507.1</v>
      </c>
      <c r="I145" s="14">
        <f t="shared" si="78"/>
        <v>98596.3</v>
      </c>
      <c r="J145" s="14">
        <f t="shared" ref="J145:K145" si="79">J154+J158+J162+J150+J146</f>
        <v>105132.99999999999</v>
      </c>
      <c r="K145" s="14">
        <f t="shared" si="79"/>
        <v>112763.19999999998</v>
      </c>
    </row>
    <row r="146" spans="1:11" ht="30" x14ac:dyDescent="0.2">
      <c r="A146" s="33" t="s">
        <v>143</v>
      </c>
      <c r="B146" s="37">
        <v>920</v>
      </c>
      <c r="C146" s="37" t="s">
        <v>12</v>
      </c>
      <c r="D146" s="37" t="s">
        <v>10</v>
      </c>
      <c r="E146" s="37" t="s">
        <v>142</v>
      </c>
      <c r="F146" s="37"/>
      <c r="G146" s="14">
        <f>G147</f>
        <v>15000</v>
      </c>
      <c r="H146" s="14">
        <f t="shared" ref="H146:I148" si="80">H147</f>
        <v>0</v>
      </c>
      <c r="I146" s="14">
        <f t="shared" si="80"/>
        <v>15000</v>
      </c>
      <c r="J146" s="14">
        <f t="shared" ref="J146:K148" si="81">J147</f>
        <v>15675</v>
      </c>
      <c r="K146" s="14">
        <f t="shared" si="81"/>
        <v>16380.4</v>
      </c>
    </row>
    <row r="147" spans="1:11" ht="30" x14ac:dyDescent="0.2">
      <c r="A147" s="36" t="s">
        <v>55</v>
      </c>
      <c r="B147" s="37">
        <v>920</v>
      </c>
      <c r="C147" s="37" t="s">
        <v>12</v>
      </c>
      <c r="D147" s="37" t="s">
        <v>10</v>
      </c>
      <c r="E147" s="37" t="s">
        <v>142</v>
      </c>
      <c r="F147" s="37" t="s">
        <v>56</v>
      </c>
      <c r="G147" s="14">
        <f>G148</f>
        <v>15000</v>
      </c>
      <c r="H147" s="14">
        <f t="shared" si="80"/>
        <v>0</v>
      </c>
      <c r="I147" s="14">
        <f t="shared" si="80"/>
        <v>15000</v>
      </c>
      <c r="J147" s="14">
        <f t="shared" si="81"/>
        <v>15675</v>
      </c>
      <c r="K147" s="14">
        <f t="shared" si="81"/>
        <v>16380.4</v>
      </c>
    </row>
    <row r="148" spans="1:11" ht="15" x14ac:dyDescent="0.2">
      <c r="A148" s="36" t="s">
        <v>57</v>
      </c>
      <c r="B148" s="37">
        <v>920</v>
      </c>
      <c r="C148" s="37" t="s">
        <v>12</v>
      </c>
      <c r="D148" s="37" t="s">
        <v>10</v>
      </c>
      <c r="E148" s="37" t="s">
        <v>142</v>
      </c>
      <c r="F148" s="37" t="s">
        <v>58</v>
      </c>
      <c r="G148" s="14">
        <f>G149</f>
        <v>15000</v>
      </c>
      <c r="H148" s="14">
        <f t="shared" si="80"/>
        <v>0</v>
      </c>
      <c r="I148" s="14">
        <f t="shared" si="80"/>
        <v>15000</v>
      </c>
      <c r="J148" s="14">
        <f t="shared" si="81"/>
        <v>15675</v>
      </c>
      <c r="K148" s="14">
        <f t="shared" si="81"/>
        <v>16380.4</v>
      </c>
    </row>
    <row r="149" spans="1:11" ht="60" x14ac:dyDescent="0.2">
      <c r="A149" s="38" t="s">
        <v>69</v>
      </c>
      <c r="B149" s="40" t="s">
        <v>22</v>
      </c>
      <c r="C149" s="40" t="s">
        <v>12</v>
      </c>
      <c r="D149" s="40" t="s">
        <v>10</v>
      </c>
      <c r="E149" s="40" t="s">
        <v>142</v>
      </c>
      <c r="F149" s="41" t="s">
        <v>36</v>
      </c>
      <c r="G149" s="12">
        <v>15000</v>
      </c>
      <c r="H149" s="12"/>
      <c r="I149" s="12">
        <f>G149+H149</f>
        <v>15000</v>
      </c>
      <c r="J149" s="12">
        <v>15675</v>
      </c>
      <c r="K149" s="12">
        <v>16380.4</v>
      </c>
    </row>
    <row r="150" spans="1:11" ht="30" x14ac:dyDescent="0.2">
      <c r="A150" s="48" t="s">
        <v>86</v>
      </c>
      <c r="B150" s="37" t="s">
        <v>22</v>
      </c>
      <c r="C150" s="37" t="s">
        <v>12</v>
      </c>
      <c r="D150" s="37" t="s">
        <v>10</v>
      </c>
      <c r="E150" s="37" t="s">
        <v>97</v>
      </c>
      <c r="F150" s="50"/>
      <c r="G150" s="13">
        <f t="shared" ref="G150:G152" si="82">G151</f>
        <v>54556.4</v>
      </c>
      <c r="H150" s="13">
        <f t="shared" ref="H150:K152" si="83">H151</f>
        <v>-1400</v>
      </c>
      <c r="I150" s="13">
        <f t="shared" si="83"/>
        <v>53156.4</v>
      </c>
      <c r="J150" s="13">
        <f t="shared" si="83"/>
        <v>67305.799999999988</v>
      </c>
      <c r="K150" s="13">
        <f t="shared" si="83"/>
        <v>73510.599999999991</v>
      </c>
    </row>
    <row r="151" spans="1:11" ht="30" x14ac:dyDescent="0.2">
      <c r="A151" s="36" t="s">
        <v>115</v>
      </c>
      <c r="B151" s="37">
        <v>920</v>
      </c>
      <c r="C151" s="37" t="s">
        <v>12</v>
      </c>
      <c r="D151" s="37" t="s">
        <v>10</v>
      </c>
      <c r="E151" s="37" t="s">
        <v>97</v>
      </c>
      <c r="F151" s="37" t="s">
        <v>42</v>
      </c>
      <c r="G151" s="13">
        <f t="shared" si="82"/>
        <v>54556.4</v>
      </c>
      <c r="H151" s="13">
        <f t="shared" si="83"/>
        <v>-1400</v>
      </c>
      <c r="I151" s="13">
        <f t="shared" si="83"/>
        <v>53156.4</v>
      </c>
      <c r="J151" s="13">
        <f t="shared" si="83"/>
        <v>67305.799999999988</v>
      </c>
      <c r="K151" s="13">
        <f t="shared" si="83"/>
        <v>73510.599999999991</v>
      </c>
    </row>
    <row r="152" spans="1:11" ht="30" x14ac:dyDescent="0.2">
      <c r="A152" s="36" t="s">
        <v>67</v>
      </c>
      <c r="B152" s="37">
        <v>920</v>
      </c>
      <c r="C152" s="37" t="s">
        <v>12</v>
      </c>
      <c r="D152" s="37" t="s">
        <v>10</v>
      </c>
      <c r="E152" s="37" t="s">
        <v>97</v>
      </c>
      <c r="F152" s="37" t="s">
        <v>43</v>
      </c>
      <c r="G152" s="13">
        <f t="shared" si="82"/>
        <v>54556.4</v>
      </c>
      <c r="H152" s="13">
        <f t="shared" si="83"/>
        <v>-1400</v>
      </c>
      <c r="I152" s="13">
        <f t="shared" si="83"/>
        <v>53156.4</v>
      </c>
      <c r="J152" s="13">
        <f t="shared" si="83"/>
        <v>67305.799999999988</v>
      </c>
      <c r="K152" s="13">
        <f t="shared" si="83"/>
        <v>73510.599999999991</v>
      </c>
    </row>
    <row r="153" spans="1:11" ht="15" x14ac:dyDescent="0.2">
      <c r="A153" s="38" t="s">
        <v>125</v>
      </c>
      <c r="B153" s="40" t="s">
        <v>22</v>
      </c>
      <c r="C153" s="40" t="s">
        <v>12</v>
      </c>
      <c r="D153" s="40" t="s">
        <v>10</v>
      </c>
      <c r="E153" s="40" t="s">
        <v>97</v>
      </c>
      <c r="F153" s="41" t="s">
        <v>32</v>
      </c>
      <c r="G153" s="42">
        <f>54533.6+22.8</f>
        <v>54556.4</v>
      </c>
      <c r="H153" s="42">
        <f>-650-750</f>
        <v>-1400</v>
      </c>
      <c r="I153" s="42">
        <f>G153+H153</f>
        <v>53156.4</v>
      </c>
      <c r="J153" s="42">
        <f>80066.2-4174.3-8586.1</f>
        <v>67305.799999999988</v>
      </c>
      <c r="K153" s="42">
        <f>82026.4-8515.8</f>
        <v>73510.599999999991</v>
      </c>
    </row>
    <row r="154" spans="1:11" ht="15" x14ac:dyDescent="0.2">
      <c r="A154" s="48" t="s">
        <v>17</v>
      </c>
      <c r="B154" s="37">
        <v>920</v>
      </c>
      <c r="C154" s="37" t="s">
        <v>12</v>
      </c>
      <c r="D154" s="37" t="s">
        <v>10</v>
      </c>
      <c r="E154" s="37" t="s">
        <v>98</v>
      </c>
      <c r="F154" s="37" t="s">
        <v>7</v>
      </c>
      <c r="G154" s="13">
        <f t="shared" ref="G154:G155" si="84">G155</f>
        <v>16302.5</v>
      </c>
      <c r="H154" s="13">
        <f t="shared" ref="H154:K156" si="85">H155</f>
        <v>0</v>
      </c>
      <c r="I154" s="13">
        <f t="shared" si="85"/>
        <v>16302.5</v>
      </c>
      <c r="J154" s="13">
        <f t="shared" si="85"/>
        <v>11934</v>
      </c>
      <c r="K154" s="13">
        <f t="shared" si="85"/>
        <v>12648.8</v>
      </c>
    </row>
    <row r="155" spans="1:11" ht="30" x14ac:dyDescent="0.2">
      <c r="A155" s="36" t="s">
        <v>115</v>
      </c>
      <c r="B155" s="37">
        <v>920</v>
      </c>
      <c r="C155" s="37" t="s">
        <v>12</v>
      </c>
      <c r="D155" s="37" t="s">
        <v>10</v>
      </c>
      <c r="E155" s="37" t="s">
        <v>98</v>
      </c>
      <c r="F155" s="37" t="s">
        <v>42</v>
      </c>
      <c r="G155" s="13">
        <f t="shared" si="84"/>
        <v>16302.5</v>
      </c>
      <c r="H155" s="13">
        <f t="shared" si="85"/>
        <v>0</v>
      </c>
      <c r="I155" s="13">
        <f t="shared" si="85"/>
        <v>16302.5</v>
      </c>
      <c r="J155" s="13">
        <f t="shared" si="85"/>
        <v>11934</v>
      </c>
      <c r="K155" s="13">
        <f t="shared" si="85"/>
        <v>12648.8</v>
      </c>
    </row>
    <row r="156" spans="1:11" ht="30" x14ac:dyDescent="0.2">
      <c r="A156" s="36" t="s">
        <v>67</v>
      </c>
      <c r="B156" s="37">
        <v>920</v>
      </c>
      <c r="C156" s="37" t="s">
        <v>12</v>
      </c>
      <c r="D156" s="37" t="s">
        <v>10</v>
      </c>
      <c r="E156" s="37" t="s">
        <v>98</v>
      </c>
      <c r="F156" s="37" t="s">
        <v>43</v>
      </c>
      <c r="G156" s="13">
        <f>G157</f>
        <v>16302.5</v>
      </c>
      <c r="H156" s="13">
        <f t="shared" si="85"/>
        <v>0</v>
      </c>
      <c r="I156" s="13">
        <f t="shared" si="85"/>
        <v>16302.5</v>
      </c>
      <c r="J156" s="13">
        <f t="shared" si="85"/>
        <v>11934</v>
      </c>
      <c r="K156" s="13">
        <f t="shared" si="85"/>
        <v>12648.8</v>
      </c>
    </row>
    <row r="157" spans="1:11" ht="15" x14ac:dyDescent="0.2">
      <c r="A157" s="38" t="s">
        <v>125</v>
      </c>
      <c r="B157" s="41" t="s">
        <v>22</v>
      </c>
      <c r="C157" s="41" t="s">
        <v>12</v>
      </c>
      <c r="D157" s="41" t="s">
        <v>10</v>
      </c>
      <c r="E157" s="41" t="s">
        <v>98</v>
      </c>
      <c r="F157" s="41" t="s">
        <v>32</v>
      </c>
      <c r="G157" s="42">
        <v>16302.5</v>
      </c>
      <c r="H157" s="42"/>
      <c r="I157" s="42">
        <f>G157+H157</f>
        <v>16302.5</v>
      </c>
      <c r="J157" s="42">
        <v>11934</v>
      </c>
      <c r="K157" s="42">
        <v>12648.8</v>
      </c>
    </row>
    <row r="158" spans="1:11" ht="15" x14ac:dyDescent="0.2">
      <c r="A158" s="48" t="s">
        <v>18</v>
      </c>
      <c r="B158" s="37">
        <v>920</v>
      </c>
      <c r="C158" s="37" t="s">
        <v>12</v>
      </c>
      <c r="D158" s="37" t="s">
        <v>10</v>
      </c>
      <c r="E158" s="37" t="s">
        <v>99</v>
      </c>
      <c r="F158" s="37" t="s">
        <v>7</v>
      </c>
      <c r="G158" s="14">
        <f t="shared" ref="G158" si="86">G161</f>
        <v>1300</v>
      </c>
      <c r="H158" s="14">
        <f t="shared" ref="H158:I158" si="87">H161</f>
        <v>0</v>
      </c>
      <c r="I158" s="14">
        <f t="shared" si="87"/>
        <v>1300</v>
      </c>
      <c r="J158" s="14">
        <f t="shared" ref="J158:K158" si="88">J161</f>
        <v>1000</v>
      </c>
      <c r="K158" s="14">
        <f t="shared" si="88"/>
        <v>1000</v>
      </c>
    </row>
    <row r="159" spans="1:11" ht="30" x14ac:dyDescent="0.2">
      <c r="A159" s="36" t="s">
        <v>115</v>
      </c>
      <c r="B159" s="37">
        <v>920</v>
      </c>
      <c r="C159" s="37" t="s">
        <v>12</v>
      </c>
      <c r="D159" s="37" t="s">
        <v>10</v>
      </c>
      <c r="E159" s="37" t="s">
        <v>99</v>
      </c>
      <c r="F159" s="37" t="s">
        <v>42</v>
      </c>
      <c r="G159" s="14">
        <f t="shared" ref="G159:G160" si="89">G160</f>
        <v>1300</v>
      </c>
      <c r="H159" s="14">
        <f t="shared" ref="H159:K160" si="90">H160</f>
        <v>0</v>
      </c>
      <c r="I159" s="14">
        <f t="shared" si="90"/>
        <v>1300</v>
      </c>
      <c r="J159" s="14">
        <f t="shared" si="90"/>
        <v>1000</v>
      </c>
      <c r="K159" s="14">
        <f t="shared" si="90"/>
        <v>1000</v>
      </c>
    </row>
    <row r="160" spans="1:11" ht="30" x14ac:dyDescent="0.2">
      <c r="A160" s="36" t="s">
        <v>67</v>
      </c>
      <c r="B160" s="37">
        <v>920</v>
      </c>
      <c r="C160" s="37" t="s">
        <v>12</v>
      </c>
      <c r="D160" s="37" t="s">
        <v>10</v>
      </c>
      <c r="E160" s="37" t="s">
        <v>99</v>
      </c>
      <c r="F160" s="37" t="s">
        <v>43</v>
      </c>
      <c r="G160" s="14">
        <f t="shared" si="89"/>
        <v>1300</v>
      </c>
      <c r="H160" s="14">
        <f t="shared" si="90"/>
        <v>0</v>
      </c>
      <c r="I160" s="14">
        <f t="shared" si="90"/>
        <v>1300</v>
      </c>
      <c r="J160" s="14">
        <f t="shared" si="90"/>
        <v>1000</v>
      </c>
      <c r="K160" s="14">
        <f t="shared" si="90"/>
        <v>1000</v>
      </c>
    </row>
    <row r="161" spans="1:11" ht="15" x14ac:dyDescent="0.2">
      <c r="A161" s="38" t="s">
        <v>125</v>
      </c>
      <c r="B161" s="40">
        <v>920</v>
      </c>
      <c r="C161" s="40" t="s">
        <v>12</v>
      </c>
      <c r="D161" s="40" t="s">
        <v>10</v>
      </c>
      <c r="E161" s="40" t="s">
        <v>99</v>
      </c>
      <c r="F161" s="40" t="s">
        <v>32</v>
      </c>
      <c r="G161" s="12">
        <v>1300</v>
      </c>
      <c r="H161" s="12"/>
      <c r="I161" s="12">
        <f>G161+H161</f>
        <v>1300</v>
      </c>
      <c r="J161" s="12">
        <v>1000</v>
      </c>
      <c r="K161" s="12">
        <v>1000</v>
      </c>
    </row>
    <row r="162" spans="1:11" ht="15" x14ac:dyDescent="0.2">
      <c r="A162" s="48" t="s">
        <v>71</v>
      </c>
      <c r="B162" s="37">
        <v>920</v>
      </c>
      <c r="C162" s="37" t="s">
        <v>12</v>
      </c>
      <c r="D162" s="37" t="s">
        <v>10</v>
      </c>
      <c r="E162" s="37" t="s">
        <v>100</v>
      </c>
      <c r="F162" s="37" t="s">
        <v>7</v>
      </c>
      <c r="G162" s="14">
        <f>G163</f>
        <v>12944.5</v>
      </c>
      <c r="H162" s="14">
        <f t="shared" ref="H162:I162" si="91">H163</f>
        <v>-107.09999999999997</v>
      </c>
      <c r="I162" s="14">
        <f t="shared" si="91"/>
        <v>12837.400000000001</v>
      </c>
      <c r="J162" s="14">
        <f t="shared" ref="J162:K162" si="92">J166</f>
        <v>9218.2000000000007</v>
      </c>
      <c r="K162" s="14">
        <f t="shared" si="92"/>
        <v>9223.4</v>
      </c>
    </row>
    <row r="163" spans="1:11" ht="30" x14ac:dyDescent="0.2">
      <c r="A163" s="36" t="s">
        <v>115</v>
      </c>
      <c r="B163" s="37">
        <v>920</v>
      </c>
      <c r="C163" s="37" t="s">
        <v>12</v>
      </c>
      <c r="D163" s="37" t="s">
        <v>10</v>
      </c>
      <c r="E163" s="37" t="s">
        <v>100</v>
      </c>
      <c r="F163" s="37" t="s">
        <v>42</v>
      </c>
      <c r="G163" s="14">
        <f t="shared" ref="G163" si="93">G164</f>
        <v>12944.5</v>
      </c>
      <c r="H163" s="14">
        <f t="shared" ref="H163:K163" si="94">H164</f>
        <v>-107.09999999999997</v>
      </c>
      <c r="I163" s="14">
        <f t="shared" si="94"/>
        <v>12837.400000000001</v>
      </c>
      <c r="J163" s="14">
        <f t="shared" si="94"/>
        <v>9218.2000000000007</v>
      </c>
      <c r="K163" s="14">
        <f t="shared" si="94"/>
        <v>9223.4</v>
      </c>
    </row>
    <row r="164" spans="1:11" ht="30" x14ac:dyDescent="0.2">
      <c r="A164" s="36" t="s">
        <v>67</v>
      </c>
      <c r="B164" s="37">
        <v>920</v>
      </c>
      <c r="C164" s="37" t="s">
        <v>12</v>
      </c>
      <c r="D164" s="37" t="s">
        <v>10</v>
      </c>
      <c r="E164" s="37" t="s">
        <v>100</v>
      </c>
      <c r="F164" s="37" t="s">
        <v>43</v>
      </c>
      <c r="G164" s="14">
        <f>G166+G165</f>
        <v>12944.5</v>
      </c>
      <c r="H164" s="14">
        <f t="shared" ref="H164:K164" si="95">H166+H165</f>
        <v>-107.09999999999997</v>
      </c>
      <c r="I164" s="14">
        <f t="shared" si="95"/>
        <v>12837.400000000001</v>
      </c>
      <c r="J164" s="14">
        <f t="shared" si="95"/>
        <v>9218.2000000000007</v>
      </c>
      <c r="K164" s="14">
        <f t="shared" si="95"/>
        <v>9223.4</v>
      </c>
    </row>
    <row r="165" spans="1:11" ht="45" x14ac:dyDescent="0.2">
      <c r="A165" s="55" t="s">
        <v>68</v>
      </c>
      <c r="B165" s="54">
        <v>920</v>
      </c>
      <c r="C165" s="54" t="s">
        <v>12</v>
      </c>
      <c r="D165" s="54" t="s">
        <v>10</v>
      </c>
      <c r="E165" s="54" t="s">
        <v>100</v>
      </c>
      <c r="F165" s="54" t="s">
        <v>34</v>
      </c>
      <c r="G165" s="17">
        <v>2753.3</v>
      </c>
      <c r="H165" s="17"/>
      <c r="I165" s="17">
        <f>G165+H165</f>
        <v>2753.3</v>
      </c>
      <c r="J165" s="17">
        <v>0</v>
      </c>
      <c r="K165" s="17">
        <v>0</v>
      </c>
    </row>
    <row r="166" spans="1:11" ht="15" x14ac:dyDescent="0.2">
      <c r="A166" s="38" t="s">
        <v>125</v>
      </c>
      <c r="B166" s="40">
        <v>920</v>
      </c>
      <c r="C166" s="40" t="s">
        <v>12</v>
      </c>
      <c r="D166" s="40" t="s">
        <v>10</v>
      </c>
      <c r="E166" s="40" t="s">
        <v>100</v>
      </c>
      <c r="F166" s="40" t="s">
        <v>32</v>
      </c>
      <c r="G166" s="12">
        <v>10191.200000000001</v>
      </c>
      <c r="H166" s="12">
        <f>-434.9+27.8+300</f>
        <v>-107.09999999999997</v>
      </c>
      <c r="I166" s="12">
        <f>G166+H166</f>
        <v>10084.1</v>
      </c>
      <c r="J166" s="12">
        <f>9672.6-117.6-329.9-6.9</f>
        <v>9218.2000000000007</v>
      </c>
      <c r="K166" s="12">
        <f>8490.8+749.9-17.3</f>
        <v>9223.4</v>
      </c>
    </row>
    <row r="167" spans="1:11" ht="14.25" x14ac:dyDescent="0.2">
      <c r="A167" s="46" t="s">
        <v>51</v>
      </c>
      <c r="B167" s="47" t="s">
        <v>22</v>
      </c>
      <c r="C167" s="47" t="s">
        <v>24</v>
      </c>
      <c r="D167" s="47" t="s">
        <v>25</v>
      </c>
      <c r="E167" s="47"/>
      <c r="F167" s="47" t="s">
        <v>7</v>
      </c>
      <c r="G167" s="19">
        <f t="shared" ref="G167" si="96">G168+G174</f>
        <v>1106.0999999999999</v>
      </c>
      <c r="H167" s="19">
        <f t="shared" ref="H167:I167" si="97">H168+H174</f>
        <v>0</v>
      </c>
      <c r="I167" s="19">
        <f t="shared" si="97"/>
        <v>1106.0999999999999</v>
      </c>
      <c r="J167" s="19">
        <f t="shared" ref="J167:K167" si="98">J168+J174</f>
        <v>1119.5999999999999</v>
      </c>
      <c r="K167" s="19">
        <f t="shared" si="98"/>
        <v>1154.7</v>
      </c>
    </row>
    <row r="168" spans="1:11" ht="15" x14ac:dyDescent="0.2">
      <c r="A168" s="48" t="s">
        <v>27</v>
      </c>
      <c r="B168" s="37" t="s">
        <v>22</v>
      </c>
      <c r="C168" s="37" t="s">
        <v>24</v>
      </c>
      <c r="D168" s="37" t="s">
        <v>9</v>
      </c>
      <c r="E168" s="37"/>
      <c r="F168" s="37"/>
      <c r="G168" s="14">
        <f t="shared" ref="G168:G172" si="99">G169</f>
        <v>522</v>
      </c>
      <c r="H168" s="14">
        <f t="shared" ref="H168:K172" si="100">H169</f>
        <v>0</v>
      </c>
      <c r="I168" s="14">
        <f t="shared" si="100"/>
        <v>522</v>
      </c>
      <c r="J168" s="14">
        <f t="shared" si="100"/>
        <v>522</v>
      </c>
      <c r="K168" s="14">
        <f t="shared" si="100"/>
        <v>543</v>
      </c>
    </row>
    <row r="169" spans="1:11" ht="15" x14ac:dyDescent="0.2">
      <c r="A169" s="33" t="s">
        <v>40</v>
      </c>
      <c r="B169" s="37">
        <v>920</v>
      </c>
      <c r="C169" s="37" t="s">
        <v>24</v>
      </c>
      <c r="D169" s="37" t="s">
        <v>9</v>
      </c>
      <c r="E169" s="34" t="s">
        <v>91</v>
      </c>
      <c r="F169" s="37"/>
      <c r="G169" s="14">
        <f t="shared" si="99"/>
        <v>522</v>
      </c>
      <c r="H169" s="14">
        <f t="shared" si="100"/>
        <v>0</v>
      </c>
      <c r="I169" s="14">
        <f t="shared" si="100"/>
        <v>522</v>
      </c>
      <c r="J169" s="14">
        <f t="shared" si="100"/>
        <v>522</v>
      </c>
      <c r="K169" s="14">
        <f t="shared" si="100"/>
        <v>543</v>
      </c>
    </row>
    <row r="170" spans="1:11" ht="30" x14ac:dyDescent="0.25">
      <c r="A170" s="62" t="s">
        <v>72</v>
      </c>
      <c r="B170" s="37" t="s">
        <v>22</v>
      </c>
      <c r="C170" s="37" t="s">
        <v>24</v>
      </c>
      <c r="D170" s="37" t="s">
        <v>9</v>
      </c>
      <c r="E170" s="34" t="s">
        <v>101</v>
      </c>
      <c r="F170" s="37"/>
      <c r="G170" s="14">
        <f t="shared" si="99"/>
        <v>522</v>
      </c>
      <c r="H170" s="14">
        <f t="shared" si="100"/>
        <v>0</v>
      </c>
      <c r="I170" s="14">
        <f t="shared" si="100"/>
        <v>522</v>
      </c>
      <c r="J170" s="14">
        <f t="shared" si="100"/>
        <v>522</v>
      </c>
      <c r="K170" s="14">
        <f t="shared" si="100"/>
        <v>543</v>
      </c>
    </row>
    <row r="171" spans="1:11" ht="15" x14ac:dyDescent="0.2">
      <c r="A171" s="63" t="s">
        <v>60</v>
      </c>
      <c r="B171" s="37" t="s">
        <v>22</v>
      </c>
      <c r="C171" s="37" t="s">
        <v>24</v>
      </c>
      <c r="D171" s="37" t="s">
        <v>9</v>
      </c>
      <c r="E171" s="34" t="s">
        <v>101</v>
      </c>
      <c r="F171" s="37" t="s">
        <v>59</v>
      </c>
      <c r="G171" s="14">
        <f t="shared" si="99"/>
        <v>522</v>
      </c>
      <c r="H171" s="14">
        <f t="shared" si="100"/>
        <v>0</v>
      </c>
      <c r="I171" s="14">
        <f t="shared" si="100"/>
        <v>522</v>
      </c>
      <c r="J171" s="14">
        <f t="shared" si="100"/>
        <v>522</v>
      </c>
      <c r="K171" s="14">
        <f t="shared" si="100"/>
        <v>543</v>
      </c>
    </row>
    <row r="172" spans="1:11" ht="30" x14ac:dyDescent="0.2">
      <c r="A172" s="64" t="s">
        <v>61</v>
      </c>
      <c r="B172" s="37" t="s">
        <v>22</v>
      </c>
      <c r="C172" s="37" t="s">
        <v>24</v>
      </c>
      <c r="D172" s="37" t="s">
        <v>9</v>
      </c>
      <c r="E172" s="34" t="s">
        <v>101</v>
      </c>
      <c r="F172" s="37" t="s">
        <v>62</v>
      </c>
      <c r="G172" s="14">
        <f t="shared" si="99"/>
        <v>522</v>
      </c>
      <c r="H172" s="14">
        <f t="shared" si="100"/>
        <v>0</v>
      </c>
      <c r="I172" s="14">
        <f t="shared" si="100"/>
        <v>522</v>
      </c>
      <c r="J172" s="14">
        <f t="shared" si="100"/>
        <v>522</v>
      </c>
      <c r="K172" s="14">
        <f t="shared" si="100"/>
        <v>543</v>
      </c>
    </row>
    <row r="173" spans="1:11" ht="15" x14ac:dyDescent="0.2">
      <c r="A173" s="38" t="s">
        <v>65</v>
      </c>
      <c r="B173" s="40" t="s">
        <v>22</v>
      </c>
      <c r="C173" s="40" t="s">
        <v>24</v>
      </c>
      <c r="D173" s="40" t="s">
        <v>9</v>
      </c>
      <c r="E173" s="40" t="s">
        <v>101</v>
      </c>
      <c r="F173" s="40" t="s">
        <v>35</v>
      </c>
      <c r="G173" s="12">
        <v>522</v>
      </c>
      <c r="H173" s="12"/>
      <c r="I173" s="12">
        <f>G173+H173</f>
        <v>522</v>
      </c>
      <c r="J173" s="12">
        <v>522</v>
      </c>
      <c r="K173" s="12">
        <v>543</v>
      </c>
    </row>
    <row r="174" spans="1:11" ht="15" x14ac:dyDescent="0.2">
      <c r="A174" s="48" t="s">
        <v>30</v>
      </c>
      <c r="B174" s="37" t="s">
        <v>22</v>
      </c>
      <c r="C174" s="37" t="s">
        <v>24</v>
      </c>
      <c r="D174" s="37" t="s">
        <v>10</v>
      </c>
      <c r="E174" s="37"/>
      <c r="F174" s="37"/>
      <c r="G174" s="16">
        <f t="shared" ref="G174" si="101">G175+G184</f>
        <v>584.1</v>
      </c>
      <c r="H174" s="16">
        <f t="shared" ref="H174:I174" si="102">H175+H184</f>
        <v>0</v>
      </c>
      <c r="I174" s="16">
        <f t="shared" si="102"/>
        <v>584.1</v>
      </c>
      <c r="J174" s="16">
        <f t="shared" ref="J174:K174" si="103">J175+J184</f>
        <v>597.6</v>
      </c>
      <c r="K174" s="16">
        <f t="shared" si="103"/>
        <v>611.70000000000005</v>
      </c>
    </row>
    <row r="175" spans="1:11" ht="30" x14ac:dyDescent="0.2">
      <c r="A175" s="33" t="s">
        <v>154</v>
      </c>
      <c r="B175" s="37">
        <v>920</v>
      </c>
      <c r="C175" s="37" t="s">
        <v>24</v>
      </c>
      <c r="D175" s="37" t="s">
        <v>10</v>
      </c>
      <c r="E175" s="34" t="s">
        <v>168</v>
      </c>
      <c r="F175" s="37"/>
      <c r="G175" s="16">
        <f t="shared" ref="G175" si="104">G176+G180</f>
        <v>350</v>
      </c>
      <c r="H175" s="16">
        <f t="shared" ref="H175:I175" si="105">H176+H180</f>
        <v>0</v>
      </c>
      <c r="I175" s="16">
        <f t="shared" si="105"/>
        <v>350</v>
      </c>
      <c r="J175" s="16">
        <f t="shared" ref="J175:K175" si="106">J176+J180</f>
        <v>363.5</v>
      </c>
      <c r="K175" s="16">
        <f t="shared" si="106"/>
        <v>377.6</v>
      </c>
    </row>
    <row r="176" spans="1:11" ht="45" x14ac:dyDescent="0.2">
      <c r="A176" s="33" t="s">
        <v>76</v>
      </c>
      <c r="B176" s="37" t="s">
        <v>22</v>
      </c>
      <c r="C176" s="37" t="s">
        <v>24</v>
      </c>
      <c r="D176" s="37" t="s">
        <v>10</v>
      </c>
      <c r="E176" s="65" t="s">
        <v>169</v>
      </c>
      <c r="F176" s="37"/>
      <c r="G176" s="16">
        <f t="shared" ref="G176:G191" si="107">G177</f>
        <v>300</v>
      </c>
      <c r="H176" s="16">
        <f t="shared" ref="H176:K191" si="108">H177</f>
        <v>0</v>
      </c>
      <c r="I176" s="16">
        <f t="shared" si="108"/>
        <v>300</v>
      </c>
      <c r="J176" s="16">
        <f t="shared" si="108"/>
        <v>313.5</v>
      </c>
      <c r="K176" s="16">
        <f t="shared" si="108"/>
        <v>327.60000000000002</v>
      </c>
    </row>
    <row r="177" spans="1:11" ht="15" x14ac:dyDescent="0.2">
      <c r="A177" s="63" t="s">
        <v>60</v>
      </c>
      <c r="B177" s="37" t="s">
        <v>22</v>
      </c>
      <c r="C177" s="37" t="s">
        <v>24</v>
      </c>
      <c r="D177" s="37" t="s">
        <v>10</v>
      </c>
      <c r="E177" s="65" t="s">
        <v>169</v>
      </c>
      <c r="F177" s="37" t="s">
        <v>59</v>
      </c>
      <c r="G177" s="16">
        <f t="shared" si="107"/>
        <v>300</v>
      </c>
      <c r="H177" s="16">
        <f t="shared" si="108"/>
        <v>0</v>
      </c>
      <c r="I177" s="16">
        <f t="shared" si="108"/>
        <v>300</v>
      </c>
      <c r="J177" s="16">
        <f t="shared" si="108"/>
        <v>313.5</v>
      </c>
      <c r="K177" s="16">
        <f t="shared" si="108"/>
        <v>327.60000000000002</v>
      </c>
    </row>
    <row r="178" spans="1:11" ht="30" x14ac:dyDescent="0.2">
      <c r="A178" s="66" t="s">
        <v>64</v>
      </c>
      <c r="B178" s="37" t="s">
        <v>22</v>
      </c>
      <c r="C178" s="37" t="s">
        <v>24</v>
      </c>
      <c r="D178" s="37" t="s">
        <v>10</v>
      </c>
      <c r="E178" s="65" t="s">
        <v>169</v>
      </c>
      <c r="F178" s="37" t="s">
        <v>63</v>
      </c>
      <c r="G178" s="16">
        <f t="shared" si="107"/>
        <v>300</v>
      </c>
      <c r="H178" s="16">
        <f t="shared" si="108"/>
        <v>0</v>
      </c>
      <c r="I178" s="16">
        <f t="shared" si="108"/>
        <v>300</v>
      </c>
      <c r="J178" s="16">
        <f t="shared" si="108"/>
        <v>313.5</v>
      </c>
      <c r="K178" s="16">
        <f t="shared" si="108"/>
        <v>327.60000000000002</v>
      </c>
    </row>
    <row r="179" spans="1:11" ht="30" x14ac:dyDescent="0.2">
      <c r="A179" s="38" t="s">
        <v>66</v>
      </c>
      <c r="B179" s="40" t="s">
        <v>22</v>
      </c>
      <c r="C179" s="40" t="s">
        <v>24</v>
      </c>
      <c r="D179" s="40" t="s">
        <v>10</v>
      </c>
      <c r="E179" s="39" t="s">
        <v>169</v>
      </c>
      <c r="F179" s="40" t="s">
        <v>37</v>
      </c>
      <c r="G179" s="12">
        <v>300</v>
      </c>
      <c r="H179" s="12"/>
      <c r="I179" s="12">
        <f>G179+H179</f>
        <v>300</v>
      </c>
      <c r="J179" s="12">
        <v>313.5</v>
      </c>
      <c r="K179" s="12">
        <v>327.60000000000002</v>
      </c>
    </row>
    <row r="180" spans="1:11" ht="30" x14ac:dyDescent="0.2">
      <c r="A180" s="33" t="s">
        <v>78</v>
      </c>
      <c r="B180" s="37" t="s">
        <v>22</v>
      </c>
      <c r="C180" s="37" t="s">
        <v>24</v>
      </c>
      <c r="D180" s="37" t="s">
        <v>10</v>
      </c>
      <c r="E180" s="65" t="s">
        <v>170</v>
      </c>
      <c r="F180" s="37"/>
      <c r="G180" s="16">
        <f t="shared" ref="G180" si="109">G181</f>
        <v>50</v>
      </c>
      <c r="H180" s="16">
        <f t="shared" ref="H180:K180" si="110">H181</f>
        <v>0</v>
      </c>
      <c r="I180" s="16">
        <f t="shared" si="110"/>
        <v>50</v>
      </c>
      <c r="J180" s="16">
        <f t="shared" si="110"/>
        <v>50</v>
      </c>
      <c r="K180" s="16">
        <f t="shared" si="110"/>
        <v>50</v>
      </c>
    </row>
    <row r="181" spans="1:11" ht="15" x14ac:dyDescent="0.2">
      <c r="A181" s="63" t="s">
        <v>60</v>
      </c>
      <c r="B181" s="37" t="s">
        <v>22</v>
      </c>
      <c r="C181" s="37" t="s">
        <v>24</v>
      </c>
      <c r="D181" s="37" t="s">
        <v>10</v>
      </c>
      <c r="E181" s="65" t="s">
        <v>170</v>
      </c>
      <c r="F181" s="37" t="s">
        <v>59</v>
      </c>
      <c r="G181" s="16">
        <f t="shared" si="107"/>
        <v>50</v>
      </c>
      <c r="H181" s="16">
        <f t="shared" si="108"/>
        <v>0</v>
      </c>
      <c r="I181" s="16">
        <f t="shared" si="108"/>
        <v>50</v>
      </c>
      <c r="J181" s="16">
        <f t="shared" si="108"/>
        <v>50</v>
      </c>
      <c r="K181" s="16">
        <f t="shared" si="108"/>
        <v>50</v>
      </c>
    </row>
    <row r="182" spans="1:11" ht="30" x14ac:dyDescent="0.2">
      <c r="A182" s="66" t="s">
        <v>64</v>
      </c>
      <c r="B182" s="37" t="s">
        <v>22</v>
      </c>
      <c r="C182" s="37" t="s">
        <v>24</v>
      </c>
      <c r="D182" s="37" t="s">
        <v>10</v>
      </c>
      <c r="E182" s="65" t="s">
        <v>170</v>
      </c>
      <c r="F182" s="37" t="s">
        <v>63</v>
      </c>
      <c r="G182" s="16">
        <f t="shared" si="107"/>
        <v>50</v>
      </c>
      <c r="H182" s="16">
        <f t="shared" si="108"/>
        <v>0</v>
      </c>
      <c r="I182" s="16">
        <f t="shared" si="108"/>
        <v>50</v>
      </c>
      <c r="J182" s="16">
        <f t="shared" si="108"/>
        <v>50</v>
      </c>
      <c r="K182" s="16">
        <f t="shared" si="108"/>
        <v>50</v>
      </c>
    </row>
    <row r="183" spans="1:11" ht="30" x14ac:dyDescent="0.2">
      <c r="A183" s="38" t="s">
        <v>66</v>
      </c>
      <c r="B183" s="40" t="s">
        <v>22</v>
      </c>
      <c r="C183" s="40" t="s">
        <v>24</v>
      </c>
      <c r="D183" s="40" t="s">
        <v>10</v>
      </c>
      <c r="E183" s="39" t="s">
        <v>170</v>
      </c>
      <c r="F183" s="40" t="s">
        <v>37</v>
      </c>
      <c r="G183" s="12">
        <v>50</v>
      </c>
      <c r="H183" s="12"/>
      <c r="I183" s="12">
        <f>G183+H183</f>
        <v>50</v>
      </c>
      <c r="J183" s="12">
        <v>50</v>
      </c>
      <c r="K183" s="12">
        <v>50</v>
      </c>
    </row>
    <row r="184" spans="1:11" ht="15" x14ac:dyDescent="0.2">
      <c r="A184" s="33" t="s">
        <v>40</v>
      </c>
      <c r="B184" s="37">
        <v>920</v>
      </c>
      <c r="C184" s="37" t="s">
        <v>24</v>
      </c>
      <c r="D184" s="37" t="s">
        <v>10</v>
      </c>
      <c r="E184" s="34" t="s">
        <v>91</v>
      </c>
      <c r="F184" s="37"/>
      <c r="G184" s="16">
        <f t="shared" ref="G184" si="111">G185+G189</f>
        <v>234.1</v>
      </c>
      <c r="H184" s="16">
        <f t="shared" ref="H184:I184" si="112">H185+H189</f>
        <v>0</v>
      </c>
      <c r="I184" s="16">
        <f t="shared" si="112"/>
        <v>234.1</v>
      </c>
      <c r="J184" s="16">
        <f t="shared" ref="J184:K184" si="113">J185+J189</f>
        <v>234.1</v>
      </c>
      <c r="K184" s="16">
        <f t="shared" si="113"/>
        <v>234.1</v>
      </c>
    </row>
    <row r="185" spans="1:11" ht="30" x14ac:dyDescent="0.2">
      <c r="A185" s="67" t="s">
        <v>79</v>
      </c>
      <c r="B185" s="37" t="s">
        <v>22</v>
      </c>
      <c r="C185" s="37" t="s">
        <v>24</v>
      </c>
      <c r="D185" s="37" t="s">
        <v>10</v>
      </c>
      <c r="E185" s="34" t="s">
        <v>102</v>
      </c>
      <c r="F185" s="37"/>
      <c r="G185" s="16">
        <f t="shared" si="107"/>
        <v>224.1</v>
      </c>
      <c r="H185" s="16">
        <f t="shared" si="108"/>
        <v>0</v>
      </c>
      <c r="I185" s="16">
        <f t="shared" si="108"/>
        <v>224.1</v>
      </c>
      <c r="J185" s="16">
        <f t="shared" si="108"/>
        <v>224.1</v>
      </c>
      <c r="K185" s="16">
        <f t="shared" si="108"/>
        <v>224.1</v>
      </c>
    </row>
    <row r="186" spans="1:11" ht="15" x14ac:dyDescent="0.2">
      <c r="A186" s="63" t="s">
        <v>60</v>
      </c>
      <c r="B186" s="37" t="s">
        <v>22</v>
      </c>
      <c r="C186" s="37" t="s">
        <v>24</v>
      </c>
      <c r="D186" s="37" t="s">
        <v>10</v>
      </c>
      <c r="E186" s="34" t="s">
        <v>102</v>
      </c>
      <c r="F186" s="37" t="s">
        <v>59</v>
      </c>
      <c r="G186" s="16">
        <f t="shared" si="107"/>
        <v>224.1</v>
      </c>
      <c r="H186" s="16">
        <f t="shared" si="108"/>
        <v>0</v>
      </c>
      <c r="I186" s="16">
        <f t="shared" si="108"/>
        <v>224.1</v>
      </c>
      <c r="J186" s="16">
        <f t="shared" si="108"/>
        <v>224.1</v>
      </c>
      <c r="K186" s="16">
        <f t="shared" si="108"/>
        <v>224.1</v>
      </c>
    </row>
    <row r="187" spans="1:11" ht="30" x14ac:dyDescent="0.2">
      <c r="A187" s="66" t="s">
        <v>64</v>
      </c>
      <c r="B187" s="37" t="s">
        <v>22</v>
      </c>
      <c r="C187" s="37" t="s">
        <v>24</v>
      </c>
      <c r="D187" s="37" t="s">
        <v>10</v>
      </c>
      <c r="E187" s="34" t="s">
        <v>102</v>
      </c>
      <c r="F187" s="37" t="s">
        <v>63</v>
      </c>
      <c r="G187" s="16">
        <f t="shared" si="107"/>
        <v>224.1</v>
      </c>
      <c r="H187" s="16">
        <f t="shared" si="108"/>
        <v>0</v>
      </c>
      <c r="I187" s="16">
        <f t="shared" si="108"/>
        <v>224.1</v>
      </c>
      <c r="J187" s="16">
        <f t="shared" si="108"/>
        <v>224.1</v>
      </c>
      <c r="K187" s="16">
        <f t="shared" si="108"/>
        <v>224.1</v>
      </c>
    </row>
    <row r="188" spans="1:11" ht="30" x14ac:dyDescent="0.2">
      <c r="A188" s="38" t="s">
        <v>66</v>
      </c>
      <c r="B188" s="40" t="s">
        <v>22</v>
      </c>
      <c r="C188" s="40" t="s">
        <v>24</v>
      </c>
      <c r="D188" s="40" t="s">
        <v>10</v>
      </c>
      <c r="E188" s="39" t="s">
        <v>102</v>
      </c>
      <c r="F188" s="40" t="s">
        <v>37</v>
      </c>
      <c r="G188" s="12">
        <v>224.1</v>
      </c>
      <c r="H188" s="12"/>
      <c r="I188" s="12">
        <f>G188+H188</f>
        <v>224.1</v>
      </c>
      <c r="J188" s="12">
        <v>224.1</v>
      </c>
      <c r="K188" s="12">
        <v>224.1</v>
      </c>
    </row>
    <row r="189" spans="1:11" ht="45" x14ac:dyDescent="0.25">
      <c r="A189" s="62" t="s">
        <v>80</v>
      </c>
      <c r="B189" s="37" t="s">
        <v>22</v>
      </c>
      <c r="C189" s="37" t="s">
        <v>24</v>
      </c>
      <c r="D189" s="37" t="s">
        <v>10</v>
      </c>
      <c r="E189" s="34" t="s">
        <v>103</v>
      </c>
      <c r="F189" s="37"/>
      <c r="G189" s="16">
        <f t="shared" si="107"/>
        <v>10</v>
      </c>
      <c r="H189" s="16">
        <f t="shared" si="108"/>
        <v>0</v>
      </c>
      <c r="I189" s="16">
        <f t="shared" si="108"/>
        <v>10</v>
      </c>
      <c r="J189" s="16">
        <f t="shared" si="108"/>
        <v>10</v>
      </c>
      <c r="K189" s="16">
        <f t="shared" si="108"/>
        <v>10</v>
      </c>
    </row>
    <row r="190" spans="1:11" ht="30" x14ac:dyDescent="0.2">
      <c r="A190" s="36" t="s">
        <v>115</v>
      </c>
      <c r="B190" s="37" t="s">
        <v>22</v>
      </c>
      <c r="C190" s="37" t="s">
        <v>24</v>
      </c>
      <c r="D190" s="37" t="s">
        <v>10</v>
      </c>
      <c r="E190" s="34" t="s">
        <v>103</v>
      </c>
      <c r="F190" s="37" t="s">
        <v>42</v>
      </c>
      <c r="G190" s="16">
        <f t="shared" si="107"/>
        <v>10</v>
      </c>
      <c r="H190" s="16">
        <f t="shared" si="108"/>
        <v>0</v>
      </c>
      <c r="I190" s="16">
        <f t="shared" si="108"/>
        <v>10</v>
      </c>
      <c r="J190" s="16">
        <f t="shared" si="108"/>
        <v>10</v>
      </c>
      <c r="K190" s="16">
        <f t="shared" si="108"/>
        <v>10</v>
      </c>
    </row>
    <row r="191" spans="1:11" ht="30" x14ac:dyDescent="0.2">
      <c r="A191" s="36" t="s">
        <v>67</v>
      </c>
      <c r="B191" s="37" t="s">
        <v>22</v>
      </c>
      <c r="C191" s="37" t="s">
        <v>24</v>
      </c>
      <c r="D191" s="37" t="s">
        <v>10</v>
      </c>
      <c r="E191" s="34" t="s">
        <v>103</v>
      </c>
      <c r="F191" s="37" t="s">
        <v>43</v>
      </c>
      <c r="G191" s="16">
        <f t="shared" si="107"/>
        <v>10</v>
      </c>
      <c r="H191" s="16">
        <f t="shared" si="108"/>
        <v>0</v>
      </c>
      <c r="I191" s="16">
        <f t="shared" si="108"/>
        <v>10</v>
      </c>
      <c r="J191" s="16">
        <f t="shared" si="108"/>
        <v>10</v>
      </c>
      <c r="K191" s="16">
        <f t="shared" si="108"/>
        <v>10</v>
      </c>
    </row>
    <row r="192" spans="1:11" ht="15" x14ac:dyDescent="0.2">
      <c r="A192" s="38" t="s">
        <v>125</v>
      </c>
      <c r="B192" s="40" t="s">
        <v>22</v>
      </c>
      <c r="C192" s="40" t="s">
        <v>24</v>
      </c>
      <c r="D192" s="40" t="s">
        <v>10</v>
      </c>
      <c r="E192" s="39" t="s">
        <v>103</v>
      </c>
      <c r="F192" s="40" t="s">
        <v>32</v>
      </c>
      <c r="G192" s="12">
        <v>10</v>
      </c>
      <c r="H192" s="12"/>
      <c r="I192" s="12">
        <f>G192+H192</f>
        <v>10</v>
      </c>
      <c r="J192" s="12">
        <v>10</v>
      </c>
      <c r="K192" s="12">
        <v>10</v>
      </c>
    </row>
    <row r="193" spans="1:14" ht="28.5" x14ac:dyDescent="0.2">
      <c r="A193" s="46" t="s">
        <v>119</v>
      </c>
      <c r="B193" s="47" t="s">
        <v>22</v>
      </c>
      <c r="C193" s="47">
        <v>99</v>
      </c>
      <c r="D193" s="47" t="s">
        <v>25</v>
      </c>
      <c r="E193" s="34"/>
      <c r="F193" s="47"/>
      <c r="G193" s="19">
        <f t="shared" ref="G193:G195" si="114">G194</f>
        <v>0</v>
      </c>
      <c r="H193" s="19">
        <f t="shared" ref="H193:K195" si="115">H194</f>
        <v>0</v>
      </c>
      <c r="I193" s="19">
        <f t="shared" si="115"/>
        <v>0</v>
      </c>
      <c r="J193" s="19">
        <f t="shared" si="115"/>
        <v>4181.2</v>
      </c>
      <c r="K193" s="19">
        <f t="shared" si="115"/>
        <v>8533.1</v>
      </c>
    </row>
    <row r="194" spans="1:14" ht="15" x14ac:dyDescent="0.2">
      <c r="A194" s="58" t="s">
        <v>120</v>
      </c>
      <c r="B194" s="34" t="s">
        <v>22</v>
      </c>
      <c r="C194" s="43">
        <v>99</v>
      </c>
      <c r="D194" s="43">
        <v>99</v>
      </c>
      <c r="E194" s="34"/>
      <c r="F194" s="34"/>
      <c r="G194" s="13">
        <f t="shared" si="114"/>
        <v>0</v>
      </c>
      <c r="H194" s="13">
        <f t="shared" si="115"/>
        <v>0</v>
      </c>
      <c r="I194" s="13">
        <f t="shared" si="115"/>
        <v>0</v>
      </c>
      <c r="J194" s="13">
        <f t="shared" si="115"/>
        <v>4181.2</v>
      </c>
      <c r="K194" s="13">
        <f t="shared" si="115"/>
        <v>8533.1</v>
      </c>
    </row>
    <row r="195" spans="1:14" ht="15" x14ac:dyDescent="0.2">
      <c r="A195" s="58" t="s">
        <v>40</v>
      </c>
      <c r="B195" s="34" t="s">
        <v>22</v>
      </c>
      <c r="C195" s="43">
        <v>99</v>
      </c>
      <c r="D195" s="43">
        <v>99</v>
      </c>
      <c r="E195" s="34" t="s">
        <v>91</v>
      </c>
      <c r="F195" s="34"/>
      <c r="G195" s="13">
        <f t="shared" si="114"/>
        <v>0</v>
      </c>
      <c r="H195" s="13">
        <f t="shared" si="115"/>
        <v>0</v>
      </c>
      <c r="I195" s="13">
        <f t="shared" si="115"/>
        <v>0</v>
      </c>
      <c r="J195" s="13">
        <f t="shared" si="115"/>
        <v>4181.2</v>
      </c>
      <c r="K195" s="13">
        <f t="shared" si="115"/>
        <v>8533.1</v>
      </c>
    </row>
    <row r="196" spans="1:14" ht="15" x14ac:dyDescent="0.2">
      <c r="A196" s="58" t="s">
        <v>120</v>
      </c>
      <c r="B196" s="34" t="s">
        <v>22</v>
      </c>
      <c r="C196" s="43">
        <v>99</v>
      </c>
      <c r="D196" s="43">
        <v>99</v>
      </c>
      <c r="E196" s="34" t="s">
        <v>121</v>
      </c>
      <c r="F196" s="34"/>
      <c r="G196" s="13">
        <v>0</v>
      </c>
      <c r="H196" s="13"/>
      <c r="I196" s="13">
        <f>G196+H196</f>
        <v>0</v>
      </c>
      <c r="J196" s="13">
        <v>4181.2</v>
      </c>
      <c r="K196" s="13">
        <v>8533.1</v>
      </c>
    </row>
    <row r="197" spans="1:14" ht="28.5" x14ac:dyDescent="0.2">
      <c r="A197" s="69" t="s">
        <v>52</v>
      </c>
      <c r="B197" s="70" t="s">
        <v>53</v>
      </c>
      <c r="C197" s="71"/>
      <c r="D197" s="71"/>
      <c r="E197" s="70"/>
      <c r="F197" s="70" t="s">
        <v>7</v>
      </c>
      <c r="G197" s="9">
        <f t="shared" ref="G197" si="116">G198</f>
        <v>47090.200000000004</v>
      </c>
      <c r="H197" s="9">
        <f>H198</f>
        <v>0</v>
      </c>
      <c r="I197" s="9">
        <f>I198</f>
        <v>47090.200000000004</v>
      </c>
      <c r="J197" s="9">
        <f t="shared" ref="J197" si="117">J198</f>
        <v>48115.199999999997</v>
      </c>
      <c r="K197" s="9">
        <f>K198</f>
        <v>49719.899999999994</v>
      </c>
      <c r="L197" s="87"/>
      <c r="M197" s="87"/>
      <c r="N197" s="87"/>
    </row>
    <row r="198" spans="1:14" ht="14.25" x14ac:dyDescent="0.2">
      <c r="A198" s="46" t="s">
        <v>54</v>
      </c>
      <c r="B198" s="72">
        <v>956</v>
      </c>
      <c r="C198" s="73">
        <v>8</v>
      </c>
      <c r="D198" s="47" t="s">
        <v>25</v>
      </c>
      <c r="E198" s="74"/>
      <c r="F198" s="72"/>
      <c r="G198" s="8">
        <f>G199+G229</f>
        <v>47090.200000000004</v>
      </c>
      <c r="H198" s="8">
        <f>H199+H229</f>
        <v>0</v>
      </c>
      <c r="I198" s="8">
        <f>I199+I229</f>
        <v>47090.200000000004</v>
      </c>
      <c r="J198" s="8">
        <f>J199+J229</f>
        <v>48115.199999999997</v>
      </c>
      <c r="K198" s="8">
        <f>K199+K229</f>
        <v>49719.899999999994</v>
      </c>
      <c r="L198" s="87"/>
      <c r="M198" s="87"/>
      <c r="N198" s="87"/>
    </row>
    <row r="199" spans="1:14" ht="15" x14ac:dyDescent="0.2">
      <c r="A199" s="48" t="s">
        <v>21</v>
      </c>
      <c r="B199" s="75">
        <v>956</v>
      </c>
      <c r="C199" s="76">
        <v>8</v>
      </c>
      <c r="D199" s="76">
        <v>1</v>
      </c>
      <c r="E199" s="77"/>
      <c r="F199" s="75"/>
      <c r="G199" s="11">
        <f>G200</f>
        <v>34928.300000000003</v>
      </c>
      <c r="H199" s="11">
        <f t="shared" ref="H199:I199" si="118">H200</f>
        <v>0</v>
      </c>
      <c r="I199" s="11">
        <f t="shared" si="118"/>
        <v>34928.300000000003</v>
      </c>
      <c r="J199" s="11">
        <f t="shared" ref="J199:K199" si="119">J200</f>
        <v>35382.1</v>
      </c>
      <c r="K199" s="11">
        <f t="shared" si="119"/>
        <v>36601.199999999997</v>
      </c>
    </row>
    <row r="200" spans="1:14" ht="30" x14ac:dyDescent="0.2">
      <c r="A200" s="33" t="s">
        <v>158</v>
      </c>
      <c r="B200" s="34" t="s">
        <v>53</v>
      </c>
      <c r="C200" s="30">
        <v>8</v>
      </c>
      <c r="D200" s="30">
        <v>1</v>
      </c>
      <c r="E200" s="34" t="s">
        <v>104</v>
      </c>
      <c r="F200" s="34"/>
      <c r="G200" s="13">
        <f>G201+G205+G217+G221+G213+G209</f>
        <v>34928.300000000003</v>
      </c>
      <c r="H200" s="13">
        <f>H201+H205+H217+H221+H213+H209+H225</f>
        <v>0</v>
      </c>
      <c r="I200" s="13">
        <f>I201+I205+I217+I221+I213+I209+I225</f>
        <v>34928.300000000003</v>
      </c>
      <c r="J200" s="13">
        <f>J201+J205+J217+J221+J213</f>
        <v>35382.1</v>
      </c>
      <c r="K200" s="13">
        <f>K201+K205+K217+K221+K213</f>
        <v>36601.199999999997</v>
      </c>
    </row>
    <row r="201" spans="1:14" ht="30" x14ac:dyDescent="0.2">
      <c r="A201" s="78" t="s">
        <v>74</v>
      </c>
      <c r="B201" s="29" t="s">
        <v>53</v>
      </c>
      <c r="C201" s="30">
        <v>8</v>
      </c>
      <c r="D201" s="30">
        <v>1</v>
      </c>
      <c r="E201" s="29" t="s">
        <v>105</v>
      </c>
      <c r="F201" s="34"/>
      <c r="G201" s="13">
        <f t="shared" ref="G201" si="120">G202</f>
        <v>9467.7000000000007</v>
      </c>
      <c r="H201" s="13">
        <f t="shared" ref="H201:K201" si="121">H202</f>
        <v>-929.5</v>
      </c>
      <c r="I201" s="13">
        <f t="shared" si="121"/>
        <v>8538.2000000000007</v>
      </c>
      <c r="J201" s="13">
        <f t="shared" si="121"/>
        <v>9340</v>
      </c>
      <c r="K201" s="13">
        <f t="shared" si="121"/>
        <v>9352.9</v>
      </c>
      <c r="L201" s="5"/>
      <c r="M201" s="5"/>
      <c r="N201" s="5"/>
    </row>
    <row r="202" spans="1:14" ht="30" x14ac:dyDescent="0.2">
      <c r="A202" s="58" t="s">
        <v>55</v>
      </c>
      <c r="B202" s="65" t="s">
        <v>53</v>
      </c>
      <c r="C202" s="30">
        <v>8</v>
      </c>
      <c r="D202" s="30">
        <v>1</v>
      </c>
      <c r="E202" s="65" t="s">
        <v>105</v>
      </c>
      <c r="F202" s="34" t="s">
        <v>56</v>
      </c>
      <c r="G202" s="13">
        <f t="shared" ref="G202" si="122">G204</f>
        <v>9467.7000000000007</v>
      </c>
      <c r="H202" s="13">
        <f t="shared" ref="H202:I202" si="123">H204</f>
        <v>-929.5</v>
      </c>
      <c r="I202" s="13">
        <f t="shared" si="123"/>
        <v>8538.2000000000007</v>
      </c>
      <c r="J202" s="13">
        <f t="shared" ref="J202:K202" si="124">J204</f>
        <v>9340</v>
      </c>
      <c r="K202" s="13">
        <f t="shared" si="124"/>
        <v>9352.9</v>
      </c>
    </row>
    <row r="203" spans="1:14" ht="15" x14ac:dyDescent="0.2">
      <c r="A203" s="58" t="s">
        <v>57</v>
      </c>
      <c r="B203" s="65" t="s">
        <v>53</v>
      </c>
      <c r="C203" s="30">
        <v>8</v>
      </c>
      <c r="D203" s="30">
        <v>1</v>
      </c>
      <c r="E203" s="29" t="s">
        <v>105</v>
      </c>
      <c r="F203" s="34" t="s">
        <v>58</v>
      </c>
      <c r="G203" s="13">
        <f t="shared" ref="G203" si="125">G204</f>
        <v>9467.7000000000007</v>
      </c>
      <c r="H203" s="13">
        <f t="shared" ref="H203:K203" si="126">H204</f>
        <v>-929.5</v>
      </c>
      <c r="I203" s="13">
        <f t="shared" si="126"/>
        <v>8538.2000000000007</v>
      </c>
      <c r="J203" s="13">
        <f t="shared" si="126"/>
        <v>9340</v>
      </c>
      <c r="K203" s="13">
        <f t="shared" si="126"/>
        <v>9352.9</v>
      </c>
    </row>
    <row r="204" spans="1:14" ht="60" x14ac:dyDescent="0.2">
      <c r="A204" s="68" t="s">
        <v>69</v>
      </c>
      <c r="B204" s="39" t="s">
        <v>53</v>
      </c>
      <c r="C204" s="79">
        <v>8</v>
      </c>
      <c r="D204" s="79">
        <v>1</v>
      </c>
      <c r="E204" s="79" t="s">
        <v>105</v>
      </c>
      <c r="F204" s="39" t="s">
        <v>36</v>
      </c>
      <c r="G204" s="45">
        <f>9569.3-50.8-50.8</f>
        <v>9467.7000000000007</v>
      </c>
      <c r="H204" s="45">
        <v>-929.5</v>
      </c>
      <c r="I204" s="12">
        <f>G204+H204</f>
        <v>8538.2000000000007</v>
      </c>
      <c r="J204" s="45">
        <f>9451-55.6-55.4</f>
        <v>9340</v>
      </c>
      <c r="K204" s="45">
        <f>9474.2-60.6-60.7</f>
        <v>9352.9</v>
      </c>
      <c r="L204" s="89"/>
      <c r="M204" s="89"/>
      <c r="N204" s="89"/>
    </row>
    <row r="205" spans="1:14" ht="60" x14ac:dyDescent="0.2">
      <c r="A205" s="84" t="s">
        <v>144</v>
      </c>
      <c r="B205" s="34" t="s">
        <v>53</v>
      </c>
      <c r="C205" s="30">
        <v>8</v>
      </c>
      <c r="D205" s="30">
        <v>1</v>
      </c>
      <c r="E205" s="34" t="s">
        <v>145</v>
      </c>
      <c r="F205" s="34"/>
      <c r="G205" s="13">
        <f>G206</f>
        <v>5081.5</v>
      </c>
      <c r="H205" s="13">
        <f t="shared" ref="H205:I205" si="127">H206</f>
        <v>0</v>
      </c>
      <c r="I205" s="13">
        <f t="shared" si="127"/>
        <v>5081.5</v>
      </c>
      <c r="J205" s="13">
        <f>J206</f>
        <v>5559.3</v>
      </c>
      <c r="K205" s="13">
        <f>K206</f>
        <v>6055.5</v>
      </c>
    </row>
    <row r="206" spans="1:14" ht="30" x14ac:dyDescent="0.2">
      <c r="A206" s="58" t="s">
        <v>55</v>
      </c>
      <c r="B206" s="65" t="s">
        <v>53</v>
      </c>
      <c r="C206" s="30">
        <v>8</v>
      </c>
      <c r="D206" s="30">
        <v>1</v>
      </c>
      <c r="E206" s="34" t="s">
        <v>145</v>
      </c>
      <c r="F206" s="34" t="s">
        <v>56</v>
      </c>
      <c r="G206" s="13">
        <f>G208</f>
        <v>5081.5</v>
      </c>
      <c r="H206" s="13">
        <f t="shared" ref="H206:I206" si="128">H208</f>
        <v>0</v>
      </c>
      <c r="I206" s="13">
        <f t="shared" si="128"/>
        <v>5081.5</v>
      </c>
      <c r="J206" s="13">
        <f>J208</f>
        <v>5559.3</v>
      </c>
      <c r="K206" s="13">
        <f>K208</f>
        <v>6055.5</v>
      </c>
    </row>
    <row r="207" spans="1:14" ht="15" x14ac:dyDescent="0.2">
      <c r="A207" s="58" t="s">
        <v>57</v>
      </c>
      <c r="B207" s="65" t="s">
        <v>53</v>
      </c>
      <c r="C207" s="30">
        <v>8</v>
      </c>
      <c r="D207" s="30">
        <v>1</v>
      </c>
      <c r="E207" s="34" t="s">
        <v>145</v>
      </c>
      <c r="F207" s="34" t="s">
        <v>58</v>
      </c>
      <c r="G207" s="13">
        <f>G208</f>
        <v>5081.5</v>
      </c>
      <c r="H207" s="13">
        <f t="shared" ref="H207:I207" si="129">H208</f>
        <v>0</v>
      </c>
      <c r="I207" s="13">
        <f t="shared" si="129"/>
        <v>5081.5</v>
      </c>
      <c r="J207" s="13">
        <f>J208</f>
        <v>5559.3</v>
      </c>
      <c r="K207" s="13">
        <f>K208</f>
        <v>6055.5</v>
      </c>
      <c r="L207" s="5"/>
      <c r="M207" s="5"/>
      <c r="N207" s="5"/>
    </row>
    <row r="208" spans="1:14" ht="60" x14ac:dyDescent="0.2">
      <c r="A208" s="68" t="s">
        <v>69</v>
      </c>
      <c r="B208" s="39" t="s">
        <v>53</v>
      </c>
      <c r="C208" s="79">
        <v>8</v>
      </c>
      <c r="D208" s="79">
        <v>1</v>
      </c>
      <c r="E208" s="79" t="s">
        <v>145</v>
      </c>
      <c r="F208" s="39" t="s">
        <v>36</v>
      </c>
      <c r="G208" s="45">
        <f>5030.7+50.8</f>
        <v>5081.5</v>
      </c>
      <c r="H208" s="45"/>
      <c r="I208" s="12">
        <f>G208+H208</f>
        <v>5081.5</v>
      </c>
      <c r="J208" s="45">
        <f>5503.7+55.6</f>
        <v>5559.3</v>
      </c>
      <c r="K208" s="45">
        <f>5994.9+60.6</f>
        <v>6055.5</v>
      </c>
      <c r="L208" s="5"/>
      <c r="M208" s="5"/>
      <c r="N208" s="5"/>
    </row>
    <row r="209" spans="1:14" ht="30" x14ac:dyDescent="0.2">
      <c r="A209" s="58" t="s">
        <v>187</v>
      </c>
      <c r="B209" s="65" t="s">
        <v>53</v>
      </c>
      <c r="C209" s="30">
        <v>8</v>
      </c>
      <c r="D209" s="30">
        <v>1</v>
      </c>
      <c r="E209" s="65" t="s">
        <v>186</v>
      </c>
      <c r="F209" s="65"/>
      <c r="G209" s="99">
        <f>G210</f>
        <v>520</v>
      </c>
      <c r="H209" s="99">
        <f>H211</f>
        <v>60</v>
      </c>
      <c r="I209" s="16">
        <f>I211</f>
        <v>580</v>
      </c>
      <c r="J209" s="16">
        <f>J211</f>
        <v>0</v>
      </c>
      <c r="K209" s="16">
        <f>K211</f>
        <v>0</v>
      </c>
      <c r="L209" s="5"/>
      <c r="M209" s="5"/>
      <c r="N209" s="5"/>
    </row>
    <row r="210" spans="1:14" ht="30" x14ac:dyDescent="0.2">
      <c r="A210" s="58" t="s">
        <v>55</v>
      </c>
      <c r="B210" s="65" t="s">
        <v>53</v>
      </c>
      <c r="C210" s="30">
        <v>8</v>
      </c>
      <c r="D210" s="30">
        <v>1</v>
      </c>
      <c r="E210" s="65" t="s">
        <v>186</v>
      </c>
      <c r="F210" s="65" t="s">
        <v>56</v>
      </c>
      <c r="G210" s="99">
        <f>G211</f>
        <v>520</v>
      </c>
      <c r="H210" s="99"/>
      <c r="I210" s="16">
        <f>I211</f>
        <v>580</v>
      </c>
      <c r="J210" s="16">
        <f t="shared" ref="J210:K210" si="130">J211</f>
        <v>0</v>
      </c>
      <c r="K210" s="16">
        <f t="shared" si="130"/>
        <v>0</v>
      </c>
      <c r="L210" s="5"/>
      <c r="M210" s="5"/>
      <c r="N210" s="5"/>
    </row>
    <row r="211" spans="1:14" ht="15" x14ac:dyDescent="0.2">
      <c r="A211" s="58" t="s">
        <v>57</v>
      </c>
      <c r="B211" s="65" t="s">
        <v>53</v>
      </c>
      <c r="C211" s="30">
        <v>8</v>
      </c>
      <c r="D211" s="30">
        <v>1</v>
      </c>
      <c r="E211" s="65" t="s">
        <v>186</v>
      </c>
      <c r="F211" s="65" t="s">
        <v>58</v>
      </c>
      <c r="G211" s="99">
        <f>G212</f>
        <v>520</v>
      </c>
      <c r="H211" s="99">
        <f>H212</f>
        <v>60</v>
      </c>
      <c r="I211" s="16">
        <f>I212</f>
        <v>580</v>
      </c>
      <c r="J211" s="16">
        <f t="shared" ref="J211:K211" si="131">J212</f>
        <v>0</v>
      </c>
      <c r="K211" s="16">
        <f t="shared" si="131"/>
        <v>0</v>
      </c>
      <c r="L211" s="5"/>
      <c r="M211" s="5"/>
      <c r="N211" s="5"/>
    </row>
    <row r="212" spans="1:14" ht="15" x14ac:dyDescent="0.2">
      <c r="A212" s="68" t="s">
        <v>147</v>
      </c>
      <c r="B212" s="39" t="s">
        <v>53</v>
      </c>
      <c r="C212" s="79">
        <v>8</v>
      </c>
      <c r="D212" s="79">
        <v>1</v>
      </c>
      <c r="E212" s="79" t="s">
        <v>186</v>
      </c>
      <c r="F212" s="39" t="s">
        <v>148</v>
      </c>
      <c r="G212" s="45">
        <v>520</v>
      </c>
      <c r="H212" s="45">
        <v>60</v>
      </c>
      <c r="I212" s="12">
        <f>G212+H212</f>
        <v>580</v>
      </c>
      <c r="J212" s="45">
        <v>0</v>
      </c>
      <c r="K212" s="45">
        <v>0</v>
      </c>
      <c r="L212" s="5"/>
      <c r="M212" s="5"/>
      <c r="N212" s="5"/>
    </row>
    <row r="213" spans="1:14" ht="45" x14ac:dyDescent="0.2">
      <c r="A213" s="80" t="s">
        <v>150</v>
      </c>
      <c r="B213" s="65" t="s">
        <v>53</v>
      </c>
      <c r="C213" s="30">
        <v>8</v>
      </c>
      <c r="D213" s="30">
        <v>1</v>
      </c>
      <c r="E213" s="34" t="s">
        <v>149</v>
      </c>
      <c r="F213" s="34"/>
      <c r="G213" s="13">
        <f t="shared" ref="G213:G215" si="132">G214</f>
        <v>122.9</v>
      </c>
      <c r="H213" s="13">
        <f t="shared" ref="H213:K215" si="133">H214</f>
        <v>-60</v>
      </c>
      <c r="I213" s="13">
        <f t="shared" si="133"/>
        <v>62.900000000000006</v>
      </c>
      <c r="J213" s="13">
        <f t="shared" si="133"/>
        <v>0</v>
      </c>
      <c r="K213" s="13">
        <f t="shared" si="133"/>
        <v>0</v>
      </c>
      <c r="L213" s="5"/>
      <c r="M213" s="5"/>
      <c r="N213" s="5"/>
    </row>
    <row r="214" spans="1:14" ht="30" x14ac:dyDescent="0.2">
      <c r="A214" s="58" t="s">
        <v>55</v>
      </c>
      <c r="B214" s="65" t="s">
        <v>53</v>
      </c>
      <c r="C214" s="30">
        <v>8</v>
      </c>
      <c r="D214" s="30">
        <v>1</v>
      </c>
      <c r="E214" s="34" t="s">
        <v>149</v>
      </c>
      <c r="F214" s="34" t="s">
        <v>56</v>
      </c>
      <c r="G214" s="13">
        <f t="shared" si="132"/>
        <v>122.9</v>
      </c>
      <c r="H214" s="13">
        <f t="shared" si="133"/>
        <v>-60</v>
      </c>
      <c r="I214" s="13">
        <f t="shared" si="133"/>
        <v>62.900000000000006</v>
      </c>
      <c r="J214" s="13">
        <f t="shared" si="133"/>
        <v>0</v>
      </c>
      <c r="K214" s="13">
        <f t="shared" si="133"/>
        <v>0</v>
      </c>
      <c r="L214" s="5"/>
      <c r="M214" s="5"/>
      <c r="N214" s="5"/>
    </row>
    <row r="215" spans="1:14" ht="15" x14ac:dyDescent="0.2">
      <c r="A215" s="58" t="s">
        <v>57</v>
      </c>
      <c r="B215" s="65" t="s">
        <v>53</v>
      </c>
      <c r="C215" s="30">
        <v>8</v>
      </c>
      <c r="D215" s="30">
        <v>1</v>
      </c>
      <c r="E215" s="34" t="s">
        <v>149</v>
      </c>
      <c r="F215" s="34" t="s">
        <v>58</v>
      </c>
      <c r="G215" s="13">
        <f t="shared" si="132"/>
        <v>122.9</v>
      </c>
      <c r="H215" s="13">
        <f t="shared" si="133"/>
        <v>-60</v>
      </c>
      <c r="I215" s="13">
        <f t="shared" si="133"/>
        <v>62.900000000000006</v>
      </c>
      <c r="J215" s="13">
        <f t="shared" si="133"/>
        <v>0</v>
      </c>
      <c r="K215" s="13">
        <f t="shared" si="133"/>
        <v>0</v>
      </c>
      <c r="L215" s="5"/>
      <c r="M215" s="5"/>
      <c r="N215" s="5"/>
    </row>
    <row r="216" spans="1:14" ht="15" x14ac:dyDescent="0.2">
      <c r="A216" s="68" t="s">
        <v>147</v>
      </c>
      <c r="B216" s="39" t="s">
        <v>53</v>
      </c>
      <c r="C216" s="79">
        <v>8</v>
      </c>
      <c r="D216" s="79">
        <v>1</v>
      </c>
      <c r="E216" s="79" t="s">
        <v>149</v>
      </c>
      <c r="F216" s="39" t="s">
        <v>148</v>
      </c>
      <c r="G216" s="45">
        <v>122.9</v>
      </c>
      <c r="H216" s="45">
        <v>-60</v>
      </c>
      <c r="I216" s="12">
        <f>G216+H216</f>
        <v>62.900000000000006</v>
      </c>
      <c r="J216" s="45">
        <v>0</v>
      </c>
      <c r="K216" s="45">
        <v>0</v>
      </c>
      <c r="L216" s="5"/>
      <c r="M216" s="5"/>
      <c r="N216" s="5"/>
    </row>
    <row r="217" spans="1:14" ht="30" x14ac:dyDescent="0.2">
      <c r="A217" s="80" t="s">
        <v>75</v>
      </c>
      <c r="B217" s="65" t="s">
        <v>53</v>
      </c>
      <c r="C217" s="30">
        <v>8</v>
      </c>
      <c r="D217" s="30">
        <v>1</v>
      </c>
      <c r="E217" s="65" t="s">
        <v>106</v>
      </c>
      <c r="F217" s="34"/>
      <c r="G217" s="13">
        <f t="shared" ref="G217:G219" si="134">G218</f>
        <v>12643</v>
      </c>
      <c r="H217" s="13">
        <f t="shared" ref="H217:K219" si="135">H218</f>
        <v>0</v>
      </c>
      <c r="I217" s="13">
        <f t="shared" si="135"/>
        <v>12643</v>
      </c>
      <c r="J217" s="13">
        <f t="shared" si="135"/>
        <v>12722.8</v>
      </c>
      <c r="K217" s="13">
        <f t="shared" si="135"/>
        <v>12740.2</v>
      </c>
    </row>
    <row r="218" spans="1:14" ht="30" x14ac:dyDescent="0.2">
      <c r="A218" s="58" t="s">
        <v>55</v>
      </c>
      <c r="B218" s="65" t="s">
        <v>53</v>
      </c>
      <c r="C218" s="30">
        <v>8</v>
      </c>
      <c r="D218" s="30">
        <v>1</v>
      </c>
      <c r="E218" s="65" t="s">
        <v>106</v>
      </c>
      <c r="F218" s="34" t="s">
        <v>56</v>
      </c>
      <c r="G218" s="13">
        <f t="shared" si="134"/>
        <v>12643</v>
      </c>
      <c r="H218" s="13">
        <f t="shared" si="135"/>
        <v>0</v>
      </c>
      <c r="I218" s="13">
        <f t="shared" si="135"/>
        <v>12643</v>
      </c>
      <c r="J218" s="13">
        <f t="shared" si="135"/>
        <v>12722.8</v>
      </c>
      <c r="K218" s="13">
        <f t="shared" si="135"/>
        <v>12740.2</v>
      </c>
    </row>
    <row r="219" spans="1:14" ht="15" x14ac:dyDescent="0.2">
      <c r="A219" s="58" t="s">
        <v>57</v>
      </c>
      <c r="B219" s="65" t="s">
        <v>53</v>
      </c>
      <c r="C219" s="30">
        <v>8</v>
      </c>
      <c r="D219" s="30">
        <v>1</v>
      </c>
      <c r="E219" s="65" t="s">
        <v>106</v>
      </c>
      <c r="F219" s="34" t="s">
        <v>58</v>
      </c>
      <c r="G219" s="13">
        <f t="shared" si="134"/>
        <v>12643</v>
      </c>
      <c r="H219" s="13">
        <f t="shared" si="135"/>
        <v>0</v>
      </c>
      <c r="I219" s="13">
        <f t="shared" si="135"/>
        <v>12643</v>
      </c>
      <c r="J219" s="13">
        <f t="shared" si="135"/>
        <v>12722.8</v>
      </c>
      <c r="K219" s="13">
        <f t="shared" si="135"/>
        <v>12740.2</v>
      </c>
    </row>
    <row r="220" spans="1:14" ht="60" x14ac:dyDescent="0.2">
      <c r="A220" s="68" t="s">
        <v>69</v>
      </c>
      <c r="B220" s="39" t="s">
        <v>53</v>
      </c>
      <c r="C220" s="79">
        <v>8</v>
      </c>
      <c r="D220" s="79">
        <v>1</v>
      </c>
      <c r="E220" s="81" t="s">
        <v>106</v>
      </c>
      <c r="F220" s="39" t="s">
        <v>36</v>
      </c>
      <c r="G220" s="45">
        <v>12643</v>
      </c>
      <c r="H220" s="45"/>
      <c r="I220" s="12">
        <f>G220+H220</f>
        <v>12643</v>
      </c>
      <c r="J220" s="45">
        <f>12877.8-77.6-77.4</f>
        <v>12722.8</v>
      </c>
      <c r="K220" s="45">
        <f>12909.2-84.5-84.5</f>
        <v>12740.2</v>
      </c>
      <c r="L220" s="89"/>
      <c r="M220" s="89"/>
      <c r="N220" s="89"/>
    </row>
    <row r="221" spans="1:14" ht="60" x14ac:dyDescent="0.2">
      <c r="A221" s="84" t="s">
        <v>144</v>
      </c>
      <c r="B221" s="34" t="s">
        <v>53</v>
      </c>
      <c r="C221" s="30">
        <v>8</v>
      </c>
      <c r="D221" s="30">
        <v>1</v>
      </c>
      <c r="E221" s="34" t="s">
        <v>146</v>
      </c>
      <c r="F221" s="34"/>
      <c r="G221" s="13">
        <f>G222</f>
        <v>7093.2</v>
      </c>
      <c r="H221" s="13">
        <f t="shared" ref="H221:I221" si="136">H222</f>
        <v>0</v>
      </c>
      <c r="I221" s="13">
        <f t="shared" si="136"/>
        <v>7093.2</v>
      </c>
      <c r="J221" s="13">
        <f>J222</f>
        <v>7760</v>
      </c>
      <c r="K221" s="13">
        <f>K222</f>
        <v>8452.6</v>
      </c>
    </row>
    <row r="222" spans="1:14" ht="30" x14ac:dyDescent="0.2">
      <c r="A222" s="58" t="s">
        <v>55</v>
      </c>
      <c r="B222" s="65" t="s">
        <v>53</v>
      </c>
      <c r="C222" s="30">
        <v>8</v>
      </c>
      <c r="D222" s="30">
        <v>1</v>
      </c>
      <c r="E222" s="34" t="s">
        <v>146</v>
      </c>
      <c r="F222" s="34" t="s">
        <v>56</v>
      </c>
      <c r="G222" s="13">
        <f>G224</f>
        <v>7093.2</v>
      </c>
      <c r="H222" s="13">
        <f t="shared" ref="H222:I222" si="137">H224</f>
        <v>0</v>
      </c>
      <c r="I222" s="13">
        <f t="shared" si="137"/>
        <v>7093.2</v>
      </c>
      <c r="J222" s="13">
        <f>J224</f>
        <v>7760</v>
      </c>
      <c r="K222" s="13">
        <f>K224</f>
        <v>8452.6</v>
      </c>
    </row>
    <row r="223" spans="1:14" ht="15" x14ac:dyDescent="0.2">
      <c r="A223" s="58" t="s">
        <v>57</v>
      </c>
      <c r="B223" s="65" t="s">
        <v>53</v>
      </c>
      <c r="C223" s="30">
        <v>8</v>
      </c>
      <c r="D223" s="30">
        <v>1</v>
      </c>
      <c r="E223" s="34" t="s">
        <v>146</v>
      </c>
      <c r="F223" s="34" t="s">
        <v>58</v>
      </c>
      <c r="G223" s="13">
        <f>G224</f>
        <v>7093.2</v>
      </c>
      <c r="H223" s="13">
        <f t="shared" ref="H223:I223" si="138">H224</f>
        <v>0</v>
      </c>
      <c r="I223" s="13">
        <f t="shared" si="138"/>
        <v>7093.2</v>
      </c>
      <c r="J223" s="13">
        <f>J224</f>
        <v>7760</v>
      </c>
      <c r="K223" s="13">
        <f>K224</f>
        <v>8452.6</v>
      </c>
    </row>
    <row r="224" spans="1:14" ht="60" x14ac:dyDescent="0.2">
      <c r="A224" s="68" t="s">
        <v>69</v>
      </c>
      <c r="B224" s="39" t="s">
        <v>53</v>
      </c>
      <c r="C224" s="79">
        <v>8</v>
      </c>
      <c r="D224" s="79">
        <v>1</v>
      </c>
      <c r="E224" s="79" t="s">
        <v>146</v>
      </c>
      <c r="F224" s="39" t="s">
        <v>36</v>
      </c>
      <c r="G224" s="45">
        <v>7093.2</v>
      </c>
      <c r="H224" s="45"/>
      <c r="I224" s="12">
        <f>G224+H224</f>
        <v>7093.2</v>
      </c>
      <c r="J224" s="45">
        <f>7682.4+77.6</f>
        <v>7760</v>
      </c>
      <c r="K224" s="45">
        <f>8368.1+84.5</f>
        <v>8452.6</v>
      </c>
    </row>
    <row r="225" spans="1:14" ht="60" x14ac:dyDescent="0.2">
      <c r="A225" s="84" t="s">
        <v>194</v>
      </c>
      <c r="B225" s="34" t="s">
        <v>53</v>
      </c>
      <c r="C225" s="30">
        <v>8</v>
      </c>
      <c r="D225" s="30">
        <v>1</v>
      </c>
      <c r="E225" s="34" t="s">
        <v>195</v>
      </c>
      <c r="F225" s="34"/>
      <c r="G225" s="13">
        <f>G226</f>
        <v>0</v>
      </c>
      <c r="H225" s="13">
        <f t="shared" ref="H225:I225" si="139">H226</f>
        <v>929.5</v>
      </c>
      <c r="I225" s="13">
        <f t="shared" si="139"/>
        <v>929.5</v>
      </c>
      <c r="J225" s="13">
        <f>J226</f>
        <v>0</v>
      </c>
      <c r="K225" s="13">
        <f>K226</f>
        <v>0</v>
      </c>
    </row>
    <row r="226" spans="1:14" ht="30" x14ac:dyDescent="0.2">
      <c r="A226" s="58" t="s">
        <v>55</v>
      </c>
      <c r="B226" s="65" t="s">
        <v>53</v>
      </c>
      <c r="C226" s="30">
        <v>8</v>
      </c>
      <c r="D226" s="30">
        <v>1</v>
      </c>
      <c r="E226" s="34" t="s">
        <v>195</v>
      </c>
      <c r="F226" s="34" t="s">
        <v>56</v>
      </c>
      <c r="G226" s="13">
        <f>G228</f>
        <v>0</v>
      </c>
      <c r="H226" s="13">
        <f t="shared" ref="H226:I226" si="140">H228</f>
        <v>929.5</v>
      </c>
      <c r="I226" s="13">
        <f t="shared" si="140"/>
        <v>929.5</v>
      </c>
      <c r="J226" s="13">
        <f>J228</f>
        <v>0</v>
      </c>
      <c r="K226" s="13">
        <f>K228</f>
        <v>0</v>
      </c>
    </row>
    <row r="227" spans="1:14" ht="15" x14ac:dyDescent="0.2">
      <c r="A227" s="58" t="s">
        <v>57</v>
      </c>
      <c r="B227" s="65" t="s">
        <v>53</v>
      </c>
      <c r="C227" s="30">
        <v>8</v>
      </c>
      <c r="D227" s="30">
        <v>1</v>
      </c>
      <c r="E227" s="34" t="s">
        <v>195</v>
      </c>
      <c r="F227" s="34" t="s">
        <v>58</v>
      </c>
      <c r="G227" s="13">
        <f>G228</f>
        <v>0</v>
      </c>
      <c r="H227" s="13">
        <f t="shared" ref="H227:I227" si="141">H228</f>
        <v>929.5</v>
      </c>
      <c r="I227" s="13">
        <f t="shared" si="141"/>
        <v>929.5</v>
      </c>
      <c r="J227" s="13">
        <f>J228</f>
        <v>0</v>
      </c>
      <c r="K227" s="13">
        <f>K228</f>
        <v>0</v>
      </c>
    </row>
    <row r="228" spans="1:14" ht="15" x14ac:dyDescent="0.2">
      <c r="A228" s="68" t="s">
        <v>147</v>
      </c>
      <c r="B228" s="39" t="s">
        <v>53</v>
      </c>
      <c r="C228" s="79">
        <v>8</v>
      </c>
      <c r="D228" s="79">
        <v>1</v>
      </c>
      <c r="E228" s="79" t="s">
        <v>195</v>
      </c>
      <c r="F228" s="39" t="s">
        <v>148</v>
      </c>
      <c r="G228" s="45">
        <v>0</v>
      </c>
      <c r="H228" s="45">
        <v>929.5</v>
      </c>
      <c r="I228" s="12">
        <f>G228+H228</f>
        <v>929.5</v>
      </c>
      <c r="J228" s="45">
        <v>0</v>
      </c>
      <c r="K228" s="45">
        <v>0</v>
      </c>
    </row>
    <row r="229" spans="1:14" ht="15" x14ac:dyDescent="0.2">
      <c r="A229" s="48" t="s">
        <v>85</v>
      </c>
      <c r="B229" s="75">
        <v>956</v>
      </c>
      <c r="C229" s="76">
        <v>8</v>
      </c>
      <c r="D229" s="76">
        <v>2</v>
      </c>
      <c r="E229" s="34"/>
      <c r="F229" s="75"/>
      <c r="G229" s="11">
        <f>G230</f>
        <v>12161.9</v>
      </c>
      <c r="H229" s="11">
        <f t="shared" ref="H229:I229" si="142">H230</f>
        <v>0</v>
      </c>
      <c r="I229" s="11">
        <f t="shared" si="142"/>
        <v>12161.9</v>
      </c>
      <c r="J229" s="11">
        <f t="shared" ref="J229:K229" si="143">J230</f>
        <v>12733.099999999999</v>
      </c>
      <c r="K229" s="11">
        <f t="shared" si="143"/>
        <v>13118.7</v>
      </c>
    </row>
    <row r="230" spans="1:14" ht="30" x14ac:dyDescent="0.2">
      <c r="A230" s="33" t="s">
        <v>77</v>
      </c>
      <c r="B230" s="34" t="s">
        <v>53</v>
      </c>
      <c r="C230" s="30">
        <v>8</v>
      </c>
      <c r="D230" s="30">
        <v>2</v>
      </c>
      <c r="E230" s="34" t="s">
        <v>104</v>
      </c>
      <c r="F230" s="34"/>
      <c r="G230" s="13">
        <f>G231+G235</f>
        <v>12161.9</v>
      </c>
      <c r="H230" s="13">
        <f>H231+H235+H239</f>
        <v>0</v>
      </c>
      <c r="I230" s="13">
        <f>I231+I235+I239</f>
        <v>12161.9</v>
      </c>
      <c r="J230" s="13">
        <f t="shared" ref="J230:K230" si="144">J231+J235</f>
        <v>12733.099999999999</v>
      </c>
      <c r="K230" s="13">
        <f t="shared" si="144"/>
        <v>13118.7</v>
      </c>
    </row>
    <row r="231" spans="1:14" ht="30" x14ac:dyDescent="0.2">
      <c r="A231" s="58" t="s">
        <v>75</v>
      </c>
      <c r="B231" s="65" t="s">
        <v>53</v>
      </c>
      <c r="C231" s="76">
        <v>8</v>
      </c>
      <c r="D231" s="76">
        <v>2</v>
      </c>
      <c r="E231" s="65" t="s">
        <v>106</v>
      </c>
      <c r="F231" s="65"/>
      <c r="G231" s="13">
        <f>G233</f>
        <v>8350.7999999999993</v>
      </c>
      <c r="H231" s="13">
        <f>H232</f>
        <v>-1471</v>
      </c>
      <c r="I231" s="13">
        <f t="shared" ref="I231" si="145">I233</f>
        <v>6879.7999999999993</v>
      </c>
      <c r="J231" s="13">
        <f t="shared" ref="J231:K231" si="146">J233</f>
        <v>8563.6999999999989</v>
      </c>
      <c r="K231" s="13">
        <f t="shared" si="146"/>
        <v>8577.2000000000007</v>
      </c>
    </row>
    <row r="232" spans="1:14" ht="30" x14ac:dyDescent="0.2">
      <c r="A232" s="58" t="s">
        <v>55</v>
      </c>
      <c r="B232" s="65" t="s">
        <v>53</v>
      </c>
      <c r="C232" s="76">
        <v>8</v>
      </c>
      <c r="D232" s="76">
        <v>2</v>
      </c>
      <c r="E232" s="65" t="s">
        <v>106</v>
      </c>
      <c r="F232" s="65" t="s">
        <v>56</v>
      </c>
      <c r="G232" s="13">
        <f t="shared" ref="G232:G233" si="147">G233</f>
        <v>8350.7999999999993</v>
      </c>
      <c r="H232" s="13">
        <f t="shared" ref="H232:K233" si="148">H233</f>
        <v>-1471</v>
      </c>
      <c r="I232" s="13">
        <f t="shared" si="148"/>
        <v>6879.7999999999993</v>
      </c>
      <c r="J232" s="13">
        <f t="shared" si="148"/>
        <v>8563.6999999999989</v>
      </c>
      <c r="K232" s="13">
        <f t="shared" si="148"/>
        <v>8577.2000000000007</v>
      </c>
    </row>
    <row r="233" spans="1:14" ht="15" x14ac:dyDescent="0.2">
      <c r="A233" s="58" t="s">
        <v>82</v>
      </c>
      <c r="B233" s="65" t="s">
        <v>53</v>
      </c>
      <c r="C233" s="30">
        <v>8</v>
      </c>
      <c r="D233" s="30">
        <v>2</v>
      </c>
      <c r="E233" s="65" t="s">
        <v>106</v>
      </c>
      <c r="F233" s="34" t="s">
        <v>81</v>
      </c>
      <c r="G233" s="13">
        <f t="shared" si="147"/>
        <v>8350.7999999999993</v>
      </c>
      <c r="H233" s="13">
        <f t="shared" si="148"/>
        <v>-1471</v>
      </c>
      <c r="I233" s="13">
        <f t="shared" si="148"/>
        <v>6879.7999999999993</v>
      </c>
      <c r="J233" s="13">
        <f t="shared" si="148"/>
        <v>8563.6999999999989</v>
      </c>
      <c r="K233" s="13">
        <f t="shared" si="148"/>
        <v>8577.2000000000007</v>
      </c>
    </row>
    <row r="234" spans="1:14" ht="60" x14ac:dyDescent="0.2">
      <c r="A234" s="68" t="s">
        <v>84</v>
      </c>
      <c r="B234" s="39" t="s">
        <v>53</v>
      </c>
      <c r="C234" s="79">
        <v>8</v>
      </c>
      <c r="D234" s="79">
        <v>2</v>
      </c>
      <c r="E234" s="39" t="s">
        <v>106</v>
      </c>
      <c r="F234" s="39" t="s">
        <v>83</v>
      </c>
      <c r="G234" s="45">
        <f>8427-38.1-38.1</f>
        <v>8350.7999999999993</v>
      </c>
      <c r="H234" s="45">
        <v>-1471</v>
      </c>
      <c r="I234" s="12">
        <f>G234+H234</f>
        <v>6879.7999999999993</v>
      </c>
      <c r="J234" s="45">
        <f>8646.8-41.7-41.4</f>
        <v>8563.6999999999989</v>
      </c>
      <c r="K234" s="45">
        <f>8668-45.4-45.4</f>
        <v>8577.2000000000007</v>
      </c>
      <c r="L234" s="89"/>
      <c r="M234" s="89"/>
      <c r="N234" s="89"/>
    </row>
    <row r="235" spans="1:14" ht="60" x14ac:dyDescent="0.2">
      <c r="A235" s="78" t="s">
        <v>144</v>
      </c>
      <c r="B235" s="29" t="s">
        <v>53</v>
      </c>
      <c r="C235" s="95">
        <v>8</v>
      </c>
      <c r="D235" s="95">
        <v>2</v>
      </c>
      <c r="E235" s="29" t="s">
        <v>146</v>
      </c>
      <c r="F235" s="29"/>
      <c r="G235" s="11">
        <f>G236</f>
        <v>3811.1</v>
      </c>
      <c r="H235" s="85">
        <f t="shared" ref="H235:I235" si="149">H236</f>
        <v>0</v>
      </c>
      <c r="I235" s="85">
        <f t="shared" si="149"/>
        <v>3811.1</v>
      </c>
      <c r="J235" s="85">
        <f>J236</f>
        <v>4169.3999999999996</v>
      </c>
      <c r="K235" s="85">
        <f>K236</f>
        <v>4541.5</v>
      </c>
    </row>
    <row r="236" spans="1:14" ht="30" x14ac:dyDescent="0.2">
      <c r="A236" s="58" t="s">
        <v>55</v>
      </c>
      <c r="B236" s="65" t="s">
        <v>53</v>
      </c>
      <c r="C236" s="95">
        <v>8</v>
      </c>
      <c r="D236" s="95">
        <v>2</v>
      </c>
      <c r="E236" s="29" t="s">
        <v>146</v>
      </c>
      <c r="F236" s="29" t="s">
        <v>56</v>
      </c>
      <c r="G236" s="11">
        <f>G238</f>
        <v>3811.1</v>
      </c>
      <c r="H236" s="85">
        <f t="shared" ref="H236:I236" si="150">H238</f>
        <v>0</v>
      </c>
      <c r="I236" s="85">
        <f t="shared" si="150"/>
        <v>3811.1</v>
      </c>
      <c r="J236" s="85">
        <f>J238</f>
        <v>4169.3999999999996</v>
      </c>
      <c r="K236" s="85">
        <f>K238</f>
        <v>4541.5</v>
      </c>
    </row>
    <row r="237" spans="1:14" ht="15" x14ac:dyDescent="0.2">
      <c r="A237" s="58" t="s">
        <v>82</v>
      </c>
      <c r="B237" s="65" t="s">
        <v>53</v>
      </c>
      <c r="C237" s="95">
        <v>8</v>
      </c>
      <c r="D237" s="95">
        <v>2</v>
      </c>
      <c r="E237" s="29" t="s">
        <v>146</v>
      </c>
      <c r="F237" s="29" t="s">
        <v>81</v>
      </c>
      <c r="G237" s="11">
        <f>G238</f>
        <v>3811.1</v>
      </c>
      <c r="H237" s="85">
        <f t="shared" ref="H237:I237" si="151">H238</f>
        <v>0</v>
      </c>
      <c r="I237" s="85">
        <f t="shared" si="151"/>
        <v>3811.1</v>
      </c>
      <c r="J237" s="85">
        <f>J238</f>
        <v>4169.3999999999996</v>
      </c>
      <c r="K237" s="85">
        <f>K238</f>
        <v>4541.5</v>
      </c>
    </row>
    <row r="238" spans="1:14" ht="60" x14ac:dyDescent="0.2">
      <c r="A238" s="68" t="s">
        <v>69</v>
      </c>
      <c r="B238" s="39" t="s">
        <v>53</v>
      </c>
      <c r="C238" s="79">
        <v>8</v>
      </c>
      <c r="D238" s="79">
        <v>2</v>
      </c>
      <c r="E238" s="79" t="s">
        <v>146</v>
      </c>
      <c r="F238" s="39" t="s">
        <v>83</v>
      </c>
      <c r="G238" s="45">
        <f>3773+38.1</f>
        <v>3811.1</v>
      </c>
      <c r="H238" s="86"/>
      <c r="I238" s="12">
        <f>G238+H238</f>
        <v>3811.1</v>
      </c>
      <c r="J238" s="86">
        <f>4127.7+41.7</f>
        <v>4169.3999999999996</v>
      </c>
      <c r="K238" s="86">
        <f>4496.1+45.4</f>
        <v>4541.5</v>
      </c>
    </row>
    <row r="239" spans="1:14" ht="60" x14ac:dyDescent="0.2">
      <c r="A239" s="84" t="s">
        <v>194</v>
      </c>
      <c r="B239" s="34" t="s">
        <v>53</v>
      </c>
      <c r="C239" s="30">
        <v>8</v>
      </c>
      <c r="D239" s="30">
        <v>2</v>
      </c>
      <c r="E239" s="34" t="s">
        <v>195</v>
      </c>
      <c r="F239" s="34"/>
      <c r="G239" s="13">
        <f>G240</f>
        <v>0</v>
      </c>
      <c r="H239" s="13">
        <f t="shared" ref="H239:I239" si="152">H240</f>
        <v>1471</v>
      </c>
      <c r="I239" s="13">
        <f t="shared" si="152"/>
        <v>1471</v>
      </c>
      <c r="J239" s="13">
        <f>J240</f>
        <v>0</v>
      </c>
      <c r="K239" s="13">
        <f>K240</f>
        <v>0</v>
      </c>
    </row>
    <row r="240" spans="1:14" ht="30" x14ac:dyDescent="0.2">
      <c r="A240" s="58" t="s">
        <v>55</v>
      </c>
      <c r="B240" s="65" t="s">
        <v>53</v>
      </c>
      <c r="C240" s="30">
        <v>8</v>
      </c>
      <c r="D240" s="30">
        <v>2</v>
      </c>
      <c r="E240" s="34" t="s">
        <v>195</v>
      </c>
      <c r="F240" s="34" t="s">
        <v>56</v>
      </c>
      <c r="G240" s="13">
        <f>G242</f>
        <v>0</v>
      </c>
      <c r="H240" s="13">
        <f t="shared" ref="H240:I240" si="153">H242</f>
        <v>1471</v>
      </c>
      <c r="I240" s="13">
        <f t="shared" si="153"/>
        <v>1471</v>
      </c>
      <c r="J240" s="13">
        <f>J242</f>
        <v>0</v>
      </c>
      <c r="K240" s="13">
        <f>K242</f>
        <v>0</v>
      </c>
    </row>
    <row r="241" spans="1:11" ht="15" x14ac:dyDescent="0.2">
      <c r="A241" s="58" t="s">
        <v>82</v>
      </c>
      <c r="B241" s="65" t="s">
        <v>53</v>
      </c>
      <c r="C241" s="30">
        <v>8</v>
      </c>
      <c r="D241" s="30">
        <v>2</v>
      </c>
      <c r="E241" s="34" t="s">
        <v>195</v>
      </c>
      <c r="F241" s="34" t="s">
        <v>81</v>
      </c>
      <c r="G241" s="13">
        <f>G242</f>
        <v>0</v>
      </c>
      <c r="H241" s="13">
        <f t="shared" ref="H241:I241" si="154">H242</f>
        <v>1471</v>
      </c>
      <c r="I241" s="13">
        <f t="shared" si="154"/>
        <v>1471</v>
      </c>
      <c r="J241" s="13">
        <f>J242</f>
        <v>0</v>
      </c>
      <c r="K241" s="13">
        <f>K242</f>
        <v>0</v>
      </c>
    </row>
    <row r="242" spans="1:11" ht="15" x14ac:dyDescent="0.2">
      <c r="A242" s="68" t="s">
        <v>197</v>
      </c>
      <c r="B242" s="39" t="s">
        <v>53</v>
      </c>
      <c r="C242" s="79">
        <v>8</v>
      </c>
      <c r="D242" s="79">
        <v>2</v>
      </c>
      <c r="E242" s="79" t="s">
        <v>195</v>
      </c>
      <c r="F242" s="39" t="s">
        <v>196</v>
      </c>
      <c r="G242" s="45">
        <v>0</v>
      </c>
      <c r="H242" s="45">
        <v>1471</v>
      </c>
      <c r="I242" s="12">
        <f>G242+H242</f>
        <v>1471</v>
      </c>
      <c r="J242" s="45">
        <v>0</v>
      </c>
      <c r="K242" s="45">
        <v>0</v>
      </c>
    </row>
  </sheetData>
  <autoFilter ref="A13:F242"/>
  <customSheetViews>
    <customSheetView guid="{C0DCEFD6-4378-4196-8A52-BBAE8937CBA3}" showPageBreaks="1" showGridLines="0" printArea="1" showAutoFilter="1" hiddenColumns="1" view="pageBreakPreview" showRuler="0">
      <selection activeCell="E224" sqref="E224"/>
      <pageMargins left="0.9055118110236221" right="0.39370078740157483" top="0.39370078740157483" bottom="0.35433070866141736" header="0.35433070866141736" footer="0.19685039370078741"/>
      <pageSetup paperSize="9" scale="60" orientation="portrait" r:id="rId1"/>
      <headerFooter alignWithMargins="0">
        <oddFooter>&amp;C&amp;P</oddFooter>
      </headerFooter>
      <autoFilter ref="A13:F242"/>
    </customSheetView>
    <customSheetView guid="{D5451C69-6188-4AB8-99E1-04D2A5F2965F}" scale="90" showPageBreaks="1" showGridLines="0" printArea="1" showAutoFilter="1" view="pageBreakPreview" showRuler="0">
      <pane ySplit="8" topLeftCell="A99" activePane="bottomLeft" state="frozenSplit"/>
      <selection pane="bottomLeft" activeCell="A99" sqref="A99"/>
      <pageMargins left="0.23622047244094491" right="0.23622047244094491" top="0.74803149606299213" bottom="0.74803149606299213" header="0.31496062992125984" footer="0.31496062992125984"/>
      <pageSetup paperSize="9" scale="75" orientation="portrait" r:id="rId2"/>
      <headerFooter alignWithMargins="0">
        <oddFooter>&amp;C&amp;P</oddFooter>
      </headerFooter>
      <autoFilter ref="A9:F197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2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3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4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D1:K1"/>
    <mergeCell ref="G2:K2"/>
    <mergeCell ref="G3:K3"/>
    <mergeCell ref="D6:K6"/>
    <mergeCell ref="A10:K10"/>
  </mergeCells>
  <phoneticPr fontId="1" type="noConversion"/>
  <pageMargins left="0.9055118110236221" right="0.39370078740157483" top="0.39370078740157483" bottom="0.35433070866141736" header="0.35433070866141736" footer="0.19685039370078741"/>
  <pageSetup paperSize="9" scale="60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 год</vt:lpstr>
      <vt:lpstr>'2020-2022 год'!Заголовки_для_печати</vt:lpstr>
      <vt:lpstr>'2020-2022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2020-06-26T12:06:40Z</cp:lastPrinted>
  <dcterms:created xsi:type="dcterms:W3CDTF">2003-12-05T21:14:57Z</dcterms:created>
  <dcterms:modified xsi:type="dcterms:W3CDTF">2020-06-29T14:08:15Z</dcterms:modified>
</cp:coreProperties>
</file>