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65" windowWidth="10860" windowHeight="9960"/>
  </bookViews>
  <sheets>
    <sheet name="2020-2022 год" sheetId="1" r:id="rId1"/>
  </sheets>
  <definedNames>
    <definedName name="_xlnm._FilterDatabase" localSheetId="0" hidden="1">'2020-2022 год'!$A$9:$F$197</definedName>
    <definedName name="Z_03D0DDB9_3E2B_445E_B26D_09285D63C497_.wvu.FilterData" localSheetId="0" hidden="1">'2020-2022 год'!$A$9:$F$134</definedName>
    <definedName name="Z_0C05F25E_D6C8_460E_B21F_18CDF652E72B_.wvu.FilterData" localSheetId="0" hidden="1">'2020-2022 год'!$A$9:$F$146</definedName>
    <definedName name="Z_136A7CB4_B73A_487D_8A9F_6650DBF728F6_.wvu.FilterData" localSheetId="0" hidden="1">'2020-2022 год'!$A$9:$F$146</definedName>
    <definedName name="Z_15A2C592_34B0_4F20_BD5A_8DDC1F2A5659_.wvu.FilterData" localSheetId="0" hidden="1">'2020-2022 год'!$A$9:$F$152</definedName>
    <definedName name="Z_184D3176_FFF6_4E91_A7DC_D63418B7D0F5_.wvu.FilterData" localSheetId="0" hidden="1">'2020-2022 год'!$A$9:$F$134</definedName>
    <definedName name="Z_2001DE3E_E4F9_4B38_8AC7_7040FC793191_.wvu.FilterData" localSheetId="0" hidden="1">'2020-2022 год'!$A$9:$F$197</definedName>
    <definedName name="Z_20900463_01EE_4499_A830_2048CE8173F7_.wvu.FilterData" localSheetId="0" hidden="1">'2020-2022 год'!$A$9:$F$152</definedName>
    <definedName name="Z_2547B61A_57D8_45C6_87E4_2B595BD241A2_.wvu.FilterData" localSheetId="0" hidden="1">'2020-2022 год'!$A$9:$F$134</definedName>
    <definedName name="Z_2547B61A_57D8_45C6_87E4_2B595BD241A2_.wvu.PrintArea" localSheetId="0" hidden="1">'2020-2022 год'!$A$3:$G$134</definedName>
    <definedName name="Z_2547B61A_57D8_45C6_87E4_2B595BD241A2_.wvu.PrintTitles" localSheetId="0" hidden="1">'2020-2022 год'!$10:$11</definedName>
    <definedName name="Z_265E4B74_F87F_4C11_8F36_BD3184BC15DF_.wvu.FilterData" localSheetId="0" hidden="1">'2020-2022 год'!$A$9:$F$152</definedName>
    <definedName name="Z_265E4B74_F87F_4C11_8F36_BD3184BC15DF_.wvu.PrintArea" localSheetId="0" hidden="1">'2020-2022 год'!$A$1:$G$146</definedName>
    <definedName name="Z_2CBFA120_4352_4C39_9099_3E3743A1946B_.wvu.FilterData" localSheetId="0" hidden="1">'2020-2022 год'!$A$9:$F$146</definedName>
    <definedName name="Z_2CC5DC23_D108_4C62_8D9C_2D339D918FB9_.wvu.FilterData" localSheetId="0" hidden="1">'2020-2022 год'!$A$9:$F$134</definedName>
    <definedName name="Z_2E862F6B_6B0A_40BB_944E_0C7992DC3BBB_.wvu.FilterData" localSheetId="0" hidden="1">'2020-2022 год'!$A$9:$F$134</definedName>
    <definedName name="Z_2FF96413_1F0E_42A6_B647_AF4DC456B835_.wvu.FilterData" localSheetId="0" hidden="1">'2020-2022 год'!$A$9:$F$148</definedName>
    <definedName name="Z_428C4879_5105_4D8B_A2F2_FB13B3A9E1E2_.wvu.FilterData" localSheetId="0" hidden="1">'2020-2022 год'!$A$9:$F$152</definedName>
    <definedName name="Z_456FAF35_0ED7_4429_80D9_B602421A25A1_.wvu.FilterData" localSheetId="0" hidden="1">'2020-2022 год'!$A$9:$F$152</definedName>
    <definedName name="Z_47BDD684_F79C_4255_92CF_330F2AA1FD8D_.wvu.FilterData" localSheetId="0" hidden="1">'2020-2022 год'!$A$9:$F$197</definedName>
    <definedName name="Z_4CB2AD8A_1395_4EEB_B6E5_ACA1429CF0DB_.wvu.Cols" localSheetId="0" hidden="1">'2020-2022 год'!#REF!</definedName>
    <definedName name="Z_4CB2AD8A_1395_4EEB_B6E5_ACA1429CF0DB_.wvu.FilterData" localSheetId="0" hidden="1">'2020-2022 год'!$A$9:$F$134</definedName>
    <definedName name="Z_4CB2AD8A_1395_4EEB_B6E5_ACA1429CF0DB_.wvu.PrintArea" localSheetId="0" hidden="1">'2020-2022 год'!$A$6:$F$134</definedName>
    <definedName name="Z_4CB2AD8A_1395_4EEB_B6E5_ACA1429CF0DB_.wvu.PrintTitles" localSheetId="0" hidden="1">'2020-2022 год'!$10:$11</definedName>
    <definedName name="Z_4DCFC8D2_CFB0_4FE4_8B3E_32DB381AAC5C_.wvu.FilterData" localSheetId="0" hidden="1">'2020-2022 год'!$A$9:$F$152</definedName>
    <definedName name="Z_52080DA5_BFF1_49FC_B2E6_D15443E59FD0_.wvu.FilterData" localSheetId="0" hidden="1">'2020-2022 год'!$A$9:$F$152</definedName>
    <definedName name="Z_5271CAE7_4D6C_40AB_9A03_5EFB6EFB80FA_.wvu.Cols" localSheetId="0" hidden="1">'2020-2022 год'!#REF!</definedName>
    <definedName name="Z_5271CAE7_4D6C_40AB_9A03_5EFB6EFB80FA_.wvu.FilterData" localSheetId="0" hidden="1">'2020-2022 год'!$A$9:$F$134</definedName>
    <definedName name="Z_5271CAE7_4D6C_40AB_9A03_5EFB6EFB80FA_.wvu.PrintArea" localSheetId="0" hidden="1">'2020-2022 год'!$A$2:$G$134</definedName>
    <definedName name="Z_58AA27DC_B6C6_486F_BBC3_7C0EC56685DB_.wvu.FilterData" localSheetId="0" hidden="1">'2020-2022 год'!$A$9:$F$152</definedName>
    <definedName name="Z_599A55F8_3816_4A95_B2A0_7EE8B30830DF_.wvu.FilterData" localSheetId="0" hidden="1">'2020-2022 год'!$A$9:$F$134</definedName>
    <definedName name="Z_599A55F8_3816_4A95_B2A0_7EE8B30830DF_.wvu.PrintArea" localSheetId="0" hidden="1">'2020-2022 год'!$A$3:$G$134</definedName>
    <definedName name="Z_5D1DF937_0603_42B5_85E6_384607F02674_.wvu.FilterData" localSheetId="0" hidden="1">'2020-2022 год'!$A$9:$F$197</definedName>
    <definedName name="Z_62BA1D30_83D4_405C_B38E_4A6036DCDF7D_.wvu.Cols" localSheetId="0" hidden="1">'2020-2022 год'!#REF!</definedName>
    <definedName name="Z_62BA1D30_83D4_405C_B38E_4A6036DCDF7D_.wvu.FilterData" localSheetId="0" hidden="1">'2020-2022 год'!$A$9:$F$134</definedName>
    <definedName name="Z_62BA1D30_83D4_405C_B38E_4A6036DCDF7D_.wvu.PrintArea" localSheetId="0" hidden="1">'2020-2022 год'!$A$2:$G$134</definedName>
    <definedName name="Z_697DA0DA_7717_49B8_AFE5_66E14466FF93_.wvu.FilterData" localSheetId="0" hidden="1">'2020-2022 год'!$A$9:$F$197</definedName>
    <definedName name="Z_79F59BD1_17D2_45CE_ABAE_358CD088226E_.wvu.FilterData" localSheetId="0" hidden="1">'2020-2022 год'!$A$9:$F$146</definedName>
    <definedName name="Z_7C0ABF66_8B0F_48ED_A269_F91E2B0FF96C_.wvu.FilterData" localSheetId="0" hidden="1">'2020-2022 год'!$A$9:$F$134</definedName>
    <definedName name="Z_8A4D0045_C517_4374_8A07_4E827A562FC4_.wvu.FilterData" localSheetId="0" hidden="1">'2020-2022 год'!$A$9:$F$152</definedName>
    <definedName name="Z_8AA41EB0_2CC0_4F86_8798_B03A7CC4D0C2_.wvu.FilterData" localSheetId="0" hidden="1">'2020-2022 год'!$A$9:$F$152</definedName>
    <definedName name="Z_8E0CAC60_CC3F_47CB_9EF3_039342AC9535_.wvu.FilterData" localSheetId="0" hidden="1">'2020-2022 год'!$A$9:$F$152</definedName>
    <definedName name="Z_8E0CAC60_CC3F_47CB_9EF3_039342AC9535_.wvu.PrintTitles" localSheetId="0" hidden="1">'2020-2022 год'!$10:$11</definedName>
    <definedName name="Z_949DCF8A_4B6C_48DC_A0AF_1508759F4E2C_.wvu.FilterData" localSheetId="0" hidden="1">'2020-2022 год'!$A$9:$F$134</definedName>
    <definedName name="Z_9AE4E90B_95AD_4E92_80AE_724EF4B3642C_.wvu.FilterData" localSheetId="0" hidden="1">'2020-2022 год'!$A$9:$F$152</definedName>
    <definedName name="Z_9AE4E90B_95AD_4E92_80AE_724EF4B3642C_.wvu.PrintArea" localSheetId="0" hidden="1">'2020-2022 год'!$A$1:$G$152</definedName>
    <definedName name="Z_9AE4E90B_95AD_4E92_80AE_724EF4B3642C_.wvu.PrintTitles" localSheetId="0" hidden="1">'2020-2022 год'!$10:$11</definedName>
    <definedName name="Z_9AE4E90B_95AD_4E92_80AE_724EF4B3642C_.wvu.Rows" localSheetId="0" hidden="1">'2020-2022 год'!#REF!,'2020-2022 год'!#REF!</definedName>
    <definedName name="Z_A24E161A_D544_48C2_9D1F_4A462EC54334_.wvu.FilterData" localSheetId="0" hidden="1">'2020-2022 год'!$A$9:$F$146</definedName>
    <definedName name="Z_A79CDC70_8466_49CB_8C49_C52C08F5C2C3_.wvu.FilterData" localSheetId="0" hidden="1">'2020-2022 год'!$A$9:$F$134</definedName>
    <definedName name="Z_A79CDC70_8466_49CB_8C49_C52C08F5C2C3_.wvu.PrintArea" localSheetId="0" hidden="1">'2020-2022 год'!$A$3:$G$134</definedName>
    <definedName name="Z_A79CDC70_8466_49CB_8C49_C52C08F5C2C3_.wvu.PrintTitles" localSheetId="0" hidden="1">'2020-2022 год'!$10:$11</definedName>
    <definedName name="Z_A7B626E9_A7AF_40B4_84EF_DECB7C4998DD_.wvu.FilterData" localSheetId="0" hidden="1">'2020-2022 год'!$A$9:$F$193</definedName>
    <definedName name="Z_B2AEA316_3CC7_4A5F_84DC_5C75A986883C_.wvu.FilterData" localSheetId="0" hidden="1">'2020-2022 год'!$A$9:$F$146</definedName>
    <definedName name="Z_B3397BCA_1277_4868_806F_2E68EFD73FCF_.wvu.Cols" localSheetId="0" hidden="1">'2020-2022 год'!#REF!</definedName>
    <definedName name="Z_B3397BCA_1277_4868_806F_2E68EFD73FCF_.wvu.FilterData" localSheetId="0" hidden="1">'2020-2022 год'!$A$9:$F$134</definedName>
    <definedName name="Z_B3397BCA_1277_4868_806F_2E68EFD73FCF_.wvu.PrintArea" localSheetId="0" hidden="1">'2020-2022 год'!$A$6:$F$134</definedName>
    <definedName name="Z_B3397BCA_1277_4868_806F_2E68EFD73FCF_.wvu.PrintTitles" localSheetId="0" hidden="1">'2020-2022 год'!$10:$11</definedName>
    <definedName name="Z_B3463B94_A148_4CED_9456_BF3639DD779F_.wvu.FilterData" localSheetId="0" hidden="1">'2020-2022 год'!$A$9:$F$152</definedName>
    <definedName name="Z_B3ADB1FC_7237_4F79_A98A_9A3A728E8FB8_.wvu.FilterData" localSheetId="0" hidden="1">'2020-2022 год'!$A$9:$F$134</definedName>
    <definedName name="Z_C0DCEFD6_4378_4196_8A52_BBAE8937CBA3_.wvu.FilterData" localSheetId="0" hidden="1">'2020-2022 год'!$A$9:$F$197</definedName>
    <definedName name="Z_C0DCEFD6_4378_4196_8A52_BBAE8937CBA3_.wvu.PrintArea" localSheetId="0" hidden="1">'2020-2022 год'!$A$1:$I$197</definedName>
    <definedName name="Z_C0DCEFD6_4378_4196_8A52_BBAE8937CBA3_.wvu.PrintTitles" localSheetId="0" hidden="1">'2020-2022 год'!$8:$9</definedName>
    <definedName name="Z_CBBD36BD_B8D3_405D_A6D4_79D054A9E80B_.wvu.FilterData" localSheetId="0" hidden="1">'2020-2022 год'!$A$9:$F$146</definedName>
    <definedName name="Z_CFCD11A5_5DDB_474D_9D2B_79AC7ABEC29D_.wvu.FilterData" localSheetId="0" hidden="1">'2020-2022 год'!$A$9:$F$146</definedName>
    <definedName name="Z_D5451C69_6188_4AB8_99E1_04D2A5F2965F_.wvu.FilterData" localSheetId="0" hidden="1">'2020-2022 год'!$A$9:$F$197</definedName>
    <definedName name="Z_D5451C69_6188_4AB8_99E1_04D2A5F2965F_.wvu.PrintArea" localSheetId="0" hidden="1">'2020-2022 год'!$A$1:$I$197</definedName>
    <definedName name="Z_D6B369C7_5C5A_4656_8846_64036478A0EF_.wvu.FilterData" localSheetId="0" hidden="1">'2020-2022 год'!$A$9:$F$197</definedName>
    <definedName name="Z_DCD62DCA_C2E6_4944_BF05_06393683843D_.wvu.FilterData" localSheetId="0" hidden="1">'2020-2022 год'!$A$9:$F$148</definedName>
    <definedName name="Z_E021FB0C_A711_4509_BC26_BEE4D6D0121D_.wvu.FilterData" localSheetId="0" hidden="1">'2020-2022 год'!$A$9:$F$148</definedName>
    <definedName name="Z_E021FB0C_A711_4509_BC26_BEE4D6D0121D_.wvu.PrintArea" localSheetId="0" hidden="1">'2020-2022 год'!$A$2:$G$148</definedName>
    <definedName name="Z_E73FB2C8_8889_4BC1_B42C_BB4285892FAC_.wvu.Cols" localSheetId="0" hidden="1">'2020-2022 год'!#REF!</definedName>
    <definedName name="Z_E73FB2C8_8889_4BC1_B42C_BB4285892FAC_.wvu.FilterData" localSheetId="0" hidden="1">'2020-2022 год'!$A$9:$F$134</definedName>
    <definedName name="Z_E73FB2C8_8889_4BC1_B42C_BB4285892FAC_.wvu.PrintArea" localSheetId="0" hidden="1">'2020-2022 год'!$A$6:$F$134</definedName>
    <definedName name="Z_E73FB2C8_8889_4BC1_B42C_BB4285892FAC_.wvu.PrintTitles" localSheetId="0" hidden="1">'2020-2022 год'!$10:$11</definedName>
    <definedName name="Z_E7A61A23_F5BB_4765_9BEB_425D1A63ECC6_.wvu.FilterData" localSheetId="0" hidden="1">'2020-2022 год'!$A$9:$F$146</definedName>
    <definedName name="Z_E942A1EB_DA9A_49D4_890A_1E490C17C671_.wvu.FilterData" localSheetId="0" hidden="1">'2020-2022 год'!$A$9:$F$146</definedName>
    <definedName name="Z_F0654BDF_4068_4EF6_85C0_9A711782EA10_.wvu.FilterData" localSheetId="0" hidden="1">'2020-2022 год'!$A$9:$F$152</definedName>
    <definedName name="Z_F30358E0_6540_4232_9B00_91022CE5977B_.wvu.FilterData" localSheetId="0" hidden="1">'2020-2022 год'!$A$9:$F$193</definedName>
    <definedName name="Z_F883476E_04A9_4D11_A9FF_4F72BAC798EA_.wvu.FilterData" localSheetId="0" hidden="1">'2020-2022 год'!$A$9:$F$146</definedName>
    <definedName name="_xlnm.Print_Titles" localSheetId="0">'2020-2022 год'!$8:$9</definedName>
    <definedName name="_xlnm.Print_Area" localSheetId="0">'2020-2022 год'!$A$1:$I$197</definedName>
  </definedNames>
  <calcPr calcId="145621"/>
  <customWorkbookViews>
    <customWorkbookView name="1 - Личное представление" guid="{D5451C69-6188-4AB8-99E1-04D2A5F2965F}" mergeInterval="0" personalView="1" maximized="1" windowWidth="1916" windowHeight="783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Администратор - Личное представление" guid="{C0DCEFD6-4378-4196-8A52-BBAE8937CBA3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133" i="1" l="1"/>
  <c r="H133" i="1"/>
  <c r="N163" i="1"/>
  <c r="M163" i="1"/>
  <c r="I46" i="1" l="1"/>
  <c r="H46" i="1"/>
  <c r="G46" i="1"/>
  <c r="H45" i="1" l="1"/>
  <c r="H44" i="1" s="1"/>
  <c r="H43" i="1" s="1"/>
  <c r="I45" i="1"/>
  <c r="I44" i="1" s="1"/>
  <c r="I43" i="1" s="1"/>
  <c r="G45" i="1"/>
  <c r="G44" i="1" s="1"/>
  <c r="G43" i="1" s="1"/>
  <c r="H70" i="1" l="1"/>
  <c r="I69" i="1"/>
  <c r="I68" i="1" s="1"/>
  <c r="I67" i="1" s="1"/>
  <c r="H69" i="1"/>
  <c r="H68" i="1" s="1"/>
  <c r="H67" i="1" s="1"/>
  <c r="G69" i="1"/>
  <c r="G68" i="1" s="1"/>
  <c r="G67" i="1" s="1"/>
  <c r="G112" i="1" l="1"/>
  <c r="G133" i="1" l="1"/>
  <c r="H107" i="1"/>
  <c r="H106" i="1" s="1"/>
  <c r="H105" i="1" s="1"/>
  <c r="I107" i="1"/>
  <c r="I106" i="1" s="1"/>
  <c r="I105" i="1" s="1"/>
  <c r="G107" i="1"/>
  <c r="G106" i="1" s="1"/>
  <c r="G105" i="1" s="1"/>
  <c r="I111" i="1" l="1"/>
  <c r="I110" i="1" s="1"/>
  <c r="I109" i="1" s="1"/>
  <c r="H111" i="1"/>
  <c r="H110" i="1" s="1"/>
  <c r="H109" i="1" s="1"/>
  <c r="G111" i="1"/>
  <c r="G110" i="1" s="1"/>
  <c r="G109" i="1" s="1"/>
  <c r="I103" i="1"/>
  <c r="I102" i="1" s="1"/>
  <c r="I101" i="1" s="1"/>
  <c r="H103" i="1"/>
  <c r="H102" i="1" s="1"/>
  <c r="H101" i="1" s="1"/>
  <c r="G103" i="1"/>
  <c r="G102" i="1" s="1"/>
  <c r="G101" i="1" s="1"/>
  <c r="G100" i="1" l="1"/>
  <c r="G99" i="1" s="1"/>
  <c r="H100" i="1"/>
  <c r="H99" i="1" s="1"/>
  <c r="I100" i="1"/>
  <c r="I99" i="1" s="1"/>
  <c r="G121" i="1" l="1"/>
  <c r="G59" i="1"/>
  <c r="H124" i="1" l="1"/>
  <c r="I124" i="1"/>
  <c r="G124" i="1"/>
  <c r="I121" i="1"/>
  <c r="H121" i="1"/>
  <c r="I171" i="1"/>
  <c r="I23" i="1" l="1"/>
  <c r="I22" i="1" s="1"/>
  <c r="I21" i="1" s="1"/>
  <c r="I20" i="1" s="1"/>
  <c r="H23" i="1"/>
  <c r="H22" i="1" s="1"/>
  <c r="H21" i="1" s="1"/>
  <c r="H20" i="1" s="1"/>
  <c r="G23" i="1"/>
  <c r="G22" i="1" s="1"/>
  <c r="G21" i="1" s="1"/>
  <c r="G20" i="1" s="1"/>
  <c r="H193" i="1"/>
  <c r="H183" i="1"/>
  <c r="H171" i="1"/>
  <c r="G183" i="1"/>
  <c r="I193" i="1"/>
  <c r="G193" i="1"/>
  <c r="I183" i="1"/>
  <c r="G171" i="1"/>
  <c r="I178" i="1"/>
  <c r="I177" i="1" s="1"/>
  <c r="I176" i="1" s="1"/>
  <c r="H178" i="1"/>
  <c r="H177" i="1" s="1"/>
  <c r="H176" i="1" s="1"/>
  <c r="G178" i="1"/>
  <c r="G177" i="1" s="1"/>
  <c r="G176" i="1" s="1"/>
  <c r="I197" i="1"/>
  <c r="I196" i="1" s="1"/>
  <c r="H197" i="1"/>
  <c r="H196" i="1" s="1"/>
  <c r="G197" i="1"/>
  <c r="G196" i="1" s="1"/>
  <c r="I187" i="1"/>
  <c r="I186" i="1" s="1"/>
  <c r="H187" i="1"/>
  <c r="H186" i="1" s="1"/>
  <c r="G187" i="1"/>
  <c r="G185" i="1" s="1"/>
  <c r="G184" i="1" s="1"/>
  <c r="I175" i="1"/>
  <c r="I174" i="1" s="1"/>
  <c r="H175" i="1"/>
  <c r="H174" i="1" s="1"/>
  <c r="G175" i="1"/>
  <c r="G173" i="1" s="1"/>
  <c r="G172" i="1" s="1"/>
  <c r="G195" i="1" l="1"/>
  <c r="G194" i="1" s="1"/>
  <c r="I195" i="1"/>
  <c r="I194" i="1" s="1"/>
  <c r="H195" i="1"/>
  <c r="H194" i="1" s="1"/>
  <c r="G186" i="1"/>
  <c r="I185" i="1"/>
  <c r="I184" i="1" s="1"/>
  <c r="G174" i="1"/>
  <c r="L183" i="1"/>
  <c r="L193" i="1"/>
  <c r="K171" i="1"/>
  <c r="K193" i="1"/>
  <c r="H173" i="1"/>
  <c r="H172" i="1" s="1"/>
  <c r="I173" i="1"/>
  <c r="I172" i="1" s="1"/>
  <c r="H185" i="1"/>
  <c r="H184" i="1" s="1"/>
  <c r="J171" i="1"/>
  <c r="J193" i="1"/>
  <c r="J183" i="1"/>
  <c r="K183" i="1"/>
  <c r="L171" i="1"/>
  <c r="L165" i="1" l="1"/>
  <c r="L164" i="1" s="1"/>
  <c r="K165" i="1"/>
  <c r="K164" i="1" s="1"/>
  <c r="J165" i="1"/>
  <c r="J164" i="1" s="1"/>
  <c r="H116" i="1"/>
  <c r="H115" i="1" s="1"/>
  <c r="H114" i="1" s="1"/>
  <c r="I116" i="1"/>
  <c r="I115" i="1" s="1"/>
  <c r="I114" i="1" s="1"/>
  <c r="G116" i="1"/>
  <c r="G115" i="1" s="1"/>
  <c r="G114" i="1" s="1"/>
  <c r="H74" i="1" l="1"/>
  <c r="H73" i="1" s="1"/>
  <c r="H72" i="1" s="1"/>
  <c r="H71" i="1" s="1"/>
  <c r="I74" i="1"/>
  <c r="I73" i="1" s="1"/>
  <c r="I72" i="1" s="1"/>
  <c r="I71" i="1" s="1"/>
  <c r="G74" i="1"/>
  <c r="G73" i="1" s="1"/>
  <c r="G72" i="1" s="1"/>
  <c r="G71" i="1" s="1"/>
  <c r="H65" i="1" l="1"/>
  <c r="H64" i="1" s="1"/>
  <c r="H63" i="1" s="1"/>
  <c r="H62" i="1" s="1"/>
  <c r="I65" i="1"/>
  <c r="I64" i="1" s="1"/>
  <c r="I63" i="1" s="1"/>
  <c r="I62" i="1" s="1"/>
  <c r="G65" i="1"/>
  <c r="G64" i="1" s="1"/>
  <c r="G63" i="1" s="1"/>
  <c r="G62" i="1" s="1"/>
  <c r="I192" i="1" l="1"/>
  <c r="I190" i="1" s="1"/>
  <c r="I189" i="1" s="1"/>
  <c r="I188" i="1" s="1"/>
  <c r="H192" i="1"/>
  <c r="H190" i="1" s="1"/>
  <c r="H189" i="1" s="1"/>
  <c r="H188" i="1" s="1"/>
  <c r="G192" i="1"/>
  <c r="G191" i="1" s="1"/>
  <c r="I182" i="1"/>
  <c r="I181" i="1" s="1"/>
  <c r="I180" i="1" s="1"/>
  <c r="H182" i="1"/>
  <c r="H181" i="1" s="1"/>
  <c r="H180" i="1" s="1"/>
  <c r="G182" i="1"/>
  <c r="G181" i="1" s="1"/>
  <c r="G180" i="1" s="1"/>
  <c r="I170" i="1"/>
  <c r="H170" i="1"/>
  <c r="G170" i="1"/>
  <c r="I169" i="1"/>
  <c r="I168" i="1" s="1"/>
  <c r="H169" i="1"/>
  <c r="H168" i="1" s="1"/>
  <c r="G169" i="1"/>
  <c r="G168" i="1" s="1"/>
  <c r="G167" i="1" l="1"/>
  <c r="H167" i="1"/>
  <c r="I167" i="1"/>
  <c r="H191" i="1"/>
  <c r="G190" i="1"/>
  <c r="G189" i="1" s="1"/>
  <c r="G188" i="1" s="1"/>
  <c r="I191" i="1"/>
  <c r="I162" i="1" l="1"/>
  <c r="I161" i="1" s="1"/>
  <c r="I160" i="1" s="1"/>
  <c r="H162" i="1"/>
  <c r="H161" i="1" s="1"/>
  <c r="H160" i="1" s="1"/>
  <c r="G162" i="1"/>
  <c r="G161" i="1" s="1"/>
  <c r="G160" i="1" s="1"/>
  <c r="I158" i="1"/>
  <c r="I157" i="1" s="1"/>
  <c r="I156" i="1" s="1"/>
  <c r="H158" i="1"/>
  <c r="H157" i="1" s="1"/>
  <c r="H156" i="1" s="1"/>
  <c r="G158" i="1"/>
  <c r="G157" i="1" s="1"/>
  <c r="G156" i="1" s="1"/>
  <c r="I154" i="1"/>
  <c r="I153" i="1" s="1"/>
  <c r="I152" i="1" s="1"/>
  <c r="H154" i="1"/>
  <c r="H153" i="1" s="1"/>
  <c r="H152" i="1" s="1"/>
  <c r="G154" i="1"/>
  <c r="G153" i="1" s="1"/>
  <c r="G152" i="1" s="1"/>
  <c r="I149" i="1"/>
  <c r="I148" i="1" s="1"/>
  <c r="I147" i="1" s="1"/>
  <c r="H149" i="1"/>
  <c r="H148" i="1" s="1"/>
  <c r="H147" i="1" s="1"/>
  <c r="G149" i="1"/>
  <c r="G148" i="1" s="1"/>
  <c r="G147" i="1" s="1"/>
  <c r="I145" i="1"/>
  <c r="I144" i="1" s="1"/>
  <c r="I143" i="1" s="1"/>
  <c r="H145" i="1"/>
  <c r="H144" i="1" s="1"/>
  <c r="H143" i="1" s="1"/>
  <c r="G145" i="1"/>
  <c r="G144" i="1" s="1"/>
  <c r="G143" i="1" s="1"/>
  <c r="I139" i="1"/>
  <c r="I138" i="1" s="1"/>
  <c r="I137" i="1" s="1"/>
  <c r="I136" i="1" s="1"/>
  <c r="I135" i="1" s="1"/>
  <c r="H139" i="1"/>
  <c r="H138" i="1" s="1"/>
  <c r="H137" i="1" s="1"/>
  <c r="H136" i="1" s="1"/>
  <c r="H135" i="1" s="1"/>
  <c r="G139" i="1"/>
  <c r="G138" i="1" s="1"/>
  <c r="G137" i="1" s="1"/>
  <c r="G136" i="1" s="1"/>
  <c r="G135" i="1" s="1"/>
  <c r="I132" i="1"/>
  <c r="I131" i="1" s="1"/>
  <c r="H132" i="1"/>
  <c r="H131" i="1" s="1"/>
  <c r="G132" i="1"/>
  <c r="G131" i="1" s="1"/>
  <c r="I130" i="1"/>
  <c r="H130" i="1"/>
  <c r="G130" i="1"/>
  <c r="I128" i="1"/>
  <c r="I127" i="1" s="1"/>
  <c r="H128" i="1"/>
  <c r="H127" i="1" s="1"/>
  <c r="G128" i="1"/>
  <c r="G127" i="1" s="1"/>
  <c r="I126" i="1"/>
  <c r="H126" i="1"/>
  <c r="G126" i="1"/>
  <c r="I123" i="1"/>
  <c r="I122" i="1" s="1"/>
  <c r="H123" i="1"/>
  <c r="H122" i="1" s="1"/>
  <c r="G123" i="1"/>
  <c r="G122" i="1" s="1"/>
  <c r="I120" i="1"/>
  <c r="I119" i="1" s="1"/>
  <c r="I118" i="1" s="1"/>
  <c r="H120" i="1"/>
  <c r="H119" i="1" s="1"/>
  <c r="H118" i="1" s="1"/>
  <c r="G120" i="1"/>
  <c r="G119" i="1" s="1"/>
  <c r="G118" i="1" s="1"/>
  <c r="I97" i="1"/>
  <c r="I96" i="1" s="1"/>
  <c r="I95" i="1" s="1"/>
  <c r="I94" i="1" s="1"/>
  <c r="I93" i="1" s="1"/>
  <c r="H97" i="1"/>
  <c r="H96" i="1" s="1"/>
  <c r="H95" i="1" s="1"/>
  <c r="H94" i="1" s="1"/>
  <c r="H93" i="1" s="1"/>
  <c r="G97" i="1"/>
  <c r="G96" i="1" s="1"/>
  <c r="G95" i="1" s="1"/>
  <c r="G94" i="1" s="1"/>
  <c r="G93" i="1" s="1"/>
  <c r="I91" i="1"/>
  <c r="I90" i="1" s="1"/>
  <c r="I89" i="1" s="1"/>
  <c r="I88" i="1" s="1"/>
  <c r="H91" i="1"/>
  <c r="H90" i="1" s="1"/>
  <c r="H89" i="1" s="1"/>
  <c r="H88" i="1" s="1"/>
  <c r="G91" i="1"/>
  <c r="G90" i="1" s="1"/>
  <c r="G89" i="1" s="1"/>
  <c r="G88" i="1" s="1"/>
  <c r="G87" i="1" s="1"/>
  <c r="I84" i="1"/>
  <c r="I83" i="1" s="1"/>
  <c r="H84" i="1"/>
  <c r="H83" i="1" s="1"/>
  <c r="G84" i="1"/>
  <c r="G83" i="1" s="1"/>
  <c r="I81" i="1"/>
  <c r="I80" i="1" s="1"/>
  <c r="H81" i="1"/>
  <c r="H80" i="1" s="1"/>
  <c r="G81" i="1"/>
  <c r="G80" i="1" s="1"/>
  <c r="I58" i="1"/>
  <c r="I57" i="1" s="1"/>
  <c r="I56" i="1" s="1"/>
  <c r="I55" i="1" s="1"/>
  <c r="H58" i="1"/>
  <c r="H57" i="1" s="1"/>
  <c r="H56" i="1" s="1"/>
  <c r="H55" i="1" s="1"/>
  <c r="G58" i="1"/>
  <c r="G57" i="1" s="1"/>
  <c r="G56" i="1" s="1"/>
  <c r="G55" i="1" s="1"/>
  <c r="I53" i="1"/>
  <c r="I52" i="1" s="1"/>
  <c r="I51" i="1" s="1"/>
  <c r="H53" i="1"/>
  <c r="H52" i="1" s="1"/>
  <c r="H51" i="1" s="1"/>
  <c r="G53" i="1"/>
  <c r="G52" i="1" s="1"/>
  <c r="G51" i="1" s="1"/>
  <c r="I49" i="1"/>
  <c r="I48" i="1" s="1"/>
  <c r="I47" i="1" s="1"/>
  <c r="H49" i="1"/>
  <c r="H48" i="1" s="1"/>
  <c r="H47" i="1" s="1"/>
  <c r="G49" i="1"/>
  <c r="G48" i="1" s="1"/>
  <c r="G47" i="1" s="1"/>
  <c r="I38" i="1"/>
  <c r="I37" i="1" s="1"/>
  <c r="I36" i="1" s="1"/>
  <c r="I35" i="1" s="1"/>
  <c r="I34" i="1" s="1"/>
  <c r="I33" i="1" s="1"/>
  <c r="H38" i="1"/>
  <c r="H37" i="1" s="1"/>
  <c r="H36" i="1" s="1"/>
  <c r="H35" i="1" s="1"/>
  <c r="H34" i="1" s="1"/>
  <c r="H33" i="1" s="1"/>
  <c r="G38" i="1"/>
  <c r="G37" i="1" s="1"/>
  <c r="G36" i="1" s="1"/>
  <c r="G35" i="1" s="1"/>
  <c r="G34" i="1" s="1"/>
  <c r="G33" i="1" s="1"/>
  <c r="I30" i="1"/>
  <c r="I29" i="1" s="1"/>
  <c r="I28" i="1" s="1"/>
  <c r="I27" i="1" s="1"/>
  <c r="I26" i="1" s="1"/>
  <c r="I25" i="1" s="1"/>
  <c r="H30" i="1"/>
  <c r="H29" i="1" s="1"/>
  <c r="H28" i="1" s="1"/>
  <c r="H27" i="1" s="1"/>
  <c r="H26" i="1" s="1"/>
  <c r="H25" i="1" s="1"/>
  <c r="G30" i="1"/>
  <c r="G29" i="1" s="1"/>
  <c r="G28" i="1" s="1"/>
  <c r="G27" i="1" s="1"/>
  <c r="G26" i="1" s="1"/>
  <c r="G25" i="1" s="1"/>
  <c r="I166" i="1"/>
  <c r="H166" i="1"/>
  <c r="G166" i="1"/>
  <c r="I17" i="1"/>
  <c r="I16" i="1" s="1"/>
  <c r="I15" i="1" s="1"/>
  <c r="I14" i="1" s="1"/>
  <c r="I13" i="1" s="1"/>
  <c r="H17" i="1"/>
  <c r="H16" i="1" s="1"/>
  <c r="H15" i="1" s="1"/>
  <c r="H14" i="1" s="1"/>
  <c r="H13" i="1" s="1"/>
  <c r="G17" i="1"/>
  <c r="G16" i="1" s="1"/>
  <c r="G15" i="1" s="1"/>
  <c r="G14" i="1" s="1"/>
  <c r="G13" i="1" s="1"/>
  <c r="G42" i="1" l="1"/>
  <c r="G41" i="1" s="1"/>
  <c r="G40" i="1" s="1"/>
  <c r="H42" i="1"/>
  <c r="H41" i="1" s="1"/>
  <c r="H40" i="1" s="1"/>
  <c r="I42" i="1"/>
  <c r="I41" i="1" s="1"/>
  <c r="I40" i="1" s="1"/>
  <c r="G113" i="1"/>
  <c r="G86" i="1" s="1"/>
  <c r="I113" i="1"/>
  <c r="H113" i="1"/>
  <c r="I165" i="1"/>
  <c r="I164" i="1" s="1"/>
  <c r="H165" i="1"/>
  <c r="H164" i="1" s="1"/>
  <c r="G165" i="1"/>
  <c r="G164" i="1" s="1"/>
  <c r="I61" i="1"/>
  <c r="I60" i="1" s="1"/>
  <c r="H79" i="1"/>
  <c r="H78" i="1" s="1"/>
  <c r="H77" i="1" s="1"/>
  <c r="G142" i="1"/>
  <c r="I151" i="1"/>
  <c r="H151" i="1"/>
  <c r="I142" i="1"/>
  <c r="H142" i="1"/>
  <c r="I79" i="1"/>
  <c r="I78" i="1" s="1"/>
  <c r="I77" i="1" s="1"/>
  <c r="G79" i="1"/>
  <c r="G78" i="1" s="1"/>
  <c r="G77" i="1" s="1"/>
  <c r="G76" i="1" s="1"/>
  <c r="G151" i="1"/>
  <c r="G61" i="1"/>
  <c r="G60" i="1" s="1"/>
  <c r="H61" i="1"/>
  <c r="H60" i="1" s="1"/>
  <c r="I87" i="1"/>
  <c r="H87" i="1"/>
  <c r="I86" i="1" l="1"/>
  <c r="I76" i="1" s="1"/>
  <c r="H86" i="1"/>
  <c r="H76" i="1" s="1"/>
  <c r="G32" i="1"/>
  <c r="H19" i="1"/>
  <c r="H12" i="1" s="1"/>
  <c r="G19" i="1"/>
  <c r="G12" i="1" s="1"/>
  <c r="I19" i="1"/>
  <c r="I12" i="1" s="1"/>
  <c r="I32" i="1"/>
  <c r="G141" i="1"/>
  <c r="G134" i="1" s="1"/>
  <c r="I141" i="1"/>
  <c r="I134" i="1" s="1"/>
  <c r="H141" i="1"/>
  <c r="H134" i="1" s="1"/>
  <c r="H32" i="1"/>
  <c r="G11" i="1" l="1"/>
  <c r="G10" i="1" s="1"/>
  <c r="I11" i="1"/>
  <c r="I10" i="1" s="1"/>
  <c r="H11" i="1"/>
  <c r="H10" i="1" s="1"/>
</calcChain>
</file>

<file path=xl/sharedStrings.xml><?xml version="1.0" encoding="utf-8"?>
<sst xmlns="http://schemas.openxmlformats.org/spreadsheetml/2006/main" count="898" uniqueCount="181">
  <si>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</si>
  <si>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</si>
  <si>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</si>
  <si>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</si>
  <si>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</si>
  <si>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</si>
  <si>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</si>
  <si>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</si>
  <si>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</si>
  <si>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</si>
  <si>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</si>
  <si>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</si>
  <si>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</si>
  <si>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</si>
  <si>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</si>
  <si>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</si>
  <si>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</si>
  <si>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</si>
  <si>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</si>
  <si>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</si>
  <si>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</si>
  <si>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</si>
  <si>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</si>
  <si>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</si>
  <si>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</si>
  <si>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</si>
  <si>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</si>
  <si>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</si>
  <si>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</si>
  <si>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</si>
  <si>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</si>
  <si>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</si>
  <si>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</si>
  <si>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</si>
  <si>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</si>
  <si>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</si>
  <si>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</si>
  <si>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</si>
  <si>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</si>
  <si>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</si>
  <si>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</si>
  <si>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</si>
  <si>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</si>
  <si>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</si>
  <si>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</si>
  <si>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</si>
  <si>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</si>
  <si>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</si>
  <si>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</si>
  <si>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</si>
  <si>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</si>
  <si>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</si>
  <si>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</si>
  <si>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</si>
  <si>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</si>
  <si>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</si>
  <si>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</si>
  <si>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</si>
  <si>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</si>
  <si>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</si>
  <si>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</si>
  <si>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</si>
  <si>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</si>
  <si>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</si>
  <si>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</si>
  <si>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</si>
  <si>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</si>
  <si>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</si>
  <si>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</si>
  <si>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</si>
  <si>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</si>
  <si>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</si>
  <si>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</si>
  <si>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</si>
  <si>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</si>
  <si>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</si>
  <si>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</si>
  <si>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</si>
  <si>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</si>
  <si>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</si>
  <si>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</si>
  <si>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</si>
  <si>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</si>
  <si>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</si>
  <si>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</si>
  <si>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</si>
  <si>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</si>
  <si>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</si>
  <si>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</si>
  <si>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</si>
  <si>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</si>
  <si>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</si>
  <si>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</si>
  <si>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</si>
  <si>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</si>
  <si>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</si>
  <si>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</si>
  <si>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</si>
  <si>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</si>
  <si>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</si>
  <si>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</si>
  <si>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</si>
  <si>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</si>
  <si>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</si>
  <si>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</si>
  <si>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</si>
  <si>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</si>
  <si>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</si>
  <si>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</si>
  <si>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</si>
  <si>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</si>
  <si>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</si>
  <si>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</si>
  <si>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</si>
  <si>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</si>
  <si>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</si>
  <si>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</si>
  <si>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</si>
  <si>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</si>
  <si>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</si>
  <si>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</si>
  <si>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</si>
  <si>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</si>
  <si>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</si>
  <si>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</si>
  <si>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</si>
  <si>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</si>
  <si>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</si>
  <si>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</si>
  <si>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2020 год</t>
  </si>
  <si>
    <t>Организация проведения мероприятий по отлову и содержанию безнадзорных животных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</si>
  <si>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</si>
  <si>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</si>
  <si>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</si>
  <si>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</si>
  <si>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</si>
  <si>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</si>
  <si>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Ведомственная структура расходов бюджета  муниципального образования городского поселения "Печора" на 2020 год и плановый период 2021 и 2022 годов</t>
  </si>
  <si>
    <t>2022 год</t>
  </si>
  <si>
    <t>99 0 00 25550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</si>
  <si>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</si>
  <si>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</si>
  <si>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</si>
  <si>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</si>
  <si>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</si>
  <si>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05 0 11 02690</t>
  </si>
  <si>
    <t>05 0 21 02690</t>
  </si>
  <si>
    <t>Субсидии бюджетным учреждениям на иные цели</t>
  </si>
  <si>
    <t>612</t>
  </si>
  <si>
    <t>05 0 13 S2460</t>
  </si>
  <si>
    <t>Реализация народных проектов в сфере культуры, прошедших отбор в рамках проекта "Народный бюджет"</t>
  </si>
  <si>
    <t xml:space="preserve">Руководство и управление в сфере установленных функций органов местного самоуправления </t>
  </si>
  <si>
    <t>99 0 00 02040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</si>
  <si>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</si>
  <si>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 xml:space="preserve">Муниципальная программа "Адресная социальная помощь населению городского поселения "Печора" </t>
  </si>
  <si>
    <t>Муниципальная программа "Повышение качества улично - дорожной сети на территории городского поселения "Печора"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</si>
  <si>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</si>
  <si>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</si>
  <si>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</si>
  <si>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</si>
  <si>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</si>
  <si>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</si>
  <si>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03 3 3 00000</t>
  </si>
  <si>
    <t>03 2 21 00000</t>
  </si>
  <si>
    <t>13 0 00 00000</t>
  </si>
  <si>
    <t>13 0 R1 S2110</t>
  </si>
  <si>
    <t>12 0 00 00000</t>
  </si>
  <si>
    <t>12 1 00 00000</t>
  </si>
  <si>
    <t>12 1 F2 55550</t>
  </si>
  <si>
    <t>11 0 00 00000</t>
  </si>
  <si>
    <t>11 0 01 00000</t>
  </si>
  <si>
    <t>11 0 02 00000</t>
  </si>
  <si>
    <t>Реализация народных проектов в сфере благоустройства, прошедших отбор в рамках проекта "Народный бюджет"</t>
  </si>
  <si>
    <t>12 1 22 S2480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</si>
  <si>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</si>
  <si>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</si>
  <si>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03 3 12 00000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</si>
  <si>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</si>
  <si>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12 1 F2 S2250</t>
  </si>
  <si>
    <t>Реализация мероприятий по благоустройству территорий</t>
  </si>
  <si>
    <t>от 24 декабря 2019 года №4-23/112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</si>
</sst>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000\ 00\ 00"/>
    <numFmt numFmtId="167" formatCode="#,##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right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left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7" fontId="10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Alignment="1">
      <alignment vertical="center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1.xml"/><Relationship Id="rId39" Type="http://schemas.openxmlformats.org/officeDocument/2006/relationships/revisionLog" Target="revisionLog39.xml"/><Relationship Id="rId55" Type="http://schemas.openxmlformats.org/officeDocument/2006/relationships/revisionLog" Target="revisionLog55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63" Type="http://schemas.openxmlformats.org/officeDocument/2006/relationships/revisionLog" Target="revisionLog4.xml"/><Relationship Id="rId59" Type="http://schemas.openxmlformats.org/officeDocument/2006/relationships/revisionLog" Target="revisionLog59.xml"/><Relationship Id="rId46" Type="http://schemas.openxmlformats.org/officeDocument/2006/relationships/revisionLog" Target="revisionLog46.xml"/><Relationship Id="rId38" Type="http://schemas.openxmlformats.org/officeDocument/2006/relationships/revisionLog" Target="revisionLog38.xml"/><Relationship Id="rId33" Type="http://schemas.openxmlformats.org/officeDocument/2006/relationships/revisionLog" Target="revisionLog33.xml"/><Relationship Id="rId54" Type="http://schemas.openxmlformats.org/officeDocument/2006/relationships/revisionLog" Target="revisionLog54.xml"/><Relationship Id="rId41" Type="http://schemas.openxmlformats.org/officeDocument/2006/relationships/revisionLog" Target="revisionLog41.xml"/><Relationship Id="rId29" Type="http://schemas.openxmlformats.org/officeDocument/2006/relationships/revisionLog" Target="revisionLog29.xml"/><Relationship Id="rId62" Type="http://schemas.openxmlformats.org/officeDocument/2006/relationships/revisionLog" Target="revisionLog3.xml"/><Relationship Id="rId58" Type="http://schemas.openxmlformats.org/officeDocument/2006/relationships/revisionLog" Target="revisionLog58.xml"/><Relationship Id="rId53" Type="http://schemas.openxmlformats.org/officeDocument/2006/relationships/revisionLog" Target="revisionLog53.xml"/><Relationship Id="rId45" Type="http://schemas.openxmlformats.org/officeDocument/2006/relationships/revisionLog" Target="revisionLog45.xml"/><Relationship Id="rId40" Type="http://schemas.openxmlformats.org/officeDocument/2006/relationships/revisionLog" Target="revisionLog40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57" Type="http://schemas.openxmlformats.org/officeDocument/2006/relationships/revisionLog" Target="revisionLog57.xml"/><Relationship Id="rId49" Type="http://schemas.openxmlformats.org/officeDocument/2006/relationships/revisionLog" Target="revisionLog49.xml"/><Relationship Id="rId36" Type="http://schemas.openxmlformats.org/officeDocument/2006/relationships/revisionLog" Target="revisionLog36.xml"/><Relationship Id="rId28" Type="http://schemas.openxmlformats.org/officeDocument/2006/relationships/revisionLog" Target="revisionLog28.xml"/><Relationship Id="rId61" Type="http://schemas.openxmlformats.org/officeDocument/2006/relationships/revisionLog" Target="revisionLog2.xml"/><Relationship Id="rId52" Type="http://schemas.openxmlformats.org/officeDocument/2006/relationships/revisionLog" Target="revisionLog52.xml"/><Relationship Id="rId44" Type="http://schemas.openxmlformats.org/officeDocument/2006/relationships/revisionLog" Target="revisionLog44.xml"/><Relationship Id="rId31" Type="http://schemas.openxmlformats.org/officeDocument/2006/relationships/revisionLog" Target="revisionLog31.xml"/><Relationship Id="rId60" Type="http://schemas.openxmlformats.org/officeDocument/2006/relationships/revisionLog" Target="revisionLog1.xml"/><Relationship Id="rId56" Type="http://schemas.openxmlformats.org/officeDocument/2006/relationships/revisionLog" Target="revisionLog56.xml"/><Relationship Id="rId48" Type="http://schemas.openxmlformats.org/officeDocument/2006/relationships/revisionLog" Target="revisionLog48.xml"/><Relationship Id="rId43" Type="http://schemas.openxmlformats.org/officeDocument/2006/relationships/revisionLog" Target="revisionLog43.xml"/><Relationship Id="rId35" Type="http://schemas.openxmlformats.org/officeDocument/2006/relationships/revisionLog" Target="revisionLog35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55C1270-4B97-489B-B8EB-4F230A487030}" diskRevisions="1" revisionId="774" version="63">
  <header guid="{9642C1F3-2EEF-4501-A71E-EE6FB0DF7393}" dateTime="2019-11-13T16:03:47" maxSheetId="2" userName="Администратор" r:id="rId27" minRId="342" maxRId="357">
    <sheetIdMap count="1">
      <sheetId val="1"/>
    </sheetIdMap>
  </header>
  <header guid="{DF8CA1CE-7F00-4CE2-9AB8-E58E933A2C4B}" dateTime="2019-11-13T16:57:44" maxSheetId="2" userName="Администратор" r:id="rId28" minRId="358">
    <sheetIdMap count="1">
      <sheetId val="1"/>
    </sheetIdMap>
  </header>
  <header guid="{5892871D-2327-4C48-85FD-BD5C693D7085}" dateTime="2019-11-13T16:58:50" maxSheetId="2" userName="Администратор" r:id="rId29" minRId="359" maxRId="360">
    <sheetIdMap count="1">
      <sheetId val="1"/>
    </sheetIdMap>
  </header>
  <header guid="{697C103F-E3F7-438B-9E6B-6BCA67ED130B}" dateTime="2019-11-13T16:59:28" maxSheetId="2" userName="Администратор" r:id="rId30" minRId="361">
    <sheetIdMap count="1">
      <sheetId val="1"/>
    </sheetIdMap>
  </header>
  <header guid="{34D45E73-192C-46EF-BDA7-3A8872D76412}" dateTime="2019-11-13T17:02:07" maxSheetId="2" userName="Администратор" r:id="rId31" minRId="362">
    <sheetIdMap count="1">
      <sheetId val="1"/>
    </sheetIdMap>
  </header>
  <header guid="{D12BF86D-4549-45B8-810E-3D8DB78E14EC}" dateTime="2019-11-13T17:02:22" maxSheetId="2" userName="Администратор" r:id="rId32" minRId="363" maxRId="366">
    <sheetIdMap count="1">
      <sheetId val="1"/>
    </sheetIdMap>
  </header>
  <header guid="{DDD6FFE1-423F-4ADF-A376-4AE253139A89}" dateTime="2019-11-13T17:03:04" maxSheetId="2" userName="Администратор" r:id="rId33" minRId="367" maxRId="374">
    <sheetIdMap count="1">
      <sheetId val="1"/>
    </sheetIdMap>
  </header>
  <header guid="{DFC3DE11-F497-455A-A609-DEB1E22BEA71}" dateTime="2019-11-13T17:04:51" maxSheetId="2" userName="Администратор" r:id="rId34" minRId="375">
    <sheetIdMap count="1">
      <sheetId val="1"/>
    </sheetIdMap>
  </header>
  <header guid="{1534336A-DA8F-43F4-B1B9-3769EDF6E5DA}" dateTime="2019-11-13T17:05:07" maxSheetId="2" userName="Администратор" r:id="rId35" minRId="376" maxRId="379">
    <sheetIdMap count="1">
      <sheetId val="1"/>
    </sheetIdMap>
  </header>
  <header guid="{CA6B4B75-DC15-4288-B6A5-994F7E9C7158}" dateTime="2019-11-13T17:37:20" maxSheetId="2" userName="Администратор" r:id="rId36" minRId="380">
    <sheetIdMap count="1">
      <sheetId val="1"/>
    </sheetIdMap>
  </header>
  <header guid="{A0628F3A-7E94-4019-BA6C-5876E3407EBE}" dateTime="2019-11-14T11:19:42" maxSheetId="2" userName="Администратор" r:id="rId37" minRId="381" maxRId="385">
    <sheetIdMap count="1">
      <sheetId val="1"/>
    </sheetIdMap>
  </header>
  <header guid="{08BEC4C0-2817-465C-9EA8-47DF65C19FB6}" dateTime="2019-11-14T11:21:03" maxSheetId="2" userName="Администратор" r:id="rId38" minRId="386" maxRId="395">
    <sheetIdMap count="1">
      <sheetId val="1"/>
    </sheetIdMap>
  </header>
  <header guid="{E3254244-F54E-4EFA-80B6-19BBF98C62C0}" dateTime="2019-11-14T11:21:39" maxSheetId="2" userName="Администратор" r:id="rId39" minRId="396" maxRId="404">
    <sheetIdMap count="1">
      <sheetId val="1"/>
    </sheetIdMap>
  </header>
  <header guid="{FFD60CCD-4815-4974-9563-57F269130790}" dateTime="2019-11-14T11:25:15" maxSheetId="2" userName="Администратор" r:id="rId40" minRId="405" maxRId="508">
    <sheetIdMap count="1">
      <sheetId val="1"/>
    </sheetIdMap>
  </header>
  <header guid="{568737EE-83F9-4614-BE05-3DB017109168}" dateTime="2019-11-20T16:01:31" maxSheetId="2" userName="Администратор" r:id="rId41" minRId="512" maxRId="513">
    <sheetIdMap count="1">
      <sheetId val="1"/>
    </sheetIdMap>
  </header>
  <header guid="{C3C67C13-F931-405F-9B92-B89641B0D805}" dateTime="2019-11-21T12:14:58" maxSheetId="2" userName="Администратор" r:id="rId42" minRId="514" maxRId="519">
    <sheetIdMap count="1">
      <sheetId val="1"/>
    </sheetIdMap>
  </header>
  <header guid="{1ACAC900-F572-488D-947F-5A72B51FA187}" dateTime="2019-11-26T16:02:08" maxSheetId="2" userName="Администратор" r:id="rId43" minRId="520" maxRId="527">
    <sheetIdMap count="1">
      <sheetId val="1"/>
    </sheetIdMap>
  </header>
  <header guid="{1F7DDF9C-57E2-4665-BB00-057500A7A099}" dateTime="2019-11-27T13:03:35" maxSheetId="2" userName="Администратор" r:id="rId44" minRId="528" maxRId="568">
    <sheetIdMap count="1">
      <sheetId val="1"/>
    </sheetIdMap>
  </header>
  <header guid="{EF3AEAB2-23B5-48F6-BF39-4D8052B7FFF3}" dateTime="2019-11-28T12:58:31" maxSheetId="2" userName="Администратор" r:id="rId45" minRId="569" maxRId="606">
    <sheetIdMap count="1">
      <sheetId val="1"/>
    </sheetIdMap>
  </header>
  <header guid="{C170BFDC-7024-4821-B06B-6BA2350CD679}" dateTime="2019-11-28T14:14:37" maxSheetId="2" userName="Администратор" r:id="rId46" minRId="607" maxRId="638">
    <sheetIdMap count="1">
      <sheetId val="1"/>
    </sheetIdMap>
  </header>
  <header guid="{AC5E0820-F1CE-4D1F-953C-BFCCBEDDDC96}" dateTime="2019-11-28T14:55:17" maxSheetId="2" userName="Администратор" r:id="rId47" minRId="642">
    <sheetIdMap count="1">
      <sheetId val="1"/>
    </sheetIdMap>
  </header>
  <header guid="{22369BD9-7202-45BD-B976-527DB62249E2}" dateTime="2019-11-29T12:26:27" maxSheetId="2" userName="Администратор" r:id="rId48">
    <sheetIdMap count="1">
      <sheetId val="1"/>
    </sheetIdMap>
  </header>
  <header guid="{79492EB6-0FC6-464A-B8CB-932C4F662F6A}" dateTime="2019-12-05T11:18:26" maxSheetId="2" userName="Администратор" r:id="rId49" minRId="646">
    <sheetIdMap count="1">
      <sheetId val="1"/>
    </sheetIdMap>
  </header>
  <header guid="{460A7E2C-F50D-4602-8C5E-6B4994B650AD}" dateTime="2019-12-05T14:00:42" maxSheetId="2" userName="1" r:id="rId50">
    <sheetIdMap count="1">
      <sheetId val="1"/>
    </sheetIdMap>
  </header>
  <header guid="{14B2C0D4-85F5-4570-847A-061CED37F285}" dateTime="2019-12-05T14:12:42" maxSheetId="2" userName="1" r:id="rId51" minRId="649">
    <sheetIdMap count="1">
      <sheetId val="1"/>
    </sheetIdMap>
  </header>
  <header guid="{7048AB6E-23D4-4BDA-8B89-7DE6575EFDFA}" dateTime="2019-12-05T14:45:22" maxSheetId="2" userName="Администратор" r:id="rId52" minRId="652" maxRId="697">
    <sheetIdMap count="1">
      <sheetId val="1"/>
    </sheetIdMap>
  </header>
  <header guid="{3EDB6D7E-B6AD-410A-ABE2-4DBA2619D871}" dateTime="2019-12-05T14:48:07" maxSheetId="2" userName="Администратор" r:id="rId53" minRId="701" maxRId="703">
    <sheetIdMap count="1">
      <sheetId val="1"/>
    </sheetIdMap>
  </header>
  <header guid="{73628486-B07A-4407-9ECE-FDCF4D9F78D0}" dateTime="2019-12-05T15:20:14" maxSheetId="2" userName="Администратор" r:id="rId54" minRId="704">
    <sheetIdMap count="1">
      <sheetId val="1"/>
    </sheetIdMap>
  </header>
  <header guid="{0455A186-A02D-4E24-ACC4-35AF157F06D4}" dateTime="2019-12-11T11:42:49" maxSheetId="2" userName="Администратор" r:id="rId55" minRId="705" maxRId="707">
    <sheetIdMap count="1">
      <sheetId val="1"/>
    </sheetIdMap>
  </header>
  <header guid="{24F66FA7-3DCC-4B1E-B0D1-EF38F87D3BA7}" dateTime="2019-12-11T11:44:22" maxSheetId="2" userName="Администратор" r:id="rId56" minRId="708" maxRId="745">
    <sheetIdMap count="1">
      <sheetId val="1"/>
    </sheetIdMap>
  </header>
  <header guid="{59E9F4FF-9E68-47B8-AF4E-5C502BF72C2F}" dateTime="2019-12-11T11:55:00" maxSheetId="2" userName="Администратор" r:id="rId57" minRId="746" maxRId="751">
    <sheetIdMap count="1">
      <sheetId val="1"/>
    </sheetIdMap>
  </header>
  <header guid="{19CC8D6C-9FE4-4D9D-8D6C-7674E41B83C5}" dateTime="2019-12-11T12:00:15" maxSheetId="2" userName="Администратор" r:id="rId58" minRId="752" maxRId="754">
    <sheetIdMap count="1">
      <sheetId val="1"/>
    </sheetIdMap>
  </header>
  <header guid="{790A4948-EB86-4DA2-ACDC-D6B2FE0C73CA}" dateTime="2019-12-11T12:31:11" maxSheetId="2" userName="Администратор" r:id="rId59" minRId="755" maxRId="762">
    <sheetIdMap count="1">
      <sheetId val="1"/>
    </sheetIdMap>
  </header>
  <header guid="{47D9A788-5543-4B44-839B-1BFD60DAAF39}" dateTime="2019-12-26T11:56:27" maxSheetId="2" userName="1" r:id="rId60" minRId="763">
    <sheetIdMap count="1">
      <sheetId val="1"/>
    </sheetIdMap>
  </header>
  <header guid="{5A0BFFB3-157C-4351-8829-C0D9E4C386C1}" dateTime="2019-12-27T12:01:25" maxSheetId="2" userName="Администратор" r:id="rId61" minRId="766" maxRId="769">
    <sheetIdMap count="1">
      <sheetId val="1"/>
    </sheetIdMap>
  </header>
  <header guid="{0469D926-DEC7-4AB5-AB10-C3DD2889F558}" dateTime="2019-12-27T12:02:22" maxSheetId="2" userName="Администратор" r:id="rId62" minRId="773">
    <sheetIdMap count="1">
      <sheetId val="1"/>
    </sheetIdMap>
  </header>
  <header guid="{855C1270-4B97-489B-B8EB-4F230A487030}" dateTime="2020-01-05T13:21:32" maxSheetId="2" userName="Администратор" r:id="rId63" minRId="77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3" sId="1">
    <oc r="A99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oc>
    <nc r="A99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2018-2024 годы</t>
      </is>
    </nc>
  </rcc>
  <rcv guid="{D5451C69-6188-4AB8-99E1-04D2A5F2965F}" action="delete"/>
  <rdn rId="0" localSheetId="1" customView="1" name="Z_D5451C69_6188_4AB8_99E1_04D2A5F2965F_.wvu.PrintArea" hidden="1" oldHidden="1">
    <formula>'2020-2022 год'!$A$1:$I$197</formula>
    <oldFormula>'2020-2022 год'!$A$1:$I$197</oldFormula>
  </rdn>
  <rdn rId="0" localSheetId="1" customView="1" name="Z_D5451C69_6188_4AB8_99E1_04D2A5F2965F_.wvu.FilterData" hidden="1" oldHidden="1">
    <formula>'2020-2022 год'!$A$9:$F$197</formula>
    <oldFormula>'2020-2022 год'!$A$9:$F$197</oldFormula>
  </rdn>
  <rcv guid="{D5451C69-6188-4AB8-99E1-04D2A5F2965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6" sId="1">
    <oc r="E101" t="inlineStr">
      <is>
        <t>12 1 14 S2810</t>
      </is>
    </oc>
    <nc r="E101" t="inlineStr">
      <is>
        <t>12 1 F2 S2250</t>
      </is>
    </nc>
  </rcc>
  <rcc rId="767" sId="1">
    <oc r="E102" t="inlineStr">
      <is>
        <t>12 1 14 S2810</t>
      </is>
    </oc>
    <nc r="E102" t="inlineStr">
      <is>
        <t>12 1 F2 S2250</t>
      </is>
    </nc>
  </rcc>
  <rcc rId="768" sId="1">
    <oc r="E103" t="inlineStr">
      <is>
        <t>12 1 14 S2810</t>
      </is>
    </oc>
    <nc r="E103" t="inlineStr">
      <is>
        <t>12 1 F2 S2250</t>
      </is>
    </nc>
  </rcc>
  <rfmt sheetId="1" sqref="E104" start="0" length="0">
    <dxf>
      <fill>
        <patternFill patternType="none">
          <bgColor indexed="65"/>
        </patternFill>
      </fill>
    </dxf>
  </rfmt>
  <rcc rId="769" sId="1" odxf="1" dxf="1">
    <oc r="E104" t="inlineStr">
      <is>
        <t>12 1 14 S2810</t>
      </is>
    </oc>
    <nc r="E104" t="inlineStr">
      <is>
        <t>12 1 F2 S2250</t>
      </is>
    </nc>
    <ndxf>
      <fill>
        <patternFill patternType="solid">
          <bgColor theme="8" tint="0.79998168889431442"/>
        </patternFill>
      </fill>
    </ndxf>
  </rcc>
  <rcv guid="{C0DCEFD6-4378-4196-8A52-BBAE8937CBA3}" action="delete"/>
  <rdn rId="0" localSheetId="1" customView="1" name="Z_C0DCEFD6_4378_4196_8A52_BBAE8937CBA3_.wvu.PrintArea" hidden="1" oldHidden="1">
    <formula>'2020-2022 год'!$A$1:$I$197</formula>
    <oldFormula>'2020-2022 год'!$A$1:$I$197</oldFormula>
  </rdn>
  <rdn rId="0" localSheetId="1" customView="1" name="Z_C0DCEFD6_4378_4196_8A52_BBAE8937CBA3_.wvu.PrintTitles" hidden="1" oldHidden="1">
    <formula>'2020-2022 год'!$8:$9</formula>
    <oldFormula>'2020-2022 год'!$8:$9</oldFormula>
  </rdn>
  <rdn rId="0" localSheetId="1" customView="1" name="Z_C0DCEFD6_4378_4196_8A52_BBAE8937CBA3_.wvu.FilterData" hidden="1" oldHidden="1">
    <formula>'2020-2022 год'!$A$9:$F$197</formula>
    <oldFormula>'2020-2022 год'!$A$9:$F$197</oldFormula>
  </rdn>
  <rcv guid="{C0DCEFD6-4378-4196-8A52-BBAE8937CBA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" sId="1">
    <oc r="E51" t="inlineStr">
      <is>
        <t>03 3 R1 S2110</t>
      </is>
    </oc>
    <nc r="E51" t="inlineStr">
      <is>
        <t>03 0 R1 S2110</t>
      </is>
    </nc>
  </rcc>
  <rcc rId="343" sId="1">
    <oc r="E52" t="inlineStr">
      <is>
        <t>03 3 R1 S2110</t>
      </is>
    </oc>
    <nc r="E52" t="inlineStr">
      <is>
        <t>03 0 R1 S2110</t>
      </is>
    </nc>
  </rcc>
  <rcc rId="344" sId="1">
    <oc r="E53" t="inlineStr">
      <is>
        <t>03 3 R1 S2110</t>
      </is>
    </oc>
    <nc r="E53" t="inlineStr">
      <is>
        <t>03 0 R1 S2110</t>
      </is>
    </nc>
  </rcc>
  <rcc rId="345" sId="1">
    <oc r="E54" t="inlineStr">
      <is>
        <t>03 3 R1 S2110</t>
      </is>
    </oc>
    <nc r="E54" t="inlineStr">
      <is>
        <t>03 0 R1 S2110</t>
      </is>
    </nc>
  </rcc>
  <rrc rId="346" sId="1" ref="A51:XFD51" action="insertRow"/>
  <rrc rId="347" sId="1" ref="A51:XFD51" action="insertRow"/>
  <rfmt sheetId="1" sqref="A51" start="0" length="0">
    <dxf>
      <fill>
        <patternFill>
          <bgColor theme="0"/>
        </patternFill>
      </fill>
    </dxf>
  </rfmt>
  <rfmt sheetId="1" sqref="B51" start="0" length="0">
    <dxf>
      <fill>
        <patternFill>
          <bgColor theme="0"/>
        </patternFill>
      </fill>
    </dxf>
  </rfmt>
  <rfmt sheetId="1" sqref="C51" start="0" length="0">
    <dxf>
      <fill>
        <patternFill>
          <bgColor theme="0"/>
        </patternFill>
      </fill>
    </dxf>
  </rfmt>
  <rfmt sheetId="1" sqref="D51" start="0" length="0">
    <dxf>
      <fill>
        <patternFill>
          <bgColor theme="0"/>
        </patternFill>
      </fill>
    </dxf>
  </rfmt>
  <rfmt sheetId="1" sqref="E51" start="0" length="0">
    <dxf>
      <fill>
        <patternFill>
          <bgColor theme="0"/>
        </patternFill>
      </fill>
    </dxf>
  </rfmt>
  <rfmt sheetId="1" sqref="F51" start="0" length="0">
    <dxf>
      <fill>
        <patternFill>
          <bgColor theme="0"/>
        </patternFill>
      </fill>
    </dxf>
  </rfmt>
  <rfmt sheetId="1" sqref="G51" start="0" length="0">
    <dxf>
      <fill>
        <patternFill>
          <bgColor theme="0"/>
        </patternFill>
      </fill>
    </dxf>
  </rfmt>
  <rfmt sheetId="1" sqref="H51" start="0" length="0">
    <dxf>
      <fill>
        <patternFill>
          <bgColor theme="0"/>
        </patternFill>
      </fill>
    </dxf>
  </rfmt>
  <rfmt sheetId="1" sqref="I51" start="0" length="0">
    <dxf>
      <fill>
        <patternFill>
          <bgColor theme="0"/>
        </patternFill>
      </fill>
    </dxf>
  </rfmt>
  <rfmt sheetId="1" sqref="A52" start="0" length="0">
    <dxf>
      <fill>
        <patternFill>
          <bgColor theme="0"/>
        </patternFill>
      </fill>
    </dxf>
  </rfmt>
  <rfmt sheetId="1" sqref="B52" start="0" length="0">
    <dxf>
      <fill>
        <patternFill>
          <bgColor theme="0"/>
        </patternFill>
      </fill>
    </dxf>
  </rfmt>
  <rfmt sheetId="1" sqref="C52" start="0" length="0">
    <dxf>
      <fill>
        <patternFill>
          <bgColor theme="0"/>
        </patternFill>
      </fill>
    </dxf>
  </rfmt>
  <rfmt sheetId="1" sqref="D52" start="0" length="0">
    <dxf>
      <fill>
        <patternFill>
          <bgColor theme="0"/>
        </patternFill>
      </fill>
    </dxf>
  </rfmt>
  <rfmt sheetId="1" sqref="E52" start="0" length="0">
    <dxf>
      <fill>
        <patternFill>
          <bgColor theme="0"/>
        </patternFill>
      </fill>
    </dxf>
  </rfmt>
  <rfmt sheetId="1" sqref="F52" start="0" length="0">
    <dxf>
      <fill>
        <patternFill>
          <bgColor theme="0"/>
        </patternFill>
      </fill>
    </dxf>
  </rfmt>
  <rfmt sheetId="1" sqref="G52" start="0" length="0">
    <dxf>
      <fill>
        <patternFill>
          <bgColor theme="0"/>
        </patternFill>
      </fill>
    </dxf>
  </rfmt>
  <rfmt sheetId="1" sqref="H52" start="0" length="0">
    <dxf>
      <fill>
        <patternFill>
          <bgColor theme="0"/>
        </patternFill>
      </fill>
    </dxf>
  </rfmt>
  <rfmt sheetId="1" sqref="I52" start="0" length="0">
    <dxf>
      <fill>
        <patternFill>
          <bgColor theme="0"/>
        </patternFill>
      </fill>
    </dxf>
  </rfmt>
  <rcc rId="348" sId="1">
    <oc r="A131" t="inlineStr">
      <is>
        <t>Муниципальная программа "Адресная социальная помощь населению городского поселения "Печора" на 2019-2021 годы"</t>
      </is>
    </oc>
    <nc r="A131" t="inlineStr">
      <is>
        <t xml:space="preserve">Муниципальная программа "Адресная социальная помощь населению городского поселения "Печора" </t>
      </is>
    </nc>
  </rcc>
  <rfmt sheetId="1" xfDxf="1" sqref="A51" start="0" length="0">
    <dxf>
      <font>
        <sz val="11"/>
        <name val="Times New Roman"/>
        <scheme val="none"/>
      </font>
      <fill>
        <patternFill patternType="solid">
          <bgColor theme="0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349" sId="1">
    <nc r="A51" t="inlineStr">
      <is>
        <t>Муниципальная программа "Повышение качества улично - дорожной сети на территории городского поселения "Печора"</t>
      </is>
    </nc>
  </rcc>
  <rrc rId="350" sId="1" ref="A52:XFD52" action="deleteRow">
    <rfmt sheetId="1" xfDxf="1" sqref="A52:XFD52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fmt sheetId="1" sqref="A52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52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52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52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351" sId="1">
    <nc r="B51" t="inlineStr">
      <is>
        <t>920</t>
      </is>
    </nc>
  </rcc>
  <rcc rId="352" sId="1">
    <nc r="C51" t="inlineStr">
      <is>
        <t>04</t>
      </is>
    </nc>
  </rcc>
  <rcc rId="353" sId="1">
    <nc r="D51" t="inlineStr">
      <is>
        <t>09</t>
      </is>
    </nc>
  </rcc>
  <rcc rId="354" sId="1">
    <nc r="G51">
      <f>G52</f>
    </nc>
  </rcc>
  <rcc rId="355" sId="1">
    <nc r="H51">
      <f>H52</f>
    </nc>
  </rcc>
  <rcc rId="356" sId="1">
    <nc r="I51">
      <f>I52</f>
    </nc>
  </rcc>
  <rcc rId="357" sId="1">
    <nc r="E51" t="inlineStr">
      <is>
        <t>03 0 00 00000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" sId="1">
    <oc r="A58" t="inlineStr">
      <is>
        <t>Подпрограмма "Комплексное освоение и развитие территорий в целях жилищного строительства на территории МО МР "Печора"</t>
      </is>
    </oc>
    <nc r="A58" t="inlineStr">
      <is>
    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" sId="1">
    <oc r="A89" t="inlineStr">
      <is>
        <t>Муниципальная программа "Жилье, жилищно-коммунальное хозяйство и территориальное развитие МО МР "Печора"</t>
      </is>
    </oc>
    <nc r="A89" t="inlineStr">
      <is>
        <t>Муниципальная программа "Жилье, жилищно-коммунальное хозяйство и территориальное развитие"</t>
      </is>
    </nc>
  </rcc>
  <rcc rId="360" sId="1">
    <oc r="A95" t="inlineStr">
      <is>
        <t>Муниципальная программа "Безопасность жизнедеятельности населения МО МР "Печора"</t>
      </is>
    </oc>
    <nc r="A95" t="inlineStr">
      <is>
        <t>Муниципальная программа "Безопасность жизнедеятельности населения"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3" sId="1">
    <oc r="A101" t="inlineStr">
      <is>
        <t>Реализация мероприятий по благоустройству улично-дорожной сети.</t>
      </is>
    </oc>
    <nc r="A101" t="inlineStr">
      <is>
        <t>Реализация мероприятий по благоустройству территорий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1">
    <oc r="A155" t="inlineStr">
      <is>
        <t>Муниципальная программа "Развитие культуры и туризма на территории МО МР "Печора"</t>
      </is>
    </oc>
    <nc r="A155" t="inlineStr">
      <is>
        <t>Муниципальная программа "Развитие культуры и туризма на территории"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" sId="1">
    <oc r="A34" t="inlineStr">
      <is>
        <t>Муниципальная программа "Жилье, жилищно-коммунальное хозяйство и территориальное развитие МО МР "Печора"</t>
      </is>
    </oc>
    <nc r="A34" t="inlineStr">
      <is>
        <t>Муниципальная программа "Жилье, жилищно-коммунальное хозяйство и территориальное развитие"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" sId="1">
    <oc r="E36" t="inlineStr">
      <is>
        <t>03 3 16 00000</t>
      </is>
    </oc>
    <nc r="E36" t="inlineStr">
      <is>
        <t>03 3 14 00000</t>
      </is>
    </nc>
  </rcc>
  <rcc rId="364" sId="1">
    <oc r="E37" t="inlineStr">
      <is>
        <t>03 3 16 00000</t>
      </is>
    </oc>
    <nc r="E37" t="inlineStr">
      <is>
        <t>03 3 14 00000</t>
      </is>
    </nc>
  </rcc>
  <rcc rId="365" sId="1">
    <oc r="E38" t="inlineStr">
      <is>
        <t>03 3 16 00000</t>
      </is>
    </oc>
    <nc r="E38" t="inlineStr">
      <is>
        <t>03 3 14 00000</t>
      </is>
    </nc>
  </rcc>
  <rcc rId="366" sId="1" odxf="1" dxf="1">
    <oc r="E39" t="inlineStr">
      <is>
        <t>03 3 16 00000</t>
      </is>
    </oc>
    <nc r="E39" t="inlineStr">
      <is>
        <t>03 3 14 00000</t>
      </is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D39">
    <dxf>
      <fill>
        <patternFill>
          <bgColor rgb="FFDAEEF3"/>
        </patternFill>
      </fill>
    </dxf>
  </rfmt>
  <rfmt sheetId="1" sqref="E39">
    <dxf>
      <fill>
        <patternFill>
          <bgColor rgb="FFDAEEF3"/>
        </patternFill>
      </fill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" sId="1">
    <oc r="E43" t="inlineStr">
      <is>
        <t>03 3 13 S2220</t>
      </is>
    </oc>
    <nc r="E43" t="inlineStr">
      <is>
        <t>03 3 12 S2220</t>
      </is>
    </nc>
  </rcc>
  <rcc rId="368" sId="1">
    <oc r="E44" t="inlineStr">
      <is>
        <t>03 3 13 S2220</t>
      </is>
    </oc>
    <nc r="E44" t="inlineStr">
      <is>
        <t>03 3 12 S2220</t>
      </is>
    </nc>
  </rcc>
  <rcc rId="369" sId="1">
    <oc r="E45" t="inlineStr">
      <is>
        <t>03 3 13 S2220</t>
      </is>
    </oc>
    <nc r="E45" t="inlineStr">
      <is>
        <t>03 3 12 S2220</t>
      </is>
    </nc>
  </rcc>
  <rcc rId="370" sId="1">
    <oc r="E46" t="inlineStr">
      <is>
        <t>03 3 13 S2220</t>
      </is>
    </oc>
    <nc r="E46" t="inlineStr">
      <is>
        <t>03 3 12 S2220</t>
      </is>
    </nc>
  </rcc>
  <rcc rId="371" sId="1">
    <oc r="E47" t="inlineStr">
      <is>
        <t>03 3 14 00000</t>
      </is>
    </oc>
    <nc r="E47" t="inlineStr">
      <is>
        <t>03 3 13 00000</t>
      </is>
    </nc>
  </rcc>
  <rcc rId="372" sId="1">
    <oc r="E48" t="inlineStr">
      <is>
        <t>03 3 14 00000</t>
      </is>
    </oc>
    <nc r="E48" t="inlineStr">
      <is>
        <t>03 3 3 00000</t>
      </is>
    </nc>
  </rcc>
  <rcc rId="373" sId="1">
    <oc r="E49" t="inlineStr">
      <is>
        <t>03 3 14 00000</t>
      </is>
    </oc>
    <nc r="E49" t="inlineStr">
      <is>
        <t>03 3 13 00000</t>
      </is>
    </nc>
  </rcc>
  <rcc rId="374" sId="1">
    <oc r="E50" t="inlineStr">
      <is>
        <t>03 3 14 00000</t>
      </is>
    </oc>
    <nc r="E50" t="inlineStr">
      <is>
        <t>03 3 13 00000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>
    <oc r="A57" t="inlineStr">
      <is>
        <t>Муниципальная программа "Жилье, жилищно-коммунальное хозяйство и территориальное развитие МО МР "Печора"</t>
      </is>
    </oc>
    <nc r="A57" t="inlineStr">
      <is>
        <t>Муниципальная программа "Жилье, жилищно-коммунальное хозяйство и территориальное развитие"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" sId="1">
    <oc r="E59" t="inlineStr">
      <is>
        <t>03 2 32 00000</t>
      </is>
    </oc>
    <nc r="E59" t="inlineStr">
      <is>
        <t>03 2 21 00000</t>
      </is>
    </nc>
  </rcc>
  <rcc rId="377" sId="1">
    <oc r="E60" t="inlineStr">
      <is>
        <t>03 2 32 00000</t>
      </is>
    </oc>
    <nc r="E60" t="inlineStr">
      <is>
        <t>03 2 21 00000</t>
      </is>
    </nc>
  </rcc>
  <rcc rId="378" sId="1">
    <oc r="E61" t="inlineStr">
      <is>
        <t>03 2 32 00000</t>
      </is>
    </oc>
    <nc r="E61" t="inlineStr">
      <is>
        <t>03 2 21 00000</t>
      </is>
    </nc>
  </rcc>
  <rcc rId="379" sId="1" odxf="1" dxf="1">
    <oc r="E62" t="inlineStr">
      <is>
        <t>03 2 32 00000</t>
      </is>
    </oc>
    <nc r="E62" t="inlineStr">
      <is>
        <t>03 2 21 00000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E62">
    <dxf>
      <fill>
        <patternFill patternType="solid">
          <bgColor rgb="FFDAEEF3"/>
        </patternFill>
      </fill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1">
    <oc r="A41" t="inlineStr">
      <is>
        <t>Муниципальная программа "Жилье, жилищно-коммунальное хозяйство и территориальное развитие МО МР "Печора"</t>
      </is>
    </oc>
    <nc r="A41" t="inlineStr">
      <is>
        <t>Муниципальная программа "Жилье, жилищно-коммунальное хозяйство и территориальное развитие"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E51" t="inlineStr">
      <is>
        <t>03 0 00 00000</t>
      </is>
    </oc>
    <nc r="E51" t="inlineStr">
      <is>
        <t>13 0 00 00000</t>
      </is>
    </nc>
  </rcc>
  <rcc rId="382" sId="1">
    <oc r="E52" t="inlineStr">
      <is>
        <t>03 0 R1 S2110</t>
      </is>
    </oc>
    <nc r="E52" t="inlineStr">
      <is>
        <t>13 0 R1 S2110</t>
      </is>
    </nc>
  </rcc>
  <rcc rId="383" sId="1">
    <oc r="E53" t="inlineStr">
      <is>
        <t>03 0 R1 S2110</t>
      </is>
    </oc>
    <nc r="E53" t="inlineStr">
      <is>
        <t>13 0 R1 S2110</t>
      </is>
    </nc>
  </rcc>
  <rcc rId="384" sId="1">
    <oc r="E54" t="inlineStr">
      <is>
        <t>03 0 R1 S2110</t>
      </is>
    </oc>
    <nc r="E54" t="inlineStr">
      <is>
        <t>13 0 R1 S2110</t>
      </is>
    </nc>
  </rcc>
  <rcc rId="385" sId="1">
    <oc r="E55" t="inlineStr">
      <is>
        <t>03 0 R1 S2110</t>
      </is>
    </oc>
    <nc r="E55" t="inlineStr">
      <is>
        <t>13 0 R1 S2110</t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1">
    <oc r="E79" t="inlineStr">
      <is>
        <t>02 0 00 00000</t>
      </is>
    </oc>
    <nc r="E79" t="inlineStr">
      <is>
        <t>12 0 00 00000</t>
      </is>
    </nc>
  </rcc>
  <rcc rId="387" sId="1">
    <oc r="E80" t="inlineStr">
      <is>
        <t>02 1 00 00000</t>
      </is>
    </oc>
    <nc r="E80" t="inlineStr">
      <is>
        <t>12 1 00 00000</t>
      </is>
    </nc>
  </rcc>
  <rcc rId="388" sId="1">
    <oc r="E81" t="inlineStr">
      <is>
        <t>02 1 14 S2810</t>
      </is>
    </oc>
    <nc r="E81" t="inlineStr">
      <is>
        <t>12 1 14 S2810</t>
      </is>
    </nc>
  </rcc>
  <rcc rId="389" sId="1">
    <oc r="E82" t="inlineStr">
      <is>
        <t>02 1 14 S2810</t>
      </is>
    </oc>
    <nc r="E82" t="inlineStr">
      <is>
        <t>12 1 14 S2810</t>
      </is>
    </nc>
  </rcc>
  <rcc rId="390" sId="1">
    <oc r="E83" t="inlineStr">
      <is>
        <t>02 1 14 S2810</t>
      </is>
    </oc>
    <nc r="E83" t="inlineStr">
      <is>
        <t>12 1 14 S2810</t>
      </is>
    </nc>
  </rcc>
  <rcc rId="391" sId="1">
    <oc r="E84" t="inlineStr">
      <is>
        <t>02 1 14 S2810</t>
      </is>
    </oc>
    <nc r="E84" t="inlineStr">
      <is>
        <t>12 1 14 S2810</t>
      </is>
    </nc>
  </rcc>
  <rcc rId="392" sId="1">
    <oc r="E85" t="inlineStr">
      <is>
        <t>02 1 F2 55550</t>
      </is>
    </oc>
    <nc r="E85" t="inlineStr">
      <is>
        <t>12 1 F2 55550</t>
      </is>
    </nc>
  </rcc>
  <rcc rId="393" sId="1">
    <oc r="E86" t="inlineStr">
      <is>
        <t>02 1 F2 55550</t>
      </is>
    </oc>
    <nc r="E86" t="inlineStr">
      <is>
        <t>12 1 F2 55550</t>
      </is>
    </nc>
  </rcc>
  <rcc rId="394" sId="1">
    <oc r="E87" t="inlineStr">
      <is>
        <t>02 1 F2 55550</t>
      </is>
    </oc>
    <nc r="E87" t="inlineStr">
      <is>
        <t>12 1 F2 55550</t>
      </is>
    </nc>
  </rcc>
  <rcc rId="395" sId="1">
    <oc r="E88" t="inlineStr">
      <is>
        <t>02 1 F2 55550</t>
      </is>
    </oc>
    <nc r="E88" t="inlineStr">
      <is>
        <t>12 1 F2 55550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" sId="1">
    <oc r="E130" t="inlineStr">
      <is>
        <t>01 0 00 00000</t>
      </is>
    </oc>
    <nc r="E130" t="inlineStr">
      <is>
        <t>11 0 00 00000</t>
      </is>
    </nc>
  </rcc>
  <rcc rId="397" sId="1">
    <oc r="E131" t="inlineStr">
      <is>
        <t>01 0 01 00000</t>
      </is>
    </oc>
    <nc r="E131" t="inlineStr">
      <is>
        <t>11 0 01 00000</t>
      </is>
    </nc>
  </rcc>
  <rcc rId="398" sId="1">
    <oc r="E132" t="inlineStr">
      <is>
        <t>01 0 01 00000</t>
      </is>
    </oc>
    <nc r="E132" t="inlineStr">
      <is>
        <t>11 0 01 00000</t>
      </is>
    </nc>
  </rcc>
  <rcc rId="399" sId="1">
    <oc r="E133" t="inlineStr">
      <is>
        <t>01 0 01 00000</t>
      </is>
    </oc>
    <nc r="E133" t="inlineStr">
      <is>
        <t>11 0 01 00000</t>
      </is>
    </nc>
  </rcc>
  <rcc rId="400" sId="1">
    <oc r="E134" t="inlineStr">
      <is>
        <t>01 0 01 00000</t>
      </is>
    </oc>
    <nc r="E134" t="inlineStr">
      <is>
        <t>11 0 01 00000</t>
      </is>
    </nc>
  </rcc>
  <rcc rId="401" sId="1">
    <oc r="E135" t="inlineStr">
      <is>
        <t>01 0 02 00000</t>
      </is>
    </oc>
    <nc r="E135" t="inlineStr">
      <is>
        <t>11 0 02 00000</t>
      </is>
    </nc>
  </rcc>
  <rcc rId="402" sId="1">
    <oc r="E136" t="inlineStr">
      <is>
        <t>01 0 02 00000</t>
      </is>
    </oc>
    <nc r="E136" t="inlineStr">
      <is>
        <t>11 0 02 00000</t>
      </is>
    </nc>
  </rcc>
  <rcc rId="403" sId="1">
    <oc r="E137" t="inlineStr">
      <is>
        <t>01 0 02 00000</t>
      </is>
    </oc>
    <nc r="E137" t="inlineStr">
      <is>
        <t>11 0 02 00000</t>
      </is>
    </nc>
  </rcc>
  <rcc rId="404" sId="1">
    <oc r="E138" t="inlineStr">
      <is>
        <t>01 0 02 00000</t>
      </is>
    </oc>
    <nc r="E138" t="inlineStr">
      <is>
        <t>11 0 02 00000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" sId="1">
    <oc r="G4" t="inlineStr">
      <is>
        <t>от __ декабря 2019 года № __</t>
      </is>
    </oc>
    <nc r="G4" t="inlineStr">
      <is>
        <t>от 24 декабря 2019 года №4-23/112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5" sId="1" ref="A101:XFD101" action="insertRow"/>
  <rrc rId="406" sId="1" ref="A101:XFD101" action="insertRow"/>
  <rrc rId="407" sId="1" ref="A101:XFD102" action="insertRow"/>
  <rrc rId="408" sId="1" ref="A101:XFD104" action="insertRow"/>
  <rrc rId="409" sId="1" ref="A101:XFD102" action="insertRow"/>
  <rcc rId="410" sId="1" odxf="1" dxf="1">
    <nc r="A10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theme="0"/>
        </patternFill>
      </fill>
      <alignment horizontal="left" vertical="center" readingOrder="0"/>
    </ndxf>
  </rcc>
  <rcc rId="411" sId="1" odxf="1" dxf="1">
    <nc r="B101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12" sId="1" odxf="1" dxf="1">
    <nc r="C101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13" sId="1" odxf="1" dxf="1">
    <nc r="D101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14" sId="1" odxf="1" dxf="1">
    <nc r="E101" t="inlineStr">
      <is>
        <t>12 0 00 00000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F101" start="0" length="0">
    <dxf>
      <fill>
        <patternFill>
          <fgColor indexed="64"/>
          <bgColor theme="0"/>
        </patternFill>
      </fill>
    </dxf>
  </rfmt>
  <rcc rId="415" sId="1" odxf="1" dxf="1">
    <nc r="G101">
      <f>G102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16" sId="1" odxf="1" dxf="1">
    <nc r="H101">
      <f>H102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17" sId="1" odxf="1" dxf="1">
    <nc r="I101">
      <f>I102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18" sId="1" odxf="1" dxf="1">
    <nc r="A102" t="inlineStr">
      <is>
        <t>Подпрограмма  «Благоустройство дворовых и общественных территорий городского поселения «Печора»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theme="0"/>
        </patternFill>
      </fill>
      <alignment horizontal="left" vertical="center" readingOrder="0"/>
    </ndxf>
  </rcc>
  <rcc rId="419" sId="1" odxf="1" dxf="1">
    <nc r="B102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20" sId="1" odxf="1" dxf="1">
    <nc r="C102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21" sId="1" odxf="1" dxf="1">
    <nc r="D102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22" sId="1" odxf="1" dxf="1">
    <nc r="E102" t="inlineStr">
      <is>
        <t>12 1 00 00000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F102" start="0" length="0">
    <dxf>
      <fill>
        <patternFill>
          <fgColor indexed="64"/>
          <bgColor theme="0"/>
        </patternFill>
      </fill>
    </dxf>
  </rfmt>
  <rcc rId="423" sId="1" odxf="1" dxf="1">
    <nc r="G102">
      <f>G103+G107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24" sId="1" odxf="1" dxf="1">
    <nc r="H102">
      <f>H103+H107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25" sId="1" odxf="1" dxf="1">
    <nc r="I102">
      <f>I103+I107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26" sId="1" odxf="1" dxf="1">
    <nc r="A103" t="inlineStr">
      <is>
        <t>Реализация мероприятий по благоустройству улично-дорожной сети.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27" sId="1" odxf="1" dxf="1">
    <nc r="B103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28" sId="1" odxf="1" dxf="1">
    <nc r="C103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29" sId="1" odxf="1" dxf="1">
    <nc r="D103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0" sId="1" odxf="1" dxf="1">
    <nc r="E103" t="inlineStr">
      <is>
        <t>12 1 14 S2810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03" start="0" length="0">
    <dxf>
      <fill>
        <patternFill patternType="none">
          <fgColor indexed="64"/>
          <bgColor indexed="65"/>
        </patternFill>
      </fill>
    </dxf>
  </rfmt>
  <rcc rId="431" sId="1" odxf="1" dxf="1">
    <nc r="G103">
      <f>G104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32" sId="1" odxf="1" dxf="1">
    <nc r="H103">
      <f>H104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33" sId="1" odxf="1" dxf="1">
    <nc r="I103">
      <f>I104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34" sId="1" odxf="1" dxf="1">
    <nc r="A104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5" sId="1" odxf="1" dxf="1">
    <nc r="B104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6" sId="1" odxf="1" dxf="1">
    <nc r="C104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7" sId="1" odxf="1" dxf="1">
    <nc r="D104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8" sId="1" odxf="1" dxf="1">
    <nc r="E104" t="inlineStr">
      <is>
        <t>12 1 14 S2810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9" sId="1" odxf="1" dxf="1">
    <nc r="F104" t="inlineStr">
      <is>
        <t>200</t>
      </is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40" sId="1" odxf="1" dxf="1">
    <nc r="G104">
      <f>G105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41" sId="1" odxf="1" dxf="1">
    <nc r="H104">
      <f>H105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42" sId="1" odxf="1" dxf="1">
    <nc r="I104">
      <f>I105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43" sId="1" odxf="1" dxf="1">
    <nc r="A105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4" sId="1" odxf="1" dxf="1">
    <nc r="B105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5" sId="1" odxf="1" dxf="1">
    <nc r="C105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6" sId="1" odxf="1" dxf="1">
    <nc r="D105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7" sId="1" odxf="1" dxf="1">
    <nc r="E105" t="inlineStr">
      <is>
        <t>12 1 14 S2810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8" sId="1" odxf="1" dxf="1">
    <nc r="F105" t="inlineStr">
      <is>
        <t>240</t>
      </is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49" sId="1" odxf="1" dxf="1">
    <nc r="G105">
      <f>G106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50" sId="1" odxf="1" dxf="1">
    <nc r="H105">
      <f>H106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51" sId="1" odxf="1" dxf="1">
    <nc r="I105">
      <f>I106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52" sId="1" odxf="1" dxf="1">
    <nc r="A106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453" sId="1" odxf="1" dxf="1">
    <nc r="B106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4" sId="1" odxf="1" dxf="1">
    <nc r="C106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5" sId="1" odxf="1" dxf="1">
    <nc r="D106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6" sId="1" odxf="1" dxf="1">
    <nc r="E106" t="inlineStr">
      <is>
        <t>12 1 14 S2810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7" sId="1" odxf="1" dxf="1">
    <nc r="F106" t="inlineStr">
      <is>
        <t>244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58" sId="1" odxf="1" dxf="1" numFmtId="4">
    <nc r="G106">
      <v>52631.6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459" sId="1" odxf="1" dxf="1" numFmtId="4">
    <nc r="H106">
      <v>52631.6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460" sId="1" odxf="1" dxf="1" numFmtId="4">
    <nc r="I106">
      <v>52631.6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61" sId="1" odxf="1" dxf="1">
    <nc r="A107" t="inlineStr">
      <is>
        <t>Поддержка муниципальных программ формирования современной городской среды</t>
      </is>
    </nc>
    <odxf>
      <numFmt numFmtId="0" formatCode="General"/>
      <fill>
        <patternFill patternType="solid">
          <bgColor theme="8" tint="0.79998168889431442"/>
        </patternFill>
      </fill>
      <alignment horizontal="justify" vertical="top" readingOrder="0"/>
    </odxf>
    <ndxf>
      <numFmt numFmtId="30" formatCode="@"/>
      <fill>
        <patternFill patternType="none">
          <bgColor indexed="65"/>
        </patternFill>
      </fill>
      <alignment horizontal="left" vertical="center" readingOrder="0"/>
    </ndxf>
  </rcc>
  <rcc rId="462" sId="1" odxf="1" dxf="1">
    <nc r="B107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63" sId="1" odxf="1" dxf="1">
    <nc r="C107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64" sId="1" odxf="1" dxf="1">
    <nc r="D107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65" sId="1" odxf="1" dxf="1">
    <nc r="E107" t="inlineStr">
      <is>
        <t>12 1 F2 55550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07" start="0" length="0">
    <dxf>
      <fill>
        <patternFill>
          <fgColor indexed="64"/>
          <bgColor theme="0"/>
        </patternFill>
      </fill>
    </dxf>
  </rfmt>
  <rcc rId="466" sId="1" odxf="1" dxf="1">
    <nc r="G107">
      <f>G108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67" sId="1" odxf="1" dxf="1">
    <nc r="H107">
      <f>H108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68" sId="1" odxf="1" dxf="1">
    <nc r="I107">
      <f>I108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69" sId="1" odxf="1" dxf="1">
    <nc r="A108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0" sId="1" odxf="1" dxf="1">
    <nc r="B108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1" sId="1" odxf="1" dxf="1">
    <nc r="C108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2" sId="1" odxf="1" dxf="1">
    <nc r="D108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3" sId="1" odxf="1" dxf="1">
    <nc r="E108" t="inlineStr">
      <is>
        <t>12 1 F2 55550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4" sId="1" odxf="1" dxf="1">
    <nc r="F108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475" sId="1" odxf="1" dxf="1">
    <nc r="G108">
      <f>G109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76" sId="1" odxf="1" dxf="1">
    <nc r="H108">
      <f>H109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77" sId="1" odxf="1" dxf="1">
    <nc r="I108">
      <f>I109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78" sId="1" odxf="1" dxf="1">
    <nc r="A109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9" sId="1" odxf="1" dxf="1">
    <nc r="B109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0" sId="1" odxf="1" dxf="1">
    <nc r="C109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1" sId="1" odxf="1" dxf="1">
    <nc r="D109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2" sId="1" odxf="1" dxf="1">
    <nc r="E109" t="inlineStr">
      <is>
        <t>12 1 F2 55550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3" sId="1" odxf="1" dxf="1">
    <nc r="F109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484" sId="1" odxf="1" dxf="1">
    <nc r="G109">
      <f>G110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85" sId="1" odxf="1" dxf="1">
    <nc r="H109">
      <f>H110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86" sId="1" odxf="1" dxf="1">
    <nc r="I109">
      <f>I110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87" sId="1" odxf="1" dxf="1">
    <nc r="A110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488" sId="1" odxf="1" dxf="1">
    <nc r="B110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89" sId="1" odxf="1" dxf="1">
    <nc r="C110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90" sId="1" odxf="1" dxf="1">
    <nc r="D110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91" sId="1">
    <nc r="E110" t="inlineStr">
      <is>
        <t>12 1 F2 55550</t>
      </is>
    </nc>
  </rcc>
  <rcc rId="492" sId="1" odxf="1" dxf="1">
    <nc r="F110" t="inlineStr">
      <is>
        <t>244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93" sId="1" odxf="1" dxf="1" numFmtId="4">
    <nc r="G110">
      <v>5194.7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94" sId="1" odxf="1" dxf="1" numFmtId="4">
    <nc r="H110">
      <v>5194.7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95" sId="1" odxf="1" dxf="1" numFmtId="4">
    <nc r="I110">
      <v>6094.7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rc rId="496" sId="1" ref="A79:XFD79" action="deleteRow">
    <undo index="5" exp="ref" v="1" dr="I79" r="I78" sId="1"/>
    <undo index="5" exp="ref" v="1" dr="H79" r="H78" sId="1"/>
    <undo index="5" exp="ref" v="1" dr="G79" r="G78" sId="1"/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Муниципальная программа «Формирование комфортной городской среды муниципального образования городского поселения «Печора» на 2018-2022 годы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97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Подпрограмма  «Благоустройство дворовых и общественных территорий городского поселения «Печора»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G80+G84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H80+H84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I80+I84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98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Реализация мероприятий по благоустройству улично-дорожной сети.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99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0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1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79">
        <v>52631.6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79">
        <v>52631.6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79">
        <v>52631.6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2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Поддержка муниципальных программ формирования современной городской среды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3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4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5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79">
        <v>5194.7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79">
        <v>5194.7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79">
        <v>6094.7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506" sId="1">
    <oc r="G78">
      <f>G101+G85+G79+#REF!</f>
    </oc>
    <nc r="G78">
      <f>G101+G85+G79+G91</f>
    </nc>
  </rcc>
  <rcc rId="507" sId="1">
    <oc r="H78">
      <f>H101+H85+H79+#REF!</f>
    </oc>
    <nc r="H78">
      <f>H101+H85+H79+H91</f>
    </nc>
  </rcc>
  <rcc rId="508" sId="1">
    <oc r="I78">
      <f>I101+I85+I79+#REF!</f>
    </oc>
    <nc r="I78">
      <f>I101+I85+I79+I91</f>
    </nc>
  </rcc>
  <rcv guid="{C0DCEFD6-4378-4196-8A52-BBAE8937CBA3}" action="delete"/>
  <rdn rId="0" localSheetId="1" customView="1" name="Z_C0DCEFD6_4378_4196_8A52_BBAE8937CBA3_.wvu.PrintArea" hidden="1" oldHidden="1">
    <formula>'2020-2022 год'!$A$1:$I$185</formula>
    <oldFormula>'2020-2022 год'!$A$1:$I$185</oldFormula>
  </rdn>
  <rdn rId="0" localSheetId="1" customView="1" name="Z_C0DCEFD6_4378_4196_8A52_BBAE8937CBA3_.wvu.PrintTitles" hidden="1" oldHidden="1">
    <formula>'2020-2022 год'!$8:$9</formula>
    <oldFormula>'2020-2022 год'!$8:$9</oldFormula>
  </rdn>
  <rdn rId="0" localSheetId="1" customView="1" name="Z_C0DCEFD6_4378_4196_8A52_BBAE8937CBA3_.wvu.FilterData" hidden="1" oldHidden="1">
    <formula>'2020-2022 год'!$A$9:$F$185</formula>
    <oldFormula>'2020-2022 год'!$A$9:$F$185</oldFormula>
  </rdn>
  <rcv guid="{C0DCEFD6-4378-4196-8A52-BBAE8937CBA3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" sId="1">
    <oc r="G42">
      <f>G43+G47+G52</f>
    </oc>
    <nc r="G42">
      <f>G43+G47</f>
    </nc>
  </rcc>
  <rcc rId="513" sId="1">
    <oc r="G40">
      <f>G41</f>
    </oc>
    <nc r="G40">
      <f>G41+G51</f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4" sId="1">
    <oc r="G177">
      <f>G178</f>
    </oc>
    <nc r="G177">
      <f>G178+G182</f>
    </nc>
  </rcc>
  <rcc rId="515" sId="1">
    <oc r="G176">
      <f>G177+G182</f>
    </oc>
    <nc r="G176">
      <f>G177</f>
    </nc>
  </rcc>
  <rcc rId="516" sId="1">
    <oc r="H176">
      <f>H177+H182</f>
    </oc>
    <nc r="H176">
      <f>H177</f>
    </nc>
  </rcc>
  <rcc rId="517" sId="1">
    <oc r="I176">
      <f>I177+I182</f>
    </oc>
    <nc r="I176">
      <f>I177</f>
    </nc>
  </rcc>
  <rcc rId="518" sId="1">
    <oc r="H177">
      <f>H178</f>
    </oc>
    <nc r="H177">
      <f>H178+H182</f>
    </nc>
  </rcc>
  <rcc rId="519" sId="1">
    <oc r="I177">
      <f>I178</f>
    </oc>
    <nc r="I177">
      <f>I178+I182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0" sId="1">
    <oc r="F100" t="inlineStr">
      <is>
        <t>244</t>
      </is>
    </oc>
    <nc r="F100" t="inlineStr">
      <is>
        <t>243</t>
      </is>
    </nc>
  </rcc>
  <rcc rId="521" sId="1" xfDxf="1" dxf="1">
    <oc r="A100" t="inlineStr">
      <is>
        <t>Прочая закупка товаров, работ и услуг</t>
      </is>
    </oc>
    <nc r="A100" t="inlineStr">
      <is>
        <t>Закупка товаров, работ, услуг в целях капитального ремонта государственного (муниципального) имущества</t>
      </is>
    </nc>
    <ndxf>
      <font>
        <sz val="11"/>
        <name val="Times New Roman"/>
        <scheme val="none"/>
      </font>
      <numFmt numFmtId="30" formatCode="@"/>
      <fill>
        <patternFill patternType="solid">
          <bgColor rgb="FFDAEEF3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2" sId="1" numFmtId="4">
    <oc r="G100">
      <v>5194.7</v>
    </oc>
    <nc r="G100">
      <f>5194.7+117.6</f>
    </nc>
  </rcc>
  <rcc rId="523" sId="1" numFmtId="4">
    <oc r="H100">
      <v>5194.7</v>
    </oc>
    <nc r="H100">
      <v>5312.3</v>
    </nc>
  </rcc>
  <rcc rId="524" sId="1" numFmtId="4">
    <oc r="I100">
      <v>6094.7</v>
    </oc>
    <nc r="I100">
      <f>6094.7-749.9</f>
    </nc>
  </rcc>
  <rcc rId="525" sId="1" numFmtId="4">
    <oc r="G121">
      <v>11770.4</v>
    </oc>
    <nc r="G121">
      <f>11770.4-117.6</f>
    </nc>
  </rcc>
  <rcc rId="526" sId="1" numFmtId="4">
    <oc r="H121">
      <v>9672.6</v>
    </oc>
    <nc r="H121">
      <f>9672.6-117.6</f>
    </nc>
  </rcc>
  <rcc rId="527" sId="1" numFmtId="4">
    <oc r="I121">
      <v>8490.7999999999993</v>
    </oc>
    <nc r="I121">
      <f>8490.8+749.9</f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28" sId="1" ref="A97:XFD97" action="insertRow"/>
  <rrc rId="529" sId="1" ref="A97:XFD97" action="insertRow"/>
  <rrc rId="530" sId="1" ref="A97:XFD97" action="insertRow"/>
  <rrc rId="531" sId="1" ref="A97:XFD97" action="insertRow"/>
  <rfmt sheetId="1" sqref="A97:I99">
    <dxf>
      <fill>
        <patternFill patternType="none">
          <bgColor auto="1"/>
        </patternFill>
      </fill>
    </dxf>
  </rfmt>
  <rcc rId="532" sId="1">
    <nc r="A97" t="inlineStr">
      <is>
        <t>Реализация народных проектов в сфере благоустройства, прошедших отбор в рамках проекта "Народный бюджет"</t>
      </is>
    </nc>
  </rcc>
  <rcc rId="533" sId="1">
    <nc r="B97" t="inlineStr">
      <is>
        <t>920</t>
      </is>
    </nc>
  </rcc>
  <rcc rId="534" sId="1">
    <nc r="C97" t="inlineStr">
      <is>
        <t>05</t>
      </is>
    </nc>
  </rcc>
  <rcc rId="535" sId="1">
    <nc r="D97" t="inlineStr">
      <is>
        <t>03</t>
      </is>
    </nc>
  </rcc>
  <rcc rId="536" sId="1">
    <nc r="A98" t="inlineStr">
      <is>
        <t>Закупка товаров, работ и услуг для обеспечения государственных (муниципальных) нужд</t>
      </is>
    </nc>
  </rcc>
  <rcc rId="537" sId="1">
    <nc r="B98" t="inlineStr">
      <is>
        <t>920</t>
      </is>
    </nc>
  </rcc>
  <rcc rId="538" sId="1">
    <nc r="C98" t="inlineStr">
      <is>
        <t>05</t>
      </is>
    </nc>
  </rcc>
  <rcc rId="539" sId="1">
    <nc r="D98" t="inlineStr">
      <is>
        <t>03</t>
      </is>
    </nc>
  </rcc>
  <rcc rId="540" sId="1">
    <nc r="F98" t="inlineStr">
      <is>
        <t>200</t>
      </is>
    </nc>
  </rcc>
  <rcc rId="541" sId="1">
    <nc r="A99" t="inlineStr">
      <is>
        <t>Иные закупки товаров, работ и услуг для обеспечения государственных (муниципальных) нужд</t>
      </is>
    </nc>
  </rcc>
  <rcc rId="542" sId="1">
    <nc r="B99" t="inlineStr">
      <is>
        <t>920</t>
      </is>
    </nc>
  </rcc>
  <rcc rId="543" sId="1">
    <nc r="C99" t="inlineStr">
      <is>
        <t>05</t>
      </is>
    </nc>
  </rcc>
  <rcc rId="544" sId="1">
    <nc r="D99" t="inlineStr">
      <is>
        <t>03</t>
      </is>
    </nc>
  </rcc>
  <rcc rId="545" sId="1">
    <nc r="F99" t="inlineStr">
      <is>
        <t>240</t>
      </is>
    </nc>
  </rcc>
  <rcc rId="546" sId="1">
    <nc r="A100" t="inlineStr">
      <is>
        <t>Прочая закупка товаров, работ и услуг</t>
      </is>
    </nc>
  </rcc>
  <rcc rId="547" sId="1">
    <nc r="B100" t="inlineStr">
      <is>
        <t>920</t>
      </is>
    </nc>
  </rcc>
  <rcc rId="548" sId="1">
    <nc r="C100" t="inlineStr">
      <is>
        <t>05</t>
      </is>
    </nc>
  </rcc>
  <rcc rId="549" sId="1">
    <nc r="D100" t="inlineStr">
      <is>
        <t>03</t>
      </is>
    </nc>
  </rcc>
  <rcc rId="550" sId="1">
    <nc r="F100" t="inlineStr">
      <is>
        <t>244</t>
      </is>
    </nc>
  </rcc>
  <rcc rId="551" sId="1">
    <nc r="E97" t="inlineStr">
      <is>
        <t>12 1 22 S2480</t>
      </is>
    </nc>
  </rcc>
  <rcc rId="552" sId="1">
    <nc r="E98" t="inlineStr">
      <is>
        <t>12 1 22 S2480</t>
      </is>
    </nc>
  </rcc>
  <rcc rId="553" sId="1">
    <nc r="E99" t="inlineStr">
      <is>
        <t>12 1 22 S2480</t>
      </is>
    </nc>
  </rcc>
  <rcc rId="554" sId="1" odxf="1" dxf="1">
    <nc r="E100" t="inlineStr">
      <is>
        <t>12 1 22 S2480</t>
      </is>
    </nc>
    <ndxf>
      <fill>
        <patternFill patternType="none">
          <bgColor indexed="65"/>
        </patternFill>
      </fill>
    </ndxf>
  </rcc>
  <rcc rId="555" sId="1" numFmtId="4">
    <nc r="G100">
      <v>40</v>
    </nc>
  </rcc>
  <rcc rId="556" sId="1">
    <nc r="G97">
      <f>G98</f>
    </nc>
  </rcc>
  <rcc rId="557" sId="1">
    <nc r="G98">
      <f>G99</f>
    </nc>
  </rcc>
  <rcc rId="558" sId="1">
    <nc r="G99">
      <f>G100</f>
    </nc>
  </rcc>
  <rcc rId="559" sId="1">
    <nc r="H97">
      <f>H98</f>
    </nc>
  </rcc>
  <rcc rId="560" sId="1">
    <nc r="I97">
      <f>I98</f>
    </nc>
  </rcc>
  <rcc rId="561" sId="1">
    <nc r="H98">
      <f>H99</f>
    </nc>
  </rcc>
  <rcc rId="562" sId="1">
    <nc r="I98">
      <f>I99</f>
    </nc>
  </rcc>
  <rcc rId="563" sId="1">
    <nc r="H99">
      <f>H100</f>
    </nc>
  </rcc>
  <rcc rId="564" sId="1">
    <nc r="I99">
      <f>I100</f>
    </nc>
  </rcc>
  <rfmt sheetId="1" sqref="I100" start="0" length="0">
    <dxf>
      <fill>
        <patternFill>
          <bgColor theme="8" tint="0.79998168889431442"/>
        </patternFill>
      </fill>
    </dxf>
  </rfmt>
  <rcc rId="565" sId="1" numFmtId="4">
    <nc r="H100">
      <v>0</v>
    </nc>
  </rcc>
  <rcc rId="566" sId="1" numFmtId="4">
    <nc r="I100">
      <v>0</v>
    </nc>
  </rcc>
  <rcc rId="567" sId="1">
    <oc r="G92">
      <f>G93+G101</f>
    </oc>
    <nc r="G92">
      <f>G93+G101+G97</f>
    </nc>
  </rcc>
  <rcc rId="568" sId="1">
    <oc r="G125">
      <f>11770.4-117.6</f>
    </oc>
    <nc r="G125">
      <f>11770.4-117.6-40</f>
    </nc>
  </rcc>
  <rfmt sheetId="1" sqref="E100">
    <dxf>
      <fill>
        <patternFill patternType="solid">
          <bgColor rgb="FFDAEEF3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" sId="1" numFmtId="4">
    <oc r="G104">
      <f>5194.7+117.6</f>
    </oc>
    <nc r="G104">
      <v>12175.9</v>
    </nc>
  </rcc>
  <rcc rId="570" sId="1" numFmtId="4">
    <oc r="H104">
      <v>5312.3</v>
    </oc>
    <nc r="H104">
      <v>12175.9</v>
    </nc>
  </rcc>
  <rcc rId="571" sId="1" numFmtId="4">
    <oc r="I104">
      <f>6094.7-749.9</f>
    </oc>
    <nc r="I104">
      <v>12500.7</v>
    </nc>
  </rcc>
  <rfmt sheetId="1" sqref="K73" start="0" length="0">
    <dxf>
      <font>
        <sz val="12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572" sId="1" ref="A69:XFD69" action="insertRow"/>
  <rrc rId="573" sId="1" ref="A69:XFD69" action="insertRow"/>
  <rrc rId="574" sId="1" ref="A69:XFD69" action="insertRow"/>
  <rrc rId="575" sId="1" ref="A69:XFD69" action="insertRow"/>
  <rrc rId="576" sId="1" ref="A69:XFD69" action="insertRow"/>
  <rcc rId="577" sId="1" odxf="1" dxf="1" numFmtId="30">
    <nc r="B69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78" sId="1" odxf="1" dxf="1">
    <nc r="C69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D69" start="0" length="0">
    <dxf>
      <font>
        <b val="0"/>
        <sz val="11"/>
        <name val="Times New Roman"/>
        <scheme val="none"/>
      </font>
    </dxf>
  </rfmt>
  <rcc rId="579" sId="1">
    <nc r="D69" t="inlineStr">
      <is>
        <t>01</t>
      </is>
    </nc>
  </rcc>
  <rcc rId="580" sId="1" odxf="1" dxf="1" numFmtId="30">
    <nc r="B70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1" sId="1" odxf="1" dxf="1">
    <nc r="C70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2" sId="1" odxf="1" dxf="1">
    <nc r="D70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3" sId="1" odxf="1" dxf="1" numFmtId="30">
    <nc r="B71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4" sId="1" odxf="1" dxf="1">
    <nc r="C71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5" sId="1" odxf="1" dxf="1">
    <nc r="D71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6" sId="1" odxf="1" dxf="1" numFmtId="30">
    <nc r="B72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7" sId="1" odxf="1" dxf="1">
    <nc r="C72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8" sId="1" odxf="1" dxf="1">
    <nc r="D72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89" sId="1" odxf="1" dxf="1" numFmtId="30">
    <nc r="B73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90" sId="1" odxf="1" dxf="1">
    <nc r="C73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91" sId="1" odxf="1" dxf="1">
    <nc r="D73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rc rId="592" sId="1" ref="A69:XFD69" action="insertRow"/>
  <rcc rId="593" sId="1" xfDxf="1" dxf="1">
    <nc r="A70" t="inlineStr">
      <is>
        <t>Муниципальная  программа "Жилье, жилищно-коммунальное хозяйство и территориальное развитие"</t>
      </is>
    </nc>
    <n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A70" start="0" length="2147483647">
    <dxf>
      <font>
        <b val="0"/>
      </font>
    </dxf>
  </rfmt>
  <rcc rId="594" sId="1" odxf="1" dxf="1" numFmtId="30">
    <nc r="B69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95" sId="1" odxf="1" dxf="1">
    <nc r="C69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596" sId="1" odxf="1" dxf="1">
    <nc r="D69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="1" sqref="A69" start="0" length="0">
    <dxf>
      <font>
        <b val="0"/>
        <sz val="10"/>
        <color indexed="0"/>
        <name val="Arial Cyr"/>
        <scheme val="none"/>
      </font>
      <numFmt numFmtId="30" formatCode="@"/>
      <fill>
        <patternFill>
          <fgColor indexed="1"/>
          <bgColor indexed="1"/>
        </patternFill>
      </fill>
      <alignment horizontal="general" vertical="bottom" readingOrder="0"/>
      <border diagonalUp="1" diagonalDown="1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</rfmt>
  <rcc rId="597" sId="1">
    <nc r="E70" t="inlineStr">
      <is>
        <t>03 0 00 00000</t>
      </is>
    </nc>
  </rcc>
  <rfmt sheetId="1" sqref="E70" start="0" length="2147483647">
    <dxf>
      <font>
        <b val="0"/>
      </font>
    </dxf>
  </rfmt>
  <rcc rId="598" sId="1" odxf="1" s="1" dxf="1">
    <nc r="A69" t="inlineStr">
      <is>
        <t>Проведение межевания земельных участков для индивидуального жилищного строительства</t>
      </is>
    </nc>
    <ndxf>
      <font>
        <b/>
        <sz val="11"/>
        <color auto="1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A69" start="0" length="2147483647">
    <dxf>
      <font>
        <b val="0"/>
      </font>
    </dxf>
  </rfmt>
  <rfmt sheetId="1" sqref="A71:I74" start="0" length="2147483647">
    <dxf>
      <font>
        <b val="0"/>
      </font>
    </dxf>
  </rfmt>
  <rcc rId="599" sId="1">
    <nc r="E71" t="inlineStr">
      <is>
        <t>03 2 00 00000</t>
      </is>
    </nc>
  </rcc>
  <rcc rId="600" sId="1" xfDxf="1" dxf="1">
    <nc r="A71" t="inlineStr">
      <is>
        <t xml:space="preserve">Подпргорамма «Комплексное освоение и развитие территорий в целях жилищного строительства и создание условий для обеспечения доступным и комфортным жильем 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1" sId="1" xfDxf="1" dxf="1">
    <nc r="E72" t="inlineStr">
      <is>
        <t>03 2 22 S2410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2" sId="1" xfDxf="1" dxf="1">
    <nc r="E73" t="inlineStr">
      <is>
        <t>03 2 22 S2410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03" sId="1" xfDxf="1" dxf="1">
    <nc r="E74" t="inlineStr">
      <is>
        <t>03 2 22 S2410</t>
      </is>
    </nc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E75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04" sId="1">
    <nc r="F72" t="inlineStr">
      <is>
        <t>200</t>
      </is>
    </nc>
  </rcc>
  <rcc rId="605" sId="1">
    <nc r="F73" t="inlineStr">
      <is>
        <t>240</t>
      </is>
    </nc>
  </rcc>
  <rcc rId="606" sId="1" odxf="1" dxf="1">
    <nc r="F74" t="inlineStr">
      <is>
        <t>244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A74:I74">
    <dxf>
      <fill>
        <patternFill>
          <bgColor rgb="FFDAEEF3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72" start="0" length="0">
    <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rc rId="607" sId="1" ref="A72:XFD72" action="insertRow"/>
  <rcc rId="608" sId="1">
    <nc r="A72" t="inlineStr">
      <is>
        <t>Разработка генеральных планов, правил землепользования и застройки и документации по планировке территорий муниципальных образований</t>
      </is>
    </nc>
  </rcc>
  <rcc rId="609" sId="1" numFmtId="30">
    <nc r="B72">
      <v>920</v>
    </nc>
  </rcc>
  <rcc rId="610" sId="1">
    <nc r="C72" t="inlineStr">
      <is>
        <t>05</t>
      </is>
    </nc>
  </rcc>
  <rcc rId="611" sId="1">
    <nc r="D72" t="inlineStr">
      <is>
        <t>01</t>
      </is>
    </nc>
  </rcc>
  <rcc rId="612" sId="1">
    <nc r="E72" t="inlineStr">
      <is>
        <t>03 2 22 S2410</t>
      </is>
    </nc>
  </rcc>
  <rcc rId="613" sId="1" odxf="1" dxf="1">
    <nc r="A73" t="inlineStr">
      <is>
        <t>Закупка товаров, работ и услуг для обеспечения государственных (муниципальных) нужд</t>
      </is>
    </nc>
    <ndxf>
      <fill>
        <patternFill patternType="none">
          <bgColor indexed="65"/>
        </patternFill>
      </fill>
      <alignment horizontal="justify" vertical="top" readingOrder="0"/>
    </ndxf>
  </rcc>
  <rcc rId="614" sId="1" odxf="1" dxf="1">
    <nc r="A74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615" sId="1" odxf="1" dxf="1">
    <nc r="A75" t="inlineStr">
      <is>
        <t>Прочая закупка товаров, работ и услуг</t>
      </is>
    </nc>
    <odxf>
      <fill>
        <patternFill>
          <bgColor rgb="FFDAEEF3"/>
        </patternFill>
      </fill>
      <alignment horizontal="left" vertical="center" readingOrder="0"/>
    </odxf>
    <ndxf>
      <fill>
        <patternFill>
          <bgColor theme="8" tint="0.79998168889431442"/>
        </patternFill>
      </fill>
      <alignment horizontal="justify" vertical="top" readingOrder="0"/>
    </ndxf>
  </rcc>
  <rcc rId="616" sId="1">
    <oc r="H68">
      <f>H76+H85</f>
    </oc>
    <nc r="H68">
      <f>H76+H85+H69</f>
    </nc>
  </rcc>
  <rcc rId="617" sId="1">
    <nc r="H69">
      <f>H70</f>
    </nc>
  </rcc>
  <rcc rId="618" sId="1">
    <nc r="H70">
      <f>H71</f>
    </nc>
  </rcc>
  <rcc rId="619" sId="1">
    <nc r="H71">
      <f>H72</f>
    </nc>
  </rcc>
  <rcc rId="620" sId="1">
    <nc r="H72">
      <f>H73</f>
    </nc>
  </rcc>
  <rcc rId="621" sId="1">
    <nc r="H73">
      <f>H74</f>
    </nc>
  </rcc>
  <rcc rId="622" sId="1">
    <nc r="H74">
      <f>H75</f>
    </nc>
  </rcc>
  <rcc rId="623" sId="1">
    <oc r="I68">
      <f>I76+I85</f>
    </oc>
    <nc r="I68">
      <f>I76+I85+I69</f>
    </nc>
  </rcc>
  <rcc rId="624" sId="1">
    <nc r="I69">
      <f>I70</f>
    </nc>
  </rcc>
  <rcc rId="625" sId="1">
    <nc r="I70">
      <f>I71</f>
    </nc>
  </rcc>
  <rcc rId="626" sId="1">
    <nc r="I71">
      <f>I72</f>
    </nc>
  </rcc>
  <rcc rId="627" sId="1">
    <nc r="I72">
      <f>I73</f>
    </nc>
  </rcc>
  <rcc rId="628" sId="1">
    <nc r="I73">
      <f>I74</f>
    </nc>
  </rcc>
  <rcc rId="629" sId="1">
    <nc r="I74">
      <f>I75</f>
    </nc>
  </rcc>
  <rcc rId="630" sId="1">
    <oc r="G68">
      <f>G76+G85</f>
    </oc>
    <nc r="G68">
      <f>G76+G85+G69</f>
    </nc>
  </rcc>
  <rcc rId="631" sId="1">
    <nc r="G69">
      <f>G70</f>
    </nc>
  </rcc>
  <rcc rId="632" sId="1">
    <nc r="G70">
      <f>G71</f>
    </nc>
  </rcc>
  <rcc rId="633" sId="1">
    <nc r="G71">
      <f>G72</f>
    </nc>
  </rcc>
  <rcc rId="634" sId="1">
    <nc r="G72">
      <f>G73</f>
    </nc>
  </rcc>
  <rcc rId="635" sId="1">
    <nc r="G73">
      <f>G74</f>
    </nc>
  </rcc>
  <rcc rId="636" sId="1">
    <nc r="G74">
      <f>G75</f>
    </nc>
  </rcc>
  <rcc rId="637" sId="1">
    <nc r="H75">
      <f>6268.8+329.9</f>
    </nc>
  </rcc>
  <rcc rId="638" sId="1">
    <nc r="J75" t="inlineStr">
      <is>
        <t>329,9?</t>
      </is>
    </nc>
  </rcc>
  <rcv guid="{C0DCEFD6-4378-4196-8A52-BBAE8937CBA3}" action="delete"/>
  <rdn rId="0" localSheetId="1" customView="1" name="Z_C0DCEFD6_4378_4196_8A52_BBAE8937CBA3_.wvu.PrintArea" hidden="1" oldHidden="1">
    <formula>'2020-2022 год'!$A$1:$I$196</formula>
    <oldFormula>'2020-2022 год'!$A$1:$I$196</oldFormula>
  </rdn>
  <rdn rId="0" localSheetId="1" customView="1" name="Z_C0DCEFD6_4378_4196_8A52_BBAE8937CBA3_.wvu.PrintTitles" hidden="1" oldHidden="1">
    <formula>'2020-2022 год'!$8:$9</formula>
    <oldFormula>'2020-2022 год'!$8:$9</oldFormula>
  </rdn>
  <rdn rId="0" localSheetId="1" customView="1" name="Z_C0DCEFD6_4378_4196_8A52_BBAE8937CBA3_.wvu.FilterData" hidden="1" oldHidden="1">
    <formula>'2020-2022 год'!$A$9:$F$196</formula>
    <oldFormula>'2020-2022 год'!$A$9:$F$196</oldFormula>
  </rdn>
  <rcv guid="{C0DCEFD6-4378-4196-8A52-BBAE8937CBA3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2" sId="1" xfDxf="1" dxf="1">
    <oc r="A69" t="inlineStr">
      <is>
        <t>Проведение межевания земельных участков для индивидуального жилищного строительства</t>
      </is>
    </oc>
    <nc r="A69" t="inlineStr">
      <is>
        <t>Жилищное хозяйство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v guid="{C0DCEFD6-4378-4196-8A52-BBAE8937CBA3}" action="delete"/>
  <rdn rId="0" localSheetId="1" customView="1" name="Z_C0DCEFD6_4378_4196_8A52_BBAE8937CBA3_.wvu.PrintArea" hidden="1" oldHidden="1">
    <formula>'2020-2022 год'!$A$1:$I$196</formula>
    <oldFormula>'2020-2022 год'!$A$1:$I$196</oldFormula>
  </rdn>
  <rdn rId="0" localSheetId="1" customView="1" name="Z_C0DCEFD6_4378_4196_8A52_BBAE8937CBA3_.wvu.PrintTitles" hidden="1" oldHidden="1">
    <formula>'2020-2022 год'!$8:$9</formula>
    <oldFormula>'2020-2022 год'!$8:$9</oldFormula>
  </rdn>
  <rdn rId="0" localSheetId="1" customView="1" name="Z_C0DCEFD6_4378_4196_8A52_BBAE8937CBA3_.wvu.FilterData" hidden="1" oldHidden="1">
    <formula>'2020-2022 год'!$A$9:$F$196</formula>
    <oldFormula>'2020-2022 год'!$A$9:$F$196</oldFormula>
  </rdn>
  <rcv guid="{C0DCEFD6-4378-4196-8A52-BBAE8937CBA3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73" start="0" length="0">
    <dxf>
      <numFmt numFmtId="167" formatCode="#,##0.0"/>
    </dxf>
  </rfmt>
  <rfmt sheetId="1" sqref="K173" start="0" length="0">
    <dxf>
      <numFmt numFmtId="167" formatCode="#,##0.0"/>
    </dxf>
  </rfmt>
  <rfmt sheetId="1" sqref="L173" start="0" length="0">
    <dxf>
      <numFmt numFmtId="167" formatCode="#,##0.0"/>
    </dxf>
  </rfmt>
  <rfmt sheetId="1" sqref="J174" start="0" length="0">
    <dxf>
      <numFmt numFmtId="4" formatCode="#,##0.00"/>
    </dxf>
  </rfmt>
  <rfmt sheetId="1" sqref="K174" start="0" length="0">
    <dxf>
      <numFmt numFmtId="4" formatCode="#,##0.00"/>
    </dxf>
  </rfmt>
  <rfmt sheetId="1" sqref="L174" start="0" length="0">
    <dxf>
      <numFmt numFmtId="4" formatCode="#,##0.00"/>
    </dxf>
  </rfmt>
  <rfmt sheetId="1" sqref="J175" start="0" length="0">
    <dxf>
      <numFmt numFmtId="4" formatCode="#,##0.00"/>
    </dxf>
  </rfmt>
  <rfmt sheetId="1" sqref="K175" start="0" length="0">
    <dxf>
      <numFmt numFmtId="4" formatCode="#,##0.00"/>
    </dxf>
  </rfmt>
  <rfmt sheetId="1" sqref="L175" start="0" length="0">
    <dxf>
      <numFmt numFmtId="4" formatCode="#,##0.00"/>
    </dxf>
  </rfmt>
  <rfmt sheetId="1" sqref="J17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K17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L17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J175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K175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L175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J176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K176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L176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J177" start="0" length="0">
    <dxf>
      <numFmt numFmtId="167" formatCode="#,##0.0"/>
    </dxf>
  </rfmt>
  <rfmt sheetId="1" sqref="J175" start="0" length="0">
    <dxf>
      <font>
        <sz val="11"/>
        <name val="Times New Roman"/>
        <scheme val="none"/>
      </font>
    </dxf>
  </rfmt>
  <rfmt sheetId="1" sqref="K175" start="0" length="0">
    <dxf>
      <font>
        <sz val="11"/>
        <name val="Times New Roman"/>
        <scheme val="none"/>
      </font>
    </dxf>
  </rfmt>
  <rfmt sheetId="1" sqref="L175" start="0" length="0">
    <dxf>
      <font>
        <sz val="11"/>
        <name val="Times New Roman"/>
        <scheme val="none"/>
      </font>
    </dxf>
  </rfmt>
  <rfmt sheetId="1" sqref="K177" start="0" length="0">
    <dxf>
      <numFmt numFmtId="167" formatCode="#,##0.0"/>
    </dxf>
  </rfmt>
  <rfmt sheetId="1" sqref="L177" start="0" length="0">
    <dxf>
      <numFmt numFmtId="167" formatCode="#,##0.0"/>
    </dxf>
  </rfmt>
  <rfmt sheetId="1" sqref="J17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K17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L17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J175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K175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L175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J176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K176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L176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J178" start="0" length="0">
    <dxf>
      <numFmt numFmtId="167" formatCode="#,##0.0"/>
    </dxf>
  </rfmt>
  <rfmt sheetId="1" sqref="K178" start="0" length="0">
    <dxf>
      <numFmt numFmtId="167" formatCode="#,##0.0"/>
    </dxf>
  </rfmt>
  <rfmt sheetId="1" sqref="L178" start="0" length="0">
    <dxf>
      <numFmt numFmtId="167" formatCode="#,##0.0"/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" sId="1">
    <oc r="J75" t="inlineStr">
      <is>
        <t>329,9?</t>
      </is>
    </oc>
    <nc r="J75"/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451C69-6188-4AB8-99E1-04D2A5F2965F}" action="delete"/>
  <rdn rId="0" localSheetId="1" customView="1" name="Z_D5451C69_6188_4AB8_99E1_04D2A5F2965F_.wvu.PrintArea" hidden="1" oldHidden="1">
    <formula>'2020-2022 год'!$A$1:$I$196</formula>
    <oldFormula>'2020-2022 год'!$A$1:$G$151</oldFormula>
  </rdn>
  <rdn rId="0" localSheetId="1" customView="1" name="Z_D5451C69_6188_4AB8_99E1_04D2A5F2965F_.wvu.FilterData" hidden="1" oldHidden="1">
    <formula>'2020-2022 год'!$A$9:$F$196</formula>
    <oldFormula>'2020-2022 год'!$A$9:$F$151</oldFormula>
  </rdn>
  <rcv guid="{D5451C69-6188-4AB8-99E1-04D2A5F2965F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" sId="1">
    <oc r="G111">
      <v>12175.9</v>
    </oc>
    <nc r="G111">
      <f>4094.7+6835.6+1245.6</f>
    </nc>
  </rcc>
  <rcv guid="{D5451C69-6188-4AB8-99E1-04D2A5F2965F}" action="delete"/>
  <rdn rId="0" localSheetId="1" customView="1" name="Z_D5451C69_6188_4AB8_99E1_04D2A5F2965F_.wvu.PrintArea" hidden="1" oldHidden="1">
    <formula>'2020-2022 год'!$A$1:$I$196</formula>
    <oldFormula>'2020-2022 год'!$A$1:$I$196</oldFormula>
  </rdn>
  <rdn rId="0" localSheetId="1" customView="1" name="Z_D5451C69_6188_4AB8_99E1_04D2A5F2965F_.wvu.FilterData" hidden="1" oldHidden="1">
    <formula>'2020-2022 год'!$A$9:$F$196</formula>
    <oldFormula>'2020-2022 год'!$A$9:$F$196</oldFormula>
  </rdn>
  <rcv guid="{D5451C69-6188-4AB8-99E1-04D2A5F2965F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52" sId="1" ref="A63:XFD63" action="insertRow"/>
  <rrc rId="653" sId="1" ref="A63:XFD63" action="insertRow"/>
  <rrc rId="654" sId="1" ref="A63:XFD64" action="insertRow"/>
  <rcc rId="655" sId="1" odxf="1" dxf="1">
    <nc r="A63" t="inlineStr">
      <is>
        <t>Разработка генеральных планов, правил землепользования и застройки и документации по планировке территорий муниципальных образований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cc rId="656" sId="1" odxf="1" dxf="1" numFmtId="30">
    <nc r="B63">
      <v>920</v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C63" start="0" length="0">
    <dxf>
      <fill>
        <patternFill>
          <bgColor theme="0"/>
        </patternFill>
      </fill>
    </dxf>
  </rfmt>
  <rfmt sheetId="1" sqref="D63" start="0" length="0">
    <dxf>
      <fill>
        <patternFill>
          <bgColor theme="0"/>
        </patternFill>
      </fill>
    </dxf>
  </rfmt>
  <rcc rId="657" sId="1" odxf="1" dxf="1">
    <nc r="E63" t="inlineStr">
      <is>
        <t>03 2 22 S2410</t>
      </is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F63" start="0" length="0">
    <dxf>
      <fill>
        <patternFill>
          <fgColor indexed="64"/>
          <bgColor theme="0"/>
        </patternFill>
      </fill>
    </dxf>
  </rfmt>
  <rcc rId="658" sId="1" odxf="1" dxf="1">
    <nc r="G63">
      <f>G64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59" sId="1" odxf="1" dxf="1">
    <nc r="H63">
      <f>H64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60" sId="1" odxf="1" dxf="1">
    <nc r="I63">
      <f>I64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61" sId="1" odxf="1" dxf="1">
    <nc r="A64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662" sId="1" odxf="1" dxf="1" numFmtId="30">
    <nc r="B64">
      <v>920</v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C64" start="0" length="0">
    <dxf>
      <fill>
        <patternFill>
          <bgColor theme="0"/>
        </patternFill>
      </fill>
    </dxf>
  </rfmt>
  <rfmt sheetId="1" sqref="D64" start="0" length="0">
    <dxf>
      <fill>
        <patternFill>
          <bgColor theme="0"/>
        </patternFill>
      </fill>
    </dxf>
  </rfmt>
  <rcc rId="663" sId="1" odxf="1" dxf="1">
    <nc r="E64" t="inlineStr">
      <is>
        <t>03 2 22 S2410</t>
      </is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cc rId="664" sId="1" odxf="1" dxf="1">
    <nc r="F64" t="inlineStr">
      <is>
        <t>200</t>
      </is>
    </nc>
    <odxf>
      <fill>
        <patternFill>
          <fgColor indexed="27"/>
          <bgColor rgb="FFDAEEF3"/>
        </patternFill>
      </fill>
    </odxf>
    <ndxf>
      <fill>
        <patternFill>
          <fgColor indexed="64"/>
          <bgColor theme="0"/>
        </patternFill>
      </fill>
    </ndxf>
  </rcc>
  <rcc rId="665" sId="1" odxf="1" dxf="1">
    <nc r="G64">
      <f>G65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66" sId="1" odxf="1" dxf="1">
    <nc r="H64">
      <f>H65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67" sId="1" odxf="1" dxf="1">
    <nc r="I64">
      <f>I65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68" sId="1" odxf="1" dxf="1">
    <nc r="A65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669" sId="1" odxf="1" dxf="1" numFmtId="30">
    <nc r="B65">
      <v>920</v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C65" start="0" length="0">
    <dxf>
      <fill>
        <patternFill>
          <bgColor theme="0"/>
        </patternFill>
      </fill>
    </dxf>
  </rfmt>
  <rfmt sheetId="1" sqref="D65" start="0" length="0">
    <dxf>
      <fill>
        <patternFill>
          <bgColor theme="0"/>
        </patternFill>
      </fill>
    </dxf>
  </rfmt>
  <rcc rId="670" sId="1" odxf="1" dxf="1">
    <nc r="E65" t="inlineStr">
      <is>
        <t>03 2 22 S2410</t>
      </is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cc rId="671" sId="1" odxf="1" dxf="1">
    <nc r="F65" t="inlineStr">
      <is>
        <t>240</t>
      </is>
    </nc>
    <odxf>
      <fill>
        <patternFill>
          <fgColor indexed="27"/>
          <bgColor rgb="FFDAEEF3"/>
        </patternFill>
      </fill>
    </odxf>
    <ndxf>
      <fill>
        <patternFill>
          <fgColor indexed="64"/>
          <bgColor theme="0"/>
        </patternFill>
      </fill>
    </ndxf>
  </rcc>
  <rcc rId="672" sId="1" odxf="1" dxf="1">
    <nc r="G65">
      <f>G66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73" sId="1" odxf="1" dxf="1">
    <nc r="H65">
      <f>H66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74" sId="1" odxf="1" dxf="1">
    <nc r="I65">
      <f>I66</f>
    </nc>
    <odxf>
      <fill>
        <patternFill>
          <fgColor indexed="27"/>
          <bgColor rgb="FFDAEEF3"/>
        </patternFill>
      </fill>
    </odxf>
    <ndxf>
      <fill>
        <patternFill>
          <fgColor indexed="64"/>
          <bgColor indexed="9"/>
        </patternFill>
      </fill>
    </ndxf>
  </rcc>
  <rcc rId="675" sId="1">
    <nc r="A66" t="inlineStr">
      <is>
        <t>Прочая закупка товаров, работ и услуг</t>
      </is>
    </nc>
  </rcc>
  <rcc rId="676" sId="1" numFmtId="30">
    <nc r="B66">
      <v>920</v>
    </nc>
  </rcc>
  <rcc rId="677" sId="1">
    <nc r="E66" t="inlineStr">
      <is>
        <t>03 2 22 S2410</t>
      </is>
    </nc>
  </rcc>
  <rcc rId="678" sId="1" odxf="1" dxf="1">
    <nc r="F66" t="inlineStr">
      <is>
        <t>244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G66" start="0" length="0">
    <dxf>
      <fill>
        <patternFill>
          <fgColor indexed="64"/>
        </patternFill>
      </fill>
    </dxf>
  </rfmt>
  <rcc rId="679" sId="1" odxf="1" dxf="1">
    <nc r="H66">
      <f>6268.8+329.9</f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I66" start="0" length="0">
    <dxf>
      <fill>
        <patternFill>
          <fgColor indexed="64"/>
        </patternFill>
      </fill>
    </dxf>
  </rfmt>
  <rcc rId="680" sId="1">
    <nc r="C63" t="inlineStr">
      <is>
        <t>04</t>
      </is>
    </nc>
  </rcc>
  <rcc rId="681" sId="1">
    <nc r="D63" t="inlineStr">
      <is>
        <t>12</t>
      </is>
    </nc>
  </rcc>
  <rcc rId="682" sId="1">
    <nc r="C64" t="inlineStr">
      <is>
        <t>04</t>
      </is>
    </nc>
  </rcc>
  <rcc rId="683" sId="1">
    <nc r="D64" t="inlineStr">
      <is>
        <t>12</t>
      </is>
    </nc>
  </rcc>
  <rcc rId="684" sId="1">
    <nc r="C65" t="inlineStr">
      <is>
        <t>04</t>
      </is>
    </nc>
  </rcc>
  <rcc rId="685" sId="1">
    <nc r="D65" t="inlineStr">
      <is>
        <t>12</t>
      </is>
    </nc>
  </rcc>
  <rcc rId="686" sId="1">
    <nc r="C66" t="inlineStr">
      <is>
        <t>04</t>
      </is>
    </nc>
  </rcc>
  <rcc rId="687" sId="1">
    <nc r="D66" t="inlineStr">
      <is>
        <t>12</t>
      </is>
    </nc>
  </rcc>
  <rrc rId="688" sId="1" ref="A73:XFD73" action="deleteRow">
    <undo index="3" exp="ref" v="1" dr="I73" r="I72" sId="1"/>
    <undo index="3" exp="ref" v="1" dr="H73" r="H72" sId="1"/>
    <undo index="3" exp="ref" v="1" dr="G73" r="G72" sId="1"/>
    <rfmt sheetId="1" xfDxf="1" sqref="A73:XFD73" start="0" length="0">
      <dxf>
        <font>
          <name val="Times New Roman"/>
          <scheme val="none"/>
        </font>
      </dxf>
    </rfmt>
    <rcc rId="0" sId="1" dxf="1">
      <nc r="A73" t="inlineStr">
        <is>
          <t>Жилищное хозяйство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73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3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73" start="0" length="0">
      <dxf>
        <font>
          <b/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73" start="0" length="0">
      <dxf>
        <font>
          <b/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3">
        <f>G74</f>
      </nc>
      <ndxf>
        <font>
          <b/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3">
        <f>H74</f>
      </nc>
      <ndxf>
        <font>
          <b/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3">
        <f>I74</f>
      </nc>
      <ndxf>
        <font>
          <b/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73" start="0" length="0">
      <dxf>
        <numFmt numFmtId="167" formatCode="#,##0.0"/>
      </dxf>
    </rfmt>
  </rrc>
  <rrc rId="689" sId="1" ref="A73:XFD73" action="deleteRow">
    <rfmt sheetId="1" xfDxf="1" sqref="A73:XFD73" start="0" length="0">
      <dxf>
        <font>
          <name val="Times New Roman"/>
          <scheme val="none"/>
        </font>
      </dxf>
    </rfmt>
    <rcc rId="0" sId="1" dxf="1">
      <nc r="A73" t="inlineStr">
        <is>
          <t>Муниципальная  программа "Жилье, жилищно-коммунальное хозяйство и территориальное развитие"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73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3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3" t="inlineStr">
        <is>
          <t>03 0 00 00000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3" start="0" length="0">
      <dxf>
        <font>
          <b/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3">
        <f>G74</f>
      </nc>
      <ndxf>
        <font>
          <b/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3">
        <f>H74</f>
      </nc>
      <ndxf>
        <font>
          <b/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3">
        <f>I74</f>
      </nc>
      <ndxf>
        <font>
          <b/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73" start="0" length="0">
      <dxf>
        <numFmt numFmtId="167" formatCode="#,##0.0"/>
      </dxf>
    </rfmt>
  </rrc>
  <rrc rId="690" sId="1" ref="A73:XFD73" action="deleteRow">
    <rfmt sheetId="1" xfDxf="1" sqref="A73:XFD73" start="0" length="0">
      <dxf>
        <font>
          <name val="Times New Roman"/>
          <scheme val="none"/>
        </font>
      </dxf>
    </rfmt>
    <rcc rId="0" sId="1" dxf="1">
      <nc r="A73" t="inlineStr">
        <is>
          <t xml:space="preserve">Подпргорамма «Комплексное освоение и развитие территорий в целях жилищного строительства и создание условий для обеспечения доступным и комфортным жильем 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73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3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3" t="inlineStr">
        <is>
          <t>03 2 00 00000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3">
        <f>G74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3">
        <f>H74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3">
        <f>I74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73" start="0" length="0">
      <dxf>
        <numFmt numFmtId="167" formatCode="#,##0.0"/>
      </dxf>
    </rfmt>
  </rrc>
  <rrc rId="691" sId="1" ref="A73:XFD73" action="deleteRow">
    <rfmt sheetId="1" xfDxf="1" sqref="A73:XFD73" start="0" length="0">
      <dxf>
        <font>
          <name val="Times New Roman"/>
          <scheme val="none"/>
        </font>
      </dxf>
    </rfmt>
    <rcc rId="0" sId="1" dxf="1">
      <nc r="A73" t="inlineStr">
        <is>
          <t>Разработка генеральных планов, правил землепользования и застройки и документации по планировке территорий муниципальных образований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73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3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3" t="inlineStr">
        <is>
          <t>03 2 22 S2410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3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3">
        <f>G74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3">
        <f>H74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3">
        <f>I74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73" start="0" length="0">
      <dxf>
        <numFmt numFmtId="167" formatCode="#,##0.0"/>
      </dxf>
    </rfmt>
  </rrc>
  <rrc rId="692" sId="1" ref="A73:XFD73" action="deleteRow">
    <rfmt sheetId="1" xfDxf="1" sqref="A73:XFD73" start="0" length="0">
      <dxf>
        <font>
          <name val="Times New Roman"/>
          <scheme val="none"/>
        </font>
      </dxf>
    </rfmt>
    <rcc rId="0" sId="1" dxf="1">
      <nc r="A73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73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3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3" t="inlineStr">
        <is>
          <t>03 2 22 S2410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3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3">
        <f>G74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3">
        <f>H74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3">
        <f>I74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73" start="0" length="0">
      <dxf>
        <numFmt numFmtId="167" formatCode="#,##0.0"/>
      </dxf>
    </rfmt>
  </rrc>
  <rrc rId="693" sId="1" ref="A73:XFD73" action="deleteRow">
    <rfmt sheetId="1" xfDxf="1" sqref="A73:XFD73" start="0" length="0">
      <dxf>
        <font>
          <name val="Times New Roman"/>
          <scheme val="none"/>
        </font>
      </dxf>
    </rfmt>
    <rcc rId="0" sId="1" dxf="1">
      <nc r="A73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73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3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3" t="inlineStr">
        <is>
          <t>03 2 22 S2410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3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3">
        <f>G74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3">
        <f>H74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3">
        <f>I74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73" start="0" length="0">
      <dxf>
        <numFmt numFmtId="167" formatCode="#,##0.0"/>
      </dxf>
    </rfmt>
  </rrc>
  <rrc rId="694" sId="1" ref="A73:XFD73" action="deleteRow">
    <rfmt sheetId="1" xfDxf="1" sqref="A73:XFD73" start="0" length="0">
      <dxf>
        <font>
          <name val="Times New Roman"/>
          <scheme val="none"/>
        </font>
      </dxf>
    </rfmt>
    <rcc rId="0" sId="1" dxf="1">
      <nc r="A73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73">
        <v>920</v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3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3" t="inlineStr">
        <is>
          <t>03 2 22 S2410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3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73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H73">
        <f>6268.8+329.9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I73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73" start="0" length="0">
      <dxf>
        <numFmt numFmtId="167" formatCode="#,##0.0"/>
      </dxf>
    </rfmt>
  </rrc>
  <rcc rId="695" sId="1">
    <oc r="G72">
      <f>G73+G82+#REF!</f>
    </oc>
    <nc r="G72">
      <f>G73+G82</f>
    </nc>
  </rcc>
  <rcc rId="696" sId="1">
    <oc r="H72">
      <f>H73+H82+#REF!</f>
    </oc>
    <nc r="H72">
      <f>H73+H82</f>
    </nc>
  </rcc>
  <rcc rId="697" sId="1">
    <oc r="I72">
      <f>I73+I82+#REF!</f>
    </oc>
    <nc r="I72">
      <f>I73+I82</f>
    </nc>
  </rcc>
  <rcv guid="{C0DCEFD6-4378-4196-8A52-BBAE8937CBA3}" action="delete"/>
  <rdn rId="0" localSheetId="1" customView="1" name="Z_C0DCEFD6_4378_4196_8A52_BBAE8937CBA3_.wvu.PrintArea" hidden="1" oldHidden="1">
    <formula>'2020-2022 год'!$A$1:$I$193</formula>
    <oldFormula>'2020-2022 год'!$A$1:$I$193</oldFormula>
  </rdn>
  <rdn rId="0" localSheetId="1" customView="1" name="Z_C0DCEFD6_4378_4196_8A52_BBAE8937CBA3_.wvu.PrintTitles" hidden="1" oldHidden="1">
    <formula>'2020-2022 год'!$8:$9</formula>
    <oldFormula>'2020-2022 год'!$8:$9</oldFormula>
  </rdn>
  <rdn rId="0" localSheetId="1" customView="1" name="Z_C0DCEFD6_4378_4196_8A52_BBAE8937CBA3_.wvu.FilterData" hidden="1" oldHidden="1">
    <formula>'2020-2022 год'!$A$9:$F$193</formula>
    <oldFormula>'2020-2022 год'!$A$9:$F$193</oldFormula>
  </rdn>
  <rcv guid="{C0DCEFD6-4378-4196-8A52-BBAE8937CBA3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" sId="1">
    <oc r="G58">
      <f>G59</f>
    </oc>
    <nc r="G58">
      <f>G59+G63</f>
    </nc>
  </rcc>
  <rcc rId="702" sId="1">
    <oc r="H58">
      <f>H59</f>
    </oc>
    <nc r="H58">
      <f>H59+H63</f>
    </nc>
  </rcc>
  <rcc rId="703" sId="1">
    <oc r="I58">
      <f>I59</f>
    </oc>
    <nc r="I58">
      <f>I59+I63</f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" sId="1">
    <oc r="H129">
      <f>9672.6-117.6</f>
    </oc>
    <nc r="H129">
      <f>9672.6-117.6-329.9</f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5" sId="1" ref="A43:XFD43" action="insertRow"/>
  <rrc rId="706" sId="1" ref="A43:XFD43" action="insertRow"/>
  <rrc rId="707" sId="1" ref="A43:XFD44" action="insertRow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" sId="1" numFmtId="30">
    <nc r="B43">
      <v>920</v>
    </nc>
  </rcc>
  <rcc rId="709" sId="1">
    <nc r="C43" t="inlineStr">
      <is>
        <t>04</t>
      </is>
    </nc>
  </rcc>
  <rcc rId="710" sId="1">
    <nc r="D43" t="inlineStr">
      <is>
        <t>09</t>
      </is>
    </nc>
  </rcc>
  <rcc rId="711" sId="1" numFmtId="30">
    <nc r="B44">
      <v>920</v>
    </nc>
  </rcc>
  <rcc rId="712" sId="1">
    <nc r="C44" t="inlineStr">
      <is>
        <t>04</t>
      </is>
    </nc>
  </rcc>
  <rcc rId="713" sId="1">
    <nc r="D44" t="inlineStr">
      <is>
        <t>09</t>
      </is>
    </nc>
  </rcc>
  <rcc rId="714" sId="1">
    <nc r="F44" t="inlineStr">
      <is>
        <t>200</t>
      </is>
    </nc>
  </rcc>
  <rcc rId="715" sId="1" numFmtId="30">
    <nc r="B45">
      <v>920</v>
    </nc>
  </rcc>
  <rcc rId="716" sId="1">
    <nc r="C45" t="inlineStr">
      <is>
        <t>04</t>
      </is>
    </nc>
  </rcc>
  <rcc rId="717" sId="1">
    <nc r="D45" t="inlineStr">
      <is>
        <t>09</t>
      </is>
    </nc>
  </rcc>
  <rcc rId="718" sId="1">
    <nc r="F45" t="inlineStr">
      <is>
        <t>240</t>
      </is>
    </nc>
  </rcc>
  <rcc rId="719" sId="1" odxf="1" dxf="1" numFmtId="30">
    <nc r="B46">
      <v>920</v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720" sId="1" odxf="1" dxf="1">
    <nc r="C46" t="inlineStr">
      <is>
        <t>04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721" sId="1" odxf="1" dxf="1">
    <nc r="D46" t="inlineStr">
      <is>
        <t>09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E46" start="0" length="0">
    <dxf>
      <fill>
        <patternFill>
          <bgColor theme="8" tint="0.79998168889431442"/>
        </patternFill>
      </fill>
    </dxf>
  </rfmt>
  <rcc rId="722" sId="1" odxf="1" dxf="1">
    <nc r="F46" t="inlineStr">
      <is>
        <t>244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723" sId="1">
    <nc r="E43" t="inlineStr">
      <is>
        <t>03 3 12 00000</t>
      </is>
    </nc>
  </rcc>
  <rcc rId="724" sId="1">
    <nc r="E44" t="inlineStr">
      <is>
        <t>03 3 12 00000</t>
      </is>
    </nc>
  </rcc>
  <rcc rId="725" sId="1">
    <nc r="E45" t="inlineStr">
      <is>
        <t>03 3 12 00000</t>
      </is>
    </nc>
  </rcc>
  <rcc rId="726" sId="1">
    <nc r="E46" t="inlineStr">
      <is>
        <t>03 3 12 00000</t>
      </is>
    </nc>
  </rcc>
  <rcc rId="727" sId="1">
    <nc r="A43" t="inlineStr">
      <is>
        <t xml:space="preserve">Содержание автомобильных дорог общего пользования местного значения </t>
      </is>
    </nc>
  </rcc>
  <rcc rId="728" sId="1" odxf="1" dxf="1">
    <nc r="A44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729" sId="1" odxf="1" dxf="1">
    <nc r="A45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730" sId="1" odxf="1" dxf="1">
    <nc r="A46" t="inlineStr">
      <is>
        <t>Прочая закупка товаров, работ и услуг</t>
      </is>
    </nc>
    <odxf>
      <fill>
        <patternFill>
          <bgColor theme="0"/>
        </patternFill>
      </fill>
      <alignment horizontal="left" vertical="center" readingOrder="0"/>
    </odxf>
    <ndxf>
      <fill>
        <patternFill>
          <bgColor theme="8" tint="0.79998168889431442"/>
        </patternFill>
      </fill>
      <alignment horizontal="justify" vertical="top" readingOrder="0"/>
    </ndxf>
  </rcc>
  <rfmt sheetId="1" sqref="G46" start="0" length="0">
    <dxf>
      <fill>
        <patternFill patternType="solid">
          <bgColor theme="8" tint="0.79998168889431442"/>
        </patternFill>
      </fill>
    </dxf>
  </rfmt>
  <rfmt sheetId="1" sqref="H46" start="0" length="0">
    <dxf>
      <fill>
        <patternFill patternType="solid">
          <bgColor theme="8" tint="0.79998168889431442"/>
        </patternFill>
      </fill>
    </dxf>
  </rfmt>
  <rfmt sheetId="1" sqref="I46" start="0" length="0">
    <dxf>
      <fill>
        <patternFill patternType="solid">
          <bgColor theme="8" tint="0.79998168889431442"/>
        </patternFill>
      </fill>
    </dxf>
  </rfmt>
  <rcc rId="731" sId="1">
    <nc r="G45">
      <f>G46</f>
    </nc>
  </rcc>
  <rcc rId="732" sId="1">
    <nc r="G44">
      <f>G45</f>
    </nc>
  </rcc>
  <rcc rId="733" sId="1">
    <nc r="G43">
      <f>G44</f>
    </nc>
  </rcc>
  <rcc rId="734" sId="1">
    <nc r="H43">
      <f>H44</f>
    </nc>
  </rcc>
  <rcc rId="735" sId="1">
    <nc r="I43">
      <f>I44</f>
    </nc>
  </rcc>
  <rcc rId="736" sId="1">
    <nc r="H44">
      <f>H45</f>
    </nc>
  </rcc>
  <rcc rId="737" sId="1">
    <nc r="I44">
      <f>I45</f>
    </nc>
  </rcc>
  <rcc rId="738" sId="1">
    <nc r="H45">
      <f>H46</f>
    </nc>
  </rcc>
  <rcc rId="739" sId="1">
    <nc r="I45">
      <f>I46</f>
    </nc>
  </rcc>
  <rcc rId="740" sId="1" numFmtId="4">
    <nc r="G46">
      <v>80.2</v>
    </nc>
  </rcc>
  <rcc rId="741" sId="1" numFmtId="4">
    <nc r="H46">
      <v>55</v>
    </nc>
  </rcc>
  <rcc rId="742" sId="1" numFmtId="4">
    <nc r="I46">
      <v>92.9</v>
    </nc>
  </rcc>
  <rcc rId="743" sId="1">
    <oc r="G42">
      <f>G47+G51</f>
    </oc>
    <nc r="G42">
      <f>G47+G51+G43</f>
    </nc>
  </rcc>
  <rcc rId="744" sId="1">
    <oc r="H42">
      <f>H47+H51+H56</f>
    </oc>
    <nc r="H42">
      <f>H47+H51+H43</f>
    </nc>
  </rcc>
  <rcc rId="745" sId="1">
    <oc r="I42">
      <f>I47+I51+I56</f>
    </oc>
    <nc r="I42">
      <f>I47+I51+I43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" sId="1">
    <oc r="G46">
      <v>80.2</v>
    </oc>
    <nc r="G46">
      <f>80.2+2884.9</f>
    </nc>
  </rcc>
  <rcc rId="747" sId="1" numFmtId="4">
    <oc r="G50">
      <v>4078.6</v>
    </oc>
    <nc r="G50">
      <v>1193.7</v>
    </nc>
  </rcc>
  <rcc rId="748" sId="1" numFmtId="4">
    <oc r="H46">
      <v>55</v>
    </oc>
    <nc r="H46">
      <f>55+3012.3</f>
    </nc>
  </rcc>
  <rcc rId="749" sId="1" numFmtId="4">
    <oc r="H50">
      <v>4206</v>
    </oc>
    <nc r="H50">
      <v>1193.7</v>
    </nc>
  </rcc>
  <rcc rId="750" sId="1" numFmtId="4">
    <oc r="I46">
      <v>92.9</v>
    </oc>
    <nc r="I46">
      <f>92.9+3163.5</f>
    </nc>
  </rcc>
  <rcc rId="751" sId="1" numFmtId="4">
    <oc r="I50">
      <v>4357.2</v>
    </oc>
    <nc r="I50">
      <v>1193.7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" sId="1">
    <oc r="G46">
      <f>80.2+2884.9</f>
    </oc>
    <nc r="G46">
      <f>145.4+2884.9</f>
    </nc>
  </rcc>
  <rcc rId="753" sId="1">
    <oc r="H46">
      <f>55+3012.3</f>
    </oc>
    <nc r="H46">
      <f>99.6+3012.3</f>
    </nc>
  </rcc>
  <rcc rId="754" sId="1">
    <oc r="I46">
      <f>92.9+3163.5</f>
    </oc>
    <nc r="I46">
      <f>168.3+3163.5</f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" sId="1">
    <nc r="K163">
      <v>4174.3</v>
    </nc>
  </rcc>
  <rcc rId="756" sId="1">
    <nc r="L163">
      <v>8515.7999999999993</v>
    </nc>
  </rcc>
  <rcc rId="757" sId="1" numFmtId="4">
    <oc r="H163">
      <v>4174.3</v>
    </oc>
    <nc r="H163">
      <v>4181.2</v>
    </nc>
  </rcc>
  <rcc rId="758" sId="1" numFmtId="4">
    <oc r="I163">
      <v>8515.7999999999993</v>
    </oc>
    <nc r="I163">
      <v>8533.1</v>
    </nc>
  </rcc>
  <rcc rId="759" sId="1" odxf="1" dxf="1">
    <nc r="M163">
      <f>H163-K163</f>
    </nc>
    <odxf>
      <numFmt numFmtId="0" formatCode="General"/>
    </odxf>
    <ndxf>
      <numFmt numFmtId="167" formatCode="#,##0.0"/>
    </ndxf>
  </rcc>
  <rcc rId="760" sId="1" odxf="1" dxf="1">
    <nc r="N163">
      <f>I163-L163</f>
    </nc>
    <odxf>
      <numFmt numFmtId="0" formatCode="General"/>
    </odxf>
    <ndxf>
      <numFmt numFmtId="167" formatCode="#,##0.0"/>
    </ndxf>
  </rcc>
  <rcc rId="761" sId="1">
    <oc r="H133">
      <f>9672.6-117.6-329.9</f>
    </oc>
    <nc r="H133">
      <f>9672.6-117.6-329.9-6.9</f>
    </nc>
  </rcc>
  <rcc rId="762" sId="1">
    <oc r="I133">
      <f>8490.8+749.9</f>
    </oc>
    <nc r="I133">
      <f>8490.8+749.9-17.3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6">
  <userInfo guid="{9642C1F3-2EEF-4501-A71E-EE6FB0DF7393}" name="Администратор" id="-121790991" dateTime="2019-11-13T14:58:34"/>
  <userInfo guid="{CA6B4B75-DC15-4288-B6A5-994F7E9C7158}" name="Администратор" id="-121768525" dateTime="2019-11-14T09:16:19"/>
  <userInfo guid="{22369BD9-7202-45BD-B976-527DB62249E2}" name="1" id="-836219972" dateTime="2019-12-03T16:14:40"/>
  <userInfo guid="{790A4948-EB86-4DA2-ACDC-D6B2FE0C73CA}" name="1" id="-836206528" dateTime="2019-12-17T10:21:39"/>
  <userInfo guid="{0469D926-DEC7-4AB5-AB10-C3DD2889F558}" name="Администратор" id="-121766349" dateTime="2019-12-28T12:06:00"/>
  <userInfo guid="{0469D926-DEC7-4AB5-AB10-C3DD2889F558}" name="1" id="-836191760" dateTime="2019-12-30T11:33:0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97"/>
  <sheetViews>
    <sheetView showGridLines="0" tabSelected="1" showRuler="0" view="pageBreakPreview" zoomScaleNormal="100" zoomScaleSheetLayoutView="100" workbookViewId="0">
      <selection activeCell="K6" sqref="K6"/>
    </sheetView>
  </sheetViews>
  <sheetFormatPr defaultColWidth="9.140625" defaultRowHeight="12.75" x14ac:dyDescent="0.2"/>
  <cols>
    <col min="1" max="1" width="52.71093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6.85546875" style="1" customWidth="1"/>
    <col min="7" max="7" width="13.28515625" style="1" customWidth="1"/>
    <col min="8" max="8" width="13.140625" style="1" customWidth="1"/>
    <col min="9" max="9" width="12.42578125" style="1" customWidth="1"/>
    <col min="10" max="13" width="9.140625" style="1" customWidth="1"/>
    <col min="14" max="16384" width="9.140625" style="1"/>
  </cols>
  <sheetData>
    <row r="1" spans="1:11" x14ac:dyDescent="0.2">
      <c r="C1" s="4"/>
      <c r="D1" s="4"/>
      <c r="E1" s="4"/>
      <c r="F1" s="4"/>
      <c r="G1" s="4"/>
    </row>
    <row r="2" spans="1:11" ht="15" customHeight="1" x14ac:dyDescent="0.25">
      <c r="D2" s="100" t="s">
        <v>135</v>
      </c>
      <c r="E2" s="100"/>
      <c r="F2" s="100"/>
      <c r="G2" s="100"/>
      <c r="H2" s="100"/>
      <c r="I2" s="100"/>
    </row>
    <row r="3" spans="1:11" ht="39.75" customHeight="1" x14ac:dyDescent="0.25">
      <c r="A3" s="3"/>
      <c r="B3" s="2"/>
      <c r="C3" s="4"/>
      <c r="D3" s="83"/>
      <c r="E3" s="83"/>
      <c r="F3" s="83"/>
      <c r="G3" s="100" t="s">
        <v>136</v>
      </c>
      <c r="H3" s="100"/>
      <c r="I3" s="100"/>
    </row>
    <row r="4" spans="1:11" ht="20.25" customHeight="1" x14ac:dyDescent="0.25">
      <c r="A4" s="21"/>
      <c r="B4" s="2"/>
      <c r="C4" s="4"/>
      <c r="D4" s="82"/>
      <c r="E4" s="82"/>
      <c r="F4" s="82"/>
      <c r="G4" s="100" t="s">
        <v>180</v>
      </c>
      <c r="H4" s="100"/>
      <c r="I4" s="100"/>
    </row>
    <row r="5" spans="1:11" ht="19.5" customHeight="1" x14ac:dyDescent="0.2">
      <c r="A5" s="21"/>
      <c r="B5" s="2"/>
      <c r="C5" s="4"/>
      <c r="D5" s="20"/>
      <c r="E5" s="20"/>
      <c r="F5" s="20"/>
      <c r="G5" s="20"/>
      <c r="H5" s="20"/>
      <c r="I5" s="20"/>
    </row>
    <row r="6" spans="1:11" ht="42" customHeight="1" x14ac:dyDescent="0.3">
      <c r="A6" s="101" t="s">
        <v>137</v>
      </c>
      <c r="B6" s="101"/>
      <c r="C6" s="101"/>
      <c r="D6" s="101"/>
      <c r="E6" s="101"/>
      <c r="F6" s="101"/>
      <c r="G6" s="101"/>
      <c r="H6" s="101"/>
      <c r="I6" s="101"/>
    </row>
    <row r="7" spans="1:11" ht="24" customHeight="1" x14ac:dyDescent="0.2">
      <c r="A7" s="21"/>
      <c r="B7" s="21"/>
      <c r="C7" s="21"/>
      <c r="D7" s="21"/>
      <c r="E7" s="21"/>
      <c r="F7" s="21"/>
      <c r="G7" s="21"/>
    </row>
    <row r="8" spans="1:11" ht="24" customHeight="1" x14ac:dyDescent="0.2">
      <c r="A8" s="102" t="s">
        <v>0</v>
      </c>
      <c r="B8" s="102" t="s">
        <v>1</v>
      </c>
      <c r="C8" s="103" t="s">
        <v>2</v>
      </c>
      <c r="D8" s="103"/>
      <c r="E8" s="102" t="s">
        <v>5</v>
      </c>
      <c r="F8" s="102" t="s">
        <v>6</v>
      </c>
      <c r="G8" s="104" t="s">
        <v>38</v>
      </c>
      <c r="H8" s="104"/>
      <c r="I8" s="104"/>
    </row>
    <row r="9" spans="1:11" ht="14.25" x14ac:dyDescent="0.2">
      <c r="A9" s="102"/>
      <c r="B9" s="102"/>
      <c r="C9" s="22" t="s">
        <v>3</v>
      </c>
      <c r="D9" s="22" t="s">
        <v>4</v>
      </c>
      <c r="E9" s="102"/>
      <c r="F9" s="102"/>
      <c r="G9" s="23" t="s">
        <v>129</v>
      </c>
      <c r="H9" s="23" t="s">
        <v>132</v>
      </c>
      <c r="I9" s="23" t="s">
        <v>138</v>
      </c>
    </row>
    <row r="10" spans="1:11" ht="24" customHeight="1" x14ac:dyDescent="0.2">
      <c r="A10" s="22" t="s">
        <v>14</v>
      </c>
      <c r="B10" s="22"/>
      <c r="C10" s="22"/>
      <c r="D10" s="22"/>
      <c r="E10" s="22"/>
      <c r="F10" s="22"/>
      <c r="G10" s="8">
        <f>G11+G164</f>
        <v>297591.17</v>
      </c>
      <c r="H10" s="8">
        <f>H11+H164</f>
        <v>252969.39999999997</v>
      </c>
      <c r="I10" s="8">
        <f>I11+I164</f>
        <v>251966</v>
      </c>
      <c r="K10" s="5"/>
    </row>
    <row r="11" spans="1:11" ht="22.5" customHeight="1" x14ac:dyDescent="0.2">
      <c r="A11" s="24" t="s">
        <v>39</v>
      </c>
      <c r="B11" s="25">
        <v>920</v>
      </c>
      <c r="C11" s="25" t="s">
        <v>7</v>
      </c>
      <c r="D11" s="25" t="s">
        <v>7</v>
      </c>
      <c r="E11" s="25" t="s">
        <v>7</v>
      </c>
      <c r="F11" s="25" t="s">
        <v>7</v>
      </c>
      <c r="G11" s="9">
        <f>G12+G25+G32+G76+G134+G160</f>
        <v>251020.97</v>
      </c>
      <c r="H11" s="9">
        <f>H12+H25+H32+H76+H134+H160</f>
        <v>204854.19999999998</v>
      </c>
      <c r="I11" s="9">
        <f>I12+I25+I32+I76+I134+I160</f>
        <v>202246.1</v>
      </c>
    </row>
    <row r="12" spans="1:11" ht="22.5" customHeight="1" x14ac:dyDescent="0.2">
      <c r="A12" s="26" t="s">
        <v>8</v>
      </c>
      <c r="B12" s="27">
        <v>920</v>
      </c>
      <c r="C12" s="27" t="s">
        <v>9</v>
      </c>
      <c r="D12" s="27" t="s">
        <v>25</v>
      </c>
      <c r="E12" s="27" t="s">
        <v>7</v>
      </c>
      <c r="F12" s="27" t="s">
        <v>7</v>
      </c>
      <c r="G12" s="10">
        <f>G13+G19</f>
        <v>637.06999999999994</v>
      </c>
      <c r="H12" s="10">
        <f t="shared" ref="H12:I12" si="0">H13+H19</f>
        <v>500</v>
      </c>
      <c r="I12" s="10">
        <f t="shared" si="0"/>
        <v>491.3</v>
      </c>
    </row>
    <row r="13" spans="1:11" s="6" customFormat="1" ht="29.25" customHeight="1" x14ac:dyDescent="0.2">
      <c r="A13" s="28" t="s">
        <v>15</v>
      </c>
      <c r="B13" s="29" t="s">
        <v>22</v>
      </c>
      <c r="C13" s="30">
        <v>1</v>
      </c>
      <c r="D13" s="30">
        <v>3</v>
      </c>
      <c r="E13" s="31"/>
      <c r="F13" s="32" t="s">
        <v>7</v>
      </c>
      <c r="G13" s="11">
        <f t="shared" ref="G13:I17" si="1">G14</f>
        <v>595.66999999999996</v>
      </c>
      <c r="H13" s="11">
        <f t="shared" si="1"/>
        <v>458.6</v>
      </c>
      <c r="I13" s="11">
        <f t="shared" si="1"/>
        <v>448.1</v>
      </c>
    </row>
    <row r="14" spans="1:11" ht="15" x14ac:dyDescent="0.2">
      <c r="A14" s="33" t="s">
        <v>40</v>
      </c>
      <c r="B14" s="29" t="s">
        <v>22</v>
      </c>
      <c r="C14" s="30">
        <v>1</v>
      </c>
      <c r="D14" s="30">
        <v>3</v>
      </c>
      <c r="E14" s="34" t="s">
        <v>91</v>
      </c>
      <c r="F14" s="29" t="s">
        <v>7</v>
      </c>
      <c r="G14" s="11">
        <f t="shared" si="1"/>
        <v>595.66999999999996</v>
      </c>
      <c r="H14" s="11">
        <f t="shared" si="1"/>
        <v>458.6</v>
      </c>
      <c r="I14" s="11">
        <f t="shared" si="1"/>
        <v>448.1</v>
      </c>
    </row>
    <row r="15" spans="1:11" ht="45" x14ac:dyDescent="0.2">
      <c r="A15" s="35" t="s">
        <v>41</v>
      </c>
      <c r="B15" s="29" t="s">
        <v>22</v>
      </c>
      <c r="C15" s="30">
        <v>1</v>
      </c>
      <c r="D15" s="30">
        <v>3</v>
      </c>
      <c r="E15" s="34" t="s">
        <v>92</v>
      </c>
      <c r="F15" s="29"/>
      <c r="G15" s="11">
        <f t="shared" si="1"/>
        <v>595.66999999999996</v>
      </c>
      <c r="H15" s="11">
        <f t="shared" si="1"/>
        <v>458.6</v>
      </c>
      <c r="I15" s="11">
        <f t="shared" si="1"/>
        <v>448.1</v>
      </c>
    </row>
    <row r="16" spans="1:11" ht="30" x14ac:dyDescent="0.2">
      <c r="A16" s="36" t="s">
        <v>115</v>
      </c>
      <c r="B16" s="29" t="s">
        <v>22</v>
      </c>
      <c r="C16" s="30">
        <v>1</v>
      </c>
      <c r="D16" s="30">
        <v>3</v>
      </c>
      <c r="E16" s="34" t="s">
        <v>92</v>
      </c>
      <c r="F16" s="37" t="s">
        <v>42</v>
      </c>
      <c r="G16" s="11">
        <f t="shared" si="1"/>
        <v>595.66999999999996</v>
      </c>
      <c r="H16" s="11">
        <f t="shared" si="1"/>
        <v>458.6</v>
      </c>
      <c r="I16" s="11">
        <f t="shared" si="1"/>
        <v>448.1</v>
      </c>
    </row>
    <row r="17" spans="1:9" ht="30" x14ac:dyDescent="0.2">
      <c r="A17" s="36" t="s">
        <v>67</v>
      </c>
      <c r="B17" s="29" t="s">
        <v>22</v>
      </c>
      <c r="C17" s="30">
        <v>1</v>
      </c>
      <c r="D17" s="30">
        <v>3</v>
      </c>
      <c r="E17" s="34" t="s">
        <v>92</v>
      </c>
      <c r="F17" s="37" t="s">
        <v>43</v>
      </c>
      <c r="G17" s="11">
        <f t="shared" si="1"/>
        <v>595.66999999999996</v>
      </c>
      <c r="H17" s="11">
        <f t="shared" si="1"/>
        <v>458.6</v>
      </c>
      <c r="I17" s="11">
        <f t="shared" si="1"/>
        <v>448.1</v>
      </c>
    </row>
    <row r="18" spans="1:9" ht="15" x14ac:dyDescent="0.2">
      <c r="A18" s="38" t="s">
        <v>125</v>
      </c>
      <c r="B18" s="39" t="s">
        <v>22</v>
      </c>
      <c r="C18" s="40" t="s">
        <v>9</v>
      </c>
      <c r="D18" s="40" t="s">
        <v>10</v>
      </c>
      <c r="E18" s="40" t="s">
        <v>92</v>
      </c>
      <c r="F18" s="41" t="s">
        <v>32</v>
      </c>
      <c r="G18" s="42">
        <v>595.66999999999996</v>
      </c>
      <c r="H18" s="42">
        <v>458.6</v>
      </c>
      <c r="I18" s="42">
        <v>448.1</v>
      </c>
    </row>
    <row r="19" spans="1:9" ht="15" x14ac:dyDescent="0.2">
      <c r="A19" s="28" t="s">
        <v>28</v>
      </c>
      <c r="B19" s="43" t="s">
        <v>22</v>
      </c>
      <c r="C19" s="43" t="s">
        <v>9</v>
      </c>
      <c r="D19" s="43" t="s">
        <v>29</v>
      </c>
      <c r="E19" s="43"/>
      <c r="F19" s="43"/>
      <c r="G19" s="13">
        <f t="shared" ref="G19:I20" si="2">G20</f>
        <v>41.4</v>
      </c>
      <c r="H19" s="13">
        <f t="shared" si="2"/>
        <v>41.4</v>
      </c>
      <c r="I19" s="13">
        <f t="shared" si="2"/>
        <v>43.2</v>
      </c>
    </row>
    <row r="20" spans="1:9" ht="15" x14ac:dyDescent="0.2">
      <c r="A20" s="33" t="s">
        <v>40</v>
      </c>
      <c r="B20" s="43" t="s">
        <v>22</v>
      </c>
      <c r="C20" s="44" t="s">
        <v>9</v>
      </c>
      <c r="D20" s="44" t="s">
        <v>29</v>
      </c>
      <c r="E20" s="34" t="s">
        <v>91</v>
      </c>
      <c r="F20" s="34"/>
      <c r="G20" s="14">
        <f>G21</f>
        <v>41.4</v>
      </c>
      <c r="H20" s="14">
        <f t="shared" si="2"/>
        <v>41.4</v>
      </c>
      <c r="I20" s="14">
        <f t="shared" si="2"/>
        <v>43.2</v>
      </c>
    </row>
    <row r="21" spans="1:9" ht="30" x14ac:dyDescent="0.2">
      <c r="A21" s="33" t="s">
        <v>151</v>
      </c>
      <c r="B21" s="43" t="s">
        <v>22</v>
      </c>
      <c r="C21" s="44" t="s">
        <v>9</v>
      </c>
      <c r="D21" s="44" t="s">
        <v>29</v>
      </c>
      <c r="E21" s="34" t="s">
        <v>152</v>
      </c>
      <c r="F21" s="34"/>
      <c r="G21" s="14">
        <f t="shared" ref="G21:I23" si="3">G22</f>
        <v>41.4</v>
      </c>
      <c r="H21" s="14">
        <f t="shared" si="3"/>
        <v>41.4</v>
      </c>
      <c r="I21" s="14">
        <f t="shared" si="3"/>
        <v>43.2</v>
      </c>
    </row>
    <row r="22" spans="1:9" ht="15" x14ac:dyDescent="0.2">
      <c r="A22" s="53" t="s">
        <v>44</v>
      </c>
      <c r="B22" s="43" t="s">
        <v>22</v>
      </c>
      <c r="C22" s="44" t="s">
        <v>9</v>
      </c>
      <c r="D22" s="44" t="s">
        <v>29</v>
      </c>
      <c r="E22" s="34" t="s">
        <v>152</v>
      </c>
      <c r="F22" s="34" t="s">
        <v>45</v>
      </c>
      <c r="G22" s="14">
        <f t="shared" si="3"/>
        <v>41.4</v>
      </c>
      <c r="H22" s="14">
        <f t="shared" si="3"/>
        <v>41.4</v>
      </c>
      <c r="I22" s="14">
        <f t="shared" si="3"/>
        <v>43.2</v>
      </c>
    </row>
    <row r="23" spans="1:9" ht="15" x14ac:dyDescent="0.2">
      <c r="A23" s="53" t="s">
        <v>46</v>
      </c>
      <c r="B23" s="43" t="s">
        <v>22</v>
      </c>
      <c r="C23" s="44" t="s">
        <v>9</v>
      </c>
      <c r="D23" s="44" t="s">
        <v>29</v>
      </c>
      <c r="E23" s="34" t="s">
        <v>152</v>
      </c>
      <c r="F23" s="34" t="s">
        <v>47</v>
      </c>
      <c r="G23" s="14">
        <f t="shared" si="3"/>
        <v>41.4</v>
      </c>
      <c r="H23" s="14">
        <f t="shared" si="3"/>
        <v>41.4</v>
      </c>
      <c r="I23" s="14">
        <f t="shared" si="3"/>
        <v>43.2</v>
      </c>
    </row>
    <row r="24" spans="1:9" ht="15" x14ac:dyDescent="0.2">
      <c r="A24" s="97" t="s">
        <v>90</v>
      </c>
      <c r="B24" s="40" t="s">
        <v>22</v>
      </c>
      <c r="C24" s="96" t="s">
        <v>9</v>
      </c>
      <c r="D24" s="96" t="s">
        <v>29</v>
      </c>
      <c r="E24" s="39" t="s">
        <v>152</v>
      </c>
      <c r="F24" s="39" t="s">
        <v>89</v>
      </c>
      <c r="G24" s="12">
        <v>41.4</v>
      </c>
      <c r="H24" s="12">
        <v>41.4</v>
      </c>
      <c r="I24" s="12">
        <v>43.2</v>
      </c>
    </row>
    <row r="25" spans="1:9" ht="28.5" x14ac:dyDescent="0.2">
      <c r="A25" s="46" t="s">
        <v>48</v>
      </c>
      <c r="B25" s="47" t="s">
        <v>22</v>
      </c>
      <c r="C25" s="47" t="s">
        <v>10</v>
      </c>
      <c r="D25" s="47" t="s">
        <v>25</v>
      </c>
      <c r="E25" s="47"/>
      <c r="F25" s="47"/>
      <c r="G25" s="15">
        <f t="shared" ref="G25:I30" si="4">G26</f>
        <v>1383.7</v>
      </c>
      <c r="H25" s="15">
        <f t="shared" si="4"/>
        <v>2000</v>
      </c>
      <c r="I25" s="15">
        <f t="shared" si="4"/>
        <v>2000</v>
      </c>
    </row>
    <row r="26" spans="1:9" ht="15" x14ac:dyDescent="0.2">
      <c r="A26" s="48" t="s">
        <v>26</v>
      </c>
      <c r="B26" s="37" t="s">
        <v>22</v>
      </c>
      <c r="C26" s="37" t="s">
        <v>10</v>
      </c>
      <c r="D26" s="37" t="s">
        <v>24</v>
      </c>
      <c r="E26" s="49"/>
      <c r="F26" s="37"/>
      <c r="G26" s="13">
        <f t="shared" si="4"/>
        <v>1383.7</v>
      </c>
      <c r="H26" s="13">
        <f t="shared" si="4"/>
        <v>2000</v>
      </c>
      <c r="I26" s="13">
        <f t="shared" si="4"/>
        <v>2000</v>
      </c>
    </row>
    <row r="27" spans="1:9" ht="15" x14ac:dyDescent="0.2">
      <c r="A27" s="33" t="s">
        <v>40</v>
      </c>
      <c r="B27" s="50" t="s">
        <v>22</v>
      </c>
      <c r="C27" s="50" t="s">
        <v>10</v>
      </c>
      <c r="D27" s="50" t="s">
        <v>24</v>
      </c>
      <c r="E27" s="34" t="s">
        <v>91</v>
      </c>
      <c r="F27" s="50"/>
      <c r="G27" s="13">
        <f t="shared" si="4"/>
        <v>1383.7</v>
      </c>
      <c r="H27" s="13">
        <f t="shared" si="4"/>
        <v>2000</v>
      </c>
      <c r="I27" s="13">
        <f t="shared" si="4"/>
        <v>2000</v>
      </c>
    </row>
    <row r="28" spans="1:9" ht="30" x14ac:dyDescent="0.2">
      <c r="A28" s="51" t="s">
        <v>73</v>
      </c>
      <c r="B28" s="50" t="s">
        <v>22</v>
      </c>
      <c r="C28" s="50" t="s">
        <v>10</v>
      </c>
      <c r="D28" s="50" t="s">
        <v>24</v>
      </c>
      <c r="E28" s="34" t="s">
        <v>93</v>
      </c>
      <c r="F28" s="50"/>
      <c r="G28" s="13">
        <f t="shared" si="4"/>
        <v>1383.7</v>
      </c>
      <c r="H28" s="13">
        <f t="shared" si="4"/>
        <v>2000</v>
      </c>
      <c r="I28" s="13">
        <f t="shared" si="4"/>
        <v>2000</v>
      </c>
    </row>
    <row r="29" spans="1:9" ht="30" x14ac:dyDescent="0.2">
      <c r="A29" s="36" t="s">
        <v>115</v>
      </c>
      <c r="B29" s="37">
        <v>920</v>
      </c>
      <c r="C29" s="50" t="s">
        <v>10</v>
      </c>
      <c r="D29" s="50" t="s">
        <v>24</v>
      </c>
      <c r="E29" s="34" t="s">
        <v>93</v>
      </c>
      <c r="F29" s="37" t="s">
        <v>42</v>
      </c>
      <c r="G29" s="13">
        <f t="shared" si="4"/>
        <v>1383.7</v>
      </c>
      <c r="H29" s="13">
        <f t="shared" si="4"/>
        <v>2000</v>
      </c>
      <c r="I29" s="13">
        <f t="shared" si="4"/>
        <v>2000</v>
      </c>
    </row>
    <row r="30" spans="1:9" ht="30" x14ac:dyDescent="0.2">
      <c r="A30" s="36" t="s">
        <v>67</v>
      </c>
      <c r="B30" s="37">
        <v>920</v>
      </c>
      <c r="C30" s="50" t="s">
        <v>10</v>
      </c>
      <c r="D30" s="50" t="s">
        <v>24</v>
      </c>
      <c r="E30" s="34" t="s">
        <v>93</v>
      </c>
      <c r="F30" s="37" t="s">
        <v>43</v>
      </c>
      <c r="G30" s="13">
        <f t="shared" si="4"/>
        <v>1383.7</v>
      </c>
      <c r="H30" s="13">
        <f t="shared" si="4"/>
        <v>2000</v>
      </c>
      <c r="I30" s="13">
        <f t="shared" si="4"/>
        <v>2000</v>
      </c>
    </row>
    <row r="31" spans="1:9" ht="15" x14ac:dyDescent="0.2">
      <c r="A31" s="38" t="s">
        <v>125</v>
      </c>
      <c r="B31" s="41" t="s">
        <v>22</v>
      </c>
      <c r="C31" s="41" t="s">
        <v>10</v>
      </c>
      <c r="D31" s="41" t="s">
        <v>24</v>
      </c>
      <c r="E31" s="41" t="s">
        <v>93</v>
      </c>
      <c r="F31" s="41" t="s">
        <v>32</v>
      </c>
      <c r="G31" s="42">
        <v>1383.7</v>
      </c>
      <c r="H31" s="42">
        <v>2000</v>
      </c>
      <c r="I31" s="42">
        <v>2000</v>
      </c>
    </row>
    <row r="32" spans="1:9" ht="14.25" x14ac:dyDescent="0.2">
      <c r="A32" s="46" t="s">
        <v>49</v>
      </c>
      <c r="B32" s="47">
        <v>920</v>
      </c>
      <c r="C32" s="47" t="s">
        <v>11</v>
      </c>
      <c r="D32" s="47" t="s">
        <v>25</v>
      </c>
      <c r="E32" s="47"/>
      <c r="F32" s="47"/>
      <c r="G32" s="15">
        <f>G40+G60+G33</f>
        <v>85477.4</v>
      </c>
      <c r="H32" s="15">
        <f>H40+H60+H33</f>
        <v>11308.8</v>
      </c>
      <c r="I32" s="15">
        <f>I40+I60+I33</f>
        <v>4934.7</v>
      </c>
    </row>
    <row r="33" spans="1:9" ht="15" x14ac:dyDescent="0.2">
      <c r="A33" s="48" t="s">
        <v>124</v>
      </c>
      <c r="B33" s="37" t="s">
        <v>22</v>
      </c>
      <c r="C33" s="37" t="s">
        <v>11</v>
      </c>
      <c r="D33" s="37" t="s">
        <v>122</v>
      </c>
      <c r="E33" s="37"/>
      <c r="F33" s="37"/>
      <c r="G33" s="13">
        <f t="shared" ref="G33:I38" si="5">G34</f>
        <v>300</v>
      </c>
      <c r="H33" s="13">
        <f t="shared" si="5"/>
        <v>300</v>
      </c>
      <c r="I33" s="13">
        <f t="shared" si="5"/>
        <v>300</v>
      </c>
    </row>
    <row r="34" spans="1:9" ht="30" x14ac:dyDescent="0.2">
      <c r="A34" s="48" t="s">
        <v>157</v>
      </c>
      <c r="B34" s="37" t="s">
        <v>22</v>
      </c>
      <c r="C34" s="37" t="s">
        <v>11</v>
      </c>
      <c r="D34" s="37" t="s">
        <v>122</v>
      </c>
      <c r="E34" s="37" t="s">
        <v>94</v>
      </c>
      <c r="F34" s="37"/>
      <c r="G34" s="13">
        <f t="shared" si="5"/>
        <v>300</v>
      </c>
      <c r="H34" s="13">
        <f t="shared" si="5"/>
        <v>300</v>
      </c>
      <c r="I34" s="13">
        <f t="shared" si="5"/>
        <v>300</v>
      </c>
    </row>
    <row r="35" spans="1:9" ht="15" x14ac:dyDescent="0.2">
      <c r="A35" s="48" t="s">
        <v>87</v>
      </c>
      <c r="B35" s="37">
        <v>920</v>
      </c>
      <c r="C35" s="37" t="s">
        <v>11</v>
      </c>
      <c r="D35" s="37" t="s">
        <v>122</v>
      </c>
      <c r="E35" s="37" t="s">
        <v>95</v>
      </c>
      <c r="F35" s="37"/>
      <c r="G35" s="13">
        <f t="shared" si="5"/>
        <v>300</v>
      </c>
      <c r="H35" s="13">
        <f t="shared" si="5"/>
        <v>300</v>
      </c>
      <c r="I35" s="13">
        <f t="shared" si="5"/>
        <v>300</v>
      </c>
    </row>
    <row r="36" spans="1:9" ht="15" x14ac:dyDescent="0.2">
      <c r="A36" s="48" t="s">
        <v>123</v>
      </c>
      <c r="B36" s="37">
        <v>920</v>
      </c>
      <c r="C36" s="37" t="s">
        <v>11</v>
      </c>
      <c r="D36" s="37" t="s">
        <v>122</v>
      </c>
      <c r="E36" s="37" t="s">
        <v>126</v>
      </c>
      <c r="F36" s="37"/>
      <c r="G36" s="13">
        <f t="shared" si="5"/>
        <v>300</v>
      </c>
      <c r="H36" s="13">
        <f t="shared" si="5"/>
        <v>300</v>
      </c>
      <c r="I36" s="13">
        <f t="shared" si="5"/>
        <v>300</v>
      </c>
    </row>
    <row r="37" spans="1:9" ht="30" x14ac:dyDescent="0.2">
      <c r="A37" s="36" t="s">
        <v>115</v>
      </c>
      <c r="B37" s="37">
        <v>920</v>
      </c>
      <c r="C37" s="37" t="s">
        <v>11</v>
      </c>
      <c r="D37" s="37" t="s">
        <v>122</v>
      </c>
      <c r="E37" s="37" t="s">
        <v>126</v>
      </c>
      <c r="F37" s="37" t="s">
        <v>42</v>
      </c>
      <c r="G37" s="16">
        <f t="shared" si="5"/>
        <v>300</v>
      </c>
      <c r="H37" s="16">
        <f t="shared" si="5"/>
        <v>300</v>
      </c>
      <c r="I37" s="16">
        <f t="shared" si="5"/>
        <v>300</v>
      </c>
    </row>
    <row r="38" spans="1:9" ht="30" x14ac:dyDescent="0.2">
      <c r="A38" s="53" t="s">
        <v>67</v>
      </c>
      <c r="B38" s="37">
        <v>920</v>
      </c>
      <c r="C38" s="37" t="s">
        <v>11</v>
      </c>
      <c r="D38" s="37" t="s">
        <v>122</v>
      </c>
      <c r="E38" s="37" t="s">
        <v>126</v>
      </c>
      <c r="F38" s="37" t="s">
        <v>43</v>
      </c>
      <c r="G38" s="16">
        <f t="shared" si="5"/>
        <v>300</v>
      </c>
      <c r="H38" s="16">
        <f t="shared" si="5"/>
        <v>300</v>
      </c>
      <c r="I38" s="16">
        <f t="shared" si="5"/>
        <v>300</v>
      </c>
    </row>
    <row r="39" spans="1:9" ht="15" x14ac:dyDescent="0.2">
      <c r="A39" s="38" t="s">
        <v>125</v>
      </c>
      <c r="B39" s="40">
        <v>920</v>
      </c>
      <c r="C39" s="40" t="s">
        <v>11</v>
      </c>
      <c r="D39" s="54" t="s">
        <v>122</v>
      </c>
      <c r="E39" s="54" t="s">
        <v>126</v>
      </c>
      <c r="F39" s="40" t="s">
        <v>32</v>
      </c>
      <c r="G39" s="12">
        <v>300</v>
      </c>
      <c r="H39" s="12">
        <v>300</v>
      </c>
      <c r="I39" s="12">
        <v>300</v>
      </c>
    </row>
    <row r="40" spans="1:9" ht="28.5" customHeight="1" x14ac:dyDescent="0.2">
      <c r="A40" s="48" t="s">
        <v>31</v>
      </c>
      <c r="B40" s="37">
        <v>920</v>
      </c>
      <c r="C40" s="37" t="s">
        <v>11</v>
      </c>
      <c r="D40" s="37" t="s">
        <v>23</v>
      </c>
      <c r="E40" s="37"/>
      <c r="F40" s="37"/>
      <c r="G40" s="13">
        <f>G41+G55</f>
        <v>85027.4</v>
      </c>
      <c r="H40" s="13">
        <f t="shared" ref="H40:I40" si="6">H41</f>
        <v>4305.6000000000004</v>
      </c>
      <c r="I40" s="13">
        <f t="shared" si="6"/>
        <v>4525.5</v>
      </c>
    </row>
    <row r="41" spans="1:9" ht="30" x14ac:dyDescent="0.2">
      <c r="A41" s="48" t="s">
        <v>157</v>
      </c>
      <c r="B41" s="37">
        <v>920</v>
      </c>
      <c r="C41" s="37" t="s">
        <v>11</v>
      </c>
      <c r="D41" s="37" t="s">
        <v>23</v>
      </c>
      <c r="E41" s="37" t="s">
        <v>94</v>
      </c>
      <c r="F41" s="37"/>
      <c r="G41" s="13">
        <f>G42</f>
        <v>30724</v>
      </c>
      <c r="H41" s="13">
        <f>H42</f>
        <v>4305.6000000000004</v>
      </c>
      <c r="I41" s="13">
        <f>I42</f>
        <v>4525.5</v>
      </c>
    </row>
    <row r="42" spans="1:9" ht="15" x14ac:dyDescent="0.2">
      <c r="A42" s="48" t="s">
        <v>87</v>
      </c>
      <c r="B42" s="37">
        <v>920</v>
      </c>
      <c r="C42" s="37" t="s">
        <v>11</v>
      </c>
      <c r="D42" s="37" t="s">
        <v>23</v>
      </c>
      <c r="E42" s="37" t="s">
        <v>95</v>
      </c>
      <c r="F42" s="37"/>
      <c r="G42" s="13">
        <f>G47+G51+G43</f>
        <v>30724</v>
      </c>
      <c r="H42" s="13">
        <f t="shared" ref="H42:I42" si="7">H47+H51+H43</f>
        <v>4305.6000000000004</v>
      </c>
      <c r="I42" s="13">
        <f t="shared" si="7"/>
        <v>4525.5</v>
      </c>
    </row>
    <row r="43" spans="1:9" ht="30" x14ac:dyDescent="0.2">
      <c r="A43" s="48" t="s">
        <v>88</v>
      </c>
      <c r="B43" s="37">
        <v>920</v>
      </c>
      <c r="C43" s="37" t="s">
        <v>11</v>
      </c>
      <c r="D43" s="37" t="s">
        <v>23</v>
      </c>
      <c r="E43" s="37" t="s">
        <v>176</v>
      </c>
      <c r="F43" s="37"/>
      <c r="G43" s="13">
        <f>G44</f>
        <v>3030.3</v>
      </c>
      <c r="H43" s="13">
        <f t="shared" ref="H43:I45" si="8">H44</f>
        <v>3111.9</v>
      </c>
      <c r="I43" s="13">
        <f t="shared" si="8"/>
        <v>3331.8</v>
      </c>
    </row>
    <row r="44" spans="1:9" ht="30" x14ac:dyDescent="0.2">
      <c r="A44" s="36" t="s">
        <v>115</v>
      </c>
      <c r="B44" s="37">
        <v>920</v>
      </c>
      <c r="C44" s="37" t="s">
        <v>11</v>
      </c>
      <c r="D44" s="37" t="s">
        <v>23</v>
      </c>
      <c r="E44" s="37" t="s">
        <v>176</v>
      </c>
      <c r="F44" s="37" t="s">
        <v>42</v>
      </c>
      <c r="G44" s="13">
        <f>G45</f>
        <v>3030.3</v>
      </c>
      <c r="H44" s="13">
        <f t="shared" si="8"/>
        <v>3111.9</v>
      </c>
      <c r="I44" s="13">
        <f t="shared" si="8"/>
        <v>3331.8</v>
      </c>
    </row>
    <row r="45" spans="1:9" ht="30" x14ac:dyDescent="0.2">
      <c r="A45" s="53" t="s">
        <v>67</v>
      </c>
      <c r="B45" s="37">
        <v>920</v>
      </c>
      <c r="C45" s="37" t="s">
        <v>11</v>
      </c>
      <c r="D45" s="37" t="s">
        <v>23</v>
      </c>
      <c r="E45" s="37" t="s">
        <v>176</v>
      </c>
      <c r="F45" s="37" t="s">
        <v>43</v>
      </c>
      <c r="G45" s="13">
        <f>G46</f>
        <v>3030.3</v>
      </c>
      <c r="H45" s="13">
        <f t="shared" si="8"/>
        <v>3111.9</v>
      </c>
      <c r="I45" s="13">
        <f t="shared" si="8"/>
        <v>3331.8</v>
      </c>
    </row>
    <row r="46" spans="1:9" ht="15" x14ac:dyDescent="0.2">
      <c r="A46" s="38" t="s">
        <v>125</v>
      </c>
      <c r="B46" s="40">
        <v>920</v>
      </c>
      <c r="C46" s="40" t="s">
        <v>11</v>
      </c>
      <c r="D46" s="40" t="s">
        <v>23</v>
      </c>
      <c r="E46" s="40" t="s">
        <v>176</v>
      </c>
      <c r="F46" s="40" t="s">
        <v>32</v>
      </c>
      <c r="G46" s="12">
        <f>145.4+2884.9</f>
        <v>3030.3</v>
      </c>
      <c r="H46" s="12">
        <f>99.6+3012.3</f>
        <v>3111.9</v>
      </c>
      <c r="I46" s="12">
        <f>168.3+3163.5</f>
        <v>3331.8</v>
      </c>
    </row>
    <row r="47" spans="1:9" ht="30" x14ac:dyDescent="0.2">
      <c r="A47" s="48" t="s">
        <v>88</v>
      </c>
      <c r="B47" s="37">
        <v>920</v>
      </c>
      <c r="C47" s="37" t="s">
        <v>11</v>
      </c>
      <c r="D47" s="37" t="s">
        <v>23</v>
      </c>
      <c r="E47" s="37" t="s">
        <v>160</v>
      </c>
      <c r="F47" s="37"/>
      <c r="G47" s="13">
        <f t="shared" ref="G47:I49" si="9">G48</f>
        <v>1193.7</v>
      </c>
      <c r="H47" s="13">
        <f t="shared" si="9"/>
        <v>1193.7</v>
      </c>
      <c r="I47" s="13">
        <f t="shared" si="9"/>
        <v>1193.7</v>
      </c>
    </row>
    <row r="48" spans="1:9" s="7" customFormat="1" ht="21.75" customHeight="1" x14ac:dyDescent="0.2">
      <c r="A48" s="36" t="s">
        <v>115</v>
      </c>
      <c r="B48" s="37">
        <v>920</v>
      </c>
      <c r="C48" s="37" t="s">
        <v>11</v>
      </c>
      <c r="D48" s="37" t="s">
        <v>23</v>
      </c>
      <c r="E48" s="37" t="s">
        <v>160</v>
      </c>
      <c r="F48" s="37" t="s">
        <v>42</v>
      </c>
      <c r="G48" s="16">
        <f t="shared" si="9"/>
        <v>1193.7</v>
      </c>
      <c r="H48" s="16">
        <f t="shared" si="9"/>
        <v>1193.7</v>
      </c>
      <c r="I48" s="16">
        <f t="shared" si="9"/>
        <v>1193.7</v>
      </c>
    </row>
    <row r="49" spans="1:9" s="7" customFormat="1" ht="30" x14ac:dyDescent="0.2">
      <c r="A49" s="53" t="s">
        <v>67</v>
      </c>
      <c r="B49" s="37">
        <v>920</v>
      </c>
      <c r="C49" s="37" t="s">
        <v>11</v>
      </c>
      <c r="D49" s="37" t="s">
        <v>23</v>
      </c>
      <c r="E49" s="37" t="s">
        <v>160</v>
      </c>
      <c r="F49" s="37" t="s">
        <v>43</v>
      </c>
      <c r="G49" s="16">
        <f t="shared" si="9"/>
        <v>1193.7</v>
      </c>
      <c r="H49" s="16">
        <f t="shared" si="9"/>
        <v>1193.7</v>
      </c>
      <c r="I49" s="16">
        <f t="shared" si="9"/>
        <v>1193.7</v>
      </c>
    </row>
    <row r="50" spans="1:9" s="7" customFormat="1" ht="15" x14ac:dyDescent="0.2">
      <c r="A50" s="38" t="s">
        <v>125</v>
      </c>
      <c r="B50" s="40">
        <v>920</v>
      </c>
      <c r="C50" s="40" t="s">
        <v>11</v>
      </c>
      <c r="D50" s="40" t="s">
        <v>23</v>
      </c>
      <c r="E50" s="40" t="s">
        <v>160</v>
      </c>
      <c r="F50" s="40" t="s">
        <v>32</v>
      </c>
      <c r="G50" s="12">
        <v>1193.7</v>
      </c>
      <c r="H50" s="12">
        <v>1193.7</v>
      </c>
      <c r="I50" s="12">
        <v>1193.7</v>
      </c>
    </row>
    <row r="51" spans="1:9" s="7" customFormat="1" ht="45" x14ac:dyDescent="0.2">
      <c r="A51" s="52" t="s">
        <v>114</v>
      </c>
      <c r="B51" s="37" t="s">
        <v>22</v>
      </c>
      <c r="C51" s="37" t="s">
        <v>11</v>
      </c>
      <c r="D51" s="37" t="s">
        <v>23</v>
      </c>
      <c r="E51" s="37" t="s">
        <v>161</v>
      </c>
      <c r="F51" s="37"/>
      <c r="G51" s="16">
        <f t="shared" ref="G51:I53" si="10">G52</f>
        <v>26500</v>
      </c>
      <c r="H51" s="16">
        <f t="shared" si="10"/>
        <v>0</v>
      </c>
      <c r="I51" s="16">
        <f t="shared" si="10"/>
        <v>0</v>
      </c>
    </row>
    <row r="52" spans="1:9" s="7" customFormat="1" ht="30" x14ac:dyDescent="0.2">
      <c r="A52" s="36" t="s">
        <v>115</v>
      </c>
      <c r="B52" s="37" t="s">
        <v>22</v>
      </c>
      <c r="C52" s="37" t="s">
        <v>11</v>
      </c>
      <c r="D52" s="37" t="s">
        <v>23</v>
      </c>
      <c r="E52" s="37" t="s">
        <v>162</v>
      </c>
      <c r="F52" s="37" t="s">
        <v>42</v>
      </c>
      <c r="G52" s="16">
        <f t="shared" si="10"/>
        <v>26500</v>
      </c>
      <c r="H52" s="16">
        <f t="shared" si="10"/>
        <v>0</v>
      </c>
      <c r="I52" s="16">
        <f t="shared" si="10"/>
        <v>0</v>
      </c>
    </row>
    <row r="53" spans="1:9" s="7" customFormat="1" ht="30" x14ac:dyDescent="0.2">
      <c r="A53" s="52" t="s">
        <v>67</v>
      </c>
      <c r="B53" s="37" t="s">
        <v>22</v>
      </c>
      <c r="C53" s="37" t="s">
        <v>11</v>
      </c>
      <c r="D53" s="37" t="s">
        <v>23</v>
      </c>
      <c r="E53" s="37" t="s">
        <v>161</v>
      </c>
      <c r="F53" s="37" t="s">
        <v>43</v>
      </c>
      <c r="G53" s="16">
        <f t="shared" si="10"/>
        <v>26500</v>
      </c>
      <c r="H53" s="16">
        <f t="shared" si="10"/>
        <v>0</v>
      </c>
      <c r="I53" s="16">
        <f t="shared" si="10"/>
        <v>0</v>
      </c>
    </row>
    <row r="54" spans="1:9" s="7" customFormat="1" ht="34.5" customHeight="1" x14ac:dyDescent="0.2">
      <c r="A54" s="55" t="s">
        <v>68</v>
      </c>
      <c r="B54" s="40" t="s">
        <v>22</v>
      </c>
      <c r="C54" s="40" t="s">
        <v>11</v>
      </c>
      <c r="D54" s="40" t="s">
        <v>23</v>
      </c>
      <c r="E54" s="40" t="s">
        <v>161</v>
      </c>
      <c r="F54" s="40" t="s">
        <v>34</v>
      </c>
      <c r="G54" s="12">
        <v>26500</v>
      </c>
      <c r="H54" s="12">
        <v>0</v>
      </c>
      <c r="I54" s="12">
        <v>0</v>
      </c>
    </row>
    <row r="55" spans="1:9" s="7" customFormat="1" ht="50.25" customHeight="1" x14ac:dyDescent="0.2">
      <c r="A55" s="52" t="s">
        <v>155</v>
      </c>
      <c r="B55" s="37" t="s">
        <v>22</v>
      </c>
      <c r="C55" s="37" t="s">
        <v>11</v>
      </c>
      <c r="D55" s="37" t="s">
        <v>23</v>
      </c>
      <c r="E55" s="37" t="s">
        <v>164</v>
      </c>
      <c r="F55" s="37"/>
      <c r="G55" s="16">
        <f>G56</f>
        <v>54303.399999999994</v>
      </c>
      <c r="H55" s="16">
        <f>H56</f>
        <v>0</v>
      </c>
      <c r="I55" s="16">
        <f>I56</f>
        <v>0</v>
      </c>
    </row>
    <row r="56" spans="1:9" s="7" customFormat="1" ht="75" x14ac:dyDescent="0.2">
      <c r="A56" s="52" t="s">
        <v>153</v>
      </c>
      <c r="B56" s="37" t="s">
        <v>22</v>
      </c>
      <c r="C56" s="37" t="s">
        <v>11</v>
      </c>
      <c r="D56" s="37" t="s">
        <v>23</v>
      </c>
      <c r="E56" s="37" t="s">
        <v>165</v>
      </c>
      <c r="F56" s="37"/>
      <c r="G56" s="16">
        <f t="shared" ref="G56:I58" si="11">G57</f>
        <v>54303.399999999994</v>
      </c>
      <c r="H56" s="16">
        <f t="shared" si="11"/>
        <v>0</v>
      </c>
      <c r="I56" s="16">
        <f t="shared" si="11"/>
        <v>0</v>
      </c>
    </row>
    <row r="57" spans="1:9" s="7" customFormat="1" ht="30" x14ac:dyDescent="0.2">
      <c r="A57" s="36" t="s">
        <v>115</v>
      </c>
      <c r="B57" s="37" t="s">
        <v>22</v>
      </c>
      <c r="C57" s="37" t="s">
        <v>11</v>
      </c>
      <c r="D57" s="37" t="s">
        <v>23</v>
      </c>
      <c r="E57" s="37" t="s">
        <v>165</v>
      </c>
      <c r="F57" s="37" t="s">
        <v>42</v>
      </c>
      <c r="G57" s="16">
        <f t="shared" si="11"/>
        <v>54303.399999999994</v>
      </c>
      <c r="H57" s="16">
        <f t="shared" si="11"/>
        <v>0</v>
      </c>
      <c r="I57" s="16">
        <f t="shared" si="11"/>
        <v>0</v>
      </c>
    </row>
    <row r="58" spans="1:9" s="7" customFormat="1" ht="30" x14ac:dyDescent="0.2">
      <c r="A58" s="52" t="s">
        <v>67</v>
      </c>
      <c r="B58" s="37" t="s">
        <v>22</v>
      </c>
      <c r="C58" s="37" t="s">
        <v>11</v>
      </c>
      <c r="D58" s="37" t="s">
        <v>23</v>
      </c>
      <c r="E58" s="37" t="s">
        <v>165</v>
      </c>
      <c r="F58" s="37" t="s">
        <v>43</v>
      </c>
      <c r="G58" s="16">
        <f t="shared" si="11"/>
        <v>54303.399999999994</v>
      </c>
      <c r="H58" s="16">
        <f t="shared" si="11"/>
        <v>0</v>
      </c>
      <c r="I58" s="16">
        <f t="shared" si="11"/>
        <v>0</v>
      </c>
    </row>
    <row r="59" spans="1:9" s="7" customFormat="1" ht="45" x14ac:dyDescent="0.2">
      <c r="A59" s="55" t="s">
        <v>68</v>
      </c>
      <c r="B59" s="40" t="s">
        <v>22</v>
      </c>
      <c r="C59" s="40" t="s">
        <v>11</v>
      </c>
      <c r="D59" s="40" t="s">
        <v>23</v>
      </c>
      <c r="E59" s="12" t="s">
        <v>165</v>
      </c>
      <c r="F59" s="40" t="s">
        <v>34</v>
      </c>
      <c r="G59" s="12">
        <f>54326.2-22.8</f>
        <v>54303.399999999994</v>
      </c>
      <c r="H59" s="12">
        <v>0</v>
      </c>
      <c r="I59" s="12">
        <v>0</v>
      </c>
    </row>
    <row r="60" spans="1:9" ht="15" x14ac:dyDescent="0.2">
      <c r="A60" s="52" t="s">
        <v>116</v>
      </c>
      <c r="B60" s="37" t="s">
        <v>22</v>
      </c>
      <c r="C60" s="37" t="s">
        <v>11</v>
      </c>
      <c r="D60" s="37" t="s">
        <v>117</v>
      </c>
      <c r="E60" s="37"/>
      <c r="F60" s="50"/>
      <c r="G60" s="18">
        <f>G61+G71</f>
        <v>150</v>
      </c>
      <c r="H60" s="18">
        <f t="shared" ref="H60:I60" si="12">H61+H71</f>
        <v>6703.2</v>
      </c>
      <c r="I60" s="18">
        <f t="shared" si="12"/>
        <v>109.2</v>
      </c>
    </row>
    <row r="61" spans="1:9" ht="30" x14ac:dyDescent="0.2">
      <c r="A61" s="52" t="s">
        <v>157</v>
      </c>
      <c r="B61" s="37" t="s">
        <v>22</v>
      </c>
      <c r="C61" s="37" t="s">
        <v>11</v>
      </c>
      <c r="D61" s="37" t="s">
        <v>117</v>
      </c>
      <c r="E61" s="37" t="s">
        <v>94</v>
      </c>
      <c r="F61" s="50"/>
      <c r="G61" s="18">
        <f t="shared" ref="G61:I61" si="13">G62</f>
        <v>100</v>
      </c>
      <c r="H61" s="18">
        <f t="shared" si="13"/>
        <v>6703.2</v>
      </c>
      <c r="I61" s="18">
        <f t="shared" si="13"/>
        <v>109.2</v>
      </c>
    </row>
    <row r="62" spans="1:9" ht="75" x14ac:dyDescent="0.2">
      <c r="A62" s="52" t="s">
        <v>156</v>
      </c>
      <c r="B62" s="37">
        <v>920</v>
      </c>
      <c r="C62" s="37" t="s">
        <v>11</v>
      </c>
      <c r="D62" s="37" t="s">
        <v>117</v>
      </c>
      <c r="E62" s="37" t="s">
        <v>118</v>
      </c>
      <c r="F62" s="50"/>
      <c r="G62" s="18">
        <f>G63+G67</f>
        <v>100</v>
      </c>
      <c r="H62" s="18">
        <f t="shared" ref="H62:I62" si="14">H63+H67</f>
        <v>6703.2</v>
      </c>
      <c r="I62" s="18">
        <f t="shared" si="14"/>
        <v>109.2</v>
      </c>
    </row>
    <row r="63" spans="1:9" ht="35.25" customHeight="1" x14ac:dyDescent="0.2">
      <c r="A63" s="36" t="s">
        <v>134</v>
      </c>
      <c r="B63" s="43" t="s">
        <v>22</v>
      </c>
      <c r="C63" s="43" t="s">
        <v>11</v>
      </c>
      <c r="D63" s="43" t="s">
        <v>117</v>
      </c>
      <c r="E63" s="43" t="s">
        <v>163</v>
      </c>
      <c r="F63" s="43"/>
      <c r="G63" s="13">
        <f>G64</f>
        <v>100</v>
      </c>
      <c r="H63" s="13">
        <f t="shared" ref="H63:I63" si="15">H64</f>
        <v>104.5</v>
      </c>
      <c r="I63" s="13">
        <f t="shared" si="15"/>
        <v>109.2</v>
      </c>
    </row>
    <row r="64" spans="1:9" ht="36" customHeight="1" x14ac:dyDescent="0.2">
      <c r="A64" s="36" t="s">
        <v>115</v>
      </c>
      <c r="B64" s="43" t="s">
        <v>22</v>
      </c>
      <c r="C64" s="43" t="s">
        <v>11</v>
      </c>
      <c r="D64" s="43" t="s">
        <v>117</v>
      </c>
      <c r="E64" s="43" t="s">
        <v>163</v>
      </c>
      <c r="F64" s="43" t="s">
        <v>42</v>
      </c>
      <c r="G64" s="13">
        <f>G65</f>
        <v>100</v>
      </c>
      <c r="H64" s="13">
        <f>H65</f>
        <v>104.5</v>
      </c>
      <c r="I64" s="13">
        <f>I65</f>
        <v>109.2</v>
      </c>
    </row>
    <row r="65" spans="1:10" ht="30" x14ac:dyDescent="0.2">
      <c r="A65" s="36" t="s">
        <v>67</v>
      </c>
      <c r="B65" s="43" t="s">
        <v>22</v>
      </c>
      <c r="C65" s="43" t="s">
        <v>11</v>
      </c>
      <c r="D65" s="43" t="s">
        <v>117</v>
      </c>
      <c r="E65" s="43" t="s">
        <v>163</v>
      </c>
      <c r="F65" s="43" t="s">
        <v>43</v>
      </c>
      <c r="G65" s="13">
        <f>G66</f>
        <v>100</v>
      </c>
      <c r="H65" s="13">
        <f>H66</f>
        <v>104.5</v>
      </c>
      <c r="I65" s="13">
        <f>I66</f>
        <v>109.2</v>
      </c>
    </row>
    <row r="66" spans="1:10" ht="15" x14ac:dyDescent="0.2">
      <c r="A66" s="38" t="s">
        <v>125</v>
      </c>
      <c r="B66" s="54" t="s">
        <v>22</v>
      </c>
      <c r="C66" s="54" t="s">
        <v>11</v>
      </c>
      <c r="D66" s="54" t="s">
        <v>117</v>
      </c>
      <c r="E66" s="54" t="s">
        <v>163</v>
      </c>
      <c r="F66" s="56" t="s">
        <v>32</v>
      </c>
      <c r="G66" s="57">
        <v>100</v>
      </c>
      <c r="H66" s="57">
        <v>104.5</v>
      </c>
      <c r="I66" s="57">
        <v>109.2</v>
      </c>
    </row>
    <row r="67" spans="1:10" ht="45" x14ac:dyDescent="0.2">
      <c r="A67" s="48" t="s">
        <v>174</v>
      </c>
      <c r="B67" s="37">
        <v>920</v>
      </c>
      <c r="C67" s="37" t="s">
        <v>11</v>
      </c>
      <c r="D67" s="37" t="s">
        <v>117</v>
      </c>
      <c r="E67" s="37" t="s">
        <v>175</v>
      </c>
      <c r="F67" s="37"/>
      <c r="G67" s="14">
        <f t="shared" ref="G67:I69" si="16">G68</f>
        <v>0</v>
      </c>
      <c r="H67" s="14">
        <f t="shared" si="16"/>
        <v>6598.7</v>
      </c>
      <c r="I67" s="14">
        <f t="shared" si="16"/>
        <v>0</v>
      </c>
    </row>
    <row r="68" spans="1:10" ht="30" x14ac:dyDescent="0.2">
      <c r="A68" s="36" t="s">
        <v>115</v>
      </c>
      <c r="B68" s="37">
        <v>920</v>
      </c>
      <c r="C68" s="37" t="s">
        <v>11</v>
      </c>
      <c r="D68" s="37" t="s">
        <v>117</v>
      </c>
      <c r="E68" s="37" t="s">
        <v>175</v>
      </c>
      <c r="F68" s="37" t="s">
        <v>42</v>
      </c>
      <c r="G68" s="14">
        <f t="shared" si="16"/>
        <v>0</v>
      </c>
      <c r="H68" s="14">
        <f t="shared" si="16"/>
        <v>6598.7</v>
      </c>
      <c r="I68" s="14">
        <f t="shared" si="16"/>
        <v>0</v>
      </c>
    </row>
    <row r="69" spans="1:10" ht="30" x14ac:dyDescent="0.2">
      <c r="A69" s="36" t="s">
        <v>67</v>
      </c>
      <c r="B69" s="37">
        <v>920</v>
      </c>
      <c r="C69" s="37" t="s">
        <v>11</v>
      </c>
      <c r="D69" s="37" t="s">
        <v>117</v>
      </c>
      <c r="E69" s="37" t="s">
        <v>175</v>
      </c>
      <c r="F69" s="37" t="s">
        <v>43</v>
      </c>
      <c r="G69" s="14">
        <f t="shared" si="16"/>
        <v>0</v>
      </c>
      <c r="H69" s="14">
        <f t="shared" si="16"/>
        <v>6598.7</v>
      </c>
      <c r="I69" s="14">
        <f t="shared" si="16"/>
        <v>0</v>
      </c>
    </row>
    <row r="70" spans="1:10" ht="15" x14ac:dyDescent="0.2">
      <c r="A70" s="38" t="s">
        <v>125</v>
      </c>
      <c r="B70" s="54">
        <v>920</v>
      </c>
      <c r="C70" s="54" t="s">
        <v>11</v>
      </c>
      <c r="D70" s="54" t="s">
        <v>117</v>
      </c>
      <c r="E70" s="54" t="s">
        <v>175</v>
      </c>
      <c r="F70" s="54" t="s">
        <v>32</v>
      </c>
      <c r="G70" s="17"/>
      <c r="H70" s="17">
        <f>6268.8+329.9</f>
        <v>6598.7</v>
      </c>
      <c r="I70" s="17"/>
    </row>
    <row r="71" spans="1:10" ht="15" x14ac:dyDescent="0.2">
      <c r="A71" s="33" t="s">
        <v>40</v>
      </c>
      <c r="B71" s="43" t="s">
        <v>22</v>
      </c>
      <c r="C71" s="43" t="s">
        <v>11</v>
      </c>
      <c r="D71" s="43" t="s">
        <v>117</v>
      </c>
      <c r="E71" s="37" t="s">
        <v>91</v>
      </c>
      <c r="F71" s="43"/>
      <c r="G71" s="13">
        <f>G72</f>
        <v>50</v>
      </c>
      <c r="H71" s="13">
        <f t="shared" ref="H71:I74" si="17">H72</f>
        <v>0</v>
      </c>
      <c r="I71" s="13">
        <f t="shared" si="17"/>
        <v>0</v>
      </c>
    </row>
    <row r="72" spans="1:10" ht="30" x14ac:dyDescent="0.2">
      <c r="A72" s="36" t="s">
        <v>140</v>
      </c>
      <c r="B72" s="43" t="s">
        <v>22</v>
      </c>
      <c r="C72" s="43" t="s">
        <v>11</v>
      </c>
      <c r="D72" s="43" t="s">
        <v>117</v>
      </c>
      <c r="E72" s="37" t="s">
        <v>139</v>
      </c>
      <c r="G72" s="13">
        <f>G73</f>
        <v>50</v>
      </c>
      <c r="H72" s="13">
        <f t="shared" si="17"/>
        <v>0</v>
      </c>
      <c r="I72" s="13">
        <f t="shared" si="17"/>
        <v>0</v>
      </c>
    </row>
    <row r="73" spans="1:10" ht="30" x14ac:dyDescent="0.2">
      <c r="A73" s="36" t="s">
        <v>115</v>
      </c>
      <c r="B73" s="43" t="s">
        <v>22</v>
      </c>
      <c r="C73" s="43" t="s">
        <v>11</v>
      </c>
      <c r="D73" s="43" t="s">
        <v>117</v>
      </c>
      <c r="E73" s="37" t="s">
        <v>139</v>
      </c>
      <c r="F73" s="43" t="s">
        <v>42</v>
      </c>
      <c r="G73" s="13">
        <f>G74</f>
        <v>50</v>
      </c>
      <c r="H73" s="13">
        <f t="shared" si="17"/>
        <v>0</v>
      </c>
      <c r="I73" s="13">
        <f t="shared" si="17"/>
        <v>0</v>
      </c>
    </row>
    <row r="74" spans="1:10" ht="30" x14ac:dyDescent="0.2">
      <c r="A74" s="36" t="s">
        <v>67</v>
      </c>
      <c r="B74" s="43" t="s">
        <v>22</v>
      </c>
      <c r="C74" s="43" t="s">
        <v>11</v>
      </c>
      <c r="D74" s="43" t="s">
        <v>117</v>
      </c>
      <c r="E74" s="37" t="s">
        <v>139</v>
      </c>
      <c r="F74" s="43" t="s">
        <v>43</v>
      </c>
      <c r="G74" s="13">
        <f>G75</f>
        <v>50</v>
      </c>
      <c r="H74" s="13">
        <f t="shared" si="17"/>
        <v>0</v>
      </c>
      <c r="I74" s="13">
        <f t="shared" si="17"/>
        <v>0</v>
      </c>
    </row>
    <row r="75" spans="1:10" ht="15" x14ac:dyDescent="0.2">
      <c r="A75" s="38" t="s">
        <v>125</v>
      </c>
      <c r="B75" s="54" t="s">
        <v>22</v>
      </c>
      <c r="C75" s="54" t="s">
        <v>11</v>
      </c>
      <c r="D75" s="54" t="s">
        <v>117</v>
      </c>
      <c r="E75" s="40" t="s">
        <v>139</v>
      </c>
      <c r="F75" s="56" t="s">
        <v>32</v>
      </c>
      <c r="G75" s="57">
        <v>50</v>
      </c>
      <c r="H75" s="57">
        <v>0</v>
      </c>
      <c r="I75" s="57">
        <v>0</v>
      </c>
    </row>
    <row r="76" spans="1:10" ht="14.25" x14ac:dyDescent="0.2">
      <c r="A76" s="46" t="s">
        <v>50</v>
      </c>
      <c r="B76" s="47">
        <v>920</v>
      </c>
      <c r="C76" s="47" t="s">
        <v>12</v>
      </c>
      <c r="D76" s="47" t="s">
        <v>25</v>
      </c>
      <c r="E76" s="47"/>
      <c r="F76" s="47" t="s">
        <v>7</v>
      </c>
      <c r="G76" s="10">
        <f>G77+G86</f>
        <v>162416.70000000001</v>
      </c>
      <c r="H76" s="10">
        <f t="shared" ref="H76:I76" si="18">H77+H86</f>
        <v>185744.59999999998</v>
      </c>
      <c r="I76" s="10">
        <f t="shared" si="18"/>
        <v>185132.3</v>
      </c>
      <c r="J76" s="5"/>
    </row>
    <row r="77" spans="1:10" ht="15" x14ac:dyDescent="0.2">
      <c r="A77" s="48" t="s">
        <v>19</v>
      </c>
      <c r="B77" s="37">
        <v>920</v>
      </c>
      <c r="C77" s="37" t="s">
        <v>12</v>
      </c>
      <c r="D77" s="37" t="s">
        <v>13</v>
      </c>
      <c r="E77" s="37"/>
      <c r="F77" s="37"/>
      <c r="G77" s="13">
        <f t="shared" ref="G77:I78" si="19">G78</f>
        <v>500</v>
      </c>
      <c r="H77" s="13">
        <f t="shared" si="19"/>
        <v>518</v>
      </c>
      <c r="I77" s="13">
        <f t="shared" si="19"/>
        <v>536.79999999999995</v>
      </c>
    </row>
    <row r="78" spans="1:10" ht="15" x14ac:dyDescent="0.2">
      <c r="A78" s="33" t="s">
        <v>40</v>
      </c>
      <c r="B78" s="37">
        <v>920</v>
      </c>
      <c r="C78" s="37" t="s">
        <v>12</v>
      </c>
      <c r="D78" s="37" t="s">
        <v>13</v>
      </c>
      <c r="E78" s="34" t="s">
        <v>91</v>
      </c>
      <c r="F78" s="37"/>
      <c r="G78" s="13">
        <f t="shared" si="19"/>
        <v>500</v>
      </c>
      <c r="H78" s="13">
        <f t="shared" si="19"/>
        <v>518</v>
      </c>
      <c r="I78" s="13">
        <f t="shared" si="19"/>
        <v>536.79999999999995</v>
      </c>
    </row>
    <row r="79" spans="1:10" ht="15" x14ac:dyDescent="0.2">
      <c r="A79" s="48" t="s">
        <v>20</v>
      </c>
      <c r="B79" s="37" t="s">
        <v>22</v>
      </c>
      <c r="C79" s="37" t="s">
        <v>12</v>
      </c>
      <c r="D79" s="37" t="s">
        <v>13</v>
      </c>
      <c r="E79" s="37" t="s">
        <v>96</v>
      </c>
      <c r="F79" s="37"/>
      <c r="G79" s="16">
        <f t="shared" ref="G79:I79" si="20">G80+G83</f>
        <v>500</v>
      </c>
      <c r="H79" s="16">
        <f t="shared" si="20"/>
        <v>518</v>
      </c>
      <c r="I79" s="16">
        <f t="shared" si="20"/>
        <v>536.79999999999995</v>
      </c>
    </row>
    <row r="80" spans="1:10" ht="30" x14ac:dyDescent="0.2">
      <c r="A80" s="36" t="s">
        <v>115</v>
      </c>
      <c r="B80" s="37">
        <v>920</v>
      </c>
      <c r="C80" s="37" t="s">
        <v>12</v>
      </c>
      <c r="D80" s="37" t="s">
        <v>13</v>
      </c>
      <c r="E80" s="37" t="s">
        <v>96</v>
      </c>
      <c r="F80" s="37" t="s">
        <v>42</v>
      </c>
      <c r="G80" s="16">
        <f t="shared" ref="G80:I81" si="21">G81</f>
        <v>100</v>
      </c>
      <c r="H80" s="16">
        <f t="shared" si="21"/>
        <v>100</v>
      </c>
      <c r="I80" s="16">
        <f t="shared" si="21"/>
        <v>100</v>
      </c>
    </row>
    <row r="81" spans="1:11" ht="30" x14ac:dyDescent="0.2">
      <c r="A81" s="36" t="s">
        <v>67</v>
      </c>
      <c r="B81" s="37">
        <v>920</v>
      </c>
      <c r="C81" s="37" t="s">
        <v>12</v>
      </c>
      <c r="D81" s="37" t="s">
        <v>13</v>
      </c>
      <c r="E81" s="37" t="s">
        <v>96</v>
      </c>
      <c r="F81" s="37" t="s">
        <v>43</v>
      </c>
      <c r="G81" s="16">
        <f t="shared" si="21"/>
        <v>100</v>
      </c>
      <c r="H81" s="16">
        <f t="shared" si="21"/>
        <v>100</v>
      </c>
      <c r="I81" s="16">
        <f t="shared" si="21"/>
        <v>100</v>
      </c>
      <c r="K81" s="99"/>
    </row>
    <row r="82" spans="1:11" ht="15" x14ac:dyDescent="0.2">
      <c r="A82" s="38" t="s">
        <v>125</v>
      </c>
      <c r="B82" s="40" t="s">
        <v>22</v>
      </c>
      <c r="C82" s="40" t="s">
        <v>12</v>
      </c>
      <c r="D82" s="40" t="s">
        <v>13</v>
      </c>
      <c r="E82" s="40" t="s">
        <v>96</v>
      </c>
      <c r="F82" s="40" t="s">
        <v>32</v>
      </c>
      <c r="G82" s="12">
        <v>100</v>
      </c>
      <c r="H82" s="12">
        <v>100</v>
      </c>
      <c r="I82" s="12">
        <v>100</v>
      </c>
    </row>
    <row r="83" spans="1:11" ht="15" x14ac:dyDescent="0.2">
      <c r="A83" s="48" t="s">
        <v>44</v>
      </c>
      <c r="B83" s="37" t="s">
        <v>22</v>
      </c>
      <c r="C83" s="37" t="s">
        <v>12</v>
      </c>
      <c r="D83" s="37" t="s">
        <v>13</v>
      </c>
      <c r="E83" s="37" t="s">
        <v>96</v>
      </c>
      <c r="F83" s="37" t="s">
        <v>45</v>
      </c>
      <c r="G83" s="16">
        <f t="shared" ref="G83:I84" si="22">G84</f>
        <v>400</v>
      </c>
      <c r="H83" s="16">
        <f t="shared" si="22"/>
        <v>418</v>
      </c>
      <c r="I83" s="16">
        <f t="shared" si="22"/>
        <v>436.8</v>
      </c>
    </row>
    <row r="84" spans="1:11" ht="50.25" customHeight="1" x14ac:dyDescent="0.2">
      <c r="A84" s="60" t="s">
        <v>70</v>
      </c>
      <c r="B84" s="37" t="s">
        <v>22</v>
      </c>
      <c r="C84" s="37" t="s">
        <v>12</v>
      </c>
      <c r="D84" s="37" t="s">
        <v>13</v>
      </c>
      <c r="E84" s="37" t="s">
        <v>96</v>
      </c>
      <c r="F84" s="37" t="s">
        <v>33</v>
      </c>
      <c r="G84" s="16">
        <f t="shared" si="22"/>
        <v>400</v>
      </c>
      <c r="H84" s="16">
        <f t="shared" si="22"/>
        <v>418</v>
      </c>
      <c r="I84" s="16">
        <f t="shared" si="22"/>
        <v>436.8</v>
      </c>
    </row>
    <row r="85" spans="1:11" ht="60" x14ac:dyDescent="0.2">
      <c r="A85" s="61" t="s">
        <v>112</v>
      </c>
      <c r="B85" s="40" t="s">
        <v>22</v>
      </c>
      <c r="C85" s="40" t="s">
        <v>12</v>
      </c>
      <c r="D85" s="40" t="s">
        <v>13</v>
      </c>
      <c r="E85" s="40" t="s">
        <v>96</v>
      </c>
      <c r="F85" s="40" t="s">
        <v>113</v>
      </c>
      <c r="G85" s="12">
        <v>400</v>
      </c>
      <c r="H85" s="12">
        <v>418</v>
      </c>
      <c r="I85" s="12">
        <v>436.8</v>
      </c>
    </row>
    <row r="86" spans="1:11" ht="15" x14ac:dyDescent="0.2">
      <c r="A86" s="58" t="s">
        <v>16</v>
      </c>
      <c r="B86" s="37">
        <v>920</v>
      </c>
      <c r="C86" s="37" t="s">
        <v>12</v>
      </c>
      <c r="D86" s="37" t="s">
        <v>10</v>
      </c>
      <c r="E86" s="37"/>
      <c r="F86" s="37" t="s">
        <v>7</v>
      </c>
      <c r="G86" s="14">
        <f>G113+G93+G87+G99</f>
        <v>161916.70000000001</v>
      </c>
      <c r="H86" s="14">
        <f t="shared" ref="H86:I86" si="23">H113+H93+H87+H99</f>
        <v>185226.59999999998</v>
      </c>
      <c r="I86" s="14">
        <f t="shared" si="23"/>
        <v>184595.5</v>
      </c>
    </row>
    <row r="87" spans="1:11" ht="30" x14ac:dyDescent="0.2">
      <c r="A87" s="48" t="s">
        <v>157</v>
      </c>
      <c r="B87" s="37">
        <v>920</v>
      </c>
      <c r="C87" s="37" t="s">
        <v>12</v>
      </c>
      <c r="D87" s="37" t="s">
        <v>10</v>
      </c>
      <c r="E87" s="37" t="s">
        <v>94</v>
      </c>
      <c r="F87" s="37"/>
      <c r="G87" s="14">
        <f>G88</f>
        <v>1500</v>
      </c>
      <c r="H87" s="14">
        <f t="shared" ref="H87:I87" si="24">H88</f>
        <v>1500</v>
      </c>
      <c r="I87" s="14">
        <f t="shared" si="24"/>
        <v>1500</v>
      </c>
    </row>
    <row r="88" spans="1:11" ht="30" x14ac:dyDescent="0.2">
      <c r="A88" s="58" t="s">
        <v>128</v>
      </c>
      <c r="B88" s="37">
        <v>920</v>
      </c>
      <c r="C88" s="37" t="s">
        <v>12</v>
      </c>
      <c r="D88" s="37" t="s">
        <v>10</v>
      </c>
      <c r="E88" s="37" t="s">
        <v>127</v>
      </c>
      <c r="F88" s="37"/>
      <c r="G88" s="14">
        <f>G89</f>
        <v>1500</v>
      </c>
      <c r="H88" s="14">
        <f>H89</f>
        <v>1500</v>
      </c>
      <c r="I88" s="14">
        <f>I89</f>
        <v>1500</v>
      </c>
    </row>
    <row r="89" spans="1:11" ht="30" x14ac:dyDescent="0.2">
      <c r="A89" s="58" t="s">
        <v>130</v>
      </c>
      <c r="B89" s="37">
        <v>920</v>
      </c>
      <c r="C89" s="37" t="s">
        <v>12</v>
      </c>
      <c r="D89" s="37" t="s">
        <v>10</v>
      </c>
      <c r="E89" s="37" t="s">
        <v>141</v>
      </c>
      <c r="F89" s="37"/>
      <c r="G89" s="14">
        <f t="shared" ref="G89:I91" si="25">G90</f>
        <v>1500</v>
      </c>
      <c r="H89" s="14">
        <f t="shared" si="25"/>
        <v>1500</v>
      </c>
      <c r="I89" s="14">
        <f t="shared" si="25"/>
        <v>1500</v>
      </c>
    </row>
    <row r="90" spans="1:11" ht="30" x14ac:dyDescent="0.2">
      <c r="A90" s="36" t="s">
        <v>115</v>
      </c>
      <c r="B90" s="37">
        <v>920</v>
      </c>
      <c r="C90" s="37" t="s">
        <v>12</v>
      </c>
      <c r="D90" s="37" t="s">
        <v>10</v>
      </c>
      <c r="E90" s="37" t="s">
        <v>141</v>
      </c>
      <c r="F90" s="37" t="s">
        <v>42</v>
      </c>
      <c r="G90" s="13">
        <f t="shared" si="25"/>
        <v>1500</v>
      </c>
      <c r="H90" s="13">
        <f t="shared" si="25"/>
        <v>1500</v>
      </c>
      <c r="I90" s="13">
        <f t="shared" si="25"/>
        <v>1500</v>
      </c>
    </row>
    <row r="91" spans="1:11" ht="30" x14ac:dyDescent="0.2">
      <c r="A91" s="36" t="s">
        <v>67</v>
      </c>
      <c r="B91" s="37">
        <v>920</v>
      </c>
      <c r="C91" s="37" t="s">
        <v>12</v>
      </c>
      <c r="D91" s="37" t="s">
        <v>10</v>
      </c>
      <c r="E91" s="37" t="s">
        <v>141</v>
      </c>
      <c r="F91" s="37" t="s">
        <v>43</v>
      </c>
      <c r="G91" s="13">
        <f t="shared" si="25"/>
        <v>1500</v>
      </c>
      <c r="H91" s="13">
        <f t="shared" si="25"/>
        <v>1500</v>
      </c>
      <c r="I91" s="13">
        <f t="shared" si="25"/>
        <v>1500</v>
      </c>
    </row>
    <row r="92" spans="1:11" ht="15" x14ac:dyDescent="0.2">
      <c r="A92" s="38" t="s">
        <v>125</v>
      </c>
      <c r="B92" s="40" t="s">
        <v>22</v>
      </c>
      <c r="C92" s="40" t="s">
        <v>12</v>
      </c>
      <c r="D92" s="40" t="s">
        <v>10</v>
      </c>
      <c r="E92" s="40" t="s">
        <v>141</v>
      </c>
      <c r="F92" s="41" t="s">
        <v>32</v>
      </c>
      <c r="G92" s="42">
        <v>1500</v>
      </c>
      <c r="H92" s="42">
        <v>1500</v>
      </c>
      <c r="I92" s="42">
        <v>1500</v>
      </c>
    </row>
    <row r="93" spans="1:11" ht="30" x14ac:dyDescent="0.2">
      <c r="A93" s="48" t="s">
        <v>158</v>
      </c>
      <c r="B93" s="37">
        <v>920</v>
      </c>
      <c r="C93" s="37" t="s">
        <v>12</v>
      </c>
      <c r="D93" s="37" t="s">
        <v>10</v>
      </c>
      <c r="E93" s="37" t="s">
        <v>107</v>
      </c>
      <c r="F93" s="37"/>
      <c r="G93" s="14">
        <f t="shared" ref="G93:I97" si="26">G94</f>
        <v>1550</v>
      </c>
      <c r="H93" s="14">
        <f t="shared" si="26"/>
        <v>5200</v>
      </c>
      <c r="I93" s="14">
        <f t="shared" si="26"/>
        <v>5200</v>
      </c>
    </row>
    <row r="94" spans="1:11" ht="30" x14ac:dyDescent="0.2">
      <c r="A94" s="58" t="s">
        <v>109</v>
      </c>
      <c r="B94" s="37">
        <v>920</v>
      </c>
      <c r="C94" s="37" t="s">
        <v>12</v>
      </c>
      <c r="D94" s="37" t="s">
        <v>10</v>
      </c>
      <c r="E94" s="37" t="s">
        <v>108</v>
      </c>
      <c r="F94" s="37"/>
      <c r="G94" s="14">
        <f t="shared" si="26"/>
        <v>1550</v>
      </c>
      <c r="H94" s="14">
        <f t="shared" si="26"/>
        <v>5200</v>
      </c>
      <c r="I94" s="14">
        <f t="shared" si="26"/>
        <v>5200</v>
      </c>
    </row>
    <row r="95" spans="1:11" ht="45" x14ac:dyDescent="0.2">
      <c r="A95" s="58" t="s">
        <v>111</v>
      </c>
      <c r="B95" s="37">
        <v>920</v>
      </c>
      <c r="C95" s="37" t="s">
        <v>12</v>
      </c>
      <c r="D95" s="37" t="s">
        <v>10</v>
      </c>
      <c r="E95" s="37" t="s">
        <v>110</v>
      </c>
      <c r="F95" s="37"/>
      <c r="G95" s="14">
        <f t="shared" si="26"/>
        <v>1550</v>
      </c>
      <c r="H95" s="14">
        <f t="shared" si="26"/>
        <v>5200</v>
      </c>
      <c r="I95" s="14">
        <f t="shared" si="26"/>
        <v>5200</v>
      </c>
    </row>
    <row r="96" spans="1:11" ht="30" x14ac:dyDescent="0.2">
      <c r="A96" s="36" t="s">
        <v>115</v>
      </c>
      <c r="B96" s="37">
        <v>920</v>
      </c>
      <c r="C96" s="37" t="s">
        <v>12</v>
      </c>
      <c r="D96" s="37" t="s">
        <v>10</v>
      </c>
      <c r="E96" s="37" t="s">
        <v>110</v>
      </c>
      <c r="F96" s="37" t="s">
        <v>42</v>
      </c>
      <c r="G96" s="13">
        <f t="shared" si="26"/>
        <v>1550</v>
      </c>
      <c r="H96" s="13">
        <f t="shared" si="26"/>
        <v>5200</v>
      </c>
      <c r="I96" s="13">
        <f t="shared" si="26"/>
        <v>5200</v>
      </c>
    </row>
    <row r="97" spans="1:9" ht="30" x14ac:dyDescent="0.2">
      <c r="A97" s="36" t="s">
        <v>67</v>
      </c>
      <c r="B97" s="37">
        <v>920</v>
      </c>
      <c r="C97" s="37" t="s">
        <v>12</v>
      </c>
      <c r="D97" s="37" t="s">
        <v>10</v>
      </c>
      <c r="E97" s="37" t="s">
        <v>110</v>
      </c>
      <c r="F97" s="37" t="s">
        <v>43</v>
      </c>
      <c r="G97" s="13">
        <f t="shared" si="26"/>
        <v>1550</v>
      </c>
      <c r="H97" s="13">
        <f t="shared" si="26"/>
        <v>5200</v>
      </c>
      <c r="I97" s="13">
        <f t="shared" si="26"/>
        <v>5200</v>
      </c>
    </row>
    <row r="98" spans="1:9" ht="15.75" customHeight="1" x14ac:dyDescent="0.2">
      <c r="A98" s="38" t="s">
        <v>125</v>
      </c>
      <c r="B98" s="40" t="s">
        <v>22</v>
      </c>
      <c r="C98" s="40" t="s">
        <v>12</v>
      </c>
      <c r="D98" s="40" t="s">
        <v>10</v>
      </c>
      <c r="E98" s="40" t="s">
        <v>110</v>
      </c>
      <c r="F98" s="41" t="s">
        <v>32</v>
      </c>
      <c r="G98" s="42">
        <v>1550</v>
      </c>
      <c r="H98" s="42">
        <v>5200</v>
      </c>
      <c r="I98" s="42">
        <v>5200</v>
      </c>
    </row>
    <row r="99" spans="1:9" ht="45" x14ac:dyDescent="0.2">
      <c r="A99" s="58" t="s">
        <v>177</v>
      </c>
      <c r="B99" s="37" t="s">
        <v>22</v>
      </c>
      <c r="C99" s="37" t="s">
        <v>12</v>
      </c>
      <c r="D99" s="37" t="s">
        <v>10</v>
      </c>
      <c r="E99" s="37" t="s">
        <v>166</v>
      </c>
      <c r="F99" s="37"/>
      <c r="G99" s="14">
        <f>G100</f>
        <v>64847.5</v>
      </c>
      <c r="H99" s="14">
        <f t="shared" ref="H99:I99" si="27">H100</f>
        <v>64807.5</v>
      </c>
      <c r="I99" s="14">
        <f t="shared" si="27"/>
        <v>65132.3</v>
      </c>
    </row>
    <row r="100" spans="1:9" ht="45" x14ac:dyDescent="0.2">
      <c r="A100" s="58" t="s">
        <v>131</v>
      </c>
      <c r="B100" s="37" t="s">
        <v>22</v>
      </c>
      <c r="C100" s="37" t="s">
        <v>12</v>
      </c>
      <c r="D100" s="37" t="s">
        <v>10</v>
      </c>
      <c r="E100" s="37" t="s">
        <v>167</v>
      </c>
      <c r="F100" s="37"/>
      <c r="G100" s="14">
        <f>G101+G109+G105</f>
        <v>64847.5</v>
      </c>
      <c r="H100" s="14">
        <f t="shared" ref="H100:I100" si="28">H101+H109</f>
        <v>64807.5</v>
      </c>
      <c r="I100" s="14">
        <f t="shared" si="28"/>
        <v>65132.3</v>
      </c>
    </row>
    <row r="101" spans="1:9" ht="30" x14ac:dyDescent="0.2">
      <c r="A101" s="53" t="s">
        <v>179</v>
      </c>
      <c r="B101" s="43" t="s">
        <v>22</v>
      </c>
      <c r="C101" s="43" t="s">
        <v>12</v>
      </c>
      <c r="D101" s="43" t="s">
        <v>10</v>
      </c>
      <c r="E101" s="43" t="s">
        <v>178</v>
      </c>
      <c r="F101" s="43"/>
      <c r="G101" s="14">
        <f t="shared" ref="G101:I103" si="29">G102</f>
        <v>52631.6</v>
      </c>
      <c r="H101" s="14">
        <f t="shared" si="29"/>
        <v>52631.6</v>
      </c>
      <c r="I101" s="14">
        <f t="shared" si="29"/>
        <v>52631.6</v>
      </c>
    </row>
    <row r="102" spans="1:9" ht="30" x14ac:dyDescent="0.2">
      <c r="A102" s="36" t="s">
        <v>115</v>
      </c>
      <c r="B102" s="43" t="s">
        <v>22</v>
      </c>
      <c r="C102" s="43" t="s">
        <v>12</v>
      </c>
      <c r="D102" s="43" t="s">
        <v>10</v>
      </c>
      <c r="E102" s="43" t="s">
        <v>178</v>
      </c>
      <c r="F102" s="43" t="s">
        <v>42</v>
      </c>
      <c r="G102" s="14">
        <f t="shared" si="29"/>
        <v>52631.6</v>
      </c>
      <c r="H102" s="14">
        <f t="shared" si="29"/>
        <v>52631.6</v>
      </c>
      <c r="I102" s="14">
        <f t="shared" si="29"/>
        <v>52631.6</v>
      </c>
    </row>
    <row r="103" spans="1:9" ht="30" x14ac:dyDescent="0.2">
      <c r="A103" s="36" t="s">
        <v>67</v>
      </c>
      <c r="B103" s="43" t="s">
        <v>22</v>
      </c>
      <c r="C103" s="43" t="s">
        <v>12</v>
      </c>
      <c r="D103" s="43" t="s">
        <v>10</v>
      </c>
      <c r="E103" s="43" t="s">
        <v>178</v>
      </c>
      <c r="F103" s="43" t="s">
        <v>43</v>
      </c>
      <c r="G103" s="14">
        <f t="shared" si="29"/>
        <v>52631.6</v>
      </c>
      <c r="H103" s="14">
        <f t="shared" si="29"/>
        <v>52631.6</v>
      </c>
      <c r="I103" s="14">
        <f t="shared" si="29"/>
        <v>52631.6</v>
      </c>
    </row>
    <row r="104" spans="1:9" ht="15" x14ac:dyDescent="0.2">
      <c r="A104" s="59" t="s">
        <v>125</v>
      </c>
      <c r="B104" s="54" t="s">
        <v>22</v>
      </c>
      <c r="C104" s="54" t="s">
        <v>12</v>
      </c>
      <c r="D104" s="54" t="s">
        <v>10</v>
      </c>
      <c r="E104" s="40" t="s">
        <v>178</v>
      </c>
      <c r="F104" s="54" t="s">
        <v>32</v>
      </c>
      <c r="G104" s="12">
        <v>52631.6</v>
      </c>
      <c r="H104" s="12">
        <v>52631.6</v>
      </c>
      <c r="I104" s="17">
        <v>52631.6</v>
      </c>
    </row>
    <row r="105" spans="1:9" ht="45" x14ac:dyDescent="0.2">
      <c r="A105" s="33" t="s">
        <v>172</v>
      </c>
      <c r="B105" s="43" t="s">
        <v>22</v>
      </c>
      <c r="C105" s="43" t="s">
        <v>12</v>
      </c>
      <c r="D105" s="43" t="s">
        <v>10</v>
      </c>
      <c r="E105" s="43" t="s">
        <v>173</v>
      </c>
      <c r="F105" s="43"/>
      <c r="G105" s="13">
        <f>G106</f>
        <v>40</v>
      </c>
      <c r="H105" s="13">
        <f t="shared" ref="H105:I107" si="30">H106</f>
        <v>0</v>
      </c>
      <c r="I105" s="13">
        <f t="shared" si="30"/>
        <v>0</v>
      </c>
    </row>
    <row r="106" spans="1:9" ht="30" x14ac:dyDescent="0.2">
      <c r="A106" s="33" t="s">
        <v>115</v>
      </c>
      <c r="B106" s="43" t="s">
        <v>22</v>
      </c>
      <c r="C106" s="43" t="s">
        <v>12</v>
      </c>
      <c r="D106" s="43" t="s">
        <v>10</v>
      </c>
      <c r="E106" s="43" t="s">
        <v>173</v>
      </c>
      <c r="F106" s="43" t="s">
        <v>42</v>
      </c>
      <c r="G106" s="13">
        <f>G107</f>
        <v>40</v>
      </c>
      <c r="H106" s="13">
        <f t="shared" si="30"/>
        <v>0</v>
      </c>
      <c r="I106" s="13">
        <f t="shared" si="30"/>
        <v>0</v>
      </c>
    </row>
    <row r="107" spans="1:9" ht="30" x14ac:dyDescent="0.2">
      <c r="A107" s="33" t="s">
        <v>67</v>
      </c>
      <c r="B107" s="43" t="s">
        <v>22</v>
      </c>
      <c r="C107" s="43" t="s">
        <v>12</v>
      </c>
      <c r="D107" s="43" t="s">
        <v>10</v>
      </c>
      <c r="E107" s="43" t="s">
        <v>173</v>
      </c>
      <c r="F107" s="43" t="s">
        <v>43</v>
      </c>
      <c r="G107" s="13">
        <f>G108</f>
        <v>40</v>
      </c>
      <c r="H107" s="13">
        <f t="shared" si="30"/>
        <v>0</v>
      </c>
      <c r="I107" s="13">
        <f t="shared" si="30"/>
        <v>0</v>
      </c>
    </row>
    <row r="108" spans="1:9" ht="15" x14ac:dyDescent="0.2">
      <c r="A108" s="59" t="s">
        <v>125</v>
      </c>
      <c r="B108" s="54" t="s">
        <v>22</v>
      </c>
      <c r="C108" s="54" t="s">
        <v>12</v>
      </c>
      <c r="D108" s="54" t="s">
        <v>10</v>
      </c>
      <c r="E108" s="54" t="s">
        <v>173</v>
      </c>
      <c r="F108" s="54" t="s">
        <v>32</v>
      </c>
      <c r="G108" s="12">
        <v>40</v>
      </c>
      <c r="H108" s="12">
        <v>0</v>
      </c>
      <c r="I108" s="12">
        <v>0</v>
      </c>
    </row>
    <row r="109" spans="1:9" ht="30" x14ac:dyDescent="0.2">
      <c r="A109" s="33" t="s">
        <v>133</v>
      </c>
      <c r="B109" s="43" t="s">
        <v>22</v>
      </c>
      <c r="C109" s="43" t="s">
        <v>12</v>
      </c>
      <c r="D109" s="43" t="s">
        <v>10</v>
      </c>
      <c r="E109" s="43" t="s">
        <v>168</v>
      </c>
      <c r="F109" s="37"/>
      <c r="G109" s="13">
        <f>G110</f>
        <v>12175.9</v>
      </c>
      <c r="H109" s="13">
        <f t="shared" ref="H109:I111" si="31">H110</f>
        <v>12175.9</v>
      </c>
      <c r="I109" s="13">
        <f t="shared" si="31"/>
        <v>12500.7</v>
      </c>
    </row>
    <row r="110" spans="1:9" ht="30" x14ac:dyDescent="0.2">
      <c r="A110" s="36" t="s">
        <v>115</v>
      </c>
      <c r="B110" s="43" t="s">
        <v>22</v>
      </c>
      <c r="C110" s="43" t="s">
        <v>12</v>
      </c>
      <c r="D110" s="43" t="s">
        <v>10</v>
      </c>
      <c r="E110" s="43" t="s">
        <v>168</v>
      </c>
      <c r="F110" s="37" t="s">
        <v>42</v>
      </c>
      <c r="G110" s="13">
        <f>G111</f>
        <v>12175.9</v>
      </c>
      <c r="H110" s="13">
        <f t="shared" si="31"/>
        <v>12175.9</v>
      </c>
      <c r="I110" s="13">
        <f t="shared" si="31"/>
        <v>12500.7</v>
      </c>
    </row>
    <row r="111" spans="1:9" ht="30" x14ac:dyDescent="0.2">
      <c r="A111" s="36" t="s">
        <v>67</v>
      </c>
      <c r="B111" s="43" t="s">
        <v>22</v>
      </c>
      <c r="C111" s="43" t="s">
        <v>12</v>
      </c>
      <c r="D111" s="43" t="s">
        <v>10</v>
      </c>
      <c r="E111" s="43" t="s">
        <v>168</v>
      </c>
      <c r="F111" s="37" t="s">
        <v>43</v>
      </c>
      <c r="G111" s="13">
        <f>G112</f>
        <v>12175.9</v>
      </c>
      <c r="H111" s="13">
        <f t="shared" si="31"/>
        <v>12175.9</v>
      </c>
      <c r="I111" s="13">
        <f t="shared" si="31"/>
        <v>12500.7</v>
      </c>
    </row>
    <row r="112" spans="1:9" ht="45" x14ac:dyDescent="0.2">
      <c r="A112" s="59" t="s">
        <v>68</v>
      </c>
      <c r="B112" s="54" t="s">
        <v>22</v>
      </c>
      <c r="C112" s="54" t="s">
        <v>12</v>
      </c>
      <c r="D112" s="54" t="s">
        <v>10</v>
      </c>
      <c r="E112" s="40" t="s">
        <v>168</v>
      </c>
      <c r="F112" s="54" t="s">
        <v>34</v>
      </c>
      <c r="G112" s="17">
        <f>4094.7+6835.6+1245.6</f>
        <v>12175.9</v>
      </c>
      <c r="H112" s="17">
        <v>12175.9</v>
      </c>
      <c r="I112" s="17">
        <v>12500.7</v>
      </c>
    </row>
    <row r="113" spans="1:9" ht="15" x14ac:dyDescent="0.2">
      <c r="A113" s="33" t="s">
        <v>40</v>
      </c>
      <c r="B113" s="37">
        <v>920</v>
      </c>
      <c r="C113" s="37" t="s">
        <v>12</v>
      </c>
      <c r="D113" s="37" t="s">
        <v>10</v>
      </c>
      <c r="E113" s="34" t="s">
        <v>91</v>
      </c>
      <c r="F113" s="37"/>
      <c r="G113" s="14">
        <f>G122+G126+G130+G118+G114</f>
        <v>94019.199999999997</v>
      </c>
      <c r="H113" s="14">
        <f t="shared" ref="H113:I113" si="32">H122+H126+H130+H118+H114</f>
        <v>113719.09999999999</v>
      </c>
      <c r="I113" s="14">
        <f t="shared" si="32"/>
        <v>112763.19999999998</v>
      </c>
    </row>
    <row r="114" spans="1:9" ht="30" x14ac:dyDescent="0.2">
      <c r="A114" s="33" t="s">
        <v>143</v>
      </c>
      <c r="B114" s="37">
        <v>920</v>
      </c>
      <c r="C114" s="37" t="s">
        <v>12</v>
      </c>
      <c r="D114" s="37" t="s">
        <v>10</v>
      </c>
      <c r="E114" s="37" t="s">
        <v>142</v>
      </c>
      <c r="F114" s="37"/>
      <c r="G114" s="14">
        <f>G115</f>
        <v>15000</v>
      </c>
      <c r="H114" s="14">
        <f t="shared" ref="H114:I116" si="33">H115</f>
        <v>15675</v>
      </c>
      <c r="I114" s="14">
        <f t="shared" si="33"/>
        <v>16380.4</v>
      </c>
    </row>
    <row r="115" spans="1:9" ht="30" x14ac:dyDescent="0.2">
      <c r="A115" s="36" t="s">
        <v>55</v>
      </c>
      <c r="B115" s="37">
        <v>920</v>
      </c>
      <c r="C115" s="37" t="s">
        <v>12</v>
      </c>
      <c r="D115" s="37" t="s">
        <v>10</v>
      </c>
      <c r="E115" s="37" t="s">
        <v>142</v>
      </c>
      <c r="F115" s="37" t="s">
        <v>56</v>
      </c>
      <c r="G115" s="14">
        <f>G116</f>
        <v>15000</v>
      </c>
      <c r="H115" s="14">
        <f t="shared" si="33"/>
        <v>15675</v>
      </c>
      <c r="I115" s="14">
        <f t="shared" si="33"/>
        <v>16380.4</v>
      </c>
    </row>
    <row r="116" spans="1:9" ht="15" x14ac:dyDescent="0.2">
      <c r="A116" s="36" t="s">
        <v>57</v>
      </c>
      <c r="B116" s="37">
        <v>920</v>
      </c>
      <c r="C116" s="37" t="s">
        <v>12</v>
      </c>
      <c r="D116" s="37" t="s">
        <v>10</v>
      </c>
      <c r="E116" s="37" t="s">
        <v>142</v>
      </c>
      <c r="F116" s="37" t="s">
        <v>58</v>
      </c>
      <c r="G116" s="14">
        <f>G117</f>
        <v>15000</v>
      </c>
      <c r="H116" s="14">
        <f t="shared" si="33"/>
        <v>15675</v>
      </c>
      <c r="I116" s="14">
        <f t="shared" si="33"/>
        <v>16380.4</v>
      </c>
    </row>
    <row r="117" spans="1:9" ht="60" x14ac:dyDescent="0.2">
      <c r="A117" s="38" t="s">
        <v>69</v>
      </c>
      <c r="B117" s="40" t="s">
        <v>22</v>
      </c>
      <c r="C117" s="40" t="s">
        <v>12</v>
      </c>
      <c r="D117" s="40" t="s">
        <v>10</v>
      </c>
      <c r="E117" s="40" t="s">
        <v>142</v>
      </c>
      <c r="F117" s="41" t="s">
        <v>36</v>
      </c>
      <c r="G117" s="12">
        <v>15000</v>
      </c>
      <c r="H117" s="12">
        <v>15675</v>
      </c>
      <c r="I117" s="12">
        <v>16380.4</v>
      </c>
    </row>
    <row r="118" spans="1:9" ht="30" x14ac:dyDescent="0.2">
      <c r="A118" s="48" t="s">
        <v>86</v>
      </c>
      <c r="B118" s="37" t="s">
        <v>22</v>
      </c>
      <c r="C118" s="37" t="s">
        <v>12</v>
      </c>
      <c r="D118" s="37" t="s">
        <v>10</v>
      </c>
      <c r="E118" s="37" t="s">
        <v>97</v>
      </c>
      <c r="F118" s="50"/>
      <c r="G118" s="13">
        <f t="shared" ref="G118:I120" si="34">G119</f>
        <v>54556.4</v>
      </c>
      <c r="H118" s="13">
        <f t="shared" si="34"/>
        <v>75891.899999999994</v>
      </c>
      <c r="I118" s="13">
        <f t="shared" si="34"/>
        <v>73510.599999999991</v>
      </c>
    </row>
    <row r="119" spans="1:9" ht="30" x14ac:dyDescent="0.2">
      <c r="A119" s="36" t="s">
        <v>115</v>
      </c>
      <c r="B119" s="37">
        <v>920</v>
      </c>
      <c r="C119" s="37" t="s">
        <v>12</v>
      </c>
      <c r="D119" s="37" t="s">
        <v>10</v>
      </c>
      <c r="E119" s="37" t="s">
        <v>97</v>
      </c>
      <c r="F119" s="37" t="s">
        <v>42</v>
      </c>
      <c r="G119" s="13">
        <f t="shared" si="34"/>
        <v>54556.4</v>
      </c>
      <c r="H119" s="13">
        <f t="shared" si="34"/>
        <v>75891.899999999994</v>
      </c>
      <c r="I119" s="13">
        <f t="shared" si="34"/>
        <v>73510.599999999991</v>
      </c>
    </row>
    <row r="120" spans="1:9" ht="30" x14ac:dyDescent="0.2">
      <c r="A120" s="36" t="s">
        <v>67</v>
      </c>
      <c r="B120" s="37">
        <v>920</v>
      </c>
      <c r="C120" s="37" t="s">
        <v>12</v>
      </c>
      <c r="D120" s="37" t="s">
        <v>10</v>
      </c>
      <c r="E120" s="37" t="s">
        <v>97</v>
      </c>
      <c r="F120" s="37" t="s">
        <v>43</v>
      </c>
      <c r="G120" s="13">
        <f t="shared" si="34"/>
        <v>54556.4</v>
      </c>
      <c r="H120" s="13">
        <f t="shared" si="34"/>
        <v>75891.899999999994</v>
      </c>
      <c r="I120" s="13">
        <f t="shared" si="34"/>
        <v>73510.599999999991</v>
      </c>
    </row>
    <row r="121" spans="1:9" ht="15" x14ac:dyDescent="0.2">
      <c r="A121" s="38" t="s">
        <v>125</v>
      </c>
      <c r="B121" s="40" t="s">
        <v>22</v>
      </c>
      <c r="C121" s="40" t="s">
        <v>12</v>
      </c>
      <c r="D121" s="40" t="s">
        <v>10</v>
      </c>
      <c r="E121" s="40" t="s">
        <v>97</v>
      </c>
      <c r="F121" s="41" t="s">
        <v>32</v>
      </c>
      <c r="G121" s="42">
        <f>54533.6+22.8</f>
        <v>54556.4</v>
      </c>
      <c r="H121" s="42">
        <f>80066.2-4174.3</f>
        <v>75891.899999999994</v>
      </c>
      <c r="I121" s="42">
        <f>82026.4-8515.8</f>
        <v>73510.599999999991</v>
      </c>
    </row>
    <row r="122" spans="1:9" ht="15" x14ac:dyDescent="0.2">
      <c r="A122" s="48" t="s">
        <v>17</v>
      </c>
      <c r="B122" s="37">
        <v>920</v>
      </c>
      <c r="C122" s="37" t="s">
        <v>12</v>
      </c>
      <c r="D122" s="37" t="s">
        <v>10</v>
      </c>
      <c r="E122" s="37" t="s">
        <v>98</v>
      </c>
      <c r="F122" s="37" t="s">
        <v>7</v>
      </c>
      <c r="G122" s="13">
        <f t="shared" ref="G122:I124" si="35">G123</f>
        <v>11550</v>
      </c>
      <c r="H122" s="13">
        <f t="shared" si="35"/>
        <v>11934</v>
      </c>
      <c r="I122" s="13">
        <f t="shared" si="35"/>
        <v>12648.8</v>
      </c>
    </row>
    <row r="123" spans="1:9" ht="30" x14ac:dyDescent="0.2">
      <c r="A123" s="36" t="s">
        <v>115</v>
      </c>
      <c r="B123" s="37">
        <v>920</v>
      </c>
      <c r="C123" s="37" t="s">
        <v>12</v>
      </c>
      <c r="D123" s="37" t="s">
        <v>10</v>
      </c>
      <c r="E123" s="37" t="s">
        <v>98</v>
      </c>
      <c r="F123" s="37" t="s">
        <v>42</v>
      </c>
      <c r="G123" s="13">
        <f t="shared" si="35"/>
        <v>11550</v>
      </c>
      <c r="H123" s="13">
        <f t="shared" si="35"/>
        <v>11934</v>
      </c>
      <c r="I123" s="13">
        <f t="shared" si="35"/>
        <v>12648.8</v>
      </c>
    </row>
    <row r="124" spans="1:9" ht="30" x14ac:dyDescent="0.2">
      <c r="A124" s="36" t="s">
        <v>67</v>
      </c>
      <c r="B124" s="37">
        <v>920</v>
      </c>
      <c r="C124" s="37" t="s">
        <v>12</v>
      </c>
      <c r="D124" s="37" t="s">
        <v>10</v>
      </c>
      <c r="E124" s="37" t="s">
        <v>98</v>
      </c>
      <c r="F124" s="37" t="s">
        <v>43</v>
      </c>
      <c r="G124" s="13">
        <f>G125</f>
        <v>11550</v>
      </c>
      <c r="H124" s="13">
        <f t="shared" si="35"/>
        <v>11934</v>
      </c>
      <c r="I124" s="13">
        <f t="shared" si="35"/>
        <v>12648.8</v>
      </c>
    </row>
    <row r="125" spans="1:9" ht="15" x14ac:dyDescent="0.2">
      <c r="A125" s="38" t="s">
        <v>125</v>
      </c>
      <c r="B125" s="41" t="s">
        <v>22</v>
      </c>
      <c r="C125" s="41" t="s">
        <v>12</v>
      </c>
      <c r="D125" s="41" t="s">
        <v>10</v>
      </c>
      <c r="E125" s="41" t="s">
        <v>98</v>
      </c>
      <c r="F125" s="41" t="s">
        <v>32</v>
      </c>
      <c r="G125" s="42">
        <v>11550</v>
      </c>
      <c r="H125" s="42">
        <v>11934</v>
      </c>
      <c r="I125" s="42">
        <v>12648.8</v>
      </c>
    </row>
    <row r="126" spans="1:9" ht="15" x14ac:dyDescent="0.2">
      <c r="A126" s="48" t="s">
        <v>18</v>
      </c>
      <c r="B126" s="37">
        <v>920</v>
      </c>
      <c r="C126" s="37" t="s">
        <v>12</v>
      </c>
      <c r="D126" s="37" t="s">
        <v>10</v>
      </c>
      <c r="E126" s="37" t="s">
        <v>99</v>
      </c>
      <c r="F126" s="37" t="s">
        <v>7</v>
      </c>
      <c r="G126" s="14">
        <f t="shared" ref="G126:I126" si="36">G129</f>
        <v>1300</v>
      </c>
      <c r="H126" s="14">
        <f t="shared" si="36"/>
        <v>1000</v>
      </c>
      <c r="I126" s="14">
        <f t="shared" si="36"/>
        <v>1000</v>
      </c>
    </row>
    <row r="127" spans="1:9" ht="30" x14ac:dyDescent="0.2">
      <c r="A127" s="36" t="s">
        <v>115</v>
      </c>
      <c r="B127" s="37">
        <v>920</v>
      </c>
      <c r="C127" s="37" t="s">
        <v>12</v>
      </c>
      <c r="D127" s="37" t="s">
        <v>10</v>
      </c>
      <c r="E127" s="37" t="s">
        <v>99</v>
      </c>
      <c r="F127" s="37" t="s">
        <v>42</v>
      </c>
      <c r="G127" s="14">
        <f t="shared" ref="G127:I128" si="37">G128</f>
        <v>1300</v>
      </c>
      <c r="H127" s="14">
        <f t="shared" si="37"/>
        <v>1000</v>
      </c>
      <c r="I127" s="14">
        <f t="shared" si="37"/>
        <v>1000</v>
      </c>
    </row>
    <row r="128" spans="1:9" ht="30" x14ac:dyDescent="0.2">
      <c r="A128" s="36" t="s">
        <v>67</v>
      </c>
      <c r="B128" s="37">
        <v>920</v>
      </c>
      <c r="C128" s="37" t="s">
        <v>12</v>
      </c>
      <c r="D128" s="37" t="s">
        <v>10</v>
      </c>
      <c r="E128" s="37" t="s">
        <v>99</v>
      </c>
      <c r="F128" s="37" t="s">
        <v>43</v>
      </c>
      <c r="G128" s="14">
        <f t="shared" si="37"/>
        <v>1300</v>
      </c>
      <c r="H128" s="14">
        <f t="shared" si="37"/>
        <v>1000</v>
      </c>
      <c r="I128" s="14">
        <f t="shared" si="37"/>
        <v>1000</v>
      </c>
    </row>
    <row r="129" spans="1:9" ht="15" x14ac:dyDescent="0.2">
      <c r="A129" s="38" t="s">
        <v>125</v>
      </c>
      <c r="B129" s="40">
        <v>920</v>
      </c>
      <c r="C129" s="40" t="s">
        <v>12</v>
      </c>
      <c r="D129" s="40" t="s">
        <v>10</v>
      </c>
      <c r="E129" s="40" t="s">
        <v>99</v>
      </c>
      <c r="F129" s="40" t="s">
        <v>32</v>
      </c>
      <c r="G129" s="12">
        <v>1300</v>
      </c>
      <c r="H129" s="12">
        <v>1000</v>
      </c>
      <c r="I129" s="12">
        <v>1000</v>
      </c>
    </row>
    <row r="130" spans="1:9" ht="15" x14ac:dyDescent="0.2">
      <c r="A130" s="48" t="s">
        <v>71</v>
      </c>
      <c r="B130" s="37">
        <v>920</v>
      </c>
      <c r="C130" s="37" t="s">
        <v>12</v>
      </c>
      <c r="D130" s="37" t="s">
        <v>10</v>
      </c>
      <c r="E130" s="37" t="s">
        <v>100</v>
      </c>
      <c r="F130" s="37" t="s">
        <v>7</v>
      </c>
      <c r="G130" s="14">
        <f t="shared" ref="G130:I130" si="38">G133</f>
        <v>11612.8</v>
      </c>
      <c r="H130" s="14">
        <f t="shared" si="38"/>
        <v>9218.2000000000007</v>
      </c>
      <c r="I130" s="14">
        <f t="shared" si="38"/>
        <v>9223.4</v>
      </c>
    </row>
    <row r="131" spans="1:9" ht="30" x14ac:dyDescent="0.2">
      <c r="A131" s="36" t="s">
        <v>115</v>
      </c>
      <c r="B131" s="37">
        <v>920</v>
      </c>
      <c r="C131" s="37" t="s">
        <v>12</v>
      </c>
      <c r="D131" s="37" t="s">
        <v>10</v>
      </c>
      <c r="E131" s="37" t="s">
        <v>100</v>
      </c>
      <c r="F131" s="37" t="s">
        <v>42</v>
      </c>
      <c r="G131" s="14">
        <f t="shared" ref="G131:I132" si="39">G132</f>
        <v>11612.8</v>
      </c>
      <c r="H131" s="14">
        <f t="shared" si="39"/>
        <v>9218.2000000000007</v>
      </c>
      <c r="I131" s="14">
        <f t="shared" si="39"/>
        <v>9223.4</v>
      </c>
    </row>
    <row r="132" spans="1:9" ht="30" x14ac:dyDescent="0.2">
      <c r="A132" s="36" t="s">
        <v>67</v>
      </c>
      <c r="B132" s="37">
        <v>920</v>
      </c>
      <c r="C132" s="37" t="s">
        <v>12</v>
      </c>
      <c r="D132" s="37" t="s">
        <v>10</v>
      </c>
      <c r="E132" s="37" t="s">
        <v>100</v>
      </c>
      <c r="F132" s="37" t="s">
        <v>43</v>
      </c>
      <c r="G132" s="14">
        <f t="shared" si="39"/>
        <v>11612.8</v>
      </c>
      <c r="H132" s="14">
        <f t="shared" si="39"/>
        <v>9218.2000000000007</v>
      </c>
      <c r="I132" s="14">
        <f t="shared" si="39"/>
        <v>9223.4</v>
      </c>
    </row>
    <row r="133" spans="1:9" ht="15" x14ac:dyDescent="0.2">
      <c r="A133" s="38" t="s">
        <v>125</v>
      </c>
      <c r="B133" s="40">
        <v>920</v>
      </c>
      <c r="C133" s="40" t="s">
        <v>12</v>
      </c>
      <c r="D133" s="40" t="s">
        <v>10</v>
      </c>
      <c r="E133" s="40" t="s">
        <v>100</v>
      </c>
      <c r="F133" s="40" t="s">
        <v>32</v>
      </c>
      <c r="G133" s="12">
        <f>11770.4-117.6-40</f>
        <v>11612.8</v>
      </c>
      <c r="H133" s="12">
        <f>9672.6-117.6-329.9-6.9</f>
        <v>9218.2000000000007</v>
      </c>
      <c r="I133" s="12">
        <f>8490.8+749.9-17.3</f>
        <v>9223.4</v>
      </c>
    </row>
    <row r="134" spans="1:9" ht="14.25" x14ac:dyDescent="0.2">
      <c r="A134" s="46" t="s">
        <v>51</v>
      </c>
      <c r="B134" s="47" t="s">
        <v>22</v>
      </c>
      <c r="C134" s="47" t="s">
        <v>24</v>
      </c>
      <c r="D134" s="47" t="s">
        <v>25</v>
      </c>
      <c r="E134" s="47"/>
      <c r="F134" s="47" t="s">
        <v>7</v>
      </c>
      <c r="G134" s="19">
        <f t="shared" ref="G134:I134" si="40">G135+G141</f>
        <v>1106.0999999999999</v>
      </c>
      <c r="H134" s="19">
        <f t="shared" si="40"/>
        <v>1119.5999999999999</v>
      </c>
      <c r="I134" s="19">
        <f t="shared" si="40"/>
        <v>1154.7</v>
      </c>
    </row>
    <row r="135" spans="1:9" ht="15" x14ac:dyDescent="0.2">
      <c r="A135" s="48" t="s">
        <v>27</v>
      </c>
      <c r="B135" s="37" t="s">
        <v>22</v>
      </c>
      <c r="C135" s="37" t="s">
        <v>24</v>
      </c>
      <c r="D135" s="37" t="s">
        <v>9</v>
      </c>
      <c r="E135" s="37"/>
      <c r="F135" s="37"/>
      <c r="G135" s="14">
        <f t="shared" ref="G135:I139" si="41">G136</f>
        <v>522</v>
      </c>
      <c r="H135" s="14">
        <f t="shared" si="41"/>
        <v>522</v>
      </c>
      <c r="I135" s="14">
        <f t="shared" si="41"/>
        <v>543</v>
      </c>
    </row>
    <row r="136" spans="1:9" ht="15" x14ac:dyDescent="0.2">
      <c r="A136" s="33" t="s">
        <v>40</v>
      </c>
      <c r="B136" s="37">
        <v>920</v>
      </c>
      <c r="C136" s="37" t="s">
        <v>24</v>
      </c>
      <c r="D136" s="37" t="s">
        <v>9</v>
      </c>
      <c r="E136" s="34" t="s">
        <v>91</v>
      </c>
      <c r="F136" s="37"/>
      <c r="G136" s="14">
        <f t="shared" si="41"/>
        <v>522</v>
      </c>
      <c r="H136" s="14">
        <f t="shared" si="41"/>
        <v>522</v>
      </c>
      <c r="I136" s="14">
        <f t="shared" si="41"/>
        <v>543</v>
      </c>
    </row>
    <row r="137" spans="1:9" ht="30" x14ac:dyDescent="0.25">
      <c r="A137" s="62" t="s">
        <v>72</v>
      </c>
      <c r="B137" s="37" t="s">
        <v>22</v>
      </c>
      <c r="C137" s="37" t="s">
        <v>24</v>
      </c>
      <c r="D137" s="37" t="s">
        <v>9</v>
      </c>
      <c r="E137" s="34" t="s">
        <v>101</v>
      </c>
      <c r="F137" s="37"/>
      <c r="G137" s="14">
        <f t="shared" si="41"/>
        <v>522</v>
      </c>
      <c r="H137" s="14">
        <f t="shared" si="41"/>
        <v>522</v>
      </c>
      <c r="I137" s="14">
        <f t="shared" si="41"/>
        <v>543</v>
      </c>
    </row>
    <row r="138" spans="1:9" ht="15" x14ac:dyDescent="0.2">
      <c r="A138" s="63" t="s">
        <v>60</v>
      </c>
      <c r="B138" s="37" t="s">
        <v>22</v>
      </c>
      <c r="C138" s="37" t="s">
        <v>24</v>
      </c>
      <c r="D138" s="37" t="s">
        <v>9</v>
      </c>
      <c r="E138" s="34" t="s">
        <v>101</v>
      </c>
      <c r="F138" s="37" t="s">
        <v>59</v>
      </c>
      <c r="G138" s="14">
        <f t="shared" si="41"/>
        <v>522</v>
      </c>
      <c r="H138" s="14">
        <f t="shared" si="41"/>
        <v>522</v>
      </c>
      <c r="I138" s="14">
        <f t="shared" si="41"/>
        <v>543</v>
      </c>
    </row>
    <row r="139" spans="1:9" ht="30" x14ac:dyDescent="0.2">
      <c r="A139" s="64" t="s">
        <v>61</v>
      </c>
      <c r="B139" s="37" t="s">
        <v>22</v>
      </c>
      <c r="C139" s="37" t="s">
        <v>24</v>
      </c>
      <c r="D139" s="37" t="s">
        <v>9</v>
      </c>
      <c r="E139" s="34" t="s">
        <v>101</v>
      </c>
      <c r="F139" s="37" t="s">
        <v>62</v>
      </c>
      <c r="G139" s="14">
        <f t="shared" si="41"/>
        <v>522</v>
      </c>
      <c r="H139" s="14">
        <f t="shared" si="41"/>
        <v>522</v>
      </c>
      <c r="I139" s="14">
        <f t="shared" si="41"/>
        <v>543</v>
      </c>
    </row>
    <row r="140" spans="1:9" ht="15" x14ac:dyDescent="0.2">
      <c r="A140" s="38" t="s">
        <v>65</v>
      </c>
      <c r="B140" s="40" t="s">
        <v>22</v>
      </c>
      <c r="C140" s="40" t="s">
        <v>24</v>
      </c>
      <c r="D140" s="40" t="s">
        <v>9</v>
      </c>
      <c r="E140" s="40" t="s">
        <v>101</v>
      </c>
      <c r="F140" s="40" t="s">
        <v>35</v>
      </c>
      <c r="G140" s="12">
        <v>522</v>
      </c>
      <c r="H140" s="12">
        <v>522</v>
      </c>
      <c r="I140" s="12">
        <v>543</v>
      </c>
    </row>
    <row r="141" spans="1:9" ht="15" x14ac:dyDescent="0.2">
      <c r="A141" s="48" t="s">
        <v>30</v>
      </c>
      <c r="B141" s="37" t="s">
        <v>22</v>
      </c>
      <c r="C141" s="37" t="s">
        <v>24</v>
      </c>
      <c r="D141" s="37" t="s">
        <v>10</v>
      </c>
      <c r="E141" s="37"/>
      <c r="F141" s="37"/>
      <c r="G141" s="16">
        <f t="shared" ref="G141:I141" si="42">G142+G151</f>
        <v>584.1</v>
      </c>
      <c r="H141" s="16">
        <f t="shared" si="42"/>
        <v>597.6</v>
      </c>
      <c r="I141" s="16">
        <f t="shared" si="42"/>
        <v>611.70000000000005</v>
      </c>
    </row>
    <row r="142" spans="1:9" ht="30" x14ac:dyDescent="0.2">
      <c r="A142" s="33" t="s">
        <v>154</v>
      </c>
      <c r="B142" s="37">
        <v>920</v>
      </c>
      <c r="C142" s="37" t="s">
        <v>24</v>
      </c>
      <c r="D142" s="37" t="s">
        <v>10</v>
      </c>
      <c r="E142" s="34" t="s">
        <v>169</v>
      </c>
      <c r="F142" s="37"/>
      <c r="G142" s="16">
        <f t="shared" ref="G142:I142" si="43">G143+G147</f>
        <v>350</v>
      </c>
      <c r="H142" s="16">
        <f t="shared" si="43"/>
        <v>363.5</v>
      </c>
      <c r="I142" s="16">
        <f t="shared" si="43"/>
        <v>377.6</v>
      </c>
    </row>
    <row r="143" spans="1:9" ht="45" x14ac:dyDescent="0.2">
      <c r="A143" s="33" t="s">
        <v>76</v>
      </c>
      <c r="B143" s="37" t="s">
        <v>22</v>
      </c>
      <c r="C143" s="37" t="s">
        <v>24</v>
      </c>
      <c r="D143" s="37" t="s">
        <v>10</v>
      </c>
      <c r="E143" s="65" t="s">
        <v>170</v>
      </c>
      <c r="F143" s="37"/>
      <c r="G143" s="16">
        <f t="shared" ref="G143:I158" si="44">G144</f>
        <v>300</v>
      </c>
      <c r="H143" s="16">
        <f t="shared" si="44"/>
        <v>313.5</v>
      </c>
      <c r="I143" s="16">
        <f t="shared" si="44"/>
        <v>327.60000000000002</v>
      </c>
    </row>
    <row r="144" spans="1:9" ht="15" x14ac:dyDescent="0.2">
      <c r="A144" s="63" t="s">
        <v>60</v>
      </c>
      <c r="B144" s="37" t="s">
        <v>22</v>
      </c>
      <c r="C144" s="37" t="s">
        <v>24</v>
      </c>
      <c r="D144" s="37" t="s">
        <v>10</v>
      </c>
      <c r="E144" s="65" t="s">
        <v>170</v>
      </c>
      <c r="F144" s="37" t="s">
        <v>59</v>
      </c>
      <c r="G144" s="16">
        <f t="shared" si="44"/>
        <v>300</v>
      </c>
      <c r="H144" s="16">
        <f t="shared" si="44"/>
        <v>313.5</v>
      </c>
      <c r="I144" s="16">
        <f t="shared" si="44"/>
        <v>327.60000000000002</v>
      </c>
    </row>
    <row r="145" spans="1:9" ht="30" x14ac:dyDescent="0.2">
      <c r="A145" s="66" t="s">
        <v>64</v>
      </c>
      <c r="B145" s="37" t="s">
        <v>22</v>
      </c>
      <c r="C145" s="37" t="s">
        <v>24</v>
      </c>
      <c r="D145" s="37" t="s">
        <v>10</v>
      </c>
      <c r="E145" s="65" t="s">
        <v>170</v>
      </c>
      <c r="F145" s="37" t="s">
        <v>63</v>
      </c>
      <c r="G145" s="16">
        <f t="shared" si="44"/>
        <v>300</v>
      </c>
      <c r="H145" s="16">
        <f t="shared" si="44"/>
        <v>313.5</v>
      </c>
      <c r="I145" s="16">
        <f t="shared" si="44"/>
        <v>327.60000000000002</v>
      </c>
    </row>
    <row r="146" spans="1:9" ht="30" x14ac:dyDescent="0.2">
      <c r="A146" s="38" t="s">
        <v>66</v>
      </c>
      <c r="B146" s="40" t="s">
        <v>22</v>
      </c>
      <c r="C146" s="40" t="s">
        <v>24</v>
      </c>
      <c r="D146" s="40" t="s">
        <v>10</v>
      </c>
      <c r="E146" s="39" t="s">
        <v>170</v>
      </c>
      <c r="F146" s="40" t="s">
        <v>37</v>
      </c>
      <c r="G146" s="12">
        <v>300</v>
      </c>
      <c r="H146" s="12">
        <v>313.5</v>
      </c>
      <c r="I146" s="12">
        <v>327.60000000000002</v>
      </c>
    </row>
    <row r="147" spans="1:9" ht="30" x14ac:dyDescent="0.2">
      <c r="A147" s="33" t="s">
        <v>78</v>
      </c>
      <c r="B147" s="37" t="s">
        <v>22</v>
      </c>
      <c r="C147" s="37" t="s">
        <v>24</v>
      </c>
      <c r="D147" s="37" t="s">
        <v>10</v>
      </c>
      <c r="E147" s="65" t="s">
        <v>171</v>
      </c>
      <c r="F147" s="37"/>
      <c r="G147" s="16">
        <f t="shared" ref="G147:I147" si="45">G148</f>
        <v>50</v>
      </c>
      <c r="H147" s="16">
        <f t="shared" si="45"/>
        <v>50</v>
      </c>
      <c r="I147" s="16">
        <f t="shared" si="45"/>
        <v>50</v>
      </c>
    </row>
    <row r="148" spans="1:9" ht="15" x14ac:dyDescent="0.2">
      <c r="A148" s="63" t="s">
        <v>60</v>
      </c>
      <c r="B148" s="37" t="s">
        <v>22</v>
      </c>
      <c r="C148" s="37" t="s">
        <v>24</v>
      </c>
      <c r="D148" s="37" t="s">
        <v>10</v>
      </c>
      <c r="E148" s="65" t="s">
        <v>171</v>
      </c>
      <c r="F148" s="37" t="s">
        <v>59</v>
      </c>
      <c r="G148" s="16">
        <f t="shared" si="44"/>
        <v>50</v>
      </c>
      <c r="H148" s="16">
        <f t="shared" si="44"/>
        <v>50</v>
      </c>
      <c r="I148" s="16">
        <f t="shared" si="44"/>
        <v>50</v>
      </c>
    </row>
    <row r="149" spans="1:9" ht="30" x14ac:dyDescent="0.2">
      <c r="A149" s="66" t="s">
        <v>64</v>
      </c>
      <c r="B149" s="37" t="s">
        <v>22</v>
      </c>
      <c r="C149" s="37" t="s">
        <v>24</v>
      </c>
      <c r="D149" s="37" t="s">
        <v>10</v>
      </c>
      <c r="E149" s="65" t="s">
        <v>171</v>
      </c>
      <c r="F149" s="37" t="s">
        <v>63</v>
      </c>
      <c r="G149" s="16">
        <f t="shared" si="44"/>
        <v>50</v>
      </c>
      <c r="H149" s="16">
        <f t="shared" si="44"/>
        <v>50</v>
      </c>
      <c r="I149" s="16">
        <f t="shared" si="44"/>
        <v>50</v>
      </c>
    </row>
    <row r="150" spans="1:9" ht="30" x14ac:dyDescent="0.2">
      <c r="A150" s="38" t="s">
        <v>66</v>
      </c>
      <c r="B150" s="40" t="s">
        <v>22</v>
      </c>
      <c r="C150" s="40" t="s">
        <v>24</v>
      </c>
      <c r="D150" s="40" t="s">
        <v>10</v>
      </c>
      <c r="E150" s="39" t="s">
        <v>171</v>
      </c>
      <c r="F150" s="40" t="s">
        <v>37</v>
      </c>
      <c r="G150" s="12">
        <v>50</v>
      </c>
      <c r="H150" s="12">
        <v>50</v>
      </c>
      <c r="I150" s="12">
        <v>50</v>
      </c>
    </row>
    <row r="151" spans="1:9" ht="15" x14ac:dyDescent="0.2">
      <c r="A151" s="33" t="s">
        <v>40</v>
      </c>
      <c r="B151" s="37">
        <v>920</v>
      </c>
      <c r="C151" s="37" t="s">
        <v>24</v>
      </c>
      <c r="D151" s="37" t="s">
        <v>10</v>
      </c>
      <c r="E151" s="34" t="s">
        <v>91</v>
      </c>
      <c r="F151" s="37"/>
      <c r="G151" s="16">
        <f t="shared" ref="G151:I151" si="46">G152+G156</f>
        <v>234.1</v>
      </c>
      <c r="H151" s="16">
        <f t="shared" si="46"/>
        <v>234.1</v>
      </c>
      <c r="I151" s="16">
        <f t="shared" si="46"/>
        <v>234.1</v>
      </c>
    </row>
    <row r="152" spans="1:9" ht="30" x14ac:dyDescent="0.2">
      <c r="A152" s="67" t="s">
        <v>79</v>
      </c>
      <c r="B152" s="37" t="s">
        <v>22</v>
      </c>
      <c r="C152" s="37" t="s">
        <v>24</v>
      </c>
      <c r="D152" s="37" t="s">
        <v>10</v>
      </c>
      <c r="E152" s="34" t="s">
        <v>102</v>
      </c>
      <c r="F152" s="37"/>
      <c r="G152" s="16">
        <f t="shared" si="44"/>
        <v>224.1</v>
      </c>
      <c r="H152" s="16">
        <f t="shared" si="44"/>
        <v>224.1</v>
      </c>
      <c r="I152" s="16">
        <f t="shared" si="44"/>
        <v>224.1</v>
      </c>
    </row>
    <row r="153" spans="1:9" ht="15" x14ac:dyDescent="0.2">
      <c r="A153" s="63" t="s">
        <v>60</v>
      </c>
      <c r="B153" s="37" t="s">
        <v>22</v>
      </c>
      <c r="C153" s="37" t="s">
        <v>24</v>
      </c>
      <c r="D153" s="37" t="s">
        <v>10</v>
      </c>
      <c r="E153" s="34" t="s">
        <v>102</v>
      </c>
      <c r="F153" s="37" t="s">
        <v>59</v>
      </c>
      <c r="G153" s="16">
        <f t="shared" si="44"/>
        <v>224.1</v>
      </c>
      <c r="H153" s="16">
        <f t="shared" si="44"/>
        <v>224.1</v>
      </c>
      <c r="I153" s="16">
        <f t="shared" si="44"/>
        <v>224.1</v>
      </c>
    </row>
    <row r="154" spans="1:9" ht="30" x14ac:dyDescent="0.2">
      <c r="A154" s="66" t="s">
        <v>64</v>
      </c>
      <c r="B154" s="37" t="s">
        <v>22</v>
      </c>
      <c r="C154" s="37" t="s">
        <v>24</v>
      </c>
      <c r="D154" s="37" t="s">
        <v>10</v>
      </c>
      <c r="E154" s="34" t="s">
        <v>102</v>
      </c>
      <c r="F154" s="37" t="s">
        <v>63</v>
      </c>
      <c r="G154" s="16">
        <f t="shared" si="44"/>
        <v>224.1</v>
      </c>
      <c r="H154" s="16">
        <f t="shared" si="44"/>
        <v>224.1</v>
      </c>
      <c r="I154" s="16">
        <f t="shared" si="44"/>
        <v>224.1</v>
      </c>
    </row>
    <row r="155" spans="1:9" ht="30" x14ac:dyDescent="0.2">
      <c r="A155" s="38" t="s">
        <v>66</v>
      </c>
      <c r="B155" s="40" t="s">
        <v>22</v>
      </c>
      <c r="C155" s="40" t="s">
        <v>24</v>
      </c>
      <c r="D155" s="40" t="s">
        <v>10</v>
      </c>
      <c r="E155" s="39" t="s">
        <v>102</v>
      </c>
      <c r="F155" s="40" t="s">
        <v>37</v>
      </c>
      <c r="G155" s="12">
        <v>224.1</v>
      </c>
      <c r="H155" s="12">
        <v>224.1</v>
      </c>
      <c r="I155" s="12">
        <v>224.1</v>
      </c>
    </row>
    <row r="156" spans="1:9" ht="45" x14ac:dyDescent="0.25">
      <c r="A156" s="62" t="s">
        <v>80</v>
      </c>
      <c r="B156" s="37" t="s">
        <v>22</v>
      </c>
      <c r="C156" s="37" t="s">
        <v>24</v>
      </c>
      <c r="D156" s="37" t="s">
        <v>10</v>
      </c>
      <c r="E156" s="34" t="s">
        <v>103</v>
      </c>
      <c r="F156" s="37"/>
      <c r="G156" s="16">
        <f t="shared" si="44"/>
        <v>10</v>
      </c>
      <c r="H156" s="16">
        <f t="shared" si="44"/>
        <v>10</v>
      </c>
      <c r="I156" s="16">
        <f t="shared" si="44"/>
        <v>10</v>
      </c>
    </row>
    <row r="157" spans="1:9" ht="30" x14ac:dyDescent="0.2">
      <c r="A157" s="36" t="s">
        <v>115</v>
      </c>
      <c r="B157" s="37" t="s">
        <v>22</v>
      </c>
      <c r="C157" s="37" t="s">
        <v>24</v>
      </c>
      <c r="D157" s="37" t="s">
        <v>10</v>
      </c>
      <c r="E157" s="34" t="s">
        <v>103</v>
      </c>
      <c r="F157" s="37" t="s">
        <v>42</v>
      </c>
      <c r="G157" s="16">
        <f t="shared" si="44"/>
        <v>10</v>
      </c>
      <c r="H157" s="16">
        <f t="shared" si="44"/>
        <v>10</v>
      </c>
      <c r="I157" s="16">
        <f t="shared" si="44"/>
        <v>10</v>
      </c>
    </row>
    <row r="158" spans="1:9" ht="30" x14ac:dyDescent="0.2">
      <c r="A158" s="36" t="s">
        <v>67</v>
      </c>
      <c r="B158" s="37" t="s">
        <v>22</v>
      </c>
      <c r="C158" s="37" t="s">
        <v>24</v>
      </c>
      <c r="D158" s="37" t="s">
        <v>10</v>
      </c>
      <c r="E158" s="34" t="s">
        <v>103</v>
      </c>
      <c r="F158" s="37" t="s">
        <v>43</v>
      </c>
      <c r="G158" s="16">
        <f t="shared" si="44"/>
        <v>10</v>
      </c>
      <c r="H158" s="16">
        <f t="shared" si="44"/>
        <v>10</v>
      </c>
      <c r="I158" s="16">
        <f t="shared" si="44"/>
        <v>10</v>
      </c>
    </row>
    <row r="159" spans="1:9" ht="15" x14ac:dyDescent="0.2">
      <c r="A159" s="38" t="s">
        <v>125</v>
      </c>
      <c r="B159" s="40" t="s">
        <v>22</v>
      </c>
      <c r="C159" s="40" t="s">
        <v>24</v>
      </c>
      <c r="D159" s="40" t="s">
        <v>10</v>
      </c>
      <c r="E159" s="39" t="s">
        <v>103</v>
      </c>
      <c r="F159" s="40" t="s">
        <v>32</v>
      </c>
      <c r="G159" s="12">
        <v>10</v>
      </c>
      <c r="H159" s="12">
        <v>10</v>
      </c>
      <c r="I159" s="12">
        <v>10</v>
      </c>
    </row>
    <row r="160" spans="1:9" ht="28.5" x14ac:dyDescent="0.2">
      <c r="A160" s="46" t="s">
        <v>119</v>
      </c>
      <c r="B160" s="47" t="s">
        <v>22</v>
      </c>
      <c r="C160" s="47">
        <v>99</v>
      </c>
      <c r="D160" s="47" t="s">
        <v>25</v>
      </c>
      <c r="E160" s="34"/>
      <c r="F160" s="47"/>
      <c r="G160" s="19">
        <f t="shared" ref="G160:I162" si="47">G161</f>
        <v>0</v>
      </c>
      <c r="H160" s="19">
        <f t="shared" si="47"/>
        <v>4181.2</v>
      </c>
      <c r="I160" s="19">
        <f t="shared" si="47"/>
        <v>8533.1</v>
      </c>
    </row>
    <row r="161" spans="1:14" ht="15" x14ac:dyDescent="0.2">
      <c r="A161" s="58" t="s">
        <v>120</v>
      </c>
      <c r="B161" s="34" t="s">
        <v>22</v>
      </c>
      <c r="C161" s="43">
        <v>99</v>
      </c>
      <c r="D161" s="43">
        <v>99</v>
      </c>
      <c r="E161" s="34"/>
      <c r="F161" s="34"/>
      <c r="G161" s="13">
        <f t="shared" si="47"/>
        <v>0</v>
      </c>
      <c r="H161" s="13">
        <f t="shared" si="47"/>
        <v>4181.2</v>
      </c>
      <c r="I161" s="13">
        <f t="shared" si="47"/>
        <v>8533.1</v>
      </c>
    </row>
    <row r="162" spans="1:14" ht="15" x14ac:dyDescent="0.2">
      <c r="A162" s="58" t="s">
        <v>40</v>
      </c>
      <c r="B162" s="34" t="s">
        <v>22</v>
      </c>
      <c r="C162" s="43">
        <v>99</v>
      </c>
      <c r="D162" s="43">
        <v>99</v>
      </c>
      <c r="E162" s="34" t="s">
        <v>91</v>
      </c>
      <c r="F162" s="34"/>
      <c r="G162" s="13">
        <f t="shared" si="47"/>
        <v>0</v>
      </c>
      <c r="H162" s="13">
        <f t="shared" si="47"/>
        <v>4181.2</v>
      </c>
      <c r="I162" s="13">
        <f t="shared" si="47"/>
        <v>8533.1</v>
      </c>
    </row>
    <row r="163" spans="1:14" ht="15" x14ac:dyDescent="0.2">
      <c r="A163" s="58" t="s">
        <v>120</v>
      </c>
      <c r="B163" s="34" t="s">
        <v>22</v>
      </c>
      <c r="C163" s="43">
        <v>99</v>
      </c>
      <c r="D163" s="43">
        <v>99</v>
      </c>
      <c r="E163" s="34" t="s">
        <v>121</v>
      </c>
      <c r="F163" s="34"/>
      <c r="G163" s="13">
        <v>0</v>
      </c>
      <c r="H163" s="13">
        <v>4181.2</v>
      </c>
      <c r="I163" s="13">
        <v>8533.1</v>
      </c>
      <c r="K163" s="1">
        <v>4174.3</v>
      </c>
      <c r="L163" s="1">
        <v>8515.7999999999993</v>
      </c>
      <c r="M163" s="5">
        <f>H163-K163</f>
        <v>6.8999999999996362</v>
      </c>
      <c r="N163" s="5">
        <f>I163-L163</f>
        <v>17.300000000001091</v>
      </c>
    </row>
    <row r="164" spans="1:14" ht="28.5" x14ac:dyDescent="0.2">
      <c r="A164" s="69" t="s">
        <v>52</v>
      </c>
      <c r="B164" s="70" t="s">
        <v>53</v>
      </c>
      <c r="C164" s="71"/>
      <c r="D164" s="71"/>
      <c r="E164" s="70"/>
      <c r="F164" s="70" t="s">
        <v>7</v>
      </c>
      <c r="G164" s="9">
        <f t="shared" ref="G164:H164" si="48">G165</f>
        <v>46570.200000000004</v>
      </c>
      <c r="H164" s="9">
        <f t="shared" si="48"/>
        <v>48115.199999999997</v>
      </c>
      <c r="I164" s="9">
        <f>I165</f>
        <v>49719.899999999994</v>
      </c>
      <c r="J164" s="95">
        <f>46730.1-J165</f>
        <v>46570.2</v>
      </c>
      <c r="K164" s="95">
        <f>48289.4-K165</f>
        <v>48115.200000000004</v>
      </c>
      <c r="L164" s="95">
        <f>49910.5-L165</f>
        <v>49719.899999999994</v>
      </c>
    </row>
    <row r="165" spans="1:14" ht="14.25" x14ac:dyDescent="0.2">
      <c r="A165" s="46" t="s">
        <v>54</v>
      </c>
      <c r="B165" s="72">
        <v>956</v>
      </c>
      <c r="C165" s="73">
        <v>8</v>
      </c>
      <c r="D165" s="47" t="s">
        <v>25</v>
      </c>
      <c r="E165" s="74"/>
      <c r="F165" s="72"/>
      <c r="G165" s="8">
        <f>G166+G188</f>
        <v>46570.200000000004</v>
      </c>
      <c r="H165" s="8">
        <f>H166+H188</f>
        <v>48115.199999999997</v>
      </c>
      <c r="I165" s="8">
        <f>I166+I188</f>
        <v>49719.899999999994</v>
      </c>
      <c r="J165" s="95">
        <f>J171+J183+J193</f>
        <v>159.900000000001</v>
      </c>
      <c r="K165" s="95">
        <f>K171+K183+K193</f>
        <v>174.19999999999982</v>
      </c>
      <c r="L165" s="95">
        <f>L171+L183+L193</f>
        <v>190.60000000000218</v>
      </c>
    </row>
    <row r="166" spans="1:14" ht="15" x14ac:dyDescent="0.2">
      <c r="A166" s="48" t="s">
        <v>21</v>
      </c>
      <c r="B166" s="75">
        <v>956</v>
      </c>
      <c r="C166" s="76">
        <v>8</v>
      </c>
      <c r="D166" s="76">
        <v>1</v>
      </c>
      <c r="E166" s="77"/>
      <c r="F166" s="75"/>
      <c r="G166" s="11">
        <f>G167</f>
        <v>34408.300000000003</v>
      </c>
      <c r="H166" s="11">
        <f t="shared" ref="H166:I166" si="49">H167</f>
        <v>35382.1</v>
      </c>
      <c r="I166" s="11">
        <f t="shared" si="49"/>
        <v>36601.199999999997</v>
      </c>
    </row>
    <row r="167" spans="1:14" ht="30" x14ac:dyDescent="0.2">
      <c r="A167" s="33" t="s">
        <v>159</v>
      </c>
      <c r="B167" s="34" t="s">
        <v>53</v>
      </c>
      <c r="C167" s="30">
        <v>8</v>
      </c>
      <c r="D167" s="30">
        <v>1</v>
      </c>
      <c r="E167" s="34" t="s">
        <v>104</v>
      </c>
      <c r="F167" s="34"/>
      <c r="G167" s="13">
        <f>G168+G172+G180+G184+G176</f>
        <v>34408.300000000003</v>
      </c>
      <c r="H167" s="13">
        <f>H168+H172+H180+H184+H176</f>
        <v>35382.1</v>
      </c>
      <c r="I167" s="13">
        <f>I168+I172+I180+I184+I176</f>
        <v>36601.199999999997</v>
      </c>
    </row>
    <row r="168" spans="1:14" ht="30" x14ac:dyDescent="0.2">
      <c r="A168" s="78" t="s">
        <v>74</v>
      </c>
      <c r="B168" s="29" t="s">
        <v>53</v>
      </c>
      <c r="C168" s="30">
        <v>8</v>
      </c>
      <c r="D168" s="30">
        <v>1</v>
      </c>
      <c r="E168" s="29" t="s">
        <v>105</v>
      </c>
      <c r="F168" s="34"/>
      <c r="G168" s="13">
        <f t="shared" ref="G168:I168" si="50">G169</f>
        <v>9467.7000000000007</v>
      </c>
      <c r="H168" s="13">
        <f t="shared" si="50"/>
        <v>9340</v>
      </c>
      <c r="I168" s="13">
        <f t="shared" si="50"/>
        <v>9352.9</v>
      </c>
      <c r="J168" s="5"/>
      <c r="K168" s="5"/>
      <c r="L168" s="5"/>
    </row>
    <row r="169" spans="1:14" ht="30" x14ac:dyDescent="0.2">
      <c r="A169" s="58" t="s">
        <v>55</v>
      </c>
      <c r="B169" s="65" t="s">
        <v>53</v>
      </c>
      <c r="C169" s="30">
        <v>8</v>
      </c>
      <c r="D169" s="30">
        <v>1</v>
      </c>
      <c r="E169" s="65" t="s">
        <v>105</v>
      </c>
      <c r="F169" s="34" t="s">
        <v>56</v>
      </c>
      <c r="G169" s="13">
        <f t="shared" ref="G169:I169" si="51">G171</f>
        <v>9467.7000000000007</v>
      </c>
      <c r="H169" s="13">
        <f t="shared" si="51"/>
        <v>9340</v>
      </c>
      <c r="I169" s="13">
        <f t="shared" si="51"/>
        <v>9352.9</v>
      </c>
    </row>
    <row r="170" spans="1:14" ht="15" x14ac:dyDescent="0.2">
      <c r="A170" s="58" t="s">
        <v>57</v>
      </c>
      <c r="B170" s="65" t="s">
        <v>53</v>
      </c>
      <c r="C170" s="30">
        <v>8</v>
      </c>
      <c r="D170" s="30">
        <v>1</v>
      </c>
      <c r="E170" s="29" t="s">
        <v>105</v>
      </c>
      <c r="F170" s="34" t="s">
        <v>58</v>
      </c>
      <c r="G170" s="13">
        <f t="shared" ref="G170:I170" si="52">G171</f>
        <v>9467.7000000000007</v>
      </c>
      <c r="H170" s="13">
        <f t="shared" si="52"/>
        <v>9340</v>
      </c>
      <c r="I170" s="13">
        <f t="shared" si="52"/>
        <v>9352.9</v>
      </c>
    </row>
    <row r="171" spans="1:14" ht="60" x14ac:dyDescent="0.2">
      <c r="A171" s="68" t="s">
        <v>69</v>
      </c>
      <c r="B171" s="39" t="s">
        <v>53</v>
      </c>
      <c r="C171" s="79">
        <v>8</v>
      </c>
      <c r="D171" s="79">
        <v>1</v>
      </c>
      <c r="E171" s="79" t="s">
        <v>105</v>
      </c>
      <c r="F171" s="39" t="s">
        <v>36</v>
      </c>
      <c r="G171" s="45">
        <f>9569.3-50.8-50.8</f>
        <v>9467.7000000000007</v>
      </c>
      <c r="H171" s="45">
        <f>9451-55.6-55.4</f>
        <v>9340</v>
      </c>
      <c r="I171" s="45">
        <f>9474.2-60.6-60.7</f>
        <v>9352.9</v>
      </c>
      <c r="J171" s="98">
        <f>9569.3+5030.7-G171-G175</f>
        <v>50.799999999999272</v>
      </c>
      <c r="K171" s="98">
        <f>9451+5503.7-H171-H175</f>
        <v>55.400000000000546</v>
      </c>
      <c r="L171" s="98">
        <f>9474.2+5994.9-I171-I175</f>
        <v>60.700000000000728</v>
      </c>
    </row>
    <row r="172" spans="1:14" ht="60" x14ac:dyDescent="0.2">
      <c r="A172" s="84" t="s">
        <v>144</v>
      </c>
      <c r="B172" s="34" t="s">
        <v>53</v>
      </c>
      <c r="C172" s="30">
        <v>8</v>
      </c>
      <c r="D172" s="30">
        <v>1</v>
      </c>
      <c r="E172" s="34" t="s">
        <v>145</v>
      </c>
      <c r="F172" s="34"/>
      <c r="G172" s="13">
        <f>G173</f>
        <v>5081.5</v>
      </c>
      <c r="H172" s="13">
        <f>H173</f>
        <v>5559.3</v>
      </c>
      <c r="I172" s="13">
        <f>I173</f>
        <v>6055.5</v>
      </c>
    </row>
    <row r="173" spans="1:14" ht="30" x14ac:dyDescent="0.2">
      <c r="A173" s="58" t="s">
        <v>55</v>
      </c>
      <c r="B173" s="65" t="s">
        <v>53</v>
      </c>
      <c r="C173" s="30">
        <v>8</v>
      </c>
      <c r="D173" s="30">
        <v>1</v>
      </c>
      <c r="E173" s="34" t="s">
        <v>145</v>
      </c>
      <c r="F173" s="34" t="s">
        <v>56</v>
      </c>
      <c r="G173" s="13">
        <f>G175</f>
        <v>5081.5</v>
      </c>
      <c r="H173" s="13">
        <f>H175</f>
        <v>5559.3</v>
      </c>
      <c r="I173" s="13">
        <f>I175</f>
        <v>6055.5</v>
      </c>
    </row>
    <row r="174" spans="1:14" ht="15" x14ac:dyDescent="0.2">
      <c r="A174" s="58" t="s">
        <v>57</v>
      </c>
      <c r="B174" s="65" t="s">
        <v>53</v>
      </c>
      <c r="C174" s="30">
        <v>8</v>
      </c>
      <c r="D174" s="30">
        <v>1</v>
      </c>
      <c r="E174" s="34" t="s">
        <v>145</v>
      </c>
      <c r="F174" s="34" t="s">
        <v>58</v>
      </c>
      <c r="G174" s="13">
        <f>G175</f>
        <v>5081.5</v>
      </c>
      <c r="H174" s="13">
        <f>H175</f>
        <v>5559.3</v>
      </c>
      <c r="I174" s="13">
        <f>I175</f>
        <v>6055.5</v>
      </c>
      <c r="J174" s="5"/>
      <c r="K174" s="5"/>
      <c r="L174" s="5"/>
    </row>
    <row r="175" spans="1:14" ht="60" x14ac:dyDescent="0.2">
      <c r="A175" s="68" t="s">
        <v>69</v>
      </c>
      <c r="B175" s="39" t="s">
        <v>53</v>
      </c>
      <c r="C175" s="79">
        <v>8</v>
      </c>
      <c r="D175" s="79">
        <v>1</v>
      </c>
      <c r="E175" s="79" t="s">
        <v>145</v>
      </c>
      <c r="F175" s="39" t="s">
        <v>36</v>
      </c>
      <c r="G175" s="45">
        <f>5030.7+50.8</f>
        <v>5081.5</v>
      </c>
      <c r="H175" s="45">
        <f>5503.7+55.6</f>
        <v>5559.3</v>
      </c>
      <c r="I175" s="45">
        <f>5994.9+60.6</f>
        <v>6055.5</v>
      </c>
      <c r="J175" s="5"/>
      <c r="K175" s="5"/>
      <c r="L175" s="5"/>
    </row>
    <row r="176" spans="1:14" ht="45" x14ac:dyDescent="0.2">
      <c r="A176" s="80" t="s">
        <v>150</v>
      </c>
      <c r="B176" s="65" t="s">
        <v>53</v>
      </c>
      <c r="C176" s="30">
        <v>8</v>
      </c>
      <c r="D176" s="30">
        <v>1</v>
      </c>
      <c r="E176" s="34" t="s">
        <v>149</v>
      </c>
      <c r="F176" s="34"/>
      <c r="G176" s="13">
        <f t="shared" ref="G176:I178" si="53">G177</f>
        <v>122.9</v>
      </c>
      <c r="H176" s="13">
        <f t="shared" si="53"/>
        <v>0</v>
      </c>
      <c r="I176" s="13">
        <f t="shared" si="53"/>
        <v>0</v>
      </c>
      <c r="J176" s="5"/>
      <c r="K176" s="5"/>
      <c r="L176" s="5"/>
    </row>
    <row r="177" spans="1:12" ht="30" x14ac:dyDescent="0.2">
      <c r="A177" s="58" t="s">
        <v>55</v>
      </c>
      <c r="B177" s="65" t="s">
        <v>53</v>
      </c>
      <c r="C177" s="30">
        <v>8</v>
      </c>
      <c r="D177" s="30">
        <v>1</v>
      </c>
      <c r="E177" s="34" t="s">
        <v>149</v>
      </c>
      <c r="F177" s="34" t="s">
        <v>56</v>
      </c>
      <c r="G177" s="13">
        <f t="shared" si="53"/>
        <v>122.9</v>
      </c>
      <c r="H177" s="13">
        <f t="shared" si="53"/>
        <v>0</v>
      </c>
      <c r="I177" s="13">
        <f t="shared" si="53"/>
        <v>0</v>
      </c>
      <c r="J177" s="5"/>
      <c r="K177" s="5"/>
      <c r="L177" s="5"/>
    </row>
    <row r="178" spans="1:12" ht="15" x14ac:dyDescent="0.2">
      <c r="A178" s="58" t="s">
        <v>57</v>
      </c>
      <c r="B178" s="65" t="s">
        <v>53</v>
      </c>
      <c r="C178" s="30">
        <v>8</v>
      </c>
      <c r="D178" s="30">
        <v>1</v>
      </c>
      <c r="E178" s="34" t="s">
        <v>149</v>
      </c>
      <c r="F178" s="34" t="s">
        <v>58</v>
      </c>
      <c r="G178" s="13">
        <f t="shared" si="53"/>
        <v>122.9</v>
      </c>
      <c r="H178" s="13">
        <f t="shared" si="53"/>
        <v>0</v>
      </c>
      <c r="I178" s="13">
        <f t="shared" si="53"/>
        <v>0</v>
      </c>
      <c r="J178" s="5"/>
      <c r="K178" s="5"/>
      <c r="L178" s="5"/>
    </row>
    <row r="179" spans="1:12" ht="15" x14ac:dyDescent="0.2">
      <c r="A179" s="68" t="s">
        <v>147</v>
      </c>
      <c r="B179" s="39" t="s">
        <v>53</v>
      </c>
      <c r="C179" s="79">
        <v>8</v>
      </c>
      <c r="D179" s="79">
        <v>1</v>
      </c>
      <c r="E179" s="79" t="s">
        <v>149</v>
      </c>
      <c r="F179" s="39" t="s">
        <v>148</v>
      </c>
      <c r="G179" s="45">
        <v>122.9</v>
      </c>
      <c r="H179" s="45">
        <v>0</v>
      </c>
      <c r="I179" s="45">
        <v>0</v>
      </c>
      <c r="J179" s="5"/>
      <c r="K179" s="5"/>
      <c r="L179" s="5"/>
    </row>
    <row r="180" spans="1:12" ht="30" x14ac:dyDescent="0.2">
      <c r="A180" s="80" t="s">
        <v>75</v>
      </c>
      <c r="B180" s="65" t="s">
        <v>53</v>
      </c>
      <c r="C180" s="30">
        <v>8</v>
      </c>
      <c r="D180" s="30">
        <v>1</v>
      </c>
      <c r="E180" s="65" t="s">
        <v>106</v>
      </c>
      <c r="F180" s="34"/>
      <c r="G180" s="13">
        <f t="shared" ref="G180:I182" si="54">G181</f>
        <v>12643.1</v>
      </c>
      <c r="H180" s="13">
        <f t="shared" si="54"/>
        <v>12722.8</v>
      </c>
      <c r="I180" s="13">
        <f t="shared" si="54"/>
        <v>12740.2</v>
      </c>
    </row>
    <row r="181" spans="1:12" ht="30" x14ac:dyDescent="0.2">
      <c r="A181" s="58" t="s">
        <v>55</v>
      </c>
      <c r="B181" s="65" t="s">
        <v>53</v>
      </c>
      <c r="C181" s="30">
        <v>8</v>
      </c>
      <c r="D181" s="30">
        <v>1</v>
      </c>
      <c r="E181" s="65" t="s">
        <v>106</v>
      </c>
      <c r="F181" s="34" t="s">
        <v>56</v>
      </c>
      <c r="G181" s="13">
        <f t="shared" si="54"/>
        <v>12643.1</v>
      </c>
      <c r="H181" s="13">
        <f t="shared" si="54"/>
        <v>12722.8</v>
      </c>
      <c r="I181" s="13">
        <f t="shared" si="54"/>
        <v>12740.2</v>
      </c>
    </row>
    <row r="182" spans="1:12" ht="15" x14ac:dyDescent="0.2">
      <c r="A182" s="58" t="s">
        <v>57</v>
      </c>
      <c r="B182" s="65" t="s">
        <v>53</v>
      </c>
      <c r="C182" s="30">
        <v>8</v>
      </c>
      <c r="D182" s="30">
        <v>1</v>
      </c>
      <c r="E182" s="65" t="s">
        <v>106</v>
      </c>
      <c r="F182" s="34" t="s">
        <v>58</v>
      </c>
      <c r="G182" s="13">
        <f t="shared" si="54"/>
        <v>12643.1</v>
      </c>
      <c r="H182" s="13">
        <f t="shared" si="54"/>
        <v>12722.8</v>
      </c>
      <c r="I182" s="13">
        <f t="shared" si="54"/>
        <v>12740.2</v>
      </c>
    </row>
    <row r="183" spans="1:12" ht="60" x14ac:dyDescent="0.2">
      <c r="A183" s="68" t="s">
        <v>69</v>
      </c>
      <c r="B183" s="39" t="s">
        <v>53</v>
      </c>
      <c r="C183" s="79">
        <v>8</v>
      </c>
      <c r="D183" s="79">
        <v>1</v>
      </c>
      <c r="E183" s="81" t="s">
        <v>106</v>
      </c>
      <c r="F183" s="39" t="s">
        <v>36</v>
      </c>
      <c r="G183" s="45">
        <f>12785-70.9-71</f>
        <v>12643.1</v>
      </c>
      <c r="H183" s="45">
        <f>12877.8-77.6-77.4</f>
        <v>12722.8</v>
      </c>
      <c r="I183" s="45">
        <f>12909.2-84.5-84.5</f>
        <v>12740.2</v>
      </c>
      <c r="J183" s="98">
        <f>12785+7022.2-G183-G187</f>
        <v>71.000000000000909</v>
      </c>
      <c r="K183" s="98">
        <f>12877.8+7682.4-H183-H187</f>
        <v>77.399999999997817</v>
      </c>
      <c r="L183" s="98">
        <f>12909.2+8368.1-I183-I187</f>
        <v>84.500000000001819</v>
      </c>
    </row>
    <row r="184" spans="1:12" ht="60" x14ac:dyDescent="0.2">
      <c r="A184" s="84" t="s">
        <v>144</v>
      </c>
      <c r="B184" s="34" t="s">
        <v>53</v>
      </c>
      <c r="C184" s="30">
        <v>8</v>
      </c>
      <c r="D184" s="30">
        <v>1</v>
      </c>
      <c r="E184" s="34" t="s">
        <v>146</v>
      </c>
      <c r="F184" s="34"/>
      <c r="G184" s="13">
        <f>G185</f>
        <v>7093.0999999999995</v>
      </c>
      <c r="H184" s="13">
        <f>H185</f>
        <v>7760</v>
      </c>
      <c r="I184" s="13">
        <f>I185</f>
        <v>8452.6</v>
      </c>
    </row>
    <row r="185" spans="1:12" ht="30" x14ac:dyDescent="0.2">
      <c r="A185" s="58" t="s">
        <v>55</v>
      </c>
      <c r="B185" s="65" t="s">
        <v>53</v>
      </c>
      <c r="C185" s="30">
        <v>8</v>
      </c>
      <c r="D185" s="30">
        <v>1</v>
      </c>
      <c r="E185" s="34" t="s">
        <v>146</v>
      </c>
      <c r="F185" s="34" t="s">
        <v>56</v>
      </c>
      <c r="G185" s="13">
        <f>G187</f>
        <v>7093.0999999999995</v>
      </c>
      <c r="H185" s="13">
        <f>H187</f>
        <v>7760</v>
      </c>
      <c r="I185" s="13">
        <f>I187</f>
        <v>8452.6</v>
      </c>
    </row>
    <row r="186" spans="1:12" ht="15" x14ac:dyDescent="0.2">
      <c r="A186" s="58" t="s">
        <v>57</v>
      </c>
      <c r="B186" s="65" t="s">
        <v>53</v>
      </c>
      <c r="C186" s="30">
        <v>8</v>
      </c>
      <c r="D186" s="30">
        <v>1</v>
      </c>
      <c r="E186" s="34" t="s">
        <v>146</v>
      </c>
      <c r="F186" s="34" t="s">
        <v>58</v>
      </c>
      <c r="G186" s="13">
        <f>G187</f>
        <v>7093.0999999999995</v>
      </c>
      <c r="H186" s="13">
        <f>H187</f>
        <v>7760</v>
      </c>
      <c r="I186" s="13">
        <f>I187</f>
        <v>8452.6</v>
      </c>
    </row>
    <row r="187" spans="1:12" ht="60" x14ac:dyDescent="0.2">
      <c r="A187" s="68" t="s">
        <v>69</v>
      </c>
      <c r="B187" s="39" t="s">
        <v>53</v>
      </c>
      <c r="C187" s="79">
        <v>8</v>
      </c>
      <c r="D187" s="79">
        <v>1</v>
      </c>
      <c r="E187" s="79" t="s">
        <v>146</v>
      </c>
      <c r="F187" s="39" t="s">
        <v>36</v>
      </c>
      <c r="G187" s="45">
        <f>7022.2+70.9</f>
        <v>7093.0999999999995</v>
      </c>
      <c r="H187" s="45">
        <f>7682.4+77.6</f>
        <v>7760</v>
      </c>
      <c r="I187" s="45">
        <f>8368.1+84.5</f>
        <v>8452.6</v>
      </c>
    </row>
    <row r="188" spans="1:12" ht="15" x14ac:dyDescent="0.2">
      <c r="A188" s="48" t="s">
        <v>85</v>
      </c>
      <c r="B188" s="75">
        <v>956</v>
      </c>
      <c r="C188" s="76">
        <v>8</v>
      </c>
      <c r="D188" s="76">
        <v>2</v>
      </c>
      <c r="E188" s="34"/>
      <c r="F188" s="75"/>
      <c r="G188" s="11">
        <f>G189</f>
        <v>12161.9</v>
      </c>
      <c r="H188" s="11">
        <f t="shared" ref="H188:I188" si="55">H189</f>
        <v>12733.099999999999</v>
      </c>
      <c r="I188" s="11">
        <f t="shared" si="55"/>
        <v>13118.7</v>
      </c>
    </row>
    <row r="189" spans="1:12" ht="30" x14ac:dyDescent="0.2">
      <c r="A189" s="33" t="s">
        <v>77</v>
      </c>
      <c r="B189" s="34" t="s">
        <v>53</v>
      </c>
      <c r="C189" s="30">
        <v>8</v>
      </c>
      <c r="D189" s="30">
        <v>2</v>
      </c>
      <c r="E189" s="34" t="s">
        <v>104</v>
      </c>
      <c r="F189" s="34"/>
      <c r="G189" s="13">
        <f>G190+G194</f>
        <v>12161.9</v>
      </c>
      <c r="H189" s="13">
        <f t="shared" ref="H189:I189" si="56">H190+H194</f>
        <v>12733.099999999999</v>
      </c>
      <c r="I189" s="13">
        <f t="shared" si="56"/>
        <v>13118.7</v>
      </c>
    </row>
    <row r="190" spans="1:12" ht="30" x14ac:dyDescent="0.2">
      <c r="A190" s="58" t="s">
        <v>75</v>
      </c>
      <c r="B190" s="65" t="s">
        <v>53</v>
      </c>
      <c r="C190" s="76">
        <v>8</v>
      </c>
      <c r="D190" s="76">
        <v>2</v>
      </c>
      <c r="E190" s="65" t="s">
        <v>106</v>
      </c>
      <c r="F190" s="65"/>
      <c r="G190" s="13">
        <f t="shared" ref="G190:I190" si="57">G192</f>
        <v>8350.7999999999993</v>
      </c>
      <c r="H190" s="13">
        <f t="shared" si="57"/>
        <v>8563.6999999999989</v>
      </c>
      <c r="I190" s="13">
        <f t="shared" si="57"/>
        <v>8577.2000000000007</v>
      </c>
    </row>
    <row r="191" spans="1:12" ht="30" x14ac:dyDescent="0.2">
      <c r="A191" s="58" t="s">
        <v>55</v>
      </c>
      <c r="B191" s="65" t="s">
        <v>53</v>
      </c>
      <c r="C191" s="76">
        <v>8</v>
      </c>
      <c r="D191" s="76">
        <v>2</v>
      </c>
      <c r="E191" s="65" t="s">
        <v>106</v>
      </c>
      <c r="F191" s="65" t="s">
        <v>56</v>
      </c>
      <c r="G191" s="13">
        <f t="shared" ref="G191:I192" si="58">G192</f>
        <v>8350.7999999999993</v>
      </c>
      <c r="H191" s="13">
        <f t="shared" si="58"/>
        <v>8563.6999999999989</v>
      </c>
      <c r="I191" s="13">
        <f t="shared" si="58"/>
        <v>8577.2000000000007</v>
      </c>
    </row>
    <row r="192" spans="1:12" ht="15" x14ac:dyDescent="0.2">
      <c r="A192" s="58" t="s">
        <v>82</v>
      </c>
      <c r="B192" s="65" t="s">
        <v>53</v>
      </c>
      <c r="C192" s="30">
        <v>8</v>
      </c>
      <c r="D192" s="30">
        <v>2</v>
      </c>
      <c r="E192" s="65" t="s">
        <v>106</v>
      </c>
      <c r="F192" s="34" t="s">
        <v>81</v>
      </c>
      <c r="G192" s="13">
        <f t="shared" si="58"/>
        <v>8350.7999999999993</v>
      </c>
      <c r="H192" s="13">
        <f t="shared" si="58"/>
        <v>8563.6999999999989</v>
      </c>
      <c r="I192" s="13">
        <f t="shared" si="58"/>
        <v>8577.2000000000007</v>
      </c>
    </row>
    <row r="193" spans="1:12" ht="60" x14ac:dyDescent="0.2">
      <c r="A193" s="68" t="s">
        <v>84</v>
      </c>
      <c r="B193" s="39" t="s">
        <v>53</v>
      </c>
      <c r="C193" s="79">
        <v>8</v>
      </c>
      <c r="D193" s="79">
        <v>2</v>
      </c>
      <c r="E193" s="39" t="s">
        <v>106</v>
      </c>
      <c r="F193" s="39" t="s">
        <v>83</v>
      </c>
      <c r="G193" s="45">
        <f>8427-38.1-38.1</f>
        <v>8350.7999999999993</v>
      </c>
      <c r="H193" s="45">
        <f>8646.8-41.7-41.4</f>
        <v>8563.6999999999989</v>
      </c>
      <c r="I193" s="45">
        <f>8668-45.4-45.4</f>
        <v>8577.2000000000007</v>
      </c>
      <c r="J193" s="98">
        <f>8427+3773-G193-G197</f>
        <v>38.100000000000819</v>
      </c>
      <c r="K193" s="98">
        <f>8646.8+4127.7-H193-H197</f>
        <v>41.400000000001455</v>
      </c>
      <c r="L193" s="98">
        <f>8668+4496.1-I193-I197</f>
        <v>45.399999999999636</v>
      </c>
    </row>
    <row r="194" spans="1:12" ht="60" x14ac:dyDescent="0.2">
      <c r="A194" s="85" t="s">
        <v>144</v>
      </c>
      <c r="B194" s="86" t="s">
        <v>53</v>
      </c>
      <c r="C194" s="87">
        <v>8</v>
      </c>
      <c r="D194" s="87">
        <v>2</v>
      </c>
      <c r="E194" s="86" t="s">
        <v>146</v>
      </c>
      <c r="F194" s="86"/>
      <c r="G194" s="88">
        <f>G195</f>
        <v>3811.1</v>
      </c>
      <c r="H194" s="88">
        <f>H195</f>
        <v>4169.3999999999996</v>
      </c>
      <c r="I194" s="88">
        <f>I195</f>
        <v>4541.5</v>
      </c>
    </row>
    <row r="195" spans="1:12" ht="30" x14ac:dyDescent="0.2">
      <c r="A195" s="89" t="s">
        <v>55</v>
      </c>
      <c r="B195" s="90" t="s">
        <v>53</v>
      </c>
      <c r="C195" s="87">
        <v>8</v>
      </c>
      <c r="D195" s="87">
        <v>2</v>
      </c>
      <c r="E195" s="86" t="s">
        <v>146</v>
      </c>
      <c r="F195" s="86" t="s">
        <v>56</v>
      </c>
      <c r="G195" s="88">
        <f>G197</f>
        <v>3811.1</v>
      </c>
      <c r="H195" s="88">
        <f>H197</f>
        <v>4169.3999999999996</v>
      </c>
      <c r="I195" s="88">
        <f>I197</f>
        <v>4541.5</v>
      </c>
    </row>
    <row r="196" spans="1:12" ht="15" x14ac:dyDescent="0.2">
      <c r="A196" s="89" t="s">
        <v>82</v>
      </c>
      <c r="B196" s="90" t="s">
        <v>53</v>
      </c>
      <c r="C196" s="87">
        <v>8</v>
      </c>
      <c r="D196" s="87">
        <v>2</v>
      </c>
      <c r="E196" s="86" t="s">
        <v>146</v>
      </c>
      <c r="F196" s="86" t="s">
        <v>81</v>
      </c>
      <c r="G196" s="88">
        <f>G197</f>
        <v>3811.1</v>
      </c>
      <c r="H196" s="88">
        <f>H197</f>
        <v>4169.3999999999996</v>
      </c>
      <c r="I196" s="88">
        <f>I197</f>
        <v>4541.5</v>
      </c>
    </row>
    <row r="197" spans="1:12" ht="60" x14ac:dyDescent="0.2">
      <c r="A197" s="91" t="s">
        <v>69</v>
      </c>
      <c r="B197" s="92" t="s">
        <v>53</v>
      </c>
      <c r="C197" s="93">
        <v>8</v>
      </c>
      <c r="D197" s="93">
        <v>2</v>
      </c>
      <c r="E197" s="93" t="s">
        <v>146</v>
      </c>
      <c r="F197" s="92" t="s">
        <v>83</v>
      </c>
      <c r="G197" s="94">
        <f>3773+38.1</f>
        <v>3811.1</v>
      </c>
      <c r="H197" s="94">
        <f>4127.7+41.7</f>
        <v>4169.3999999999996</v>
      </c>
      <c r="I197" s="94">
        <f>4496.1+45.4</f>
        <v>4541.5</v>
      </c>
    </row>
  </sheetData>
  <autoFilter ref="A9:F197"/>
  <customSheetViews>
    <customSheetView guid="{D5451C69-6188-4AB8-99E1-04D2A5F2965F}" scale="90" showPageBreaks="1" showGridLines="0" printArea="1" showAutoFilter="1" view="pageBreakPreview" showRuler="0">
      <pane ySplit="8" topLeftCell="A99" activePane="bottomLeft" state="frozenSplit"/>
      <selection pane="bottomLeft" activeCell="A99" sqref="A99"/>
      <pageMargins left="0.23622047244094491" right="0.23622047244094491" top="0.74803149606299213" bottom="0.74803149606299213" header="0.31496062992125984" footer="0.31496062992125984"/>
      <pageSetup paperSize="9" scale="75" orientation="portrait" r:id="rId1"/>
      <headerFooter alignWithMargins="0">
        <oddFooter>&amp;C&amp;P</oddFooter>
      </headerFooter>
      <autoFilter ref="A9:F197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4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152"/>
    </customSheetView>
    <customSheetView guid="{C0DCEFD6-4378-4196-8A52-BBAE8937CBA3}" showPageBreaks="1" showGridLines="0" printArea="1" showAutoFilter="1" view="pageBreakPreview" showRuler="0" topLeftCell="A88">
      <selection activeCell="F105" sqref="F105"/>
      <rowBreaks count="1" manualBreakCount="1">
        <brk id="137" max="8" man="1"/>
      </rowBreaks>
      <pageMargins left="0.9055118110236221" right="0.39370078740157483" top="0.39370078740157483" bottom="0.35433070866141736" header="0.35433070866141736" footer="0.19685039370078741"/>
      <pageSetup paperSize="9" scale="67" orientation="portrait" r:id="rId16"/>
      <headerFooter alignWithMargins="0">
        <oddFooter>&amp;C&amp;P</oddFooter>
      </headerFooter>
      <autoFilter ref="A9:F197"/>
    </customSheetView>
  </customSheetViews>
  <mergeCells count="10">
    <mergeCell ref="D2:I2"/>
    <mergeCell ref="A6:I6"/>
    <mergeCell ref="A8:A9"/>
    <mergeCell ref="B8:B9"/>
    <mergeCell ref="C8:D8"/>
    <mergeCell ref="E8:E9"/>
    <mergeCell ref="F8:F9"/>
    <mergeCell ref="G8:I8"/>
    <mergeCell ref="G3:I3"/>
    <mergeCell ref="G4:I4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7" orientation="portrait" r:id="rId17"/>
  <headerFooter alignWithMargins="0">
    <oddFooter>&amp;C&amp;P</oddFooter>
  </headerFooter>
  <rowBreaks count="1" manualBreakCount="1">
    <brk id="1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 год</vt:lpstr>
      <vt:lpstr>'2020-2022 год'!Заголовки_для_печати</vt:lpstr>
      <vt:lpstr>'2020-2022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2019-12-27T09:47:36Z</cp:lastPrinted>
  <dcterms:created xsi:type="dcterms:W3CDTF">2003-12-05T21:14:57Z</dcterms:created>
  <dcterms:modified xsi:type="dcterms:W3CDTF">2020-01-05T10:21:32Z</dcterms:modified>
</cp:coreProperties>
</file>