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315" windowHeight="10980" activeTab="0"/>
  </bookViews>
  <sheets>
    <sheet name="2019 год Приложение 3" sheetId="1" r:id="rId1"/>
    <sheet name="2019 год Приложение  4" sheetId="2" r:id="rId2"/>
  </sheets>
  <definedNames>
    <definedName name="_xlnm._FilterDatabase" localSheetId="1" hidden="1">'2019 год Приложение  4'!$A$14:$N$375</definedName>
    <definedName name="_xlnm._FilterDatabase" localSheetId="0" hidden="1">'2019 год Приложение 3'!$A$14:$P$353</definedName>
    <definedName name="Z_00A17BE8_878F_44C0_BEBD_D447448DEF61_.wvu.FilterData" localSheetId="1" hidden="1">'2019 год Приложение  4'!$A$15:$N$370</definedName>
    <definedName name="Z_00A17BE8_878F_44C0_BEBD_D447448DEF61_.wvu.FilterData" localSheetId="0" hidden="1">'2019 год Приложение 3'!$A$15:$H$349</definedName>
    <definedName name="Z_0367B446_25B3_4CB0_AE8F_F56EFA9F0138_.wvu.FilterData" localSheetId="1" hidden="1">'2019 год Приложение  4'!$A$15:$N$370</definedName>
    <definedName name="Z_03B9FC11_D718_472C_9325_658176A1E393_.wvu.FilterData" localSheetId="1" hidden="1">'2019 год Приложение  4'!$A$15:$D$370</definedName>
    <definedName name="Z_05436EAD_0453_445C_AAB7_9532A20E8C45_.wvu.FilterData" localSheetId="1" hidden="1">'2019 год Приложение  4'!$A$14:$K$370</definedName>
    <definedName name="Z_05436EAD_0453_445C_AAB7_9532A20E8C45_.wvu.FilterData" localSheetId="0" hidden="1">'2019 год Приложение 3'!$A$14:$H$349</definedName>
    <definedName name="Z_05D8F9CD_8123_4AE2_99C0_5A7FA7BF4315_.wvu.FilterData" localSheetId="0" hidden="1">'2019 год Приложение 3'!$A$14:$P$353</definedName>
    <definedName name="Z_063D0829_F066_4FFA_8D5C_E3787B171893_.wvu.FilterData" localSheetId="1" hidden="1">'2019 год Приложение  4'!$A$15:$D$370</definedName>
    <definedName name="Z_063D0829_F066_4FFA_8D5C_E3787B171893_.wvu.FilterData" localSheetId="0" hidden="1">'2019 год Приложение 3'!$A$14:$H$349</definedName>
    <definedName name="Z_0716348E_E5A1_49BF_9EA9_22865FC05A43_.wvu.FilterData" localSheetId="1" hidden="1">'2019 год Приложение  4'!$A$15:$D$370</definedName>
    <definedName name="Z_09314010_6A21_4750_99BD_9347C651DB63_.wvu.FilterData" localSheetId="1" hidden="1">'2019 год Приложение  4'!$A$15:$D$370</definedName>
    <definedName name="Z_0B09F77D_C89D_4A80_BFA9_4E1A7303ACDC_.wvu.FilterData" localSheetId="1" hidden="1">'2019 год Приложение  4'!$A$15:$N$374</definedName>
    <definedName name="Z_0B09F77D_C89D_4A80_BFA9_4E1A7303ACDC_.wvu.FilterData" localSheetId="0" hidden="1">'2019 год Приложение 3'!$A$15:$H$353</definedName>
    <definedName name="Z_0CFE7E40_53CB_4F78_8BC0_30B076713ABD_.wvu.FilterData" localSheetId="0" hidden="1">'2019 год Приложение 3'!$A$15:$H$349</definedName>
    <definedName name="Z_0E10038A_98B5_41B6_8A52_E077AEBE24CB_.wvu.FilterData" localSheetId="1" hidden="1">'2019 год Приложение  4'!$A$15:$N$370</definedName>
    <definedName name="Z_0EADD6BE_EB23_4F9F_B827_EC6BFE182CB1_.wvu.FilterData" localSheetId="0" hidden="1">'2019 год Приложение 3'!$A$15:$H$349</definedName>
    <definedName name="Z_0EE3EDD7_0780_4555_BA38_4F54A9D92404_.wvu.FilterData" localSheetId="1" hidden="1">'2019 год Приложение  4'!$A$15:$D$370</definedName>
    <definedName name="Z_0FCE94B1_9002_477B_B2E5_4184A7822AB9_.wvu.FilterData" localSheetId="1" hidden="1">'2019 год Приложение  4'!$A$15:$D$370</definedName>
    <definedName name="Z_13268BAB_D594_46C0_B471_B32C252007A8_.wvu.FilterData" localSheetId="0" hidden="1">'2019 год Приложение 3'!$A$15:$H$349</definedName>
    <definedName name="Z_13A5336D_CAB2_4461_BF67_1FCAB741CB2E_.wvu.FilterData" localSheetId="1" hidden="1">'2019 год Приложение  4'!$A$15:$N$370</definedName>
    <definedName name="Z_13B1D33E_575E_47E1_B1E7_E0E9D6FF2CB6_.wvu.FilterData" localSheetId="1" hidden="1">'2019 год Приложение  4'!$A$15:$N$370</definedName>
    <definedName name="Z_13B1D33E_575E_47E1_B1E7_E0E9D6FF2CB6_.wvu.FilterData" localSheetId="0" hidden="1">'2019 год Приложение 3'!$A$15:$H$349</definedName>
    <definedName name="Z_15FA0134_A4CC_4D11_9858_645DC052B6AD_.wvu.FilterData" localSheetId="1" hidden="1">'2019 год Приложение  4'!$A$15:$D$370</definedName>
    <definedName name="Z_1793FDB0_A567_4A38_9DE3_5A747B08302B_.wvu.FilterData" localSheetId="1" hidden="1">'2019 год Приложение  4'!$A$15:$K$370</definedName>
    <definedName name="Z_1793FDB0_A567_4A38_9DE3_5A747B08302B_.wvu.FilterData" localSheetId="0" hidden="1">'2019 год Приложение 3'!$A$15:$H$349</definedName>
    <definedName name="Z_1AA1C7E8_9431_413E_AEE6_AFCA81CFD471_.wvu.FilterData" localSheetId="1" hidden="1">'2019 год Приложение  4'!$A$14:$K$370</definedName>
    <definedName name="Z_1C0C3F35_71F9_4D2D_A638_A75207DC70B3_.wvu.FilterData" localSheetId="1" hidden="1">'2019 год Приложение  4'!$A$15:$N$370</definedName>
    <definedName name="Z_1C2CBEA6_B1D6_4CFC_89E4_B92BD2AE5C55_.wvu.FilterData" localSheetId="1" hidden="1">'2019 год Приложение  4'!$A$15:$D$15</definedName>
    <definedName name="Z_1E00A9CD_B75D_4344_8689_CF1FDB6765FF_.wvu.FilterData" localSheetId="1" hidden="1">'2019 год Приложение  4'!$A$14:$K$370</definedName>
    <definedName name="Z_20A13DD1_7173_4432_8F1D_5127F78A7FC1_.wvu.FilterData" localSheetId="0" hidden="1">'2019 год Приложение 3'!$A$15:$H$349</definedName>
    <definedName name="Z_255C6B67_D096_41E9_BC2F_9E2EF7DC0ADD_.wvu.FilterData" localSheetId="1" hidden="1">'2019 год Приложение  4'!$A$15:$D$370</definedName>
    <definedName name="Z_28EE3EBE_191C_4492_B285_F87B606971F7_.wvu.FilterData" localSheetId="1" hidden="1">'2019 год Приложение  4'!$A$14:$K$370</definedName>
    <definedName name="Z_29F890E0_C9E7_42D5_82BF_281E463A6F97_.wvu.FilterData" localSheetId="0" hidden="1">'2019 год Приложение 3'!$A$16:$H$283</definedName>
    <definedName name="Z_2B5903EA_C582_447F_AE1E_0069BE6A20DA_.wvu.FilterData" localSheetId="1" hidden="1">'2019 год Приложение  4'!$A$14:$K$370</definedName>
    <definedName name="Z_2B5903EA_C582_447F_AE1E_0069BE6A20DA_.wvu.FilterData" localSheetId="0" hidden="1">'2019 год Приложение 3'!$A$14:$H$349</definedName>
    <definedName name="Z_2C31D4B1_0698_43BF_AA90_7F4960F85D25_.wvu.FilterData" localSheetId="1" hidden="1">'2019 год Приложение  4'!$A$14:$K$14</definedName>
    <definedName name="Z_2C31D4B1_0698_43BF_AA90_7F4960F85D25_.wvu.FilterData" localSheetId="0" hidden="1">'2019 год Приложение 3'!$A$15:$C$349</definedName>
    <definedName name="Z_2C8748C9_2E71_4C69_94DE_87D1C2F1495D_.wvu.FilterData" localSheetId="1" hidden="1">'2019 год Приложение  4'!$A$14:$K$370</definedName>
    <definedName name="Z_2C8748C9_2E71_4C69_94DE_87D1C2F1495D_.wvu.FilterData" localSheetId="0" hidden="1">'2019 год Приложение 3'!$A$14:$H$349</definedName>
    <definedName name="Z_2E8A7F9A_F1D1_411F_B656_1F019CD636A5_.wvu.FilterData" localSheetId="1" hidden="1">'2019 год Приложение  4'!$A$15:$N$370</definedName>
    <definedName name="Z_2E8A7F9A_F1D1_411F_B656_1F019CD636A5_.wvu.FilterData" localSheetId="0" hidden="1">'2019 год Приложение 3'!$A$15:$H$349</definedName>
    <definedName name="Z_2F2BAB57_3B85_4B60_A7AA_BFC253810F7B_.wvu.FilterData" localSheetId="1" hidden="1">'2019 год Приложение  4'!$A$15:$D$370</definedName>
    <definedName name="Z_2F2BAB57_3B85_4B60_A7AA_BFC253810F7B_.wvu.FilterData" localSheetId="0" hidden="1">'2019 год Приложение 3'!$A$15:$H$349</definedName>
    <definedName name="Z_2F4E7589_BB9E_4EE8_9FB7_7E262394E878_.wvu.Cols" localSheetId="1" hidden="1">'2019 год Приложение  4'!$E:$F</definedName>
    <definedName name="Z_2F4E7589_BB9E_4EE8_9FB7_7E262394E878_.wvu.Cols" localSheetId="0" hidden="1">'2019 год Приложение 3'!$D:$E</definedName>
    <definedName name="Z_2F4E7589_BB9E_4EE8_9FB7_7E262394E878_.wvu.FilterData" localSheetId="1" hidden="1">'2019 год Приложение  4'!$A$14:$N$375</definedName>
    <definedName name="Z_2F4E7589_BB9E_4EE8_9FB7_7E262394E878_.wvu.FilterData" localSheetId="0" hidden="1">'2019 год Приложение 3'!$A$14:$P$353</definedName>
    <definedName name="Z_2F4E7589_BB9E_4EE8_9FB7_7E262394E878_.wvu.PrintArea" localSheetId="1" hidden="1">'2019 год Приложение  4'!$A$1:$I$374</definedName>
    <definedName name="Z_2FD6E6CE_7595_422E_A05A_30DB27EAFE8F_.wvu.FilterData" localSheetId="1" hidden="1">'2019 год Приложение  4'!$A$15:$N$370</definedName>
    <definedName name="Z_3011A347_4FEE_45EE_A3D2_6E9495927AC2_.wvu.FilterData" localSheetId="0" hidden="1">'2019 год Приложение 3'!$A$15:$H$349</definedName>
    <definedName name="Z_31304256_DFD3_482B_B984_BC9517A67CAB_.wvu.FilterData" localSheetId="0" hidden="1">'2019 год Приложение 3'!$A$16:$H$283</definedName>
    <definedName name="Z_32513D7C_6D2E_4806_BFCE_CD9FEFA27E0A_.wvu.FilterData" localSheetId="1" hidden="1">'2019 год Приложение  4'!$A$15:$D$370</definedName>
    <definedName name="Z_326281D8_1458_43AD_995C_40833A4FF9F7_.wvu.FilterData" localSheetId="1" hidden="1">'2019 год Приложение  4'!$A$15:$K$370</definedName>
    <definedName name="Z_326A7E77_A9A7_4FEA_9D3B_9E37C76DF9C0_.wvu.FilterData" localSheetId="1" hidden="1">'2019 год Приложение  4'!$A$15:$N$374</definedName>
    <definedName name="Z_326A7E77_A9A7_4FEA_9D3B_9E37C76DF9C0_.wvu.FilterData" localSheetId="0" hidden="1">'2019 год Приложение 3'!$A$15:$H$353</definedName>
    <definedName name="Z_331A4417_6C49_4562_9796_C359FA2BE96D_.wvu.FilterData" localSheetId="1" hidden="1">'2019 год Приложение  4'!$A$15:$N$370</definedName>
    <definedName name="Z_3496C1F0_BCFA_4A0C_A603_54E999DDD507_.wvu.FilterData" localSheetId="1" hidden="1">'2019 год Приложение  4'!$A$15:$N$370</definedName>
    <definedName name="Z_35042B4D_185D_4923_B7C3_7D72B1327020_.wvu.FilterData" localSheetId="0" hidden="1">'2019 год Приложение 3'!$A$14:$H$349</definedName>
    <definedName name="Z_372AE423_B16C_4226_B887_6F875638DB23_.wvu.FilterData" localSheetId="1" hidden="1">'2019 год Приложение  4'!$A$15:$D$370</definedName>
    <definedName name="Z_372AE423_B16C_4226_B887_6F875638DB23_.wvu.FilterData" localSheetId="0" hidden="1">'2019 год Приложение 3'!$A$15:$H$349</definedName>
    <definedName name="Z_37C22F8C_5317_4036_9B6D_4959DC678D32_.wvu.FilterData" localSheetId="1" hidden="1">'2019 год Приложение  4'!$A$15:$D$370</definedName>
    <definedName name="Z_37C22F8C_5317_4036_9B6D_4959DC678D32_.wvu.FilterData" localSheetId="0" hidden="1">'2019 год Приложение 3'!$A$15:$H$349</definedName>
    <definedName name="Z_386D50F9_CEE7_46CD_A395_43D9880373C4_.wvu.FilterData" localSheetId="1" hidden="1">'2019 год Приложение  4'!$A$15:$D$370</definedName>
    <definedName name="Z_386D50F9_CEE7_46CD_A395_43D9880373C4_.wvu.FilterData" localSheetId="0" hidden="1">'2019 год Приложение 3'!$A$15:$C$349</definedName>
    <definedName name="Z_38C63987_0AE9_4A83_8CF7_BCCCF760641A_.wvu.FilterData" localSheetId="1" hidden="1">'2019 год Приложение  4'!$A$15:$K$370</definedName>
    <definedName name="Z_3A202BC1_A5BF_4B0A_AE04_4ADD78D9DA7D_.wvu.FilterData" localSheetId="1" hidden="1">'2019 год Приложение  4'!$A$15:$N$370</definedName>
    <definedName name="Z_3C3D319D_9875_4423_A472_EA1CBCFD3D32_.wvu.FilterData" localSheetId="1" hidden="1">'2019 год Приложение  4'!$A$15:$N$370</definedName>
    <definedName name="Z_3D36D4CD_D317_4D11_9EF4_279AF0BA4D22_.wvu.FilterData" localSheetId="1" hidden="1">'2019 год Приложение  4'!$A$15:$N$370</definedName>
    <definedName name="Z_3DD74414_5CAB_495E_9125_A70EBFC442AF_.wvu.FilterData" localSheetId="1" hidden="1">'2019 год Приложение  4'!$A$16:$K$370</definedName>
    <definedName name="Z_3DDD7641_CD23_4658_A2CE_B4FEB02A0159_.wvu.FilterData" localSheetId="1" hidden="1">'2019 год Приложение  4'!$A$15:$N$370</definedName>
    <definedName name="Z_3E6C3B2B_9BE5_4A89_A297_56EDE963DDC1_.wvu.FilterData" localSheetId="1" hidden="1">'2019 год Приложение  4'!$A$15:$K$370</definedName>
    <definedName name="Z_3F313A6C_4796_49DF_9C11_D110C8E222E8_.wvu.FilterData" localSheetId="1" hidden="1">'2019 год Приложение  4'!$A$15:$D$15</definedName>
    <definedName name="Z_3F53FC12_C96E_4629_94B2_DDD250704DFC_.wvu.FilterData" localSheetId="1" hidden="1">'2019 год Приложение  4'!$A$15:$N$370</definedName>
    <definedName name="Z_3F53FC12_C96E_4629_94B2_DDD250704DFC_.wvu.FilterData" localSheetId="0" hidden="1">'2019 год Приложение 3'!$A$15:$H$349</definedName>
    <definedName name="Z_40328EBE_1B9A_4C01_AA33_3C094B2C7826_.wvu.FilterData" localSheetId="0" hidden="1">'2019 год Приложение 3'!$A$15:$C$349</definedName>
    <definedName name="Z_4211EEE3_80E0_4661_AF12_187209E361F0_.wvu.FilterData" localSheetId="1" hidden="1">'2019 год Приложение  4'!$A$14:$K$370</definedName>
    <definedName name="Z_4211EEE3_80E0_4661_AF12_187209E361F0_.wvu.FilterData" localSheetId="0" hidden="1">'2019 год Приложение 3'!$A$15:$C$349</definedName>
    <definedName name="Z_424E4B19_E6F2_4A8C_83A5_CFD54B48D6E9_.wvu.FilterData" localSheetId="1" hidden="1">'2019 год Приложение  4'!$A$15:$N$370</definedName>
    <definedName name="Z_427AE314_3976_4058_892A_5851309CCB98_.wvu.FilterData" localSheetId="1" hidden="1">'2019 год Приложение  4'!$A$14:$K$370</definedName>
    <definedName name="Z_427AE314_3976_4058_892A_5851309CCB98_.wvu.FilterData" localSheetId="0" hidden="1">'2019 год Приложение 3'!$A$14:$H$349</definedName>
    <definedName name="Z_43823885_114F_435D_A47D_D3CA76F33AAB_.wvu.FilterData" localSheetId="0" hidden="1">'2019 год Приложение 3'!$A$16:$C$251</definedName>
    <definedName name="Z_467F0D3D_0B71_4362_9E4C_6C954DC8A15D_.wvu.FilterData" localSheetId="1" hidden="1">'2019 год Приложение  4'!$A$16:$K$370</definedName>
    <definedName name="Z_48336C08_94FE_4074_AC8A_EA8B237AD038_.wvu.FilterData" localSheetId="1" hidden="1">'2019 год Приложение  4'!$A$15:$D$370</definedName>
    <definedName name="Z_48336C08_94FE_4074_AC8A_EA8B237AD038_.wvu.FilterData" localSheetId="0" hidden="1">'2019 год Приложение 3'!$A$15:$H$349</definedName>
    <definedName name="Z_4B4FD35A_9469_4FE1_882E_85989A878F33_.wvu.FilterData" localSheetId="1" hidden="1">'2019 год Приложение  4'!$A$15:$D$15</definedName>
    <definedName name="Z_4B6C104C_E823_4230_B8E7_837634FD5851_.wvu.FilterData" localSheetId="1" hidden="1">'2019 год Приложение  4'!$A$15:$K$370</definedName>
    <definedName name="Z_4B6C104C_E823_4230_B8E7_837634FD5851_.wvu.FilterData" localSheetId="0" hidden="1">'2019 год Приложение 3'!$A$15:$H$349</definedName>
    <definedName name="Z_4BA108C4_7B33_4A4E_B388_A3DA552B5D0C_.wvu.FilterData" localSheetId="1" hidden="1">'2019 год Приложение  4'!$A$14:$N$375</definedName>
    <definedName name="Z_4BF88301_5D07_4335_9373_DE01F04BD47F_.wvu.FilterData" localSheetId="1" hidden="1">'2019 год Приложение  4'!$A$15:$N$370</definedName>
    <definedName name="Z_4CC13233_2272_48EC_B93B_D629C6380523_.wvu.FilterData" localSheetId="1" hidden="1">'2019 год Приложение  4'!$A$14:$K$370</definedName>
    <definedName name="Z_4CC13233_2272_48EC_B93B_D629C6380523_.wvu.FilterData" localSheetId="0" hidden="1">'2019 год Приложение 3'!$A$14:$H$349</definedName>
    <definedName name="Z_4D3648C3_6F57_4DAB_9EA5_7A2AB6A90FF8_.wvu.FilterData" localSheetId="1" hidden="1">'2019 год Приложение  4'!$A$15:$K$370</definedName>
    <definedName name="Z_4DD4AE89_7647_448D_8A0D_26557585F373_.wvu.FilterData" localSheetId="1" hidden="1">'2019 год Приложение  4'!$A$15:$N$370</definedName>
    <definedName name="Z_4DD4AE89_7647_448D_8A0D_26557585F373_.wvu.FilterData" localSheetId="0" hidden="1">'2019 год Приложение 3'!$A$15:$H$349</definedName>
    <definedName name="Z_4E1C3345_197A_4EB5_ACB4_F9888915535C_.wvu.FilterData" localSheetId="0" hidden="1">'2019 год Приложение 3'!$A$15:$H$349</definedName>
    <definedName name="Z_51B46B97_55CA_4B76_BFE3_11ABFF98CFC6_.wvu.FilterData" localSheetId="1" hidden="1">'2019 год Приложение  4'!$A$15:$D$366</definedName>
    <definedName name="Z_52A3D980_C956_4013_B795_3D8200BEA587_.wvu.FilterData" localSheetId="1" hidden="1">'2019 год Приложение  4'!$A$15:$D$370</definedName>
    <definedName name="Z_539E4347_8C7F_44D4_9505_98849C03138E_.wvu.FilterData" localSheetId="0" hidden="1">'2019 год Приложение 3'!$A$14:$H$283</definedName>
    <definedName name="Z_54DA9FAF_3460_4A9A_9DF6_7EF37DBCF7F1_.wvu.FilterData" localSheetId="1" hidden="1">'2019 год Приложение  4'!$A$15:$D$370</definedName>
    <definedName name="Z_54DA9FAF_3460_4A9A_9DF6_7EF37DBCF7F1_.wvu.FilterData" localSheetId="0" hidden="1">'2019 год Приложение 3'!$A$15:$C$349</definedName>
    <definedName name="Z_54FDBBC3_8B4A_4E98_958F_D0CC01A20386_.wvu.FilterData" localSheetId="1" hidden="1">'2019 год Приложение  4'!$A$15:$D$370</definedName>
    <definedName name="Z_55ADA995_3354_4F19_B2FA_4CB4ECB5834D_.wvu.FilterData" localSheetId="0" hidden="1">'2019 год Приложение 3'!$A$16:$C$251</definedName>
    <definedName name="Z_55E1A562_0EF0_422A_9EF8_173A182C0CF4_.wvu.FilterData" localSheetId="0" hidden="1">'2019 год Приложение 3'!$A$15:$H$349</definedName>
    <definedName name="Z_56C32958_9677_4F2B_B05C_46DC39A9C1A7_.wvu.FilterData" localSheetId="1" hidden="1">'2019 год Приложение  4'!$A$14:$N$374</definedName>
    <definedName name="Z_5752EBC4_0B49_4536_8B00_E9C01ED1A121_.wvu.FilterData" localSheetId="1" hidden="1">'2019 год Приложение  4'!$A$15:$J$370</definedName>
    <definedName name="Z_5752EBC4_0B49_4536_8B00_E9C01ED1A121_.wvu.FilterData" localSheetId="0" hidden="1">'2019 год Приложение 3'!$A$15:$H$349</definedName>
    <definedName name="Z_59C2AACE_D634_4A8E_AB6E_28C6423B75B3_.wvu.FilterData" localSheetId="0" hidden="1">'2019 год Приложение 3'!$A$14:$H$283</definedName>
    <definedName name="Z_5C025C79_5D14_4BAA_BFBE_9AADEECC4192_.wvu.FilterData" localSheetId="1" hidden="1">'2019 год Приложение  4'!$A$14:$K$370</definedName>
    <definedName name="Z_5C025C79_5D14_4BAA_BFBE_9AADEECC4192_.wvu.FilterData" localSheetId="0" hidden="1">'2019 год Приложение 3'!$A$14:$H$349</definedName>
    <definedName name="Z_5D8C17BC_AA9D_4951_B935_41BCC0994151_.wvu.FilterData" localSheetId="1" hidden="1">'2019 год Приложение  4'!$A$14:$K$370</definedName>
    <definedName name="Z_5E41CC12_96D3_46DA_8B27_1E27974E447A_.wvu.FilterData" localSheetId="1" hidden="1">'2019 год Приложение  4'!$A$15:$D$370</definedName>
    <definedName name="Z_600DD210_17BC_46DE_B02E_8F488F8FE244_.wvu.FilterData" localSheetId="1" hidden="1">'2019 год Приложение  4'!$A$14:$K$370</definedName>
    <definedName name="Z_61806E68_5051_48E6_8D45_0FCD3D1558B3_.wvu.FilterData" localSheetId="1" hidden="1">'2019 год Приложение  4'!$A$14:$N$375</definedName>
    <definedName name="Z_61806E68_5051_48E6_8D45_0FCD3D1558B3_.wvu.FilterData" localSheetId="0" hidden="1">'2019 год Приложение 3'!$A$14:$P$353</definedName>
    <definedName name="Z_61806E68_5051_48E6_8D45_0FCD3D1558B3_.wvu.PrintArea" localSheetId="1" hidden="1">'2019 год Приложение  4'!$A$1:$I$374</definedName>
    <definedName name="Z_61806E68_5051_48E6_8D45_0FCD3D1558B3_.wvu.PrintArea" localSheetId="0" hidden="1">'2019 год Приложение 3'!$A$1:$H$353</definedName>
    <definedName name="Z_65075A4D_E3FA_49BB_8009_D0572786FC9F_.wvu.FilterData" localSheetId="1" hidden="1">'2019 год Приложение  4'!$A$15:$D$370</definedName>
    <definedName name="Z_65075A4D_E3FA_49BB_8009_D0572786FC9F_.wvu.FilterData" localSheetId="0" hidden="1">'2019 год Приложение 3'!$A$15:$H$349</definedName>
    <definedName name="Z_6A9F626D_B5C9_445D_9F91_12D541237654_.wvu.FilterData" localSheetId="1" hidden="1">'2019 год Приложение  4'!$A$14:$N$374</definedName>
    <definedName name="Z_6D077CB9_8D59_462F_924F_03374197C26E_.wvu.FilterData" localSheetId="1" hidden="1">'2019 год Приложение  4'!$A$15:$D$370</definedName>
    <definedName name="Z_6DFC8E4B_4846_4ACB_803A_C01DDFF5FD08_.wvu.FilterData" localSheetId="1" hidden="1">'2019 год Приложение  4'!$A$16:$K$370</definedName>
    <definedName name="Z_6FA2F3FF_FC92_4230_AD85_214210FA1FCD_.wvu.FilterData" localSheetId="0" hidden="1">'2019 год Приложение 3'!$A$15:$H$349</definedName>
    <definedName name="Z_6FDD2DD6_A80A_404B_8AE4_CD3FE455A3F7_.wvu.FilterData" localSheetId="1" hidden="1">'2019 год Приложение  4'!$A$14:$N$374</definedName>
    <definedName name="Z_6FDD2DD6_A80A_404B_8AE4_CD3FE455A3F7_.wvu.FilterData" localSheetId="0" hidden="1">'2019 год Приложение 3'!$A$14:$P$353</definedName>
    <definedName name="Z_70A97D09_6105_4B02_B7B6_DBBACE81FC1A_.wvu.FilterData" localSheetId="1" hidden="1">'2019 год Приложение  4'!$A$15:$D$370</definedName>
    <definedName name="Z_70A97D09_6105_4B02_B7B6_DBBACE81FC1A_.wvu.FilterData" localSheetId="0" hidden="1">'2019 год Приложение 3'!$A$15:$H$349</definedName>
    <definedName name="Z_71E905DE_E4C2_41D6_AE4D_523FA0B80977_.wvu.FilterData" localSheetId="0" hidden="1">'2019 год Приложение 3'!$A$16:$C$251</definedName>
    <definedName name="Z_768B9204_F1EC_47F0_A690_BF94608AD544_.wvu.FilterData" localSheetId="0" hidden="1">'2019 год Приложение 3'!$A$15:$C$349</definedName>
    <definedName name="Z_777E1047_05A4_453A_BA66_615495BC0516_.wvu.FilterData" localSheetId="1" hidden="1">'2019 год Приложение  4'!$A$16:$K$370</definedName>
    <definedName name="Z_777E1047_05A4_453A_BA66_615495BC0516_.wvu.FilterData" localSheetId="0" hidden="1">'2019 год Приложение 3'!$A$15:$H$349</definedName>
    <definedName name="Z_7813E585_2814_4167_ABED_699744C04C2C_.wvu.FilterData" localSheetId="1" hidden="1">'2019 год Приложение  4'!$A$15:$D$15</definedName>
    <definedName name="Z_7D22304E_D1C8_401C_BE7F_FAD7CB5ABD0F_.wvu.FilterData" localSheetId="1" hidden="1">'2019 год Приложение  4'!$A$15:$N$374</definedName>
    <definedName name="Z_7D2A376A_8FBD_4BB2_8C7D_94AE0A678472_.wvu.FilterData" localSheetId="1" hidden="1">'2019 год Приложение  4'!$A$15:$N$370</definedName>
    <definedName name="Z_7D2A376A_8FBD_4BB2_8C7D_94AE0A678472_.wvu.FilterData" localSheetId="0" hidden="1">'2019 год Приложение 3'!$A$15:$H$349</definedName>
    <definedName name="Z_7D3926A4_57E5_40FD_95A9_3F0FFE087D34_.wvu.FilterData" localSheetId="1" hidden="1">'2019 год Приложение  4'!$A$15:$D$370</definedName>
    <definedName name="Z_7DA340B0_A677_40FD_82BA_34EB9FBA5556_.wvu.FilterData" localSheetId="1" hidden="1">'2019 год Приложение  4'!$A$15:$N$370</definedName>
    <definedName name="Z_7ED1B12E_18E8_4D0C_999C_3C696EA0954D_.wvu.FilterData" localSheetId="1" hidden="1">'2019 год Приложение  4'!$A$15:$N$370</definedName>
    <definedName name="Z_7ED1B12E_18E8_4D0C_999C_3C696EA0954D_.wvu.FilterData" localSheetId="0" hidden="1">'2019 год Приложение 3'!$A$15:$H$349</definedName>
    <definedName name="Z_7F60680A_F797_4F75_B289_136C39785CB1_.wvu.FilterData" localSheetId="1" hidden="1">'2019 год Приложение  4'!$A$14:$K$14</definedName>
    <definedName name="Z_7F60680A_F797_4F75_B289_136C39785CB1_.wvu.FilterData" localSheetId="0" hidden="1">'2019 год Приложение 3'!$A$15:$C$349</definedName>
    <definedName name="Z_803FF1DA_FE3A_4C89_ACF9_5F7B432D37D2_.wvu.FilterData" localSheetId="1" hidden="1">'2019 год Приложение  4'!$A$15:$N$374</definedName>
    <definedName name="Z_8099F9D8_3DEF_4716_96B1_2D7622FBA908_.wvu.FilterData" localSheetId="0" hidden="1">'2019 год Приложение 3'!$A$15:$H$349</definedName>
    <definedName name="Z_846BC90F_537E_49E8_A607_A0E4864A881D_.wvu.FilterData" localSheetId="1" hidden="1">'2019 год Приложение  4'!$A$15:$D$370</definedName>
    <definedName name="Z_84810A54_967A_4759_8061_B741BCC05467_.wvu.FilterData" localSheetId="1" hidden="1">'2019 год Приложение  4'!$A$15:$D$370</definedName>
    <definedName name="Z_84810A54_967A_4759_8061_B741BCC05467_.wvu.FilterData" localSheetId="0" hidden="1">'2019 год Приложение 3'!$A$15:$C$349</definedName>
    <definedName name="Z_85227F59_2ABD_4457_B872_C32BBA9DAD0F_.wvu.FilterData" localSheetId="1" hidden="1">'2019 год Приложение  4'!$A$15:$D$370</definedName>
    <definedName name="Z_8A0DEA83_7805_4952_B850_C5AA181F7D7A_.wvu.FilterData" localSheetId="1" hidden="1">'2019 год Приложение  4'!$A$15:$D$370</definedName>
    <definedName name="Z_90C4E073_73E1_4CF8_8D6C_D3F123ECDF26_.wvu.FilterData" localSheetId="1" hidden="1">'2019 год Приложение  4'!$A$15:$K$370</definedName>
    <definedName name="Z_90C4E073_73E1_4CF8_8D6C_D3F123ECDF26_.wvu.FilterData" localSheetId="0" hidden="1">'2019 год Приложение 3'!$A$15:$H$349</definedName>
    <definedName name="Z_90E5380E_CDF8_4D38_9E20_1FA14AE59581_.wvu.FilterData" localSheetId="1" hidden="1">'2019 год Приложение  4'!$A$16:$K$370</definedName>
    <definedName name="Z_90E5380E_CDF8_4D38_9E20_1FA14AE59581_.wvu.FilterData" localSheetId="0" hidden="1">'2019 год Приложение 3'!$A$15:$H$349</definedName>
    <definedName name="Z_917D339C_6FD9_4579_A679_AC80361B9D57_.wvu.FilterData" localSheetId="1" hidden="1">'2019 год Приложение  4'!$A$14:$K$14</definedName>
    <definedName name="Z_917D339C_6FD9_4579_A679_AC80361B9D57_.wvu.FilterData" localSheetId="0" hidden="1">'2019 год Приложение 3'!$A$15:$C$349</definedName>
    <definedName name="Z_91950569_3719_458D_B0AB_7E6F43EB965E_.wvu.FilterData" localSheetId="1" hidden="1">'2019 год Приложение  4'!$A$15:$D$370</definedName>
    <definedName name="Z_91950569_3719_458D_B0AB_7E6F43EB965E_.wvu.FilterData" localSheetId="0" hidden="1">'2019 год Приложение 3'!$A$15:$C$349</definedName>
    <definedName name="Z_91A2586C_D2E9_46B3_A562_A1873848785C_.wvu.FilterData" localSheetId="1" hidden="1">'2019 год Приложение  4'!$A$14:$N$374</definedName>
    <definedName name="Z_92053A4E_9CDE_49B6_84E2_A66F9B55B321_.wvu.FilterData" localSheetId="1" hidden="1">'2019 год Приложение  4'!$A$15:$D$370</definedName>
    <definedName name="Z_930DC81B_F54A_425A_9FB7_F214A7424670_.wvu.FilterData" localSheetId="1" hidden="1">'2019 год Приложение  4'!$A$15:$N$370</definedName>
    <definedName name="Z_930DC81B_F54A_425A_9FB7_F214A7424670_.wvu.FilterData" localSheetId="0" hidden="1">'2019 год Приложение 3'!$A$15:$H$349</definedName>
    <definedName name="Z_9541036F_F24B_4BFA_BA55_4F7E3FB4DC04_.wvu.FilterData" localSheetId="1" hidden="1">'2019 год Приложение  4'!$A$14:$K$370</definedName>
    <definedName name="Z_9541036F_F24B_4BFA_BA55_4F7E3FB4DC04_.wvu.FilterData" localSheetId="0" hidden="1">'2019 год Приложение 3'!$A$15:$H$349</definedName>
    <definedName name="Z_9550964E_D481_4054_9F8C_4344C60CDD4A_.wvu.FilterData" localSheetId="0" hidden="1">'2019 год Приложение 3'!$A$14:$H$283</definedName>
    <definedName name="Z_95B72C2D_CC9A_400B_A011_7820247D03F7_.wvu.FilterData" localSheetId="1" hidden="1">'2019 год Приложение  4'!$A$15:$K$370</definedName>
    <definedName name="Z_98E9C9B7_1E4D_4C7A_85E5_63F3A1B86AE8_.wvu.FilterData" localSheetId="1" hidden="1">'2019 год Приложение  4'!$A$14:$N$374</definedName>
    <definedName name="Z_98E9C9B7_1E4D_4C7A_85E5_63F3A1B86AE8_.wvu.FilterData" localSheetId="0" hidden="1">'2019 год Приложение 3'!$A$14:$P$353</definedName>
    <definedName name="Z_9AB446FD_945D_4029_AB03_06573FC1DEBE_.wvu.FilterData" localSheetId="1" hidden="1">'2019 год Приложение  4'!$A$15:$N$370</definedName>
    <definedName name="Z_9AB446FD_945D_4029_AB03_06573FC1DEBE_.wvu.FilterData" localSheetId="0" hidden="1">'2019 год Приложение 3'!$A$15:$H$349</definedName>
    <definedName name="Z_9B8BCBB1_0EDA_4E90_BBC4_165B2DE61ED6_.wvu.FilterData" localSheetId="0" hidden="1">'2019 год Приложение 3'!$A$16:$H$283</definedName>
    <definedName name="Z_9BBC64C1_B8B2_47D2_A55F_A2F18B1F25B3_.wvu.FilterData" localSheetId="1" hidden="1">'2019 год Приложение  4'!$A$14:$K$370</definedName>
    <definedName name="Z_9BBC64C1_B8B2_47D2_A55F_A2F18B1F25B3_.wvu.FilterData" localSheetId="0" hidden="1">'2019 год Приложение 3'!$A$15:$C$349</definedName>
    <definedName name="Z_9DA27F9D_67A1_4DD1_8B09_A27C85D1E3A8_.wvu.FilterData" localSheetId="0" hidden="1">'2019 год Приложение 3'!$A$15:$H$349</definedName>
    <definedName name="Z_9E25EEB0_68DE_4D84_AA9E_E153DF655F3F_.wvu.FilterData" localSheetId="1" hidden="1">'2019 год Приложение  4'!$A$15:$D$370</definedName>
    <definedName name="Z_9EA355AC_ACF5_42D1_8703_ACB42E575811_.wvu.FilterData" localSheetId="1" hidden="1">'2019 год Приложение  4'!$A$14:$K$370</definedName>
    <definedName name="Z_9EA355AC_ACF5_42D1_8703_ACB42E575811_.wvu.FilterData" localSheetId="0" hidden="1">'2019 год Приложение 3'!$A$14:$H$349</definedName>
    <definedName name="Z_9EE5CA45_63F7_469B_B5F6_ADDF05EA3BC4_.wvu.FilterData" localSheetId="1" hidden="1">'2019 год Приложение  4'!$A$15:$K$370</definedName>
    <definedName name="Z_9F1D7F01_07CC_4860_B0F3_FACC91FB0B8B_.wvu.FilterData" localSheetId="0" hidden="1">'2019 год Приложение 3'!$A$16:$C$251</definedName>
    <definedName name="Z_9FED5B58_6DFB_4AED_9587_48FFDBC76219_.wvu.FilterData" localSheetId="1" hidden="1">'2019 год Приложение  4'!$A$15:$D$370</definedName>
    <definedName name="Z_A19698F4_0C5B_4B92_B970_672ECC4A1352_.wvu.FilterData" localSheetId="1" hidden="1">'2019 год Приложение  4'!$A$15:$D$370</definedName>
    <definedName name="Z_A19698F4_0C5B_4B92_B970_672ECC4A1352_.wvu.FilterData" localSheetId="0" hidden="1">'2019 год Приложение 3'!$A$15:$H$349</definedName>
    <definedName name="Z_A23DBEB3_CF4F_4D6E_8207_D1E6A46A53CD_.wvu.FilterData" localSheetId="1" hidden="1">'2019 год Приложение  4'!$A$15:$D$370</definedName>
    <definedName name="Z_A23DBEB3_CF4F_4D6E_8207_D1E6A46A53CD_.wvu.FilterData" localSheetId="0" hidden="1">'2019 год Приложение 3'!$A$15:$H$349</definedName>
    <definedName name="Z_A2B31C78_84DB_47B8_A0ED_D9E400FC5E11_.wvu.FilterData" localSheetId="1" hidden="1">'2019 год Приложение  4'!$A$15:$K$370</definedName>
    <definedName name="Z_A2B31C78_84DB_47B8_A0ED_D9E400FC5E11_.wvu.FilterData" localSheetId="0" hidden="1">'2019 год Приложение 3'!$A$15:$H$349</definedName>
    <definedName name="Z_A2C96576_7AB3_44D9_A229_7E94A8E04F2E_.wvu.FilterData" localSheetId="1" hidden="1">'2019 год Приложение  4'!$A$15:$N$370</definedName>
    <definedName name="Z_A650396F_79B4_4B7C_9702_43CBED7DB898_.wvu.FilterData" localSheetId="1" hidden="1">'2019 год Приложение  4'!$A$15:$K$370</definedName>
    <definedName name="Z_A6EDA6AB_892A_41FC_80E6_005AF0ECC3B0_.wvu.FilterData" localSheetId="1" hidden="1">'2019 год Приложение  4'!$A$16:$K$370</definedName>
    <definedName name="Z_A6EDA6AB_892A_41FC_80E6_005AF0ECC3B0_.wvu.FilterData" localSheetId="0" hidden="1">'2019 год Приложение 3'!$A$15:$H$349</definedName>
    <definedName name="Z_A7289A43_FAB0_4BBF_BE44_1FE7F38D66E2_.wvu.FilterData" localSheetId="0" hidden="1">'2019 год Приложение 3'!$A$16:$C$251</definedName>
    <definedName name="Z_A78453D7_4783_4203_A315_20143C6D7080_.wvu.FilterData" localSheetId="0" hidden="1">'2019 год Приложение 3'!$A$15:$H$349</definedName>
    <definedName name="Z_A7AB68EB_0C36_44AC_AFA4_D4EEDD6F2587_.wvu.FilterData" localSheetId="1" hidden="1">'2019 год Приложение  4'!$A$15:$D$370</definedName>
    <definedName name="Z_A926D13F_0B0D_4E83_9405_D363E37D0348_.wvu.FilterData" localSheetId="0" hidden="1">'2019 год Приложение 3'!$A$16:$C$251</definedName>
    <definedName name="Z_A9E291C5_5EEB_4FD7_BCBD_6208C6D7B0F8_.wvu.FilterData" localSheetId="1" hidden="1">'2019 год Приложение  4'!$A$15:$D$370</definedName>
    <definedName name="Z_A9E291C5_5EEB_4FD7_BCBD_6208C6D7B0F8_.wvu.FilterData" localSheetId="0" hidden="1">'2019 год Приложение 3'!$A$15:$H$349</definedName>
    <definedName name="Z_AA16F632_03F0_4A4A_8637_308586BF1014_.wvu.FilterData" localSheetId="1" hidden="1">'2019 год Приложение  4'!$A$15:$N$370</definedName>
    <definedName name="Z_AA16F632_03F0_4A4A_8637_308586BF1014_.wvu.FilterData" localSheetId="0" hidden="1">'2019 год Приложение 3'!$A$15:$H$349</definedName>
    <definedName name="Z_AA6057EE_23A0_4CF2_AC5C_D8F8A8ADD056_.wvu.FilterData" localSheetId="1" hidden="1">'2019 год Приложение  4'!$A$15:$N$370</definedName>
    <definedName name="Z_AAC793E5_144D_410A_8279_F7946D2AF41A_.wvu.FilterData" localSheetId="0" hidden="1">'2019 год Приложение 3'!$A$16:$C$251</definedName>
    <definedName name="Z_AC9AFD28_10D8_4670_A912_DDB893A211D1_.wvu.FilterData" localSheetId="1" hidden="1">'2019 год Приложение  4'!$A$15:$K$370</definedName>
    <definedName name="Z_AC9AFD28_10D8_4670_A912_DDB893A211D1_.wvu.FilterData" localSheetId="0" hidden="1">'2019 год Приложение 3'!$A$15:$H$349</definedName>
    <definedName name="Z_AE730581_F9A0_4649_A160_E986DBCDA19C_.wvu.FilterData" localSheetId="1" hidden="1">'2019 год Приложение  4'!$A$14:$K$370</definedName>
    <definedName name="Z_AE730581_F9A0_4649_A160_E986DBCDA19C_.wvu.FilterData" localSheetId="0" hidden="1">'2019 год Приложение 3'!$A$14:$H$349</definedName>
    <definedName name="Z_AF73B45C_3F4E_4B87_A9E2_DBD75C02FF68_.wvu.FilterData" localSheetId="1" hidden="1">'2019 год Приложение  4'!$A$15:$D$370</definedName>
    <definedName name="Z_AF73B45C_3F4E_4B87_A9E2_DBD75C02FF68_.wvu.FilterData" localSheetId="0" hidden="1">'2019 год Приложение 3'!$A$15:$C$349</definedName>
    <definedName name="Z_B0C8B420_7FC9_4415_952A_23BA0049B056_.wvu.FilterData" localSheetId="0" hidden="1">'2019 год Приложение 3'!$A$15:$H$349</definedName>
    <definedName name="Z_B125367F_1C96_4D35_827A_DEFEE1EF481C_.wvu.FilterData" localSheetId="1" hidden="1">'2019 год Приложение  4'!$A$15:$D$370</definedName>
    <definedName name="Z_B55F0053_78CA_4F7F_BE68_6C331A853EC7_.wvu.FilterData" localSheetId="1" hidden="1">'2019 год Приложение  4'!$A$16:$K$370</definedName>
    <definedName name="Z_B5E7EAA6_F6B2_4C43_A1B2_7FE8D3EE81A8_.wvu.FilterData" localSheetId="1" hidden="1">'2019 год Приложение  4'!$A$15:$D$370</definedName>
    <definedName name="Z_B5E7EAA6_F6B2_4C43_A1B2_7FE8D3EE81A8_.wvu.FilterData" localSheetId="0" hidden="1">'2019 год Приложение 3'!$A$15:$H$349</definedName>
    <definedName name="Z_B6562E8F_88DB_497F_BA23_0DE6FC564B31_.wvu.FilterData" localSheetId="1" hidden="1">'2019 год Приложение  4'!$A$15:$N$370</definedName>
    <definedName name="Z_B79814D9_4A76_444F_9DA0_87988C6053D6_.wvu.FilterData" localSheetId="0" hidden="1">'2019 год Приложение 3'!$A$15:$H$349</definedName>
    <definedName name="Z_B7C6B096_F822_4AE0_9104_276895CD530C_.wvu.FilterData" localSheetId="1" hidden="1">'2019 год Приложение  4'!$A$14:$K$14</definedName>
    <definedName name="Z_B7E8C950_FC48_4F46_94EB_50E3D7BDDB48_.wvu.FilterData" localSheetId="1" hidden="1">'2019 год Приложение  4'!$A$15:$D$370</definedName>
    <definedName name="Z_B9062BA9_20A5_4989_AABF_19FE6A65537B_.wvu.FilterData" localSheetId="1" hidden="1">'2019 год Приложение  4'!$A$15:$K$370</definedName>
    <definedName name="Z_B9062BA9_20A5_4989_AABF_19FE6A65537B_.wvu.FilterData" localSheetId="0" hidden="1">'2019 год Приложение 3'!$A$15:$H$349</definedName>
    <definedName name="Z_BA317F1F_BE01_441F_A8B2_85F003BF75B2_.wvu.FilterData" localSheetId="1" hidden="1">'2019 год Приложение  4'!$A$14:$K$370</definedName>
    <definedName name="Z_BBFF5A56_64CF_4223_9245_057727E8F581_.wvu.FilterData" localSheetId="1" hidden="1">'2019 год Приложение  4'!$A$15:$D$370</definedName>
    <definedName name="Z_BBFF5A56_64CF_4223_9245_057727E8F581_.wvu.FilterData" localSheetId="0" hidden="1">'2019 год Приложение 3'!$A$15:$H$349</definedName>
    <definedName name="Z_BCB9EA5D_CB3A_40AA_BF75_F228AA2D84CC_.wvu.FilterData" localSheetId="1" hidden="1">'2019 год Приложение  4'!$A$15:$D$370</definedName>
    <definedName name="Z_BCB9EA5D_CB3A_40AA_BF75_F228AA2D84CC_.wvu.FilterData" localSheetId="0" hidden="1">'2019 год Приложение 3'!$A$15:$H$349</definedName>
    <definedName name="Z_BCEB75BA_FE87_41C8_80D7_AFB8A63EA641_.wvu.FilterData" localSheetId="1" hidden="1">'2019 год Приложение  4'!$A$15:$N$370</definedName>
    <definedName name="Z_BD54A361_8DC5_477E_AEB8_9AAE45BFB9EE_.wvu.FilterData" localSheetId="1" hidden="1">'2019 год Приложение  4'!$A$15:$D$370</definedName>
    <definedName name="Z_C0C47C63_1E7E_4B25_A29F_CD7550CA823B_.wvu.FilterData" localSheetId="0" hidden="1">'2019 год Приложение 3'!$A$14:$H$283</definedName>
    <definedName name="Z_C0D29360_FD13_4973_8E33_952A22BF16EB_.wvu.FilterData" localSheetId="1" hidden="1">'2019 год Приложение  4'!$A$15:$D$15</definedName>
    <definedName name="Z_C1DDAE5D_89BA_4C96_A938_93F9E8D51819_.wvu.FilterData" localSheetId="1" hidden="1">'2019 год Приложение  4'!$A$15:$D$15</definedName>
    <definedName name="Z_C2DC1AAD_1A3D_4B7B_8D2B_551AC59D6585_.wvu.FilterData" localSheetId="1" hidden="1">'2019 год Приложение  4'!$A$15:$D$370</definedName>
    <definedName name="Z_C407E330_1B3A_4158_9E62_5ED9582C72C0_.wvu.FilterData" localSheetId="1" hidden="1">'2019 год Приложение  4'!$A$16:$K$370</definedName>
    <definedName name="Z_C594D5C5_096D_4C18_BDCB_87F0485F5449_.wvu.FilterData" localSheetId="1" hidden="1">'2019 год Приложение  4'!$A$16:$K$370</definedName>
    <definedName name="Z_C594D5C5_096D_4C18_BDCB_87F0485F5449_.wvu.FilterData" localSheetId="0" hidden="1">'2019 год Приложение 3'!$A$15:$H$349</definedName>
    <definedName name="Z_C63DF42A_916D_43B0_A9E5_99FBCC943E02_.wvu.FilterData" localSheetId="0" hidden="1">'2019 год Приложение 3'!$A$16:$H$283</definedName>
    <definedName name="Z_C6C561F1_23DA_4564_A66A_06C65CDB6B42_.wvu.FilterData" localSheetId="1" hidden="1">'2019 год Приложение  4'!$A$15:$N$370</definedName>
    <definedName name="Z_C9208FB7_BF46_4777_ADFF_D59A4811FEA6_.wvu.FilterData" localSheetId="1" hidden="1">'2019 год Приложение  4'!$A$14:$N$374</definedName>
    <definedName name="Z_CA26A0F4_943F_4D04_8E22_7943168C3B0E_.wvu.FilterData" localSheetId="1" hidden="1">'2019 год Приложение  4'!$A$15:$N$370</definedName>
    <definedName name="Z_CA26A0F4_943F_4D04_8E22_7943168C3B0E_.wvu.FilterData" localSheetId="0" hidden="1">'2019 год Приложение 3'!$A$15:$H$349</definedName>
    <definedName name="Z_CAEC251A_F30C_4C3C_B95E_0CDCABBBBBA6_.wvu.FilterData" localSheetId="1" hidden="1">'2019 год Приложение  4'!$A$14:$K$370</definedName>
    <definedName name="Z_CAEC251A_F30C_4C3C_B95E_0CDCABBBBBA6_.wvu.FilterData" localSheetId="0" hidden="1">'2019 год Приложение 3'!$A$14:$H$349</definedName>
    <definedName name="Z_CB37C154_FBD2_4DEC_B34C_F8AEB86FD5EB_.wvu.FilterData" localSheetId="0" hidden="1">'2019 год Приложение 3'!$A$15:$H$349</definedName>
    <definedName name="Z_CD629787_DE9E_41E9_98D2_872390B88852_.wvu.FilterData" localSheetId="1" hidden="1">'2019 год Приложение  4'!$A$15:$D$370</definedName>
    <definedName name="Z_CE6755E8_8FFD_448B_B838_FFE6BD017EDF_.wvu.FilterData" localSheetId="1" hidden="1">'2019 год Приложение  4'!$A$15:$D$370</definedName>
    <definedName name="Z_CED2E9B6_1773_495E_A3FD_92F54F21EE7D_.wvu.FilterData" localSheetId="1" hidden="1">'2019 год Приложение  4'!$A$14:$K$370</definedName>
    <definedName name="Z_CF7852E9_12A8_41A3_B1FA_248F70E5DC37_.wvu.FilterData" localSheetId="1" hidden="1">'2019 год Приложение  4'!$A$14:$K$370</definedName>
    <definedName name="Z_CF7852E9_12A8_41A3_B1FA_248F70E5DC37_.wvu.FilterData" localSheetId="0" hidden="1">'2019 год Приложение 3'!$A$14:$H$349</definedName>
    <definedName name="Z_D1B917BC_3220_432E_A965_9E7239D6A385_.wvu.FilterData" localSheetId="0" hidden="1">'2019 год Приложение 3'!$A$15:$H$283</definedName>
    <definedName name="Z_D5FAF748_0D0C_4359_BAF7_A8AC21E2030F_.wvu.FilterData" localSheetId="0" hidden="1">'2019 год Приложение 3'!$A$15:$H$349</definedName>
    <definedName name="Z_D6B20A4C_3000_441D_8208_F24778DE96F0_.wvu.FilterData" localSheetId="1" hidden="1">'2019 год Приложение  4'!$A$15:$N$370</definedName>
    <definedName name="Z_D7D5F00E_6389_4DE2_B414_F39C8294F181_.wvu.FilterData" localSheetId="1" hidden="1">'2019 год Приложение  4'!$A$15:$N$374</definedName>
    <definedName name="Z_D7D5F00E_6389_4DE2_B414_F39C8294F181_.wvu.FilterData" localSheetId="0" hidden="1">'2019 год Приложение 3'!$A$15:$H$353</definedName>
    <definedName name="Z_D7D5F00E_6389_4DE2_B414_F39C8294F181_.wvu.PrintArea" localSheetId="1" hidden="1">'2019 год Приложение  4'!$A$6:$I$374</definedName>
    <definedName name="Z_D7D5F00E_6389_4DE2_B414_F39C8294F181_.wvu.PrintArea" localSheetId="0" hidden="1">'2019 год Приложение 3'!$A$6:$H$353</definedName>
    <definedName name="Z_D7D5F00E_6389_4DE2_B414_F39C8294F181_.wvu.Rows" localSheetId="1" hidden="1">'2019 год Приложение  4'!$206:$206,'2019 год Приложение  4'!$231:$232</definedName>
    <definedName name="Z_D896FC5A_220E_437B_9865_C5F08B72A8E9_.wvu.FilterData" localSheetId="1" hidden="1">'2019 год Приложение  4'!$A$14:$N$374</definedName>
    <definedName name="Z_DA0D119F_FE1B_486D_AB08_72CEBEF8134D_.wvu.FilterData" localSheetId="1" hidden="1">'2019 год Приложение  4'!$A$15:$N$374</definedName>
    <definedName name="Z_DA0D119F_FE1B_486D_AB08_72CEBEF8134D_.wvu.FilterData" localSheetId="0" hidden="1">'2019 год Приложение 3'!$A$15:$H$353</definedName>
    <definedName name="Z_DA10F9D2_08DA_4FB8_967C_06A319AB7BED_.wvu.FilterData" localSheetId="1" hidden="1">'2019 год Приложение  4'!$A$15:$D$370</definedName>
    <definedName name="Z_DA9CA7EB_CE82_4121_9528_DE61DCF62070_.wvu.FilterData" localSheetId="1" hidden="1">'2019 год Приложение  4'!$A$15:$N$374</definedName>
    <definedName name="Z_DC2B6D6A_5855_4ADC_BC8B_920453EADA59_.wvu.FilterData" localSheetId="1" hidden="1">'2019 год Приложение  4'!$A$15:$N$370</definedName>
    <definedName name="Z_DC2B6D6A_5855_4ADC_BC8B_920453EADA59_.wvu.FilterData" localSheetId="0" hidden="1">'2019 год Приложение 3'!$A$15:$H$349</definedName>
    <definedName name="Z_DC642106_6C11_487B_A10A_67D65C44C59E_.wvu.FilterData" localSheetId="1" hidden="1">'2019 год Приложение  4'!$A$15:$D$370</definedName>
    <definedName name="Z_DD0B6CDA_0CA4_4F8A_901A_ADCD63EDDDE7_.wvu.FilterData" localSheetId="1" hidden="1">'2019 год Приложение  4'!$A$14:$N$374</definedName>
    <definedName name="Z_DDD8C4AB_CB3C_48E6_9763_42557181A0AF_.wvu.FilterData" localSheetId="1" hidden="1">'2019 год Приложение  4'!$A$14:$N$375</definedName>
    <definedName name="Z_DDD8C4AB_CB3C_48E6_9763_42557181A0AF_.wvu.FilterData" localSheetId="0" hidden="1">'2019 год Приложение 3'!$A$14:$P$353</definedName>
    <definedName name="Z_DEE0439B_F189_4C4A_8D12_38A34AC49EBA_.wvu.FilterData" localSheetId="1" hidden="1">'2019 год Приложение  4'!$A$15:$N$370</definedName>
    <definedName name="Z_DEE0439B_F189_4C4A_8D12_38A34AC49EBA_.wvu.FilterData" localSheetId="0" hidden="1">'2019 год Приложение 3'!$A$15:$H$349</definedName>
    <definedName name="Z_E12E1E2F_DB5D_4E26_AA0F_64A30D7CB250_.wvu.FilterData" localSheetId="1" hidden="1">'2019 год Приложение  4'!$A$15:$N$370</definedName>
    <definedName name="Z_E240582D_2C49_4E51_9BAF_4EB73E148DD3_.wvu.FilterData" localSheetId="1" hidden="1">'2019 год Приложение  4'!$A$14:$N$374</definedName>
    <definedName name="Z_E240582D_2C49_4E51_9BAF_4EB73E148DD3_.wvu.FilterData" localSheetId="0" hidden="1">'2019 год Приложение 3'!$A$14:$P$353</definedName>
    <definedName name="Z_E3C6713E_8023_4AA9_8A29_3AE879C33232_.wvu.FilterData" localSheetId="1" hidden="1">'2019 год Приложение  4'!$A$15:$D$370</definedName>
    <definedName name="Z_E5281637_3B26_479E_BF0F_EBD3A6ED1870_.wvu.FilterData" localSheetId="1" hidden="1">'2019 год Приложение  4'!$A$14:$K$370</definedName>
    <definedName name="Z_E5281637_3B26_479E_BF0F_EBD3A6ED1870_.wvu.FilterData" localSheetId="0" hidden="1">'2019 год Приложение 3'!$A$14:$H$349</definedName>
    <definedName name="Z_E99CA35F_295B_49B3_8AA9_D1FBDEF4F038_.wvu.FilterData" localSheetId="1" hidden="1">'2019 год Приложение  4'!$A$15:$D$370</definedName>
    <definedName name="Z_E99CA35F_295B_49B3_8AA9_D1FBDEF4F038_.wvu.FilterData" localSheetId="0" hidden="1">'2019 год Приложение 3'!$A$15:$C$349</definedName>
    <definedName name="Z_EA7E325E_E9C4_43C2_8F94_8A4CD3295385_.wvu.FilterData" localSheetId="1" hidden="1">'2019 год Приложение  4'!$A$14:$K$370</definedName>
    <definedName name="Z_EA7E325E_E9C4_43C2_8F94_8A4CD3295385_.wvu.FilterData" localSheetId="0" hidden="1">'2019 год Приложение 3'!$A$14:$H$349</definedName>
    <definedName name="Z_EA7E325E_E9C4_43C2_8F94_8A4CD3295385_.wvu.PrintArea" localSheetId="1" hidden="1">'2019 год Приложение  4'!$A$10:$D$370</definedName>
    <definedName name="Z_EA7E325E_E9C4_43C2_8F94_8A4CD3295385_.wvu.PrintArea" localSheetId="0" hidden="1">'2019 год Приложение 3'!$A$11:$C$349</definedName>
    <definedName name="Z_EA7E325E_E9C4_43C2_8F94_8A4CD3295385_.wvu.Rows" localSheetId="1" hidden="1">'2019 год Приложение  4'!#REF!,'2019 год Приложение  4'!#REF!</definedName>
    <definedName name="Z_EA8E9EA7_8D3C_4793_82D3_53C8283F6613_.wvu.FilterData" localSheetId="1" hidden="1">'2019 год Приложение  4'!$A$15:$D$370</definedName>
    <definedName name="Z_EA8E9EA7_8D3C_4793_82D3_53C8283F6613_.wvu.FilterData" localSheetId="0" hidden="1">'2019 год Приложение 3'!$A$15:$C$349</definedName>
    <definedName name="Z_EB1F9754_81A4_4300_9136_C4584DE5BB80_.wvu.FilterData" localSheetId="1" hidden="1">'2019 год Приложение  4'!$A$16:$K$370</definedName>
    <definedName name="Z_EB1F9754_81A4_4300_9136_C4584DE5BB80_.wvu.FilterData" localSheetId="0" hidden="1">'2019 год Приложение 3'!$A$15:$H$349</definedName>
    <definedName name="Z_EB8BBF6B_ABBD_4A01_B4CD_F80BF70D79AB_.wvu.FilterData" localSheetId="1" hidden="1">'2019 год Приложение  4'!$A$15:$D$370</definedName>
    <definedName name="Z_EC1C063C_6B0A_462C_AA57_E835F386C4D8_.wvu.FilterData" localSheetId="1" hidden="1">'2019 год Приложение  4'!$A$15:$K$370</definedName>
    <definedName name="Z_EC62E557_0DAE_4118_92A6_3EE6AFDCD76F_.wvu.FilterData" localSheetId="1" hidden="1">'2019 год Приложение  4'!$A$15:$N$370</definedName>
    <definedName name="Z_ED7D03B9_EBA8_422D_9F4A_BBCCD5E098E3_.wvu.FilterData" localSheetId="0" hidden="1">'2019 год Приложение 3'!$A$15:$H$349</definedName>
    <definedName name="Z_EE33F828_B63A_481B_8687_E404D78A8D56_.wvu.FilterData" localSheetId="1" hidden="1">'2019 год Приложение  4'!$A$15:$N$370</definedName>
    <definedName name="Z_EE33F828_B63A_481B_8687_E404D78A8D56_.wvu.FilterData" localSheetId="0" hidden="1">'2019 год Приложение 3'!$A$15:$H$349</definedName>
    <definedName name="Z_EFF178E8_C8AC_47EC_827A_692B15ACBD0B_.wvu.FilterData" localSheetId="1" hidden="1">'2019 год Приложение  4'!$A$15:$N$370</definedName>
    <definedName name="Z_F09B2707_B73D_4942_B4CA_A55AC32797B2_.wvu.FilterData" localSheetId="1" hidden="1">'2019 год Приложение  4'!$A$15:$N$370</definedName>
    <definedName name="Z_F09B2707_B73D_4942_B4CA_A55AC32797B2_.wvu.FilterData" localSheetId="0" hidden="1">'2019 год Приложение 3'!$A$15:$H$349</definedName>
    <definedName name="Z_F0AEB904_EDFD_4DA8_8E45_5B132DA87D24_.wvu.FilterData" localSheetId="1" hidden="1">'2019 год Приложение  4'!$A$15:$D$370</definedName>
    <definedName name="Z_F1E5C7C7_BAE3_458A_84FB_35E70B388DF5_.wvu.FilterData" localSheetId="0" hidden="1">'2019 год Приложение 3'!$A$16:$C$251</definedName>
    <definedName name="Z_F33373D5_C5C4_4F71_813A_379961506D46_.wvu.FilterData" localSheetId="0" hidden="1">'2019 год Приложение 3'!$A$15:$H$349</definedName>
    <definedName name="Z_F3347612_A29B_4BB4_8F79_0B6F36DACEBB_.wvu.FilterData" localSheetId="1" hidden="1">'2019 год Приложение  4'!$A$14:$K$370</definedName>
    <definedName name="Z_F3347612_A29B_4BB4_8F79_0B6F36DACEBB_.wvu.FilterData" localSheetId="0" hidden="1">'2019 год Приложение 3'!$A$15:$H$349</definedName>
    <definedName name="Z_F3FBA5D4_522A_4E95_B407_653351A6F444_.wvu.FilterData" localSheetId="1" hidden="1">'2019 год Приложение  4'!$A$15:$N$370</definedName>
    <definedName name="Z_F3FBA5D4_522A_4E95_B407_653351A6F444_.wvu.FilterData" localSheetId="0" hidden="1">'2019 год Приложение 3'!$A$15:$H$349</definedName>
    <definedName name="Z_F5243B7A_D732_476C_80EE_A8F8DF8ABC14_.wvu.FilterData" localSheetId="1" hidden="1">'2019 год Приложение  4'!$A$15:$N$374</definedName>
    <definedName name="Z_F5243B7A_D732_476C_80EE_A8F8DF8ABC14_.wvu.FilterData" localSheetId="0" hidden="1">'2019 год Приложение 3'!$A$15:$H$353</definedName>
    <definedName name="Z_F6122843_35FD_4DE2_8960_1676DA0EFE93_.wvu.FilterData" localSheetId="0" hidden="1">'2019 год Приложение 3'!$A$16:$C$251</definedName>
    <definedName name="Z_F77A56A8_A75D_4749_83E7_A46F30372FC7_.wvu.FilterData" localSheetId="0" hidden="1">'2019 год Приложение 3'!$A$16:$C$251</definedName>
    <definedName name="Z_F83E4966_D4D0_48CB_AC08_347FD211344F_.wvu.FilterData" localSheetId="0" hidden="1">'2019 год Приложение 3'!$A$15:$H$349</definedName>
    <definedName name="Z_F890EF21_D7E1_4A9B_9CE1_7F9B34521531_.wvu.FilterData" localSheetId="1" hidden="1">'2019 год Приложение  4'!$A$15:$N$370</definedName>
    <definedName name="Z_F890EF21_D7E1_4A9B_9CE1_7F9B34521531_.wvu.FilterData" localSheetId="0" hidden="1">'2019 год Приложение 3'!$A$15:$H$349</definedName>
    <definedName name="Z_F9510B3D_5733_4A2F_AD41_8D719DE08040_.wvu.FilterData" localSheetId="1" hidden="1">'2019 год Приложение  4'!$A$15:$D$370</definedName>
    <definedName name="Z_F9510B3D_5733_4A2F_AD41_8D719DE08040_.wvu.FilterData" localSheetId="0" hidden="1">'2019 год Приложение 3'!$A$15:$H$349</definedName>
    <definedName name="Z_F9510B3D_5733_4A2F_AD41_8D719DE08040_.wvu.PrintArea" localSheetId="1" hidden="1">'2019 год Приложение  4'!$A$10:$D$370</definedName>
    <definedName name="Z_F9510B3D_5733_4A2F_AD41_8D719DE08040_.wvu.PrintArea" localSheetId="0" hidden="1">'2019 год Приложение 3'!$A$11:$C$349</definedName>
    <definedName name="Z_FAEB8D12_6F02_4D2A_85DF_FFFD885E80DE_.wvu.FilterData" localSheetId="1" hidden="1">'2019 год Приложение  4'!$A$15:$D$370</definedName>
    <definedName name="Z_FAEB8D12_6F02_4D2A_85DF_FFFD885E80DE_.wvu.FilterData" localSheetId="0" hidden="1">'2019 год Приложение 3'!$A$15:$H$349</definedName>
    <definedName name="Z_FCCBE0E7_FEEA_4B4A_9B43_3BC14B324A55_.wvu.FilterData" localSheetId="1" hidden="1">'2019 год Приложение  4'!$A$15:$N$370</definedName>
    <definedName name="Z_FFA87C71_667A_4282_B3E9_0239568B872F_.wvu.FilterData" localSheetId="1" hidden="1">'2019 год Приложение  4'!$A$15:$K$370</definedName>
    <definedName name="Z_FFA87C71_667A_4282_B3E9_0239568B872F_.wvu.FilterData" localSheetId="0" hidden="1">'2019 год Приложение 3'!$A$15:$H$349</definedName>
    <definedName name="_xlnm.Print_Area" localSheetId="1">'2019 год Приложение  4'!$A$1:$I$374</definedName>
  </definedNames>
  <calcPr fullCalcOnLoad="1"/>
</workbook>
</file>

<file path=xl/sharedStrings.xml><?xml version="1.0" encoding="utf-8"?>
<sst xmlns="http://schemas.openxmlformats.org/spreadsheetml/2006/main" count="2202" uniqueCount="386">
  <si>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</si>
  <si>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</si>
  <si>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</si>
  <si>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</si>
  <si>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</si>
  <si>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</si>
  <si>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</si>
  <si>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</si>
  <si>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</si>
  <si>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</si>
  <si>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</si>
  <si>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</si>
  <si>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</si>
  <si>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</si>
  <si>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</si>
  <si>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</si>
  <si>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</si>
  <si>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</si>
  <si>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</si>
  <si>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</si>
  <si>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</si>
  <si>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</si>
  <si>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</si>
  <si>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</si>
  <si>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</si>
  <si>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</si>
  <si>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</si>
  <si>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</si>
  <si>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</si>
  <si>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</si>
  <si>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</si>
  <si>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</si>
  <si>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</si>
  <si>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</si>
  <si>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</si>
  <si>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</si>
  <si>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</si>
  <si>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</si>
  <si>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</si>
  <si>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</si>
  <si>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</si>
  <si>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</si>
  <si>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</si>
  <si>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</si>
  <si>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</si>
  <si>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</si>
  <si>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</si>
  <si>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</si>
  <si>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</si>
  <si>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</si>
  <si>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</si>
  <si>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</si>
  <si>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</si>
  <si>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</si>
  <si>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</si>
  <si>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</si>
  <si>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</si>
  <si>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</si>
  <si>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</si>
  <si>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</si>
  <si>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</si>
  <si>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</si>
  <si>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</si>
  <si>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</si>
  <si>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</si>
  <si>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</si>
  <si>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</si>
  <si>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</si>
  <si>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</si>
  <si>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</si>
  <si>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</si>
  <si>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</si>
  <si>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</si>
  <si>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</si>
  <si>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</si>
  <si>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</si>
  <si>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</si>
  <si>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</si>
  <si>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</si>
  <si>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</si>
  <si>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</si>
  <si>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</si>
  <si>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</si>
  <si>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</si>
  <si>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</si>
  <si>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</si>
  <si>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</si>
  <si>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</si>
  <si>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</si>
  <si>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</si>
  <si>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</si>
  <si>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</si>
  <si>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</si>
  <si>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</si>
  <si>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</si>
  <si>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</si>
  <si>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</si>
  <si>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</si>
  <si>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</si>
  <si>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</si>
  <si>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</si>
  <si>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</si>
  <si>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</si>
  <si>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</si>
  <si>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</si>
  <si>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</si>
  <si>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</si>
  <si>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</si>
  <si>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</si>
  <si>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</si>
  <si>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</si>
  <si>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</si>
  <si>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</si>
  <si>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</si>
  <si>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</si>
  <si>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</si>
  <si>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</si>
  <si>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</si>
  <si>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</si>
  <si>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</si>
  <si>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</si>
  <si>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</si>
  <si>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</si>
  <si>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</si>
  <si>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</si>
  <si>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</si>
  <si>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</si>
  <si>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</si>
  <si>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</si>
  <si>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</si>
  <si>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</si>
  <si>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</si>
  <si>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</si>
  <si>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</si>
  <si>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</si>
  <si>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</si>
  <si>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</si>
  <si>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</si>
  <si>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</si>
  <si>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</si>
  <si>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</si>
  <si>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</si>
  <si>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</si>
  <si>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</si>
  <si>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</si>
  <si>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</si>
  <si>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</si>
  <si>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</si>
  <si>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</si>
  <si>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</si>
  <si>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</si>
  <si>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</si>
  <si>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</si>
  <si>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</si>
  <si>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</si>
  <si>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</si>
  <si>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</si>
  <si>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</si>
  <si>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</si>
  <si>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</si>
  <si>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</si>
  <si>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</si>
  <si>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</si>
  <si>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</si>
  <si>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</si>
  <si>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</si>
  <si>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</si>
  <si>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</si>
  <si>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</si>
  <si>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</si>
  <si>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</si>
  <si>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</si>
  <si>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</si>
  <si>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</si>
  <si>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</si>
  <si>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</si>
  <si>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</si>
  <si>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</si>
  <si>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</si>
  <si>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</si>
  <si>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</si>
  <si>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</si>
  <si>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</si>
  <si>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</si>
  <si>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</si>
  <si>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</si>
  <si>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</si>
  <si>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</si>
  <si>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</si>
  <si>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</si>
  <si>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</si>
  <si>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</si>
  <si>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</si>
  <si>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</si>
  <si>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</si>
  <si>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</si>
  <si>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</si>
  <si>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</si>
  <si>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</si>
  <si>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</si>
  <si>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</si>
  <si>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</si>
  <si>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</si>
  <si>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</si>
  <si>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</si>
  <si>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</si>
  <si>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</si>
  <si>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</si>
  <si>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</si>
  <si>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</si>
  <si>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</si>
  <si>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</si>
  <si>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</si>
  <si>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</si>
  <si>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</si>
  <si>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</si>
  <si>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</si>
  <si>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</si>
  <si>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</si>
  <si>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</si>
  <si>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</si>
  <si>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</si>
  <si>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</si>
  <si>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</si>
  <si>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</si>
  <si>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</si>
  <si>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</si>
  <si>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</si>
  <si>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</si>
  <si>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</si>
  <si>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</si>
  <si>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</si>
  <si>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</si>
  <si>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</si>
  <si>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</si>
  <si>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</si>
  <si>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</si>
  <si>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</si>
  <si>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</si>
  <si>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</si>
  <si>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</si>
  <si>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</si>
  <si>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>03 3 12 S2210</t>
  </si>
  <si>
    <t>03 3 13 S2220</t>
  </si>
  <si>
    <t>03 3 17 S2270</t>
  </si>
  <si>
    <t>04 4 11 S2040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</si>
  <si>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</si>
  <si>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</si>
  <si>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</si>
  <si>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</si>
  <si>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</si>
  <si>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</si>
  <si>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</si>
  <si>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</si>
  <si>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</si>
  <si>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</si>
  <si>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</si>
  <si>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</si>
  <si>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</si>
  <si>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</si>
  <si>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</si>
  <si>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</si>
  <si>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</si>
  <si>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</si>
  <si>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</si>
  <si>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</si>
  <si>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</si>
  <si>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</si>
  <si>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</si>
  <si>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</si>
  <si>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</si>
  <si>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</si>
  <si>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</si>
  <si>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</si>
  <si>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</si>
  <si>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</si>
  <si>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</si>
  <si>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</si>
  <si>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</si>
  <si>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</si>
  <si>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</si>
  <si>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</si>
  <si>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</si>
  <si>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</si>
  <si>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</si>
  <si>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</si>
  <si>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</si>
  <si>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</si>
  <si>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</si>
  <si>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</si>
  <si>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</si>
  <si>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</si>
  <si>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</si>
  <si>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</si>
  <si>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</si>
  <si>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</si>
  <si>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</si>
  <si>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</si>
  <si>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</si>
  <si>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</si>
  <si>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Комплексные кадастровые работы</t>
  </si>
  <si>
    <t>03 2 34 S2080</t>
  </si>
  <si>
    <t>Обеспечение персонифицированного финансирования дополнительного образования детей</t>
  </si>
  <si>
    <t>04 3 19 00000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</si>
  <si>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</si>
  <si>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</si>
  <si>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</si>
  <si>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</si>
  <si>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</si>
  <si>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07 1 15 00000</t>
  </si>
  <si>
    <t>Обслуживание муниципального долга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</si>
  <si>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</si>
  <si>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</si>
  <si>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</si>
  <si>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</si>
  <si>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</si>
  <si>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</si>
  <si>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</si>
  <si>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</si>
  <si>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</si>
  <si>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</si>
  <si>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2019 год и плановый период 2020 и 2021 годов</t>
  </si>
  <si>
    <t>Сумма (тыс. рублей)</t>
  </si>
  <si>
    <t>2019 год</t>
  </si>
  <si>
    <t>Ведомственная структура расходов бюджета муниципального образования муниципального района "Печора" на 2019 год и плановый период 2020 и 2021 годов</t>
  </si>
  <si>
    <t>01 3 23 00000</t>
  </si>
  <si>
    <t>Подпрограмма "Улучшение состояния территорий МО МР "Печора"</t>
  </si>
  <si>
    <t>Условно утверждаемые (утвержденные) расходы</t>
  </si>
  <si>
    <t>99 0 00 99990</t>
  </si>
  <si>
    <t>07 4 56 00000</t>
  </si>
  <si>
    <t>Обеспечение связью удаленных населенных пунктов</t>
  </si>
  <si>
    <t>09 1 13 00000</t>
  </si>
  <si>
    <t>Реализация проекта "Народный бюджет" в сфере занятости населения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</si>
  <si>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</si>
  <si>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народных проектов в сфере предпринимательства в рамках проекта "Народный бюджет"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</si>
  <si>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</si>
  <si>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</si>
  <si>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</si>
  <si>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</si>
  <si>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</si>
  <si>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</si>
  <si>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 xml:space="preserve">Разработка (корректировка) генеральных планов, правил землепользования и застройки  и документации по планировке территории муниципальных образований </t>
  </si>
  <si>
    <t>05 0 13 00000</t>
  </si>
  <si>
    <t>Укрепление материально-технической базы муниципальных учреждений сферы культуры</t>
  </si>
  <si>
    <t>99 0 00 99950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</si>
  <si>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</si>
  <si>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</si>
  <si>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от  18 декабря 2018 года № 6-31/326  </t>
  </si>
  <si>
    <t>09 2 32 51760</t>
  </si>
  <si>
    <t>09 2 32 51350</t>
  </si>
  <si>
    <t>Резерв средств на 2019 год, в том числе для увеличения расходов на оплату труда</t>
  </si>
  <si>
    <t>Сумма
(тыс. рублей)</t>
  </si>
  <si>
    <t>изменения</t>
  </si>
  <si>
    <t xml:space="preserve">от     февраля 2019 года № </t>
  </si>
  <si>
    <t xml:space="preserve">от    февраля 2019 года № </t>
  </si>
  <si>
    <t>04 2 11 S2020</t>
  </si>
  <si>
    <t xml:space="preserve">Разработка генеральных планов, правил землепользования и застройки  и документации по планировке территории муниципальных образований </t>
  </si>
  <si>
    <t>03 2 35 S2410</t>
  </si>
  <si>
    <t>05 0 13 L4670</t>
  </si>
  <si>
    <t>05 0 12 00000</t>
  </si>
  <si>
    <t>Укрепление материально-технической базы муниципальных учреждений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</si>
  <si>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</si>
  <si>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S9602</t>
  </si>
  <si>
    <t>Субсидии юридическим лицам (кроме некоммерческих организаций), индивидуальным предпринимателям, физическим лицам</t>
  </si>
  <si>
    <t>99 0 00 27300</t>
  </si>
  <si>
    <t>07 3 81 00000</t>
  </si>
  <si>
    <t>Создание условий для функционирования муниципальных учреждений (организаций)</t>
  </si>
  <si>
    <t>07 3 82 00000</t>
  </si>
  <si>
    <t>99 0 00 03010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</si>
  <si>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</si>
  <si>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</si>
  <si>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</si>
  <si>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99 0 00 03040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</si>
  <si>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</si>
  <si>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 xml:space="preserve">Реализация народных проектов в сфере малого и среднего предпринимательства, прошедших отбор в рамках проекта "Народный бюджет".
</t>
  </si>
  <si>
    <t>01 3 23 S2560</t>
  </si>
  <si>
    <t>Приложение 2</t>
  </si>
  <si>
    <t>Реализация народных проектов в сфере культуры, прошедших отбор в рамках проекта "Народный бюджет"</t>
  </si>
  <si>
    <t>05 0 21 S2460</t>
  </si>
  <si>
    <t>05 0 22 S2460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</si>
  <si>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</si>
  <si>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</si>
  <si>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</si>
  <si>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 xml:space="preserve">Реализация народных проектов в сфере занятости населения, прошедших отбор в рамках проекта "Народный бюджет".
</t>
  </si>
  <si>
    <t>09 1 13 S2540</t>
  </si>
  <si>
    <t>Обеспечение деятельности (оказания услуг) муниципальных учреждений (организаций)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</si>
</sst>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61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186" fontId="11" fillId="33" borderId="12" xfId="0" applyNumberFormat="1" applyFont="1" applyFill="1" applyBorder="1" applyAlignment="1">
      <alignment horizontal="center" vertical="center" wrapText="1"/>
    </xf>
    <xf numFmtId="187" fontId="11" fillId="33" borderId="13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justify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81" fontId="11" fillId="0" borderId="15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top" wrapText="1"/>
    </xf>
    <xf numFmtId="49" fontId="11" fillId="6" borderId="10" xfId="0" applyNumberFormat="1" applyFont="1" applyFill="1" applyBorder="1" applyAlignment="1">
      <alignment horizontal="center" vertical="center" wrapText="1"/>
    </xf>
    <xf numFmtId="181" fontId="2" fillId="6" borderId="22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186" fontId="11" fillId="33" borderId="23" xfId="0" applyNumberFormat="1" applyFont="1" applyFill="1" applyBorder="1" applyAlignment="1">
      <alignment horizontal="center" vertical="center" wrapText="1"/>
    </xf>
    <xf numFmtId="187" fontId="11" fillId="33" borderId="14" xfId="0" applyNumberFormat="1" applyFont="1" applyFill="1" applyBorder="1" applyAlignment="1">
      <alignment horizontal="center" vertical="center" wrapText="1"/>
    </xf>
    <xf numFmtId="187" fontId="11" fillId="33" borderId="24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justify" vertical="center" wrapText="1"/>
    </xf>
    <xf numFmtId="0" fontId="59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1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Alignment="1">
      <alignment vertical="center"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189" fontId="19" fillId="35" borderId="0" xfId="0" applyNumberFormat="1" applyFont="1" applyFill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justify" vertical="center" wrapText="1"/>
    </xf>
    <xf numFmtId="0" fontId="20" fillId="35" borderId="0" xfId="0" applyFont="1" applyFill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15" fillId="0" borderId="16" xfId="0" applyNumberFormat="1" applyFont="1" applyFill="1" applyBorder="1" applyAlignment="1">
      <alignment horizontal="justify" vertical="center" wrapText="1"/>
    </xf>
    <xf numFmtId="0" fontId="3" fillId="33" borderId="16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6" fontId="3" fillId="33" borderId="10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11" fillId="0" borderId="10" xfId="0" applyNumberFormat="1" applyFont="1" applyBorder="1" applyAlignment="1">
      <alignment horizontal="right" vertical="center" wrapText="1"/>
    </xf>
    <xf numFmtId="196" fontId="3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33" borderId="15" xfId="0" applyNumberFormat="1" applyFont="1" applyFill="1" applyBorder="1" applyAlignment="1">
      <alignment horizontal="right" vertical="center" wrapText="1"/>
    </xf>
    <xf numFmtId="196" fontId="11" fillId="33" borderId="15" xfId="0" applyNumberFormat="1" applyFont="1" applyFill="1" applyBorder="1" applyAlignment="1">
      <alignment horizontal="right" vertical="center" wrapText="1"/>
    </xf>
    <xf numFmtId="196" fontId="11" fillId="33" borderId="13" xfId="0" applyNumberFormat="1" applyFont="1" applyFill="1" applyBorder="1" applyAlignment="1">
      <alignment horizontal="right" vertical="center" wrapText="1"/>
    </xf>
    <xf numFmtId="196" fontId="11" fillId="33" borderId="27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horizontal="left" vertical="center"/>
    </xf>
    <xf numFmtId="181" fontId="3" fillId="33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justify" wrapText="1"/>
    </xf>
    <xf numFmtId="0" fontId="20" fillId="35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/>
    </xf>
    <xf numFmtId="196" fontId="11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8" fillId="0" borderId="0" xfId="0" applyNumberFormat="1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Normal="90" zoomScaleSheetLayoutView="100" workbookViewId="0" topLeftCell="B1">
      <selection activeCell="I1" sqref="I1:Q16384"/>
    </sheetView>
  </sheetViews>
  <sheetFormatPr defaultColWidth="9.140625" defaultRowHeight="9.75" customHeight="1"/>
  <cols>
    <col min="1" max="1" width="65.8515625" style="19" customWidth="1"/>
    <col min="2" max="2" width="17.8515625" style="19" customWidth="1"/>
    <col min="3" max="3" width="8.421875" style="19" customWidth="1"/>
    <col min="4" max="4" width="14.28125" style="19" hidden="1" customWidth="1"/>
    <col min="5" max="5" width="15.14062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bestFit="1" customWidth="1"/>
    <col min="12" max="12" width="60.421875" style="19" customWidth="1"/>
    <col min="13" max="16384" width="9.140625" style="19" customWidth="1"/>
  </cols>
  <sheetData>
    <row r="1" spans="2:8" ht="23.25" customHeight="1">
      <c r="B1" s="198" t="s">
        <v>376</v>
      </c>
      <c r="C1" s="198"/>
      <c r="D1" s="198"/>
      <c r="E1" s="198"/>
      <c r="F1" s="198"/>
      <c r="G1" s="198"/>
      <c r="H1" s="198"/>
    </row>
    <row r="2" spans="2:8" ht="18" customHeight="1">
      <c r="B2" s="199" t="s">
        <v>319</v>
      </c>
      <c r="C2" s="199"/>
      <c r="D2" s="199"/>
      <c r="E2" s="199"/>
      <c r="F2" s="199"/>
      <c r="G2" s="199"/>
      <c r="H2" s="199"/>
    </row>
    <row r="3" spans="2:8" ht="12.75" customHeight="1">
      <c r="B3" s="199" t="s">
        <v>335</v>
      </c>
      <c r="C3" s="199"/>
      <c r="D3" s="199"/>
      <c r="E3" s="199"/>
      <c r="F3" s="199"/>
      <c r="G3" s="199"/>
      <c r="H3" s="199"/>
    </row>
    <row r="4" spans="2:8" ht="11.25" customHeight="1">
      <c r="B4" s="199" t="s">
        <v>354</v>
      </c>
      <c r="C4" s="199"/>
      <c r="D4" s="199"/>
      <c r="E4" s="199"/>
      <c r="F4" s="199"/>
      <c r="G4" s="199"/>
      <c r="H4" s="199"/>
    </row>
    <row r="5" spans="2:8" ht="18.75" customHeight="1">
      <c r="B5" s="174"/>
      <c r="C5" s="174"/>
      <c r="D5" s="174"/>
      <c r="E5" s="174"/>
      <c r="F5" s="174"/>
      <c r="G5" s="174"/>
      <c r="H5" s="174"/>
    </row>
    <row r="6" spans="2:8" ht="18.75" customHeight="1">
      <c r="B6" s="198" t="s">
        <v>292</v>
      </c>
      <c r="C6" s="198"/>
      <c r="D6" s="198"/>
      <c r="E6" s="198"/>
      <c r="F6" s="198"/>
      <c r="G6" s="198"/>
      <c r="H6" s="198"/>
    </row>
    <row r="7" spans="2:8" ht="23.25" customHeight="1">
      <c r="B7" s="121"/>
      <c r="C7" s="121"/>
      <c r="D7" s="121"/>
      <c r="E7" s="121"/>
      <c r="F7" s="195" t="s">
        <v>319</v>
      </c>
      <c r="G7" s="195"/>
      <c r="H7" s="195"/>
    </row>
    <row r="8" spans="2:8" ht="12.75" customHeight="1">
      <c r="B8" s="121"/>
      <c r="C8" s="121"/>
      <c r="D8" s="121"/>
      <c r="E8" s="121"/>
      <c r="F8" s="195" t="s">
        <v>335</v>
      </c>
      <c r="G8" s="195"/>
      <c r="H8" s="195"/>
    </row>
    <row r="9" spans="2:8" ht="12.75" customHeight="1">
      <c r="B9" s="121"/>
      <c r="C9" s="121"/>
      <c r="D9" s="121"/>
      <c r="E9" s="121"/>
      <c r="F9" s="195" t="s">
        <v>347</v>
      </c>
      <c r="G9" s="195"/>
      <c r="H9" s="195"/>
    </row>
    <row r="10" ht="12.75"/>
    <row r="11" spans="1:8" ht="57.75" customHeight="1">
      <c r="A11" s="200" t="s">
        <v>321</v>
      </c>
      <c r="B11" s="200"/>
      <c r="C11" s="200"/>
      <c r="D11" s="200"/>
      <c r="E11" s="200"/>
      <c r="F11" s="200"/>
      <c r="G11" s="200"/>
      <c r="H11" s="200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96" t="s">
        <v>3</v>
      </c>
      <c r="B13" s="201" t="s">
        <v>1</v>
      </c>
      <c r="C13" s="201" t="s">
        <v>2</v>
      </c>
      <c r="D13" s="196" t="s">
        <v>351</v>
      </c>
      <c r="E13" s="196" t="s">
        <v>352</v>
      </c>
      <c r="F13" s="203" t="s">
        <v>322</v>
      </c>
      <c r="G13" s="203"/>
      <c r="H13" s="203"/>
    </row>
    <row r="14" spans="1:8" ht="29.25" customHeight="1">
      <c r="A14" s="197"/>
      <c r="B14" s="202"/>
      <c r="C14" s="202"/>
      <c r="D14" s="197"/>
      <c r="E14" s="197"/>
      <c r="F14" s="162" t="s">
        <v>323</v>
      </c>
      <c r="G14" s="162" t="s">
        <v>318</v>
      </c>
      <c r="H14" s="162" t="s">
        <v>320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12" ht="18.75">
      <c r="A16" s="29" t="s">
        <v>7</v>
      </c>
      <c r="B16" s="5" t="s">
        <v>0</v>
      </c>
      <c r="C16" s="5" t="s">
        <v>0</v>
      </c>
      <c r="D16" s="6">
        <f>D17+D32+D38+D88+D145+D175+D186+D255+D273+D297</f>
        <v>1735687.6999999997</v>
      </c>
      <c r="E16" s="6">
        <f>E17+E32+E38+E88+E145+E175+E186+E255+E273+E297</f>
        <v>74290.8</v>
      </c>
      <c r="F16" s="6">
        <f>F17+F32+F38+F88+F145+F175+F186+F255+F273+F297</f>
        <v>1809978.4999999998</v>
      </c>
      <c r="G16" s="6">
        <f>G17+G32+G38+G88+G145+G175+G186+G255+G273+G297</f>
        <v>1656883.2</v>
      </c>
      <c r="H16" s="6">
        <f>H17+H32+H38+H88+H145+H175+H186+H255+H273+H297</f>
        <v>1652486.8999999997</v>
      </c>
      <c r="I16" s="27"/>
      <c r="J16" s="27"/>
      <c r="K16" s="27"/>
      <c r="L16" s="27"/>
    </row>
    <row r="17" spans="1:8" ht="31.5">
      <c r="A17" s="30" t="s">
        <v>68</v>
      </c>
      <c r="B17" s="31" t="s">
        <v>134</v>
      </c>
      <c r="C17" s="31" t="s">
        <v>0</v>
      </c>
      <c r="D17" s="32">
        <f>D21+D18</f>
        <v>961.8</v>
      </c>
      <c r="E17" s="32">
        <f>E21+E18</f>
        <v>0</v>
      </c>
      <c r="F17" s="32">
        <f>F21+F18</f>
        <v>961.8</v>
      </c>
      <c r="G17" s="32">
        <f>G21+G18</f>
        <v>889.3</v>
      </c>
      <c r="H17" s="32">
        <f>H21+H18</f>
        <v>889.3</v>
      </c>
    </row>
    <row r="18" spans="1:8" ht="15.75">
      <c r="A18" s="13" t="s">
        <v>277</v>
      </c>
      <c r="B18" s="11" t="s">
        <v>278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</row>
    <row r="19" spans="1:8" ht="31.5">
      <c r="A19" s="46" t="s">
        <v>291</v>
      </c>
      <c r="B19" s="15" t="s">
        <v>289</v>
      </c>
      <c r="C19" s="43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</row>
    <row r="20" spans="1:8" ht="31.5">
      <c r="A20" s="125" t="s">
        <v>13</v>
      </c>
      <c r="B20" s="15" t="s">
        <v>289</v>
      </c>
      <c r="C20" s="43" t="s">
        <v>8</v>
      </c>
      <c r="D20" s="20">
        <f>'2019 год Приложение  4'!E33</f>
        <v>100</v>
      </c>
      <c r="E20" s="20">
        <f>'2019 год Приложение  4'!F33</f>
        <v>0</v>
      </c>
      <c r="F20" s="20">
        <f>'2019 год Приложение  4'!G33</f>
        <v>100</v>
      </c>
      <c r="G20" s="20">
        <f>'2019 год Приложение  4'!H33</f>
        <v>100</v>
      </c>
      <c r="H20" s="20">
        <f>'2019 год Приложение  4'!I33</f>
        <v>100</v>
      </c>
    </row>
    <row r="21" spans="1:8" ht="31.5">
      <c r="A21" s="13" t="s">
        <v>69</v>
      </c>
      <c r="B21" s="106" t="s">
        <v>135</v>
      </c>
      <c r="C21" s="11" t="s">
        <v>0</v>
      </c>
      <c r="D21" s="12">
        <f>D24+D22+D26+D28+D30</f>
        <v>861.8</v>
      </c>
      <c r="E21" s="12">
        <f>E24+E22+E26+E28+E30</f>
        <v>0</v>
      </c>
      <c r="F21" s="12">
        <f>F24+F22+F26+F28+F30</f>
        <v>861.8</v>
      </c>
      <c r="G21" s="12">
        <f>G24+G22+G26+G28+G30</f>
        <v>789.3</v>
      </c>
      <c r="H21" s="12">
        <f>H24+H22+H26+H28+H30</f>
        <v>789.3</v>
      </c>
    </row>
    <row r="22" spans="1:8" ht="31.5">
      <c r="A22" s="46" t="s">
        <v>280</v>
      </c>
      <c r="B22" s="15" t="s">
        <v>279</v>
      </c>
      <c r="C22" s="43"/>
      <c r="D22" s="20">
        <f>D23</f>
        <v>180</v>
      </c>
      <c r="E22" s="20">
        <f>E23</f>
        <v>0</v>
      </c>
      <c r="F22" s="20">
        <f>F23</f>
        <v>180</v>
      </c>
      <c r="G22" s="20">
        <f>G23</f>
        <v>180</v>
      </c>
      <c r="H22" s="20">
        <f>H23</f>
        <v>180</v>
      </c>
    </row>
    <row r="23" spans="1:8" ht="31.5">
      <c r="A23" s="125" t="s">
        <v>13</v>
      </c>
      <c r="B23" s="15" t="s">
        <v>279</v>
      </c>
      <c r="C23" s="43" t="s">
        <v>8</v>
      </c>
      <c r="D23" s="20">
        <f>'2019 год Приложение  4'!E36</f>
        <v>180</v>
      </c>
      <c r="E23" s="20">
        <f>'2019 год Приложение  4'!F36</f>
        <v>0</v>
      </c>
      <c r="F23" s="20">
        <f>'2019 год Приложение  4'!G36</f>
        <v>180</v>
      </c>
      <c r="G23" s="20">
        <f>'2019 год Приложение  4'!H36</f>
        <v>180</v>
      </c>
      <c r="H23" s="20">
        <f>'2019 год Приложение  4'!I36</f>
        <v>180</v>
      </c>
    </row>
    <row r="24" spans="1:8" ht="33.75" customHeight="1">
      <c r="A24" s="46" t="s">
        <v>281</v>
      </c>
      <c r="B24" s="15" t="s">
        <v>290</v>
      </c>
      <c r="C24" s="43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</row>
    <row r="25" spans="1:8" ht="31.5">
      <c r="A25" s="125" t="s">
        <v>13</v>
      </c>
      <c r="B25" s="15" t="s">
        <v>290</v>
      </c>
      <c r="C25" s="43" t="s">
        <v>8</v>
      </c>
      <c r="D25" s="20">
        <f>'2019 год Приложение  4'!E38</f>
        <v>139.3</v>
      </c>
      <c r="E25" s="20">
        <f>'2019 год Приложение  4'!F38</f>
        <v>0</v>
      </c>
      <c r="F25" s="20">
        <f>'2019 год Приложение  4'!G38</f>
        <v>139.3</v>
      </c>
      <c r="G25" s="20">
        <f>'2019 год Приложение  4'!H38</f>
        <v>139.3</v>
      </c>
      <c r="H25" s="20">
        <f>'2019 год Приложение  4'!I38</f>
        <v>139.3</v>
      </c>
    </row>
    <row r="26" spans="1:8" ht="31.5">
      <c r="A26" s="155" t="s">
        <v>316</v>
      </c>
      <c r="B26" s="15" t="s">
        <v>315</v>
      </c>
      <c r="C26" s="43"/>
      <c r="D26" s="20">
        <f>D27</f>
        <v>470</v>
      </c>
      <c r="E26" s="20">
        <f>E27</f>
        <v>0</v>
      </c>
      <c r="F26" s="20">
        <f>F27</f>
        <v>470</v>
      </c>
      <c r="G26" s="20">
        <f>G27</f>
        <v>470</v>
      </c>
      <c r="H26" s="20">
        <f>H27</f>
        <v>470</v>
      </c>
    </row>
    <row r="27" spans="1:8" ht="15.75">
      <c r="A27" s="125" t="s">
        <v>9</v>
      </c>
      <c r="B27" s="15" t="s">
        <v>315</v>
      </c>
      <c r="C27" s="43" t="s">
        <v>12</v>
      </c>
      <c r="D27" s="20">
        <f>'2019 год Приложение  4'!E40</f>
        <v>470</v>
      </c>
      <c r="E27" s="20">
        <f>'2019 год Приложение  4'!F40</f>
        <v>0</v>
      </c>
      <c r="F27" s="20">
        <f>'2019 год Приложение  4'!G40</f>
        <v>470</v>
      </c>
      <c r="G27" s="20">
        <f>'2019 год Приложение  4'!H40</f>
        <v>470</v>
      </c>
      <c r="H27" s="20">
        <f>'2019 год Приложение  4'!I40</f>
        <v>470</v>
      </c>
    </row>
    <row r="28" spans="1:8" ht="31.5">
      <c r="A28" s="155" t="s">
        <v>334</v>
      </c>
      <c r="B28" s="15" t="s">
        <v>325</v>
      </c>
      <c r="C28" s="43"/>
      <c r="D28" s="20">
        <f>'2019 год Приложение  4'!E41</f>
        <v>72.5</v>
      </c>
      <c r="E28" s="20">
        <f>'2019 год Приложение  4'!F41</f>
        <v>-72.5</v>
      </c>
      <c r="F28" s="20">
        <f>'2019 год Приложение  4'!G41</f>
        <v>0</v>
      </c>
      <c r="G28" s="20">
        <f>'2019 год Приложение  4'!H41</f>
        <v>0</v>
      </c>
      <c r="H28" s="20">
        <f>'2019 год Приложение  4'!I41</f>
        <v>0</v>
      </c>
    </row>
    <row r="29" spans="1:8" ht="15.75">
      <c r="A29" s="125" t="s">
        <v>9</v>
      </c>
      <c r="B29" s="15" t="s">
        <v>325</v>
      </c>
      <c r="C29" s="43" t="s">
        <v>12</v>
      </c>
      <c r="D29" s="20">
        <f>'2019 год Приложение  4'!E42</f>
        <v>72.5</v>
      </c>
      <c r="E29" s="20">
        <f>'2019 год Приложение  4'!F42</f>
        <v>-72.5</v>
      </c>
      <c r="F29" s="20">
        <f>'2019 год Приложение  4'!G42</f>
        <v>0</v>
      </c>
      <c r="G29" s="20">
        <f>'2019 год Приложение  4'!H42</f>
        <v>0</v>
      </c>
      <c r="H29" s="20">
        <f>'2019 год Приложение  4'!I42</f>
        <v>0</v>
      </c>
    </row>
    <row r="30" spans="1:8" ht="63">
      <c r="A30" s="190" t="s">
        <v>374</v>
      </c>
      <c r="B30" s="15" t="s">
        <v>375</v>
      </c>
      <c r="C30" s="43"/>
      <c r="D30" s="20">
        <f>D31</f>
        <v>0</v>
      </c>
      <c r="E30" s="20">
        <f>E31</f>
        <v>72.5</v>
      </c>
      <c r="F30" s="20">
        <f>F31</f>
        <v>72.5</v>
      </c>
      <c r="G30" s="20">
        <f>G31</f>
        <v>0</v>
      </c>
      <c r="H30" s="20">
        <f>H31</f>
        <v>0</v>
      </c>
    </row>
    <row r="31" spans="1:8" ht="15.75">
      <c r="A31" s="125" t="s">
        <v>9</v>
      </c>
      <c r="B31" s="15" t="s">
        <v>375</v>
      </c>
      <c r="C31" s="43" t="s">
        <v>12</v>
      </c>
      <c r="D31" s="20">
        <f>'2019 год Приложение  4'!E44</f>
        <v>0</v>
      </c>
      <c r="E31" s="20">
        <f>'2019 год Приложение  4'!F44</f>
        <v>72.5</v>
      </c>
      <c r="F31" s="20">
        <f>D31+E31</f>
        <v>72.5</v>
      </c>
      <c r="G31" s="20">
        <f>'2019 год Приложение  4'!H44</f>
        <v>0</v>
      </c>
      <c r="H31" s="20">
        <f>'2019 год Приложение  4'!I44</f>
        <v>0</v>
      </c>
    </row>
    <row r="32" spans="1:8" ht="31.5">
      <c r="A32" s="30" t="s">
        <v>70</v>
      </c>
      <c r="B32" s="31" t="s">
        <v>196</v>
      </c>
      <c r="C32" s="31" t="s">
        <v>0</v>
      </c>
      <c r="D32" s="32">
        <f>D33</f>
        <v>120</v>
      </c>
      <c r="E32" s="32">
        <f>E33</f>
        <v>0</v>
      </c>
      <c r="F32" s="32">
        <f>F33</f>
        <v>120</v>
      </c>
      <c r="G32" s="32">
        <f>G33</f>
        <v>120</v>
      </c>
      <c r="H32" s="32">
        <f>H33</f>
        <v>120</v>
      </c>
    </row>
    <row r="33" spans="1:8" ht="31.5">
      <c r="A33" s="10" t="s">
        <v>85</v>
      </c>
      <c r="B33" s="11" t="s">
        <v>197</v>
      </c>
      <c r="C33" s="11" t="s">
        <v>0</v>
      </c>
      <c r="D33" s="12">
        <f>D34+D36</f>
        <v>120</v>
      </c>
      <c r="E33" s="12">
        <f>E34+E36</f>
        <v>0</v>
      </c>
      <c r="F33" s="12">
        <f>F34+F36</f>
        <v>120</v>
      </c>
      <c r="G33" s="12">
        <f>G34+G36</f>
        <v>120</v>
      </c>
      <c r="H33" s="12">
        <f>H34+H36</f>
        <v>120</v>
      </c>
    </row>
    <row r="34" spans="1:8" ht="15.75">
      <c r="A34" s="14" t="s">
        <v>24</v>
      </c>
      <c r="B34" s="7" t="s">
        <v>198</v>
      </c>
      <c r="C34" s="7"/>
      <c r="D34" s="20">
        <f>D35</f>
        <v>100</v>
      </c>
      <c r="E34" s="20">
        <f>E35</f>
        <v>0</v>
      </c>
      <c r="F34" s="20">
        <f>F35</f>
        <v>100</v>
      </c>
      <c r="G34" s="20">
        <f>G35</f>
        <v>100</v>
      </c>
      <c r="H34" s="20">
        <f>H35</f>
        <v>100</v>
      </c>
    </row>
    <row r="35" spans="1:8" ht="31.5">
      <c r="A35" s="73" t="s">
        <v>13</v>
      </c>
      <c r="B35" s="7" t="s">
        <v>198</v>
      </c>
      <c r="C35" s="43" t="s">
        <v>8</v>
      </c>
      <c r="D35" s="20">
        <f>'2019 год Приложение  4'!E48</f>
        <v>100</v>
      </c>
      <c r="E35" s="20">
        <f>'2019 год Приложение  4'!F48</f>
        <v>0</v>
      </c>
      <c r="F35" s="20">
        <f>'2019 год Приложение  4'!G48</f>
        <v>100</v>
      </c>
      <c r="G35" s="20">
        <f>'2019 год Приложение  4'!H48</f>
        <v>100</v>
      </c>
      <c r="H35" s="20">
        <f>'2019 год Приложение  4'!I48</f>
        <v>100</v>
      </c>
    </row>
    <row r="36" spans="1:8" ht="51" customHeight="1">
      <c r="A36" s="14" t="s">
        <v>25</v>
      </c>
      <c r="B36" s="7" t="s">
        <v>199</v>
      </c>
      <c r="C36" s="7"/>
      <c r="D36" s="20">
        <f>D37</f>
        <v>20</v>
      </c>
      <c r="E36" s="20">
        <f>E37</f>
        <v>0</v>
      </c>
      <c r="F36" s="20">
        <f>F37</f>
        <v>20</v>
      </c>
      <c r="G36" s="20">
        <f>G37</f>
        <v>20</v>
      </c>
      <c r="H36" s="20">
        <f>H37</f>
        <v>20</v>
      </c>
    </row>
    <row r="37" spans="1:8" ht="15.75">
      <c r="A37" s="46" t="s">
        <v>9</v>
      </c>
      <c r="B37" s="7" t="s">
        <v>199</v>
      </c>
      <c r="C37" s="43" t="s">
        <v>12</v>
      </c>
      <c r="D37" s="20">
        <f>'2019 год Приложение  4'!E50</f>
        <v>20</v>
      </c>
      <c r="E37" s="20">
        <f>'2019 год Приложение  4'!F50</f>
        <v>0</v>
      </c>
      <c r="F37" s="20">
        <f>'2019 год Приложение  4'!G50</f>
        <v>20</v>
      </c>
      <c r="G37" s="20">
        <f>'2019 год Приложение  4'!H50</f>
        <v>20</v>
      </c>
      <c r="H37" s="20">
        <f>'2019 год Приложение  4'!I50</f>
        <v>20</v>
      </c>
    </row>
    <row r="38" spans="1:11" ht="47.25">
      <c r="A38" s="30" t="s">
        <v>71</v>
      </c>
      <c r="B38" s="31" t="s">
        <v>227</v>
      </c>
      <c r="C38" s="31" t="s">
        <v>0</v>
      </c>
      <c r="D38" s="32">
        <f>D39+D48+D77+D59+D83</f>
        <v>70966.4</v>
      </c>
      <c r="E38" s="32">
        <f>E39+E48+E77+E59+E83</f>
        <v>49613.700000000004</v>
      </c>
      <c r="F38" s="32">
        <f>F39+F48+F77+F59+F83</f>
        <v>120580.09999999999</v>
      </c>
      <c r="G38" s="32">
        <f>G39+G48+G77+G59+G83</f>
        <v>41765.6</v>
      </c>
      <c r="H38" s="32">
        <f>H39+H48+H77+H59+H83</f>
        <v>44518.700000000004</v>
      </c>
      <c r="I38" s="27"/>
      <c r="J38" s="27"/>
      <c r="K38" s="27"/>
    </row>
    <row r="39" spans="1:11" ht="31.5">
      <c r="A39" s="10" t="s">
        <v>83</v>
      </c>
      <c r="B39" s="11" t="s">
        <v>228</v>
      </c>
      <c r="C39" s="11" t="s">
        <v>0</v>
      </c>
      <c r="D39" s="12">
        <f>D40+D42+D44+D46</f>
        <v>28618.499999999996</v>
      </c>
      <c r="E39" s="12">
        <f>E40+E42+E44+E46</f>
        <v>966.9</v>
      </c>
      <c r="F39" s="12">
        <f>F40+F42+F44+F46</f>
        <v>29585.399999999998</v>
      </c>
      <c r="G39" s="12">
        <f>G40+G42+G44</f>
        <v>20130</v>
      </c>
      <c r="H39" s="12">
        <f>H40+H42+H44</f>
        <v>22535.2</v>
      </c>
      <c r="I39" s="27"/>
      <c r="J39" s="27"/>
      <c r="K39" s="27"/>
    </row>
    <row r="40" spans="1:8" ht="31.5">
      <c r="A40" s="14" t="s">
        <v>305</v>
      </c>
      <c r="B40" s="43" t="s">
        <v>229</v>
      </c>
      <c r="C40" s="7"/>
      <c r="D40" s="8">
        <f>D41</f>
        <v>8563.399999999998</v>
      </c>
      <c r="E40" s="8">
        <f>E41</f>
        <v>-33.1</v>
      </c>
      <c r="F40" s="8">
        <f>F41</f>
        <v>8530.299999999997</v>
      </c>
      <c r="G40" s="8">
        <f>G41</f>
        <v>6000</v>
      </c>
      <c r="H40" s="8">
        <f>H41</f>
        <v>6000</v>
      </c>
    </row>
    <row r="41" spans="1:8" ht="31.5">
      <c r="A41" s="112" t="s">
        <v>13</v>
      </c>
      <c r="B41" s="43" t="s">
        <v>229</v>
      </c>
      <c r="C41" s="43" t="s">
        <v>8</v>
      </c>
      <c r="D41" s="20">
        <f>'2019 год Приложение  4'!E54</f>
        <v>8563.399999999998</v>
      </c>
      <c r="E41" s="20">
        <f>'2019 год Приложение  4'!F54</f>
        <v>-33.1</v>
      </c>
      <c r="F41" s="20">
        <f>'2019 год Приложение  4'!G54</f>
        <v>8530.299999999997</v>
      </c>
      <c r="G41" s="20">
        <f>'2019 год Приложение  4'!H54</f>
        <v>6000</v>
      </c>
      <c r="H41" s="20">
        <f>'2019 год Приложение  4'!I54</f>
        <v>6000</v>
      </c>
    </row>
    <row r="42" spans="1:8" ht="31.5">
      <c r="A42" s="18" t="s">
        <v>51</v>
      </c>
      <c r="B42" s="43" t="s">
        <v>230</v>
      </c>
      <c r="C42" s="9"/>
      <c r="D42" s="8">
        <f>D43</f>
        <v>16219.4</v>
      </c>
      <c r="E42" s="8">
        <f>E43</f>
        <v>1000</v>
      </c>
      <c r="F42" s="8">
        <f>F43</f>
        <v>17219.4</v>
      </c>
      <c r="G42" s="8">
        <f>G43</f>
        <v>7630</v>
      </c>
      <c r="H42" s="8">
        <f>H43</f>
        <v>10035.2</v>
      </c>
    </row>
    <row r="43" spans="1:8" ht="31.5">
      <c r="A43" s="73" t="s">
        <v>13</v>
      </c>
      <c r="B43" s="43" t="s">
        <v>230</v>
      </c>
      <c r="C43" s="43" t="s">
        <v>8</v>
      </c>
      <c r="D43" s="20">
        <f>'2019 год Приложение  4'!E56</f>
        <v>16219.4</v>
      </c>
      <c r="E43" s="20">
        <f>'2019 год Приложение  4'!F56</f>
        <v>1000</v>
      </c>
      <c r="F43" s="20">
        <f>'2019 год Приложение  4'!G56</f>
        <v>17219.4</v>
      </c>
      <c r="G43" s="20">
        <f>'2019 год Приложение  4'!H56</f>
        <v>7630</v>
      </c>
      <c r="H43" s="20">
        <f>'2019 год Приложение  4'!I56</f>
        <v>10035.2</v>
      </c>
    </row>
    <row r="44" spans="1:11" ht="47.25">
      <c r="A44" s="41" t="s">
        <v>79</v>
      </c>
      <c r="B44" s="28" t="s">
        <v>239</v>
      </c>
      <c r="C44" s="64"/>
      <c r="D44" s="20">
        <f>'2019 год Приложение  4'!E57</f>
        <v>3800</v>
      </c>
      <c r="E44" s="20">
        <f>'2019 год Приложение  4'!F57</f>
        <v>0</v>
      </c>
      <c r="F44" s="20">
        <f>'2019 год Приложение  4'!G57</f>
        <v>3800</v>
      </c>
      <c r="G44" s="20">
        <f>'2019 год Приложение  4'!H57</f>
        <v>6500</v>
      </c>
      <c r="H44" s="20">
        <f>'2019 год Приложение  4'!I57</f>
        <v>6500</v>
      </c>
      <c r="I44" s="27"/>
      <c r="J44" s="27"/>
      <c r="K44" s="27"/>
    </row>
    <row r="45" spans="1:8" ht="15.75">
      <c r="A45" s="46" t="s">
        <v>9</v>
      </c>
      <c r="B45" s="28" t="s">
        <v>239</v>
      </c>
      <c r="C45" s="43" t="s">
        <v>12</v>
      </c>
      <c r="D45" s="20">
        <f>'2019 год Приложение  4'!E58</f>
        <v>3800</v>
      </c>
      <c r="E45" s="20">
        <f>'2019 год Приложение  4'!F58</f>
        <v>0</v>
      </c>
      <c r="F45" s="20">
        <f>'2019 год Приложение  4'!G58</f>
        <v>3800</v>
      </c>
      <c r="G45" s="20">
        <f>'2019 год Приложение  4'!H58</f>
        <v>6500</v>
      </c>
      <c r="H45" s="20">
        <f>'2019 год Приложение  4'!I58</f>
        <v>6500</v>
      </c>
    </row>
    <row r="46" spans="1:8" ht="47.25">
      <c r="A46" s="22" t="s">
        <v>337</v>
      </c>
      <c r="B46" s="28" t="s">
        <v>338</v>
      </c>
      <c r="C46" s="43"/>
      <c r="D46" s="20">
        <f>D47</f>
        <v>35.7</v>
      </c>
      <c r="E46" s="20">
        <f>E47</f>
        <v>0</v>
      </c>
      <c r="F46" s="20">
        <f>F47</f>
        <v>35.7</v>
      </c>
      <c r="G46" s="20">
        <f>G47</f>
        <v>0</v>
      </c>
      <c r="H46" s="20">
        <f>H47</f>
        <v>0</v>
      </c>
    </row>
    <row r="47" spans="1:8" ht="31.5">
      <c r="A47" s="46" t="s">
        <v>13</v>
      </c>
      <c r="B47" s="28" t="s">
        <v>338</v>
      </c>
      <c r="C47" s="43" t="s">
        <v>8</v>
      </c>
      <c r="D47" s="20">
        <f>'2019 год Приложение  4'!E60</f>
        <v>35.7</v>
      </c>
      <c r="E47" s="20">
        <f>'2019 год Приложение  4'!F60</f>
        <v>0</v>
      </c>
      <c r="F47" s="20">
        <f>'2019 год Приложение  4'!G60</f>
        <v>35.7</v>
      </c>
      <c r="G47" s="20">
        <f>'2019 год Приложение  4'!H60</f>
        <v>0</v>
      </c>
      <c r="H47" s="20">
        <f>'2019 год Приложение  4'!I60</f>
        <v>0</v>
      </c>
    </row>
    <row r="48" spans="1:8" ht="47.25">
      <c r="A48" s="10" t="s">
        <v>81</v>
      </c>
      <c r="B48" s="11" t="s">
        <v>231</v>
      </c>
      <c r="C48" s="11" t="s">
        <v>0</v>
      </c>
      <c r="D48" s="12">
        <f>D55+D57+D53+D49+D51</f>
        <v>15.2</v>
      </c>
      <c r="E48" s="12">
        <f>E55+E57+E53+E49+E51</f>
        <v>47944</v>
      </c>
      <c r="F48" s="12">
        <f>F55+F57+F53+F49+F51</f>
        <v>47959.2</v>
      </c>
      <c r="G48" s="12">
        <f>G55+G57+G53+G49+G51</f>
        <v>0</v>
      </c>
      <c r="H48" s="12">
        <f>H55+H57+H53+H49+H51</f>
        <v>0</v>
      </c>
    </row>
    <row r="49" spans="1:8" ht="78.75">
      <c r="A49" s="22" t="s">
        <v>380</v>
      </c>
      <c r="B49" s="43" t="s">
        <v>381</v>
      </c>
      <c r="C49" s="21"/>
      <c r="D49" s="37">
        <f>D50</f>
        <v>0</v>
      </c>
      <c r="E49" s="37">
        <f>E50</f>
        <v>28670.4</v>
      </c>
      <c r="F49" s="37">
        <f>F50</f>
        <v>28670.4</v>
      </c>
      <c r="G49" s="37">
        <f>G50</f>
        <v>0</v>
      </c>
      <c r="H49" s="37">
        <f>H50</f>
        <v>0</v>
      </c>
    </row>
    <row r="50" spans="1:8" ht="31.5">
      <c r="A50" s="22" t="s">
        <v>31</v>
      </c>
      <c r="B50" s="43" t="s">
        <v>381</v>
      </c>
      <c r="C50" s="21" t="s">
        <v>26</v>
      </c>
      <c r="D50" s="37">
        <f>'2019 год Приложение  4'!E263</f>
        <v>0</v>
      </c>
      <c r="E50" s="37">
        <f>'2019 год Приложение  4'!F263</f>
        <v>28670.4</v>
      </c>
      <c r="F50" s="37">
        <f>D50+E50</f>
        <v>28670.4</v>
      </c>
      <c r="G50" s="37">
        <f>'2019 год Приложение  4'!H263</f>
        <v>0</v>
      </c>
      <c r="H50" s="37">
        <f>'2019 год Приложение  4'!I263</f>
        <v>0</v>
      </c>
    </row>
    <row r="51" spans="1:8" ht="78.75">
      <c r="A51" s="22" t="s">
        <v>380</v>
      </c>
      <c r="B51" s="43" t="s">
        <v>382</v>
      </c>
      <c r="C51" s="21"/>
      <c r="D51" s="37">
        <f>D52</f>
        <v>0</v>
      </c>
      <c r="E51" s="37">
        <f>E52</f>
        <v>18841.7</v>
      </c>
      <c r="F51" s="37">
        <f>F52</f>
        <v>18841.7</v>
      </c>
      <c r="G51" s="37">
        <f>G52</f>
        <v>0</v>
      </c>
      <c r="H51" s="37">
        <f>H52</f>
        <v>0</v>
      </c>
    </row>
    <row r="52" spans="1:8" ht="31.5">
      <c r="A52" s="22" t="s">
        <v>31</v>
      </c>
      <c r="B52" s="43" t="s">
        <v>382</v>
      </c>
      <c r="C52" s="21" t="s">
        <v>26</v>
      </c>
      <c r="D52" s="37">
        <f>'2019 год Приложение  4'!E265</f>
        <v>0</v>
      </c>
      <c r="E52" s="37">
        <f>'2019 год Приложение  4'!F265</f>
        <v>18841.7</v>
      </c>
      <c r="F52" s="37">
        <f>D52+E52</f>
        <v>18841.7</v>
      </c>
      <c r="G52" s="37">
        <f>'2019 год Приложение  4'!H265</f>
        <v>0</v>
      </c>
      <c r="H52" s="37">
        <f>'2019 год Приложение  4'!I265</f>
        <v>0</v>
      </c>
    </row>
    <row r="53" spans="1:8" ht="78.75">
      <c r="A53" s="22" t="s">
        <v>361</v>
      </c>
      <c r="B53" s="43" t="s">
        <v>362</v>
      </c>
      <c r="C53" s="43"/>
      <c r="D53" s="37">
        <f>D54</f>
        <v>0</v>
      </c>
      <c r="E53" s="37">
        <f>E54</f>
        <v>148</v>
      </c>
      <c r="F53" s="37">
        <f>F54</f>
        <v>148</v>
      </c>
      <c r="G53" s="37">
        <f>G54</f>
        <v>0</v>
      </c>
      <c r="H53" s="37">
        <f>H54</f>
        <v>0</v>
      </c>
    </row>
    <row r="54" spans="1:8" ht="31.5">
      <c r="A54" s="22" t="s">
        <v>31</v>
      </c>
      <c r="B54" s="43" t="s">
        <v>362</v>
      </c>
      <c r="C54" s="43" t="s">
        <v>26</v>
      </c>
      <c r="D54" s="37">
        <v>0</v>
      </c>
      <c r="E54" s="37">
        <f>'2019 год Приложение  4'!F267</f>
        <v>148</v>
      </c>
      <c r="F54" s="37">
        <f>D54+E54</f>
        <v>148</v>
      </c>
      <c r="G54" s="37">
        <v>0</v>
      </c>
      <c r="H54" s="37">
        <v>0</v>
      </c>
    </row>
    <row r="55" spans="1:8" ht="15.75">
      <c r="A55" s="22" t="s">
        <v>300</v>
      </c>
      <c r="B55" s="43" t="s">
        <v>301</v>
      </c>
      <c r="C55" s="43"/>
      <c r="D55" s="20">
        <f>'2019 год Приложение  4'!E62</f>
        <v>15.2</v>
      </c>
      <c r="E55" s="20">
        <f>'2019 год Приложение  4'!F62</f>
        <v>19.9</v>
      </c>
      <c r="F55" s="20">
        <f>'2019 год Приложение  4'!G62</f>
        <v>35.099999999999994</v>
      </c>
      <c r="G55" s="20">
        <f>'2019 год Приложение  4'!H62</f>
        <v>0</v>
      </c>
      <c r="H55" s="20">
        <f>'2019 год Приложение  4'!I62</f>
        <v>0</v>
      </c>
    </row>
    <row r="56" spans="1:8" ht="31.5">
      <c r="A56" s="22" t="s">
        <v>13</v>
      </c>
      <c r="B56" s="43" t="s">
        <v>301</v>
      </c>
      <c r="C56" s="43" t="s">
        <v>8</v>
      </c>
      <c r="D56" s="20">
        <f>'2019 год Приложение  4'!E63</f>
        <v>15.2</v>
      </c>
      <c r="E56" s="20">
        <f>'2019 год Приложение  4'!F63</f>
        <v>19.9</v>
      </c>
      <c r="F56" s="20">
        <f>'2019 год Приложение  4'!G63</f>
        <v>35.099999999999994</v>
      </c>
      <c r="G56" s="20">
        <f>'2019 год Приложение  4'!H63</f>
        <v>0</v>
      </c>
      <c r="H56" s="20">
        <f>'2019 год Приложение  4'!I63</f>
        <v>0</v>
      </c>
    </row>
    <row r="57" spans="1:8" ht="47.25">
      <c r="A57" s="22" t="s">
        <v>341</v>
      </c>
      <c r="B57" s="43" t="s">
        <v>357</v>
      </c>
      <c r="C57" s="43"/>
      <c r="D57" s="20">
        <f>D58</f>
        <v>0</v>
      </c>
      <c r="E57" s="20">
        <f>E58</f>
        <v>264</v>
      </c>
      <c r="F57" s="20">
        <f>F58</f>
        <v>264</v>
      </c>
      <c r="G57" s="20">
        <f>G58</f>
        <v>0</v>
      </c>
      <c r="H57" s="20">
        <f>H58</f>
        <v>0</v>
      </c>
    </row>
    <row r="58" spans="1:8" ht="31.5">
      <c r="A58" s="22" t="s">
        <v>13</v>
      </c>
      <c r="B58" s="43" t="s">
        <v>357</v>
      </c>
      <c r="C58" s="43" t="s">
        <v>8</v>
      </c>
      <c r="D58" s="20">
        <f>'2019 год Приложение  4'!E65</f>
        <v>0</v>
      </c>
      <c r="E58" s="20">
        <f>'2019 год Приложение  4'!F65</f>
        <v>264</v>
      </c>
      <c r="F58" s="20">
        <f>'2019 год Приложение  4'!G65</f>
        <v>264</v>
      </c>
      <c r="G58" s="20">
        <f>'2019 год Приложение  4'!H65</f>
        <v>0</v>
      </c>
      <c r="H58" s="20">
        <f>'2019 год Приложение  4'!I65</f>
        <v>0</v>
      </c>
    </row>
    <row r="59" spans="1:8" ht="15.75">
      <c r="A59" s="10" t="s">
        <v>65</v>
      </c>
      <c r="B59" s="11" t="s">
        <v>232</v>
      </c>
      <c r="C59" s="11" t="s">
        <v>0</v>
      </c>
      <c r="D59" s="12">
        <f>D60+D62+D66+D71+D75+D64+D69+D73</f>
        <v>36148.3</v>
      </c>
      <c r="E59" s="12">
        <f>E60+E62+E66+E71+E75+E64+E69+E73</f>
        <v>-1797.2</v>
      </c>
      <c r="F59" s="12">
        <f>F60+F62+F66+F71+F75+F64+F69+F73</f>
        <v>34351.1</v>
      </c>
      <c r="G59" s="12">
        <f>G60+G62+G66+G71+G75+G64+G69+G73</f>
        <v>18809.699999999997</v>
      </c>
      <c r="H59" s="12">
        <f>H60+H62+H66+H71+H75+H64+H69+H73</f>
        <v>20104.1</v>
      </c>
    </row>
    <row r="60" spans="1:11" ht="31.5">
      <c r="A60" s="14" t="s">
        <v>39</v>
      </c>
      <c r="B60" s="15" t="s">
        <v>233</v>
      </c>
      <c r="C60" s="65"/>
      <c r="D60" s="44">
        <f>D61</f>
        <v>2186.2</v>
      </c>
      <c r="E60" s="44">
        <f>E61</f>
        <v>0</v>
      </c>
      <c r="F60" s="44">
        <f>F61</f>
        <v>2186.2</v>
      </c>
      <c r="G60" s="44">
        <f>G61</f>
        <v>4921.9</v>
      </c>
      <c r="H60" s="44">
        <f>H61</f>
        <v>5132.3</v>
      </c>
      <c r="I60" s="27"/>
      <c r="J60" s="27"/>
      <c r="K60" s="27"/>
    </row>
    <row r="61" spans="1:8" ht="31.5">
      <c r="A61" s="73" t="s">
        <v>13</v>
      </c>
      <c r="B61" s="15" t="s">
        <v>233</v>
      </c>
      <c r="C61" s="43" t="s">
        <v>8</v>
      </c>
      <c r="D61" s="20">
        <f>'2019 год Приложение  4'!E68</f>
        <v>2186.2</v>
      </c>
      <c r="E61" s="20">
        <f>'2019 год Приложение  4'!F68</f>
        <v>0</v>
      </c>
      <c r="F61" s="20">
        <f>'2019 год Приложение  4'!G68</f>
        <v>2186.2</v>
      </c>
      <c r="G61" s="20">
        <f>'2019 год Приложение  4'!H68</f>
        <v>4921.9</v>
      </c>
      <c r="H61" s="20">
        <f>'2019 год Приложение  4'!I68</f>
        <v>5132.3</v>
      </c>
    </row>
    <row r="62" spans="1:8" ht="31.5">
      <c r="A62" s="14" t="s">
        <v>39</v>
      </c>
      <c r="B62" s="15" t="s">
        <v>242</v>
      </c>
      <c r="C62" s="15"/>
      <c r="D62" s="44">
        <f>D63</f>
        <v>2516.6</v>
      </c>
      <c r="E62" s="44">
        <f>E63</f>
        <v>0</v>
      </c>
      <c r="F62" s="44">
        <f>F63</f>
        <v>2516.6</v>
      </c>
      <c r="G62" s="44">
        <f>G63</f>
        <v>0</v>
      </c>
      <c r="H62" s="44">
        <f>H63</f>
        <v>0</v>
      </c>
    </row>
    <row r="63" spans="1:8" ht="31.5">
      <c r="A63" s="22" t="s">
        <v>13</v>
      </c>
      <c r="B63" s="15" t="s">
        <v>242</v>
      </c>
      <c r="C63" s="43" t="s">
        <v>8</v>
      </c>
      <c r="D63" s="20">
        <f>'2019 год Приложение  4'!E70</f>
        <v>2516.6</v>
      </c>
      <c r="E63" s="20">
        <f>'2019 год Приложение  4'!F70</f>
        <v>0</v>
      </c>
      <c r="F63" s="20">
        <f>'2019 год Приложение  4'!G70</f>
        <v>2516.6</v>
      </c>
      <c r="G63" s="20">
        <f>'2019 год Приложение  4'!H70</f>
        <v>0</v>
      </c>
      <c r="H63" s="20">
        <f>'2019 год Приложение  4'!I70</f>
        <v>0</v>
      </c>
    </row>
    <row r="64" spans="1:8" ht="31.5">
      <c r="A64" s="22" t="s">
        <v>40</v>
      </c>
      <c r="B64" s="21" t="s">
        <v>234</v>
      </c>
      <c r="C64" s="21"/>
      <c r="D64" s="20">
        <f>D65</f>
        <v>919.5</v>
      </c>
      <c r="E64" s="20">
        <f>E65</f>
        <v>0</v>
      </c>
      <c r="F64" s="20">
        <f>F65</f>
        <v>919.5</v>
      </c>
      <c r="G64" s="20">
        <f>G65</f>
        <v>4386</v>
      </c>
      <c r="H64" s="20">
        <f>H65</f>
        <v>4577</v>
      </c>
    </row>
    <row r="65" spans="1:8" ht="31.5">
      <c r="A65" s="22" t="s">
        <v>13</v>
      </c>
      <c r="B65" s="21" t="s">
        <v>234</v>
      </c>
      <c r="C65" s="21" t="s">
        <v>8</v>
      </c>
      <c r="D65" s="20">
        <f>'2019 год Приложение  4'!E72</f>
        <v>919.5</v>
      </c>
      <c r="E65" s="20">
        <f>'2019 год Приложение  4'!F72</f>
        <v>0</v>
      </c>
      <c r="F65" s="20">
        <f>'2019 год Приложение  4'!G72</f>
        <v>919.5</v>
      </c>
      <c r="G65" s="20">
        <f>'2019 год Приложение  4'!H72</f>
        <v>4386</v>
      </c>
      <c r="H65" s="20">
        <f>'2019 год Приложение  4'!I72</f>
        <v>4577</v>
      </c>
    </row>
    <row r="66" spans="1:9" ht="31.5">
      <c r="A66" s="41" t="s">
        <v>40</v>
      </c>
      <c r="B66" s="15" t="s">
        <v>243</v>
      </c>
      <c r="C66" s="43"/>
      <c r="D66" s="44">
        <f>D67+D68</f>
        <v>17523</v>
      </c>
      <c r="E66" s="44">
        <f>E67+E68</f>
        <v>-1797.2</v>
      </c>
      <c r="F66" s="44">
        <f>F67+F68</f>
        <v>15725.800000000001</v>
      </c>
      <c r="G66" s="44">
        <f>G67+G68</f>
        <v>0</v>
      </c>
      <c r="H66" s="44">
        <f>H67+H68</f>
        <v>0</v>
      </c>
      <c r="I66" s="27"/>
    </row>
    <row r="67" spans="1:8" ht="31.5">
      <c r="A67" s="46" t="s">
        <v>13</v>
      </c>
      <c r="B67" s="15" t="s">
        <v>243</v>
      </c>
      <c r="C67" s="43" t="s">
        <v>8</v>
      </c>
      <c r="D67" s="20">
        <f>'2019 год Приложение  4'!E74</f>
        <v>15725.800000000001</v>
      </c>
      <c r="E67" s="20">
        <f>'2019 год Приложение  4'!F74</f>
        <v>0</v>
      </c>
      <c r="F67" s="20">
        <f>'2019 год Приложение  4'!G74</f>
        <v>15725.800000000001</v>
      </c>
      <c r="G67" s="20">
        <f>'2019 год Приложение  4'!H74</f>
        <v>0</v>
      </c>
      <c r="H67" s="20">
        <f>'2019 год Приложение  4'!I74</f>
        <v>0</v>
      </c>
    </row>
    <row r="68" spans="1:8" ht="15.75">
      <c r="A68" s="76" t="s">
        <v>45</v>
      </c>
      <c r="B68" s="15" t="s">
        <v>243</v>
      </c>
      <c r="C68" s="43" t="s">
        <v>46</v>
      </c>
      <c r="D68" s="20">
        <f>'2019 год Приложение  4'!E75</f>
        <v>1797.1999999999998</v>
      </c>
      <c r="E68" s="20">
        <f>'2019 год Приложение  4'!F75</f>
        <v>-1797.2</v>
      </c>
      <c r="F68" s="20">
        <f>'2019 год Приложение  4'!G75</f>
        <v>0</v>
      </c>
      <c r="G68" s="20">
        <f>'2019 год Приложение  4'!H75</f>
        <v>0</v>
      </c>
      <c r="H68" s="20">
        <f>'2019 год Приложение  4'!I75</f>
        <v>0</v>
      </c>
    </row>
    <row r="69" spans="1:8" ht="31.5">
      <c r="A69" s="46" t="s">
        <v>271</v>
      </c>
      <c r="B69" s="15" t="s">
        <v>274</v>
      </c>
      <c r="C69" s="43"/>
      <c r="D69" s="20">
        <f>'2019 год Приложение  4'!E76</f>
        <v>10636</v>
      </c>
      <c r="E69" s="20">
        <f>'2019 год Приложение  4'!F76</f>
        <v>0</v>
      </c>
      <c r="F69" s="20">
        <f>'2019 год Приложение  4'!G76</f>
        <v>10636</v>
      </c>
      <c r="G69" s="20">
        <f>'2019 год Приложение  4'!H76</f>
        <v>7132.799999999999</v>
      </c>
      <c r="H69" s="20">
        <f>'2019 год Приложение  4'!I76</f>
        <v>7594.799999999999</v>
      </c>
    </row>
    <row r="70" spans="1:8" ht="31.5">
      <c r="A70" s="73" t="s">
        <v>13</v>
      </c>
      <c r="B70" s="15" t="s">
        <v>274</v>
      </c>
      <c r="C70" s="43" t="s">
        <v>8</v>
      </c>
      <c r="D70" s="20">
        <f>'2019 год Приложение  4'!E77</f>
        <v>10636</v>
      </c>
      <c r="E70" s="20">
        <f>'2019 год Приложение  4'!F77</f>
        <v>0</v>
      </c>
      <c r="F70" s="20">
        <f>'2019 год Приложение  4'!G77</f>
        <v>10636</v>
      </c>
      <c r="G70" s="20">
        <f>'2019 год Приложение  4'!H77</f>
        <v>7132.799999999999</v>
      </c>
      <c r="H70" s="20">
        <f>'2019 год Приложение  4'!I77</f>
        <v>7594.799999999999</v>
      </c>
    </row>
    <row r="71" spans="1:8" ht="31.5">
      <c r="A71" s="41" t="s">
        <v>41</v>
      </c>
      <c r="B71" s="43" t="s">
        <v>235</v>
      </c>
      <c r="C71" s="65"/>
      <c r="D71" s="44">
        <f>D72</f>
        <v>2050</v>
      </c>
      <c r="E71" s="44">
        <f>E72</f>
        <v>0</v>
      </c>
      <c r="F71" s="44">
        <f>F72</f>
        <v>2050</v>
      </c>
      <c r="G71" s="44">
        <f>G72</f>
        <v>2050</v>
      </c>
      <c r="H71" s="44">
        <f>H72</f>
        <v>2050</v>
      </c>
    </row>
    <row r="72" spans="1:8" ht="31.5">
      <c r="A72" s="41" t="s">
        <v>13</v>
      </c>
      <c r="B72" s="43" t="s">
        <v>235</v>
      </c>
      <c r="C72" s="43" t="s">
        <v>8</v>
      </c>
      <c r="D72" s="44">
        <f>'2019 год Приложение  4'!E79</f>
        <v>2050</v>
      </c>
      <c r="E72" s="44">
        <f>'2019 год Приложение  4'!F79</f>
        <v>0</v>
      </c>
      <c r="F72" s="44">
        <f>'2019 год Приложение  4'!G79</f>
        <v>2050</v>
      </c>
      <c r="G72" s="44">
        <f>'2019 год Приложение  4'!H79</f>
        <v>2050</v>
      </c>
      <c r="H72" s="44">
        <f>'2019 год Приложение  4'!I79</f>
        <v>2050</v>
      </c>
    </row>
    <row r="73" spans="1:8" ht="15.75">
      <c r="A73" s="46" t="s">
        <v>273</v>
      </c>
      <c r="B73" s="15" t="s">
        <v>272</v>
      </c>
      <c r="C73" s="43"/>
      <c r="D73" s="44">
        <f>D74</f>
        <v>17</v>
      </c>
      <c r="E73" s="44">
        <f>E74</f>
        <v>0</v>
      </c>
      <c r="F73" s="44">
        <f>F74</f>
        <v>17</v>
      </c>
      <c r="G73" s="44">
        <f>G74</f>
        <v>19</v>
      </c>
      <c r="H73" s="44">
        <f>H74</f>
        <v>450</v>
      </c>
    </row>
    <row r="74" spans="1:8" ht="31.5">
      <c r="A74" s="46" t="s">
        <v>13</v>
      </c>
      <c r="B74" s="15" t="s">
        <v>272</v>
      </c>
      <c r="C74" s="43" t="s">
        <v>8</v>
      </c>
      <c r="D74" s="44">
        <f>'2019 год Приложение  4'!E81</f>
        <v>17</v>
      </c>
      <c r="E74" s="44">
        <f>'2019 год Приложение  4'!F81</f>
        <v>0</v>
      </c>
      <c r="F74" s="44">
        <f>'2019 год Приложение  4'!G81</f>
        <v>17</v>
      </c>
      <c r="G74" s="44">
        <f>'2019 год Приложение  4'!H81</f>
        <v>19</v>
      </c>
      <c r="H74" s="44">
        <f>'2019 год Приложение  4'!I81</f>
        <v>450</v>
      </c>
    </row>
    <row r="75" spans="1:8" ht="63">
      <c r="A75" s="41" t="s">
        <v>42</v>
      </c>
      <c r="B75" s="36" t="s">
        <v>244</v>
      </c>
      <c r="C75" s="43"/>
      <c r="D75" s="44">
        <f>D76</f>
        <v>300</v>
      </c>
      <c r="E75" s="44">
        <f>E76</f>
        <v>0</v>
      </c>
      <c r="F75" s="44">
        <f>F76</f>
        <v>300</v>
      </c>
      <c r="G75" s="44">
        <f>G76</f>
        <v>300</v>
      </c>
      <c r="H75" s="44">
        <f>H76</f>
        <v>300</v>
      </c>
    </row>
    <row r="76" spans="1:8" ht="15.75">
      <c r="A76" s="46" t="s">
        <v>9</v>
      </c>
      <c r="B76" s="36" t="s">
        <v>244</v>
      </c>
      <c r="C76" s="43" t="s">
        <v>12</v>
      </c>
      <c r="D76" s="20">
        <f>'2019 год Приложение  4'!E83</f>
        <v>300</v>
      </c>
      <c r="E76" s="20">
        <f>'2019 год Приложение  4'!F83</f>
        <v>0</v>
      </c>
      <c r="F76" s="20">
        <f>'2019 год Приложение  4'!G83</f>
        <v>300</v>
      </c>
      <c r="G76" s="20">
        <f>'2019 год Приложение  4'!H83</f>
        <v>300</v>
      </c>
      <c r="H76" s="20">
        <f>'2019 год Приложение  4'!I83</f>
        <v>300</v>
      </c>
    </row>
    <row r="77" spans="1:8" ht="47.25">
      <c r="A77" s="10" t="s">
        <v>66</v>
      </c>
      <c r="B77" s="11" t="s">
        <v>236</v>
      </c>
      <c r="C77" s="11" t="s">
        <v>0</v>
      </c>
      <c r="D77" s="12">
        <f>D81+D78</f>
        <v>1510.2</v>
      </c>
      <c r="E77" s="12">
        <f>E81+E78</f>
        <v>2500</v>
      </c>
      <c r="F77" s="12">
        <f>F81+F78</f>
        <v>4010.2</v>
      </c>
      <c r="G77" s="12">
        <f>G81+G78</f>
        <v>200</v>
      </c>
      <c r="H77" s="12">
        <f>H81+H78</f>
        <v>200</v>
      </c>
    </row>
    <row r="78" spans="1:8" ht="31.5">
      <c r="A78" s="22" t="s">
        <v>67</v>
      </c>
      <c r="B78" s="28" t="s">
        <v>237</v>
      </c>
      <c r="C78" s="43"/>
      <c r="D78" s="44">
        <f>'2019 год Приложение  4'!E85</f>
        <v>50</v>
      </c>
      <c r="E78" s="44">
        <f>'2019 год Приложение  4'!F85</f>
        <v>2500</v>
      </c>
      <c r="F78" s="44">
        <f>'2019 год Приложение  4'!G85</f>
        <v>2550</v>
      </c>
      <c r="G78" s="44">
        <f>G80</f>
        <v>50</v>
      </c>
      <c r="H78" s="44">
        <f>H80</f>
        <v>50</v>
      </c>
    </row>
    <row r="79" spans="1:8" ht="35.25" customHeight="1">
      <c r="A79" s="22" t="s">
        <v>13</v>
      </c>
      <c r="B79" s="28" t="s">
        <v>237</v>
      </c>
      <c r="C79" s="43" t="s">
        <v>8</v>
      </c>
      <c r="D79" s="44">
        <f>'2019 год Приложение  4'!E86</f>
        <v>0</v>
      </c>
      <c r="E79" s="44">
        <f>'2019 год Приложение  4'!F86</f>
        <v>2500</v>
      </c>
      <c r="F79" s="44">
        <f>'2019 год Приложение  4'!G86</f>
        <v>2500</v>
      </c>
      <c r="G79" s="44"/>
      <c r="H79" s="44"/>
    </row>
    <row r="80" spans="1:8" ht="15.75">
      <c r="A80" s="41" t="s">
        <v>29</v>
      </c>
      <c r="B80" s="28" t="s">
        <v>237</v>
      </c>
      <c r="C80" s="21" t="s">
        <v>17</v>
      </c>
      <c r="D80" s="44">
        <f>'2019 год Приложение  4'!E87</f>
        <v>50</v>
      </c>
      <c r="E80" s="44">
        <f>'2019 год Приложение  4'!F87</f>
        <v>0</v>
      </c>
      <c r="F80" s="44">
        <f>'2019 год Приложение  4'!G87</f>
        <v>50</v>
      </c>
      <c r="G80" s="44">
        <f>'2019 год Приложение  4'!H87</f>
        <v>50</v>
      </c>
      <c r="H80" s="44">
        <f>'2019 год Приложение  4'!I87</f>
        <v>50</v>
      </c>
    </row>
    <row r="81" spans="1:8" ht="31.5">
      <c r="A81" s="41" t="s">
        <v>52</v>
      </c>
      <c r="B81" s="28" t="s">
        <v>238</v>
      </c>
      <c r="C81" s="21"/>
      <c r="D81" s="20">
        <f>D82</f>
        <v>1460.2</v>
      </c>
      <c r="E81" s="20">
        <f>E82</f>
        <v>0</v>
      </c>
      <c r="F81" s="20">
        <f>F82</f>
        <v>1460.2</v>
      </c>
      <c r="G81" s="20">
        <f>G82</f>
        <v>150</v>
      </c>
      <c r="H81" s="20">
        <f>H82</f>
        <v>150</v>
      </c>
    </row>
    <row r="82" spans="1:8" ht="31.5">
      <c r="A82" s="73" t="s">
        <v>13</v>
      </c>
      <c r="B82" s="28" t="s">
        <v>238</v>
      </c>
      <c r="C82" s="43" t="s">
        <v>8</v>
      </c>
      <c r="D82" s="20">
        <f>'2019 год Приложение  4'!E89</f>
        <v>1460.2</v>
      </c>
      <c r="E82" s="20">
        <f>'2019 год Приложение  4'!F89</f>
        <v>0</v>
      </c>
      <c r="F82" s="20">
        <f>'2019 год Приложение  4'!G89</f>
        <v>1460.2</v>
      </c>
      <c r="G82" s="20">
        <f>'2019 год Приложение  4'!H89</f>
        <v>150</v>
      </c>
      <c r="H82" s="20">
        <f>'2019 год Приложение  4'!I89</f>
        <v>150</v>
      </c>
    </row>
    <row r="83" spans="1:8" ht="31.5">
      <c r="A83" s="10" t="s">
        <v>308</v>
      </c>
      <c r="B83" s="11" t="s">
        <v>287</v>
      </c>
      <c r="C83" s="11" t="s">
        <v>0</v>
      </c>
      <c r="D83" s="12">
        <f>D86+D84</f>
        <v>4674.2</v>
      </c>
      <c r="E83" s="12">
        <f>E86+E84</f>
        <v>0</v>
      </c>
      <c r="F83" s="12">
        <f>F86+F84</f>
        <v>4674.2</v>
      </c>
      <c r="G83" s="12">
        <f>G86+G84</f>
        <v>2625.9</v>
      </c>
      <c r="H83" s="12">
        <f>H86+H84</f>
        <v>1679.4</v>
      </c>
    </row>
    <row r="84" spans="1:8" ht="15.75">
      <c r="A84" s="141" t="s">
        <v>74</v>
      </c>
      <c r="B84" s="139" t="s">
        <v>286</v>
      </c>
      <c r="C84" s="139"/>
      <c r="D84" s="140">
        <f>D85</f>
        <v>4330.8</v>
      </c>
      <c r="E84" s="140">
        <f>E85</f>
        <v>0</v>
      </c>
      <c r="F84" s="140">
        <f>F85</f>
        <v>4330.8</v>
      </c>
      <c r="G84" s="140">
        <f>G85</f>
        <v>2282.4</v>
      </c>
      <c r="H84" s="140">
        <f>H85</f>
        <v>1335.9</v>
      </c>
    </row>
    <row r="85" spans="1:8" ht="31.5">
      <c r="A85" s="142" t="s">
        <v>13</v>
      </c>
      <c r="B85" s="139" t="s">
        <v>286</v>
      </c>
      <c r="C85" s="139" t="s">
        <v>8</v>
      </c>
      <c r="D85" s="140">
        <f>'2019 год Приложение  4'!E270</f>
        <v>4330.8</v>
      </c>
      <c r="E85" s="140">
        <f>'2019 год Приложение  4'!F270</f>
        <v>0</v>
      </c>
      <c r="F85" s="140">
        <f>'2019 год Приложение  4'!G270</f>
        <v>4330.8</v>
      </c>
      <c r="G85" s="140">
        <f>'2019 год Приложение  4'!H270</f>
        <v>2282.4</v>
      </c>
      <c r="H85" s="140">
        <f>'2019 год Приложение  4'!I270</f>
        <v>1335.9</v>
      </c>
    </row>
    <row r="86" spans="1:8" ht="63">
      <c r="A86" s="23" t="s">
        <v>247</v>
      </c>
      <c r="B86" s="138" t="s">
        <v>288</v>
      </c>
      <c r="C86" s="21"/>
      <c r="D86" s="136">
        <f>'2019 год Приложение  4'!E91</f>
        <v>343.4</v>
      </c>
      <c r="E86" s="136">
        <f>'2019 год Приложение  4'!F91</f>
        <v>0</v>
      </c>
      <c r="F86" s="136">
        <f>'2019 год Приложение  4'!G91</f>
        <v>343.4</v>
      </c>
      <c r="G86" s="136">
        <f>'2019 год Приложение  4'!H91</f>
        <v>343.5</v>
      </c>
      <c r="H86" s="136">
        <f>'2019 год Приложение  4'!I91</f>
        <v>343.5</v>
      </c>
    </row>
    <row r="87" spans="1:8" ht="31.5">
      <c r="A87" s="55" t="s">
        <v>13</v>
      </c>
      <c r="B87" s="138" t="s">
        <v>288</v>
      </c>
      <c r="C87" s="21" t="s">
        <v>8</v>
      </c>
      <c r="D87" s="136">
        <f>'2019 год Приложение  4'!E92</f>
        <v>343.4</v>
      </c>
      <c r="E87" s="136">
        <f>'2019 год Приложение  4'!F92</f>
        <v>0</v>
      </c>
      <c r="F87" s="136">
        <f>'2019 год Приложение  4'!G92</f>
        <v>343.4</v>
      </c>
      <c r="G87" s="136">
        <f>'2019 год Приложение  4'!H92</f>
        <v>343.5</v>
      </c>
      <c r="H87" s="136">
        <f>'2019 год Приложение  4'!I92</f>
        <v>343.5</v>
      </c>
    </row>
    <row r="88" spans="1:9" ht="31.5">
      <c r="A88" s="30" t="s">
        <v>86</v>
      </c>
      <c r="B88" s="31" t="s">
        <v>152</v>
      </c>
      <c r="C88" s="31" t="s">
        <v>0</v>
      </c>
      <c r="D88" s="32">
        <f>D89+D100+D118+D132+D137</f>
        <v>1183283.6999999997</v>
      </c>
      <c r="E88" s="32">
        <f>E89+E100+E118+E132+E137</f>
        <v>56.799999999999926</v>
      </c>
      <c r="F88" s="32">
        <f>F89+F100+F118+F132+F137</f>
        <v>1183340.5</v>
      </c>
      <c r="G88" s="32">
        <f>G89+G100+G118+G132+G137</f>
        <v>1144251.5</v>
      </c>
      <c r="H88" s="32">
        <f>H89+H100+H118+H132+H137</f>
        <v>1141838.4999999998</v>
      </c>
      <c r="I88" s="27"/>
    </row>
    <row r="89" spans="1:11" ht="31.5">
      <c r="A89" s="10" t="s">
        <v>101</v>
      </c>
      <c r="B89" s="11" t="s">
        <v>153</v>
      </c>
      <c r="C89" s="11" t="s">
        <v>0</v>
      </c>
      <c r="D89" s="12">
        <f>D90+D96+D94+D98+D92</f>
        <v>457105.9</v>
      </c>
      <c r="E89" s="12">
        <f>E90+E96+E94+E98+E92</f>
        <v>-907.7</v>
      </c>
      <c r="F89" s="12">
        <f>F90+F96+F94+F98+F92</f>
        <v>456198.2</v>
      </c>
      <c r="G89" s="12">
        <f>G90+G96+G94+G98+G92</f>
        <v>440873.89999999997</v>
      </c>
      <c r="H89" s="12">
        <f>H90+H96+H94+H98+H92</f>
        <v>443702.5</v>
      </c>
      <c r="I89" s="27"/>
      <c r="J89" s="27"/>
      <c r="K89" s="27"/>
    </row>
    <row r="90" spans="1:8" ht="31.5">
      <c r="A90" s="41" t="s">
        <v>27</v>
      </c>
      <c r="B90" s="43" t="s">
        <v>151</v>
      </c>
      <c r="C90" s="43"/>
      <c r="D90" s="44">
        <f>D91</f>
        <v>69163</v>
      </c>
      <c r="E90" s="44">
        <f>E91</f>
        <v>1326.6000000000001</v>
      </c>
      <c r="F90" s="44">
        <f>F91</f>
        <v>70489.6</v>
      </c>
      <c r="G90" s="44">
        <f>G91</f>
        <v>55603.9</v>
      </c>
      <c r="H90" s="44">
        <f>H91</f>
        <v>55493.9</v>
      </c>
    </row>
    <row r="91" spans="1:8" ht="31.5">
      <c r="A91" s="41" t="s">
        <v>10</v>
      </c>
      <c r="B91" s="43" t="s">
        <v>151</v>
      </c>
      <c r="C91" s="43" t="s">
        <v>11</v>
      </c>
      <c r="D91" s="44">
        <f>'2019 год Приложение  4'!E289</f>
        <v>69163</v>
      </c>
      <c r="E91" s="44">
        <f>'2019 год Приложение  4'!F289</f>
        <v>1326.6000000000001</v>
      </c>
      <c r="F91" s="44">
        <f>'2019 год Приложение  4'!G289</f>
        <v>70489.6</v>
      </c>
      <c r="G91" s="44">
        <f>'2019 год Приложение  4'!H289</f>
        <v>55603.9</v>
      </c>
      <c r="H91" s="44">
        <f>'2019 год Приложение  4'!I289</f>
        <v>55493.9</v>
      </c>
    </row>
    <row r="92" spans="1:16" ht="47.25">
      <c r="A92" s="41" t="s">
        <v>77</v>
      </c>
      <c r="B92" s="43" t="s">
        <v>155</v>
      </c>
      <c r="C92" s="43"/>
      <c r="D92" s="44">
        <f>D93</f>
        <v>369226.5</v>
      </c>
      <c r="E92" s="44">
        <f>E93</f>
        <v>0</v>
      </c>
      <c r="F92" s="44">
        <f>F93</f>
        <v>369226.5</v>
      </c>
      <c r="G92" s="44">
        <f>G93</f>
        <v>372668.3</v>
      </c>
      <c r="H92" s="44">
        <f>H93</f>
        <v>375606.9</v>
      </c>
      <c r="I92" s="27"/>
      <c r="J92" s="27"/>
      <c r="K92" s="27"/>
      <c r="N92" s="27"/>
      <c r="O92" s="27"/>
      <c r="P92" s="27"/>
    </row>
    <row r="93" spans="1:8" ht="31.5">
      <c r="A93" s="41" t="s">
        <v>10</v>
      </c>
      <c r="B93" s="43" t="s">
        <v>155</v>
      </c>
      <c r="C93" s="43" t="s">
        <v>11</v>
      </c>
      <c r="D93" s="44">
        <f>'2019 год Приложение  4'!E291</f>
        <v>369226.5</v>
      </c>
      <c r="E93" s="44">
        <f>'2019 год Приложение  4'!F291</f>
        <v>0</v>
      </c>
      <c r="F93" s="44">
        <f>'2019 год Приложение  4'!G291</f>
        <v>369226.5</v>
      </c>
      <c r="G93" s="44">
        <f>'2019 год Приложение  4'!H291</f>
        <v>372668.3</v>
      </c>
      <c r="H93" s="44">
        <f>'2019 год Приложение  4'!I291</f>
        <v>375606.9</v>
      </c>
    </row>
    <row r="94" spans="1:8" ht="31.5">
      <c r="A94" s="41" t="s">
        <v>28</v>
      </c>
      <c r="B94" s="43" t="s">
        <v>154</v>
      </c>
      <c r="C94" s="43"/>
      <c r="D94" s="44">
        <f>D95</f>
        <v>7000</v>
      </c>
      <c r="E94" s="44">
        <f>E95</f>
        <v>-2234.3</v>
      </c>
      <c r="F94" s="44">
        <f>F95</f>
        <v>4765.7</v>
      </c>
      <c r="G94" s="44">
        <f>G95</f>
        <v>0</v>
      </c>
      <c r="H94" s="44">
        <f>H95</f>
        <v>0</v>
      </c>
    </row>
    <row r="95" spans="1:8" ht="31.5">
      <c r="A95" s="41" t="s">
        <v>10</v>
      </c>
      <c r="B95" s="43" t="s">
        <v>154</v>
      </c>
      <c r="C95" s="43" t="s">
        <v>11</v>
      </c>
      <c r="D95" s="44">
        <f>'2019 год Приложение  4'!E293</f>
        <v>7000</v>
      </c>
      <c r="E95" s="44">
        <f>'2019 год Приложение  4'!F293</f>
        <v>-2234.3</v>
      </c>
      <c r="F95" s="44">
        <f>'2019 год Приложение  4'!G293</f>
        <v>4765.7</v>
      </c>
      <c r="G95" s="44">
        <f>'2019 год Приложение  4'!H293</f>
        <v>0</v>
      </c>
      <c r="H95" s="44">
        <f>'2019 год Приложение  4'!I293</f>
        <v>0</v>
      </c>
    </row>
    <row r="96" spans="1:8" ht="78.75">
      <c r="A96" s="41" t="s">
        <v>76</v>
      </c>
      <c r="B96" s="43" t="s">
        <v>156</v>
      </c>
      <c r="C96" s="43"/>
      <c r="D96" s="44">
        <f>D97</f>
        <v>9879.5</v>
      </c>
      <c r="E96" s="44">
        <f>E97</f>
        <v>0</v>
      </c>
      <c r="F96" s="44">
        <f>F97</f>
        <v>9879.5</v>
      </c>
      <c r="G96" s="44">
        <f>G97</f>
        <v>10764.8</v>
      </c>
      <c r="H96" s="44">
        <f>H97</f>
        <v>10764.8</v>
      </c>
    </row>
    <row r="97" spans="1:8" ht="31.5">
      <c r="A97" s="41" t="s">
        <v>10</v>
      </c>
      <c r="B97" s="43" t="s">
        <v>156</v>
      </c>
      <c r="C97" s="43" t="s">
        <v>11</v>
      </c>
      <c r="D97" s="44">
        <f>'2019 год Приложение  4'!E295</f>
        <v>9879.5</v>
      </c>
      <c r="E97" s="44">
        <f>'2019 год Приложение  4'!F295</f>
        <v>0</v>
      </c>
      <c r="F97" s="44">
        <f>'2019 год Приложение  4'!G295</f>
        <v>9879.5</v>
      </c>
      <c r="G97" s="44">
        <f>'2019 год Приложение  4'!H295</f>
        <v>10764.8</v>
      </c>
      <c r="H97" s="44">
        <f>'2019 год Приложение  4'!I295</f>
        <v>10764.8</v>
      </c>
    </row>
    <row r="98" spans="1:8" ht="94.5">
      <c r="A98" s="58" t="s">
        <v>262</v>
      </c>
      <c r="B98" s="43" t="s">
        <v>157</v>
      </c>
      <c r="C98" s="43"/>
      <c r="D98" s="44">
        <f>D99</f>
        <v>1836.9</v>
      </c>
      <c r="E98" s="44">
        <f>E99</f>
        <v>0</v>
      </c>
      <c r="F98" s="44">
        <f>F99</f>
        <v>1836.9</v>
      </c>
      <c r="G98" s="44">
        <f>G99</f>
        <v>1836.9</v>
      </c>
      <c r="H98" s="44">
        <f>H99</f>
        <v>1836.9</v>
      </c>
    </row>
    <row r="99" spans="1:8" ht="15.75">
      <c r="A99" s="41" t="s">
        <v>29</v>
      </c>
      <c r="B99" s="43" t="s">
        <v>157</v>
      </c>
      <c r="C99" s="43" t="s">
        <v>17</v>
      </c>
      <c r="D99" s="44">
        <f>'2019 год Приложение  4'!E297</f>
        <v>1836.9</v>
      </c>
      <c r="E99" s="44">
        <f>'2019 год Приложение  4'!F297</f>
        <v>0</v>
      </c>
      <c r="F99" s="44">
        <f>'2019 год Приложение  4'!G297</f>
        <v>1836.9</v>
      </c>
      <c r="G99" s="44">
        <f>'2019 год Приложение  4'!H297</f>
        <v>1836.9</v>
      </c>
      <c r="H99" s="44">
        <f>'2019 год Приложение  4'!I297</f>
        <v>1836.9</v>
      </c>
    </row>
    <row r="100" spans="1:11" ht="31.5">
      <c r="A100" s="10" t="s">
        <v>87</v>
      </c>
      <c r="B100" s="11" t="s">
        <v>158</v>
      </c>
      <c r="C100" s="11" t="s">
        <v>0</v>
      </c>
      <c r="D100" s="12">
        <f>D101+D107+D116+D114+D105+D112+D110+D103</f>
        <v>625775.3999999999</v>
      </c>
      <c r="E100" s="12">
        <f>E101+E107+E116+E114+E105+E112+E110+E103</f>
        <v>838.9</v>
      </c>
      <c r="F100" s="12">
        <f>F101+F107+F116+F114+F105+F112+F110+F103</f>
        <v>626614.3</v>
      </c>
      <c r="G100" s="12">
        <f>G101+G107+G116+G114+G105+G112+G110</f>
        <v>602878.1</v>
      </c>
      <c r="H100" s="12">
        <f>H101+H107+H116+H114+H105+H112+H110</f>
        <v>603227.5</v>
      </c>
      <c r="I100" s="166"/>
      <c r="J100" s="166"/>
      <c r="K100" s="166"/>
    </row>
    <row r="101" spans="1:8" ht="31.5">
      <c r="A101" s="41" t="s">
        <v>27</v>
      </c>
      <c r="B101" s="43" t="s">
        <v>159</v>
      </c>
      <c r="C101" s="43"/>
      <c r="D101" s="44">
        <f>D102</f>
        <v>107450.4</v>
      </c>
      <c r="E101" s="44">
        <f>E102</f>
        <v>746.3</v>
      </c>
      <c r="F101" s="44">
        <f>F102</f>
        <v>108196.7</v>
      </c>
      <c r="G101" s="44">
        <f>G102</f>
        <v>83283.6</v>
      </c>
      <c r="H101" s="44">
        <f>H102</f>
        <v>79781.4</v>
      </c>
    </row>
    <row r="102" spans="1:8" ht="31.5">
      <c r="A102" s="41" t="s">
        <v>10</v>
      </c>
      <c r="B102" s="43" t="s">
        <v>159</v>
      </c>
      <c r="C102" s="43" t="s">
        <v>11</v>
      </c>
      <c r="D102" s="44">
        <f>'2019 год Приложение  4'!E300</f>
        <v>107450.4</v>
      </c>
      <c r="E102" s="44">
        <f>'2019 год Приложение  4'!F300</f>
        <v>746.3</v>
      </c>
      <c r="F102" s="44">
        <f>'2019 год Приложение  4'!G300</f>
        <v>108196.7</v>
      </c>
      <c r="G102" s="44">
        <f>'2019 год Приложение  4'!H300</f>
        <v>83283.6</v>
      </c>
      <c r="H102" s="44">
        <f>'2019 год Приложение  4'!I300</f>
        <v>79781.4</v>
      </c>
    </row>
    <row r="103" spans="1:8" ht="31.5">
      <c r="A103" s="41" t="s">
        <v>270</v>
      </c>
      <c r="B103" s="43" t="s">
        <v>355</v>
      </c>
      <c r="C103" s="43"/>
      <c r="D103" s="44">
        <f>D104</f>
        <v>0</v>
      </c>
      <c r="E103" s="44">
        <f>E104</f>
        <v>89.5</v>
      </c>
      <c r="F103" s="44">
        <f>F104</f>
        <v>89.5</v>
      </c>
      <c r="G103" s="44">
        <f>G104</f>
        <v>0</v>
      </c>
      <c r="H103" s="44">
        <f>H104</f>
        <v>0</v>
      </c>
    </row>
    <row r="104" spans="1:8" ht="31.5">
      <c r="A104" s="41" t="s">
        <v>10</v>
      </c>
      <c r="B104" s="43" t="s">
        <v>355</v>
      </c>
      <c r="C104" s="43" t="s">
        <v>11</v>
      </c>
      <c r="D104" s="44">
        <f>'2019 год Приложение  4'!E302</f>
        <v>0</v>
      </c>
      <c r="E104" s="44">
        <f>'2019 год Приложение  4'!F302</f>
        <v>89.5</v>
      </c>
      <c r="F104" s="44">
        <f>'2019 год Приложение  4'!G302</f>
        <v>89.5</v>
      </c>
      <c r="G104" s="44">
        <f>'2019 год Приложение  4'!H302</f>
        <v>0</v>
      </c>
      <c r="H104" s="44">
        <f>'2019 год Приложение  4'!I302</f>
        <v>0</v>
      </c>
    </row>
    <row r="105" spans="1:16" ht="47.25">
      <c r="A105" s="41" t="s">
        <v>77</v>
      </c>
      <c r="B105" s="43" t="s">
        <v>161</v>
      </c>
      <c r="C105" s="43"/>
      <c r="D105" s="44">
        <f>D106</f>
        <v>483950.4</v>
      </c>
      <c r="E105" s="44">
        <f>E106</f>
        <v>0</v>
      </c>
      <c r="F105" s="44">
        <f>F106</f>
        <v>483950.4</v>
      </c>
      <c r="G105" s="44">
        <f>G106</f>
        <v>488461.6</v>
      </c>
      <c r="H105" s="44">
        <f>H106</f>
        <v>492313.2</v>
      </c>
      <c r="I105" s="27"/>
      <c r="J105" s="27"/>
      <c r="K105" s="27"/>
      <c r="N105" s="27"/>
      <c r="O105" s="27"/>
      <c r="P105" s="27"/>
    </row>
    <row r="106" spans="1:8" ht="31.5">
      <c r="A106" s="41" t="s">
        <v>10</v>
      </c>
      <c r="B106" s="43" t="s">
        <v>161</v>
      </c>
      <c r="C106" s="43" t="s">
        <v>11</v>
      </c>
      <c r="D106" s="44">
        <f>'2019 год Приложение  4'!E304</f>
        <v>483950.4</v>
      </c>
      <c r="E106" s="44">
        <f>'2019 год Приложение  4'!F304</f>
        <v>0</v>
      </c>
      <c r="F106" s="44">
        <f>'2019 год Приложение  4'!G304</f>
        <v>483950.4</v>
      </c>
      <c r="G106" s="44">
        <f>'2019 год Приложение  4'!H304</f>
        <v>488461.6</v>
      </c>
      <c r="H106" s="44">
        <f>'2019 год Приложение  4'!I304</f>
        <v>492313.2</v>
      </c>
    </row>
    <row r="107" spans="1:9" ht="31.5">
      <c r="A107" s="41" t="s">
        <v>30</v>
      </c>
      <c r="B107" s="43" t="s">
        <v>169</v>
      </c>
      <c r="C107" s="43"/>
      <c r="D107" s="44">
        <f>'2019 год Приложение  4'!E305</f>
        <v>3164.1</v>
      </c>
      <c r="E107" s="44">
        <f>'2019 год Приложение  4'!F305</f>
        <v>3</v>
      </c>
      <c r="F107" s="44">
        <f>'2019 год Приложение  4'!G305</f>
        <v>3167.1</v>
      </c>
      <c r="G107" s="44">
        <f>'2019 год Приложение  4'!H305</f>
        <v>0</v>
      </c>
      <c r="H107" s="44">
        <f>'2019 год Приложение  4'!I305</f>
        <v>0</v>
      </c>
      <c r="I107" s="27"/>
    </row>
    <row r="108" spans="1:8" ht="31.5">
      <c r="A108" s="22" t="s">
        <v>31</v>
      </c>
      <c r="B108" s="43" t="s">
        <v>169</v>
      </c>
      <c r="C108" s="43" t="s">
        <v>26</v>
      </c>
      <c r="D108" s="44">
        <f>'2019 год Приложение  4'!E306</f>
        <v>3164.1</v>
      </c>
      <c r="E108" s="44">
        <f>'2019 год Приложение  4'!F306</f>
        <v>0</v>
      </c>
      <c r="F108" s="44">
        <f>'2019 год Приложение  4'!G306</f>
        <v>3164.1</v>
      </c>
      <c r="G108" s="44">
        <f>'2019 год Приложение  4'!H306</f>
        <v>0</v>
      </c>
      <c r="H108" s="44">
        <f>'2019 год Приложение  4'!I306</f>
        <v>0</v>
      </c>
    </row>
    <row r="109" spans="1:8" ht="31.5">
      <c r="A109" s="41" t="s">
        <v>10</v>
      </c>
      <c r="B109" s="43" t="s">
        <v>169</v>
      </c>
      <c r="C109" s="43" t="s">
        <v>11</v>
      </c>
      <c r="D109" s="44">
        <f>'2019 год Приложение  4'!E307</f>
        <v>0</v>
      </c>
      <c r="E109" s="44">
        <f>'2019 год Приложение  4'!F307</f>
        <v>3</v>
      </c>
      <c r="F109" s="44">
        <f>'2019 год Приложение  4'!G307</f>
        <v>3</v>
      </c>
      <c r="G109" s="44">
        <f>'2019 год Приложение  4'!H307</f>
        <v>0</v>
      </c>
      <c r="H109" s="44">
        <f>'2019 год Приложение  4'!I307</f>
        <v>0</v>
      </c>
    </row>
    <row r="110" spans="1:8" ht="31.5">
      <c r="A110" s="41" t="s">
        <v>270</v>
      </c>
      <c r="B110" s="43" t="s">
        <v>275</v>
      </c>
      <c r="C110" s="43"/>
      <c r="D110" s="44">
        <f>D111</f>
        <v>77.6</v>
      </c>
      <c r="E110" s="44">
        <f>E111</f>
        <v>0</v>
      </c>
      <c r="F110" s="44">
        <f>F111</f>
        <v>77.6</v>
      </c>
      <c r="G110" s="44">
        <f>G111</f>
        <v>0</v>
      </c>
      <c r="H110" s="44">
        <f>H111</f>
        <v>0</v>
      </c>
    </row>
    <row r="111" spans="1:8" ht="31.5">
      <c r="A111" s="41" t="s">
        <v>10</v>
      </c>
      <c r="B111" s="43" t="s">
        <v>275</v>
      </c>
      <c r="C111" s="43" t="s">
        <v>11</v>
      </c>
      <c r="D111" s="44">
        <f>'2019 год Приложение  4'!E309</f>
        <v>77.6</v>
      </c>
      <c r="E111" s="44">
        <f>'2019 год Приложение  4'!F309</f>
        <v>0</v>
      </c>
      <c r="F111" s="44">
        <f>'2019 год Приложение  4'!G309</f>
        <v>77.6</v>
      </c>
      <c r="G111" s="44">
        <f>'2019 год Приложение  4'!H309</f>
        <v>0</v>
      </c>
      <c r="H111" s="44">
        <f>'2019 год Приложение  4'!I309</f>
        <v>0</v>
      </c>
    </row>
    <row r="112" spans="1:11" ht="63">
      <c r="A112" s="41" t="s">
        <v>131</v>
      </c>
      <c r="B112" s="28" t="s">
        <v>251</v>
      </c>
      <c r="C112" s="43"/>
      <c r="D112" s="38">
        <f>D113</f>
        <v>27143.7</v>
      </c>
      <c r="E112" s="38">
        <f>E113</f>
        <v>0.1</v>
      </c>
      <c r="F112" s="38">
        <f>F113</f>
        <v>27143.8</v>
      </c>
      <c r="G112" s="38">
        <f>G113</f>
        <v>27143.7</v>
      </c>
      <c r="H112" s="38">
        <f>H113</f>
        <v>27143.7</v>
      </c>
      <c r="I112" s="167"/>
      <c r="J112" s="167"/>
      <c r="K112" s="167"/>
    </row>
    <row r="113" spans="1:8" ht="31.5">
      <c r="A113" s="41" t="s">
        <v>10</v>
      </c>
      <c r="B113" s="28" t="s">
        <v>251</v>
      </c>
      <c r="C113" s="43" t="s">
        <v>11</v>
      </c>
      <c r="D113" s="38">
        <f>'2019 год Приложение  4'!E311</f>
        <v>27143.7</v>
      </c>
      <c r="E113" s="38">
        <f>'2019 год Приложение  4'!F311</f>
        <v>0.1</v>
      </c>
      <c r="F113" s="38">
        <f>'2019 год Приложение  4'!G311</f>
        <v>27143.8</v>
      </c>
      <c r="G113" s="38">
        <f>'2019 год Приложение  4'!H311</f>
        <v>27143.7</v>
      </c>
      <c r="H113" s="38">
        <f>'2019 год Приложение  4'!I311</f>
        <v>27143.7</v>
      </c>
    </row>
    <row r="114" spans="1:11" ht="63">
      <c r="A114" s="41" t="s">
        <v>120</v>
      </c>
      <c r="B114" s="43" t="s">
        <v>160</v>
      </c>
      <c r="C114" s="43"/>
      <c r="D114" s="44">
        <f>D115</f>
        <v>18.7</v>
      </c>
      <c r="E114" s="44">
        <f>E115</f>
        <v>0</v>
      </c>
      <c r="F114" s="44">
        <f>F115</f>
        <v>18.7</v>
      </c>
      <c r="G114" s="44">
        <f>G115</f>
        <v>18.7</v>
      </c>
      <c r="H114" s="44">
        <f>H115</f>
        <v>18.7</v>
      </c>
      <c r="I114" s="166"/>
      <c r="J114" s="166"/>
      <c r="K114" s="166"/>
    </row>
    <row r="115" spans="1:8" ht="15.75">
      <c r="A115" s="41" t="s">
        <v>29</v>
      </c>
      <c r="B115" s="43" t="s">
        <v>160</v>
      </c>
      <c r="C115" s="43" t="s">
        <v>17</v>
      </c>
      <c r="D115" s="44">
        <f>'2019 год Приложение  4'!E313</f>
        <v>18.7</v>
      </c>
      <c r="E115" s="44">
        <f>'2019 год Приложение  4'!F313</f>
        <v>0</v>
      </c>
      <c r="F115" s="44">
        <f>'2019 год Приложение  4'!G313</f>
        <v>18.7</v>
      </c>
      <c r="G115" s="44">
        <f>'2019 год Приложение  4'!H313</f>
        <v>18.7</v>
      </c>
      <c r="H115" s="44">
        <f>'2019 год Приложение  4'!I313</f>
        <v>18.7</v>
      </c>
    </row>
    <row r="116" spans="1:8" ht="94.5">
      <c r="A116" s="58" t="s">
        <v>262</v>
      </c>
      <c r="B116" s="43" t="s">
        <v>162</v>
      </c>
      <c r="C116" s="43"/>
      <c r="D116" s="44">
        <f>D117</f>
        <v>3970.5</v>
      </c>
      <c r="E116" s="44">
        <f>E117</f>
        <v>0</v>
      </c>
      <c r="F116" s="44">
        <f>F117</f>
        <v>3970.5</v>
      </c>
      <c r="G116" s="44">
        <f>G117</f>
        <v>3970.5</v>
      </c>
      <c r="H116" s="44">
        <f>H117</f>
        <v>3970.5</v>
      </c>
    </row>
    <row r="117" spans="1:8" ht="15.75">
      <c r="A117" s="41" t="s">
        <v>29</v>
      </c>
      <c r="B117" s="43" t="s">
        <v>162</v>
      </c>
      <c r="C117" s="43" t="s">
        <v>17</v>
      </c>
      <c r="D117" s="44">
        <f>'2019 год Приложение  4'!E315</f>
        <v>3970.5</v>
      </c>
      <c r="E117" s="44">
        <f>'2019 год Приложение  4'!F315</f>
        <v>0</v>
      </c>
      <c r="F117" s="44">
        <f>'2019 год Приложение  4'!G315</f>
        <v>3970.5</v>
      </c>
      <c r="G117" s="44">
        <f>'2019 год Приложение  4'!H315</f>
        <v>3970.5</v>
      </c>
      <c r="H117" s="44">
        <f>'2019 год Приложение  4'!I315</f>
        <v>3970.5</v>
      </c>
    </row>
    <row r="118" spans="1:11" ht="15.75">
      <c r="A118" s="10" t="s">
        <v>88</v>
      </c>
      <c r="B118" s="11" t="s">
        <v>163</v>
      </c>
      <c r="C118" s="11" t="s">
        <v>0</v>
      </c>
      <c r="D118" s="12">
        <f>D119+D121+D128+D130+D124+D126</f>
        <v>33235.9</v>
      </c>
      <c r="E118" s="12">
        <f>E119+E121+E128+E130+E124+E126</f>
        <v>125.6</v>
      </c>
      <c r="F118" s="12">
        <f>F119+F121+F128+F130+F124+F126</f>
        <v>33361.5</v>
      </c>
      <c r="G118" s="12">
        <f>G119+G121+G128+G130+G124+G126</f>
        <v>33368.5</v>
      </c>
      <c r="H118" s="12">
        <f>H119+H121+H128+H130+H124+H126</f>
        <v>31848.2</v>
      </c>
      <c r="I118" s="27"/>
      <c r="J118" s="27"/>
      <c r="K118" s="27"/>
    </row>
    <row r="119" spans="1:11" ht="31.5">
      <c r="A119" s="41" t="s">
        <v>27</v>
      </c>
      <c r="B119" s="43" t="s">
        <v>164</v>
      </c>
      <c r="C119" s="43"/>
      <c r="D119" s="44">
        <f>D120</f>
        <v>28395.5</v>
      </c>
      <c r="E119" s="44">
        <f>E120</f>
        <v>125.6</v>
      </c>
      <c r="F119" s="44">
        <f>F120</f>
        <v>28521.1</v>
      </c>
      <c r="G119" s="44">
        <f>G120</f>
        <v>27474.2</v>
      </c>
      <c r="H119" s="44">
        <f>H120</f>
        <v>26963.8</v>
      </c>
      <c r="I119" s="27"/>
      <c r="J119" s="27"/>
      <c r="K119" s="27"/>
    </row>
    <row r="120" spans="1:8" ht="31.5">
      <c r="A120" s="41" t="s">
        <v>10</v>
      </c>
      <c r="B120" s="43" t="s">
        <v>164</v>
      </c>
      <c r="C120" s="43" t="s">
        <v>11</v>
      </c>
      <c r="D120" s="44">
        <f>'2019 год Приложение  4'!E318</f>
        <v>28395.5</v>
      </c>
      <c r="E120" s="44">
        <f>'2019 год Приложение  4'!F318</f>
        <v>125.6</v>
      </c>
      <c r="F120" s="44">
        <f>'2019 год Приложение  4'!G318</f>
        <v>28521.1</v>
      </c>
      <c r="G120" s="44">
        <f>'2019 год Приложение  4'!H318</f>
        <v>27474.2</v>
      </c>
      <c r="H120" s="44">
        <f>'2019 год Приложение  4'!I318</f>
        <v>26963.8</v>
      </c>
    </row>
    <row r="121" spans="1:8" ht="15.75">
      <c r="A121" s="41" t="s">
        <v>102</v>
      </c>
      <c r="B121" s="43" t="s">
        <v>170</v>
      </c>
      <c r="C121" s="43"/>
      <c r="D121" s="44">
        <f>D122+D123</f>
        <v>500</v>
      </c>
      <c r="E121" s="44">
        <f>E122+E123</f>
        <v>0</v>
      </c>
      <c r="F121" s="44">
        <f>F122+F123</f>
        <v>500</v>
      </c>
      <c r="G121" s="44">
        <f>G122+G123</f>
        <v>615</v>
      </c>
      <c r="H121" s="44">
        <f>H122+H123</f>
        <v>615</v>
      </c>
    </row>
    <row r="122" spans="1:8" ht="31.5">
      <c r="A122" s="41" t="s">
        <v>13</v>
      </c>
      <c r="B122" s="43" t="s">
        <v>170</v>
      </c>
      <c r="C122" s="43" t="s">
        <v>8</v>
      </c>
      <c r="D122" s="44">
        <f>'2019 год Приложение  4'!E96</f>
        <v>300</v>
      </c>
      <c r="E122" s="44">
        <f>'2019 год Приложение  4'!F96</f>
        <v>0</v>
      </c>
      <c r="F122" s="44">
        <f>'2019 год Приложение  4'!G96</f>
        <v>300</v>
      </c>
      <c r="G122" s="44">
        <f>'2019 год Приложение  4'!H96</f>
        <v>415</v>
      </c>
      <c r="H122" s="44">
        <f>'2019 год Приложение  4'!I96</f>
        <v>415</v>
      </c>
    </row>
    <row r="123" spans="1:8" ht="31.5">
      <c r="A123" s="120" t="s">
        <v>103</v>
      </c>
      <c r="B123" s="43" t="s">
        <v>170</v>
      </c>
      <c r="C123" s="43" t="s">
        <v>17</v>
      </c>
      <c r="D123" s="44">
        <f>'2019 год Приложение  4'!E97</f>
        <v>200</v>
      </c>
      <c r="E123" s="44">
        <f>'2019 год Приложение  4'!F97</f>
        <v>0</v>
      </c>
      <c r="F123" s="44">
        <f>'2019 год Приложение  4'!G97</f>
        <v>200</v>
      </c>
      <c r="G123" s="44">
        <f>'2019 год Приложение  4'!H97</f>
        <v>200</v>
      </c>
      <c r="H123" s="44">
        <f>'2019 год Приложение  4'!I97</f>
        <v>200</v>
      </c>
    </row>
    <row r="124" spans="1:8" ht="94.5">
      <c r="A124" s="58" t="s">
        <v>262</v>
      </c>
      <c r="B124" s="43" t="s">
        <v>165</v>
      </c>
      <c r="C124" s="43"/>
      <c r="D124" s="44">
        <f>D125</f>
        <v>136.6</v>
      </c>
      <c r="E124" s="44">
        <f>E125</f>
        <v>0</v>
      </c>
      <c r="F124" s="44">
        <f>F125</f>
        <v>136.6</v>
      </c>
      <c r="G124" s="44">
        <f>G125</f>
        <v>136.6</v>
      </c>
      <c r="H124" s="44">
        <f>H125</f>
        <v>136.6</v>
      </c>
    </row>
    <row r="125" spans="1:8" ht="24.75" customHeight="1">
      <c r="A125" s="41" t="s">
        <v>103</v>
      </c>
      <c r="B125" s="43" t="s">
        <v>165</v>
      </c>
      <c r="C125" s="43" t="s">
        <v>17</v>
      </c>
      <c r="D125" s="44">
        <f>'2019 год Приложение  4'!E320</f>
        <v>136.6</v>
      </c>
      <c r="E125" s="44">
        <f>'2019 год Приложение  4'!F320</f>
        <v>0</v>
      </c>
      <c r="F125" s="44">
        <f>'2019 год Приложение  4'!G320</f>
        <v>136.6</v>
      </c>
      <c r="G125" s="44">
        <f>'2019 год Приложение  4'!H320</f>
        <v>136.6</v>
      </c>
      <c r="H125" s="44">
        <f>'2019 год Приложение  4'!I320</f>
        <v>136.6</v>
      </c>
    </row>
    <row r="126" spans="1:8" ht="31.5">
      <c r="A126" s="41" t="s">
        <v>302</v>
      </c>
      <c r="B126" s="43" t="s">
        <v>303</v>
      </c>
      <c r="C126" s="43"/>
      <c r="D126" s="44">
        <f>D127</f>
        <v>3953.8</v>
      </c>
      <c r="E126" s="44">
        <f>E127</f>
        <v>0</v>
      </c>
      <c r="F126" s="44">
        <f>F127</f>
        <v>3953.8</v>
      </c>
      <c r="G126" s="44">
        <f>G127</f>
        <v>3953.8</v>
      </c>
      <c r="H126" s="44">
        <f>H127</f>
        <v>2943.9</v>
      </c>
    </row>
    <row r="127" spans="1:8" ht="31.5">
      <c r="A127" s="41" t="s">
        <v>10</v>
      </c>
      <c r="B127" s="43" t="s">
        <v>303</v>
      </c>
      <c r="C127" s="43" t="s">
        <v>11</v>
      </c>
      <c r="D127" s="44">
        <f>'2019 год Приложение  4'!E322</f>
        <v>3953.8</v>
      </c>
      <c r="E127" s="44">
        <f>'2019 год Приложение  4'!F322</f>
        <v>0</v>
      </c>
      <c r="F127" s="44">
        <f>'2019 год Приложение  4'!G322</f>
        <v>3953.8</v>
      </c>
      <c r="G127" s="44">
        <f>'2019 год Приложение  4'!H322</f>
        <v>3953.8</v>
      </c>
      <c r="H127" s="44">
        <f>'2019 год Приложение  4'!I322</f>
        <v>2943.9</v>
      </c>
    </row>
    <row r="128" spans="1:8" ht="31.5">
      <c r="A128" s="41" t="s">
        <v>132</v>
      </c>
      <c r="B128" s="43" t="s">
        <v>171</v>
      </c>
      <c r="C128" s="43"/>
      <c r="D128" s="44">
        <f>'2019 год Приложение  4'!E99</f>
        <v>150</v>
      </c>
      <c r="E128" s="44">
        <f>'2019 год Приложение  4'!F99</f>
        <v>0</v>
      </c>
      <c r="F128" s="44">
        <f>'2019 год Приложение  4'!G99</f>
        <v>150</v>
      </c>
      <c r="G128" s="44">
        <f>'2019 год Приложение  4'!H99</f>
        <v>691.5</v>
      </c>
      <c r="H128" s="44">
        <f>'2019 год Приложение  4'!I99</f>
        <v>691.5</v>
      </c>
    </row>
    <row r="129" spans="1:8" ht="31.5">
      <c r="A129" s="41" t="s">
        <v>13</v>
      </c>
      <c r="B129" s="43" t="s">
        <v>171</v>
      </c>
      <c r="C129" s="43" t="s">
        <v>8</v>
      </c>
      <c r="D129" s="44">
        <f>'2019 год Приложение  4'!E99</f>
        <v>150</v>
      </c>
      <c r="E129" s="44">
        <f>'2019 год Приложение  4'!F99</f>
        <v>0</v>
      </c>
      <c r="F129" s="44">
        <f>'2019 год Приложение  4'!G99</f>
        <v>150</v>
      </c>
      <c r="G129" s="44">
        <f>'2019 год Приложение  4'!H99</f>
        <v>691.5</v>
      </c>
      <c r="H129" s="44">
        <f>'2019 год Приложение  4'!I99</f>
        <v>691.5</v>
      </c>
    </row>
    <row r="130" spans="1:8" ht="47.25">
      <c r="A130" s="41" t="s">
        <v>133</v>
      </c>
      <c r="B130" s="43" t="s">
        <v>172</v>
      </c>
      <c r="C130" s="43"/>
      <c r="D130" s="44">
        <f>D131</f>
        <v>100</v>
      </c>
      <c r="E130" s="44">
        <f>E131</f>
        <v>0</v>
      </c>
      <c r="F130" s="44">
        <f>F131</f>
        <v>100</v>
      </c>
      <c r="G130" s="44">
        <f>G131</f>
        <v>497.4</v>
      </c>
      <c r="H130" s="44">
        <f>H131</f>
        <v>497.4</v>
      </c>
    </row>
    <row r="131" spans="1:8" ht="31.5">
      <c r="A131" s="41" t="s">
        <v>13</v>
      </c>
      <c r="B131" s="43" t="s">
        <v>172</v>
      </c>
      <c r="C131" s="43" t="s">
        <v>8</v>
      </c>
      <c r="D131" s="44">
        <f>'2019 год Приложение  4'!E101</f>
        <v>100</v>
      </c>
      <c r="E131" s="44">
        <f>'2019 год Приложение  4'!F101</f>
        <v>0</v>
      </c>
      <c r="F131" s="44">
        <f>'2019 год Приложение  4'!G101</f>
        <v>100</v>
      </c>
      <c r="G131" s="44">
        <f>'2019 год Приложение  4'!H101</f>
        <v>497.4</v>
      </c>
      <c r="H131" s="44">
        <f>'2019 год Приложение  4'!I101</f>
        <v>497.4</v>
      </c>
    </row>
    <row r="132" spans="1:11" ht="31.5">
      <c r="A132" s="10" t="s">
        <v>89</v>
      </c>
      <c r="B132" s="11" t="s">
        <v>173</v>
      </c>
      <c r="C132" s="11" t="s">
        <v>0</v>
      </c>
      <c r="D132" s="12">
        <f>D133</f>
        <v>5363.9</v>
      </c>
      <c r="E132" s="12">
        <f>E133</f>
        <v>0</v>
      </c>
      <c r="F132" s="12">
        <f>F133</f>
        <v>5363.9</v>
      </c>
      <c r="G132" s="12">
        <f>G133</f>
        <v>5363.9</v>
      </c>
      <c r="H132" s="12">
        <f>H133</f>
        <v>5363.9</v>
      </c>
      <c r="I132" s="167"/>
      <c r="J132" s="167"/>
      <c r="K132" s="167"/>
    </row>
    <row r="133" spans="1:11" ht="31.5">
      <c r="A133" s="41" t="s">
        <v>250</v>
      </c>
      <c r="B133" s="43" t="s">
        <v>245</v>
      </c>
      <c r="C133" s="43"/>
      <c r="D133" s="44">
        <f>D135+D136+D134</f>
        <v>5363.9</v>
      </c>
      <c r="E133" s="44">
        <f>E135+E136+E134</f>
        <v>0</v>
      </c>
      <c r="F133" s="44">
        <f>F135+F136+F134</f>
        <v>5363.9</v>
      </c>
      <c r="G133" s="44">
        <f>G135+G136</f>
        <v>5363.9</v>
      </c>
      <c r="H133" s="44">
        <f>H135+H136</f>
        <v>5363.9</v>
      </c>
      <c r="I133" s="167"/>
      <c r="J133" s="167"/>
      <c r="K133" s="167"/>
    </row>
    <row r="134" spans="1:11" ht="63">
      <c r="A134" s="41" t="s">
        <v>15</v>
      </c>
      <c r="B134" s="43" t="s">
        <v>245</v>
      </c>
      <c r="C134" s="43" t="s">
        <v>16</v>
      </c>
      <c r="D134" s="44">
        <f>'2019 год Приложение  4'!E325</f>
        <v>0</v>
      </c>
      <c r="E134" s="44">
        <f>'2019 год Приложение  4'!F325</f>
        <v>8.2</v>
      </c>
      <c r="F134" s="44">
        <f>'2019 год Приложение  4'!G325</f>
        <v>8.2</v>
      </c>
      <c r="G134" s="44">
        <f>'2019 год Приложение  4'!H325</f>
        <v>0</v>
      </c>
      <c r="H134" s="44">
        <f>'2019 год Приложение  4'!I325</f>
        <v>0</v>
      </c>
      <c r="I134" s="167"/>
      <c r="J134" s="167"/>
      <c r="K134" s="167"/>
    </row>
    <row r="135" spans="1:8" ht="31.5">
      <c r="A135" s="41" t="s">
        <v>13</v>
      </c>
      <c r="B135" s="43" t="s">
        <v>245</v>
      </c>
      <c r="C135" s="43" t="s">
        <v>8</v>
      </c>
      <c r="D135" s="44">
        <f>'2019 год Приложение  4'!E326</f>
        <v>228.7</v>
      </c>
      <c r="E135" s="44">
        <f>'2019 год Приложение  4'!F326</f>
        <v>10.7</v>
      </c>
      <c r="F135" s="44">
        <f>'2019 год Приложение  4'!G326</f>
        <v>239.39999999999998</v>
      </c>
      <c r="G135" s="44">
        <f>'2019 год Приложение  4'!H326</f>
        <v>228.7</v>
      </c>
      <c r="H135" s="44">
        <f>'2019 год Приложение  4'!I326</f>
        <v>228.7</v>
      </c>
    </row>
    <row r="136" spans="1:8" ht="31.5">
      <c r="A136" s="80" t="s">
        <v>10</v>
      </c>
      <c r="B136" s="43" t="s">
        <v>245</v>
      </c>
      <c r="C136" s="43" t="s">
        <v>11</v>
      </c>
      <c r="D136" s="44">
        <f>'2019 год Приложение  4'!E327</f>
        <v>5135.2</v>
      </c>
      <c r="E136" s="44">
        <f>'2019 год Приложение  4'!F327</f>
        <v>-18.9</v>
      </c>
      <c r="F136" s="44">
        <f>'2019 год Приложение  4'!G327</f>
        <v>5116.3</v>
      </c>
      <c r="G136" s="44">
        <f>'2019 год Приложение  4'!H327</f>
        <v>5135.2</v>
      </c>
      <c r="H136" s="44">
        <f>'2019 год Приложение  4'!I327</f>
        <v>5135.2</v>
      </c>
    </row>
    <row r="137" spans="1:8" ht="31.5">
      <c r="A137" s="10" t="s">
        <v>82</v>
      </c>
      <c r="B137" s="11" t="s">
        <v>166</v>
      </c>
      <c r="C137" s="11" t="s">
        <v>0</v>
      </c>
      <c r="D137" s="12">
        <f>D138+D142</f>
        <v>61802.6</v>
      </c>
      <c r="E137" s="12">
        <f>E138+E142</f>
        <v>0</v>
      </c>
      <c r="F137" s="12">
        <f>F138+F142</f>
        <v>61802.6</v>
      </c>
      <c r="G137" s="12">
        <f>G138+G142</f>
        <v>61767.1</v>
      </c>
      <c r="H137" s="12">
        <f>H138+H142</f>
        <v>57696.399999999994</v>
      </c>
    </row>
    <row r="138" spans="1:8" ht="31.5">
      <c r="A138" s="41" t="s">
        <v>14</v>
      </c>
      <c r="B138" s="43" t="s">
        <v>167</v>
      </c>
      <c r="C138" s="43"/>
      <c r="D138" s="44">
        <f>D139+D140+D141</f>
        <v>32143.8</v>
      </c>
      <c r="E138" s="44">
        <f>E139+E140+E141</f>
        <v>0</v>
      </c>
      <c r="F138" s="44">
        <f>F139+F140+F141</f>
        <v>32143.8</v>
      </c>
      <c r="G138" s="44">
        <f>G139+G140+G141</f>
        <v>32114.3</v>
      </c>
      <c r="H138" s="44">
        <f>H139+H140+H141</f>
        <v>29336.8</v>
      </c>
    </row>
    <row r="139" spans="1:8" ht="63">
      <c r="A139" s="41" t="s">
        <v>15</v>
      </c>
      <c r="B139" s="43" t="s">
        <v>167</v>
      </c>
      <c r="C139" s="43" t="s">
        <v>16</v>
      </c>
      <c r="D139" s="44">
        <f>'2019 год Приложение  4'!E330</f>
        <v>25758.3</v>
      </c>
      <c r="E139" s="44">
        <f>'2019 год Приложение  4'!F330</f>
        <v>0</v>
      </c>
      <c r="F139" s="44">
        <f>'2019 год Приложение  4'!G330</f>
        <v>25758.3</v>
      </c>
      <c r="G139" s="44">
        <f>'2019 год Приложение  4'!H330</f>
        <v>25758.3</v>
      </c>
      <c r="H139" s="44">
        <f>'2019 год Приложение  4'!I330</f>
        <v>25080.2</v>
      </c>
    </row>
    <row r="140" spans="1:8" ht="31.5">
      <c r="A140" s="41" t="s">
        <v>13</v>
      </c>
      <c r="B140" s="43" t="s">
        <v>167</v>
      </c>
      <c r="C140" s="43" t="s">
        <v>8</v>
      </c>
      <c r="D140" s="44">
        <f>'2019 год Приложение  4'!E331</f>
        <v>6149</v>
      </c>
      <c r="E140" s="44">
        <f>'2019 год Приложение  4'!F331</f>
        <v>0</v>
      </c>
      <c r="F140" s="44">
        <f>'2019 год Приложение  4'!G331</f>
        <v>6149</v>
      </c>
      <c r="G140" s="44">
        <f>'2019 год Приложение  4'!H331</f>
        <v>6119.5</v>
      </c>
      <c r="H140" s="44">
        <f>'2019 год Приложение  4'!I331</f>
        <v>4020.1</v>
      </c>
    </row>
    <row r="141" spans="1:8" ht="15.75">
      <c r="A141" s="46" t="s">
        <v>9</v>
      </c>
      <c r="B141" s="43" t="s">
        <v>167</v>
      </c>
      <c r="C141" s="43" t="s">
        <v>12</v>
      </c>
      <c r="D141" s="44">
        <f>'2019 год Приложение  4'!E332</f>
        <v>236.5</v>
      </c>
      <c r="E141" s="44">
        <f>'2019 год Приложение  4'!F332</f>
        <v>0</v>
      </c>
      <c r="F141" s="44">
        <f>'2019 год Приложение  4'!G332</f>
        <v>236.5</v>
      </c>
      <c r="G141" s="44">
        <f>'2019 год Приложение  4'!H332</f>
        <v>236.5</v>
      </c>
      <c r="H141" s="44">
        <f>'2019 год Приложение  4'!I332</f>
        <v>236.5</v>
      </c>
    </row>
    <row r="142" spans="1:8" ht="31.5">
      <c r="A142" s="41" t="s">
        <v>60</v>
      </c>
      <c r="B142" s="43" t="s">
        <v>168</v>
      </c>
      <c r="C142" s="43"/>
      <c r="D142" s="44">
        <f>D143+D144</f>
        <v>29658.8</v>
      </c>
      <c r="E142" s="44">
        <f>E143+E144</f>
        <v>0</v>
      </c>
      <c r="F142" s="44">
        <f>F143+F144</f>
        <v>29658.8</v>
      </c>
      <c r="G142" s="44">
        <f>G143+G144</f>
        <v>29652.8</v>
      </c>
      <c r="H142" s="44">
        <f>H143+H144</f>
        <v>28359.6</v>
      </c>
    </row>
    <row r="143" spans="1:8" ht="63">
      <c r="A143" s="41" t="s">
        <v>15</v>
      </c>
      <c r="B143" s="43" t="s">
        <v>168</v>
      </c>
      <c r="C143" s="43" t="s">
        <v>16</v>
      </c>
      <c r="D143" s="44">
        <f>'2019 год Приложение  4'!E334</f>
        <v>28155.6</v>
      </c>
      <c r="E143" s="44">
        <f>'2019 год Приложение  4'!F334</f>
        <v>0</v>
      </c>
      <c r="F143" s="44">
        <f>'2019 год Приложение  4'!G334</f>
        <v>28155.6</v>
      </c>
      <c r="G143" s="44">
        <f>'2019 год Приложение  4'!H334</f>
        <v>28155.6</v>
      </c>
      <c r="H143" s="44">
        <f>'2019 год Приложение  4'!I334</f>
        <v>27836</v>
      </c>
    </row>
    <row r="144" spans="1:8" ht="31.5">
      <c r="A144" s="41" t="s">
        <v>13</v>
      </c>
      <c r="B144" s="43" t="s">
        <v>168</v>
      </c>
      <c r="C144" s="43" t="s">
        <v>8</v>
      </c>
      <c r="D144" s="44">
        <f>'2019 год Приложение  4'!E335</f>
        <v>1503.2</v>
      </c>
      <c r="E144" s="44">
        <f>'2019 год Приложение  4'!F335</f>
        <v>0</v>
      </c>
      <c r="F144" s="44">
        <f>'2019 год Приложение  4'!G335</f>
        <v>1503.2</v>
      </c>
      <c r="G144" s="44">
        <f>'2019 год Приложение  4'!H335</f>
        <v>1497.2</v>
      </c>
      <c r="H144" s="44">
        <f>'2019 год Приложение  4'!I335</f>
        <v>523.6</v>
      </c>
    </row>
    <row r="145" spans="1:8" ht="31.5">
      <c r="A145" s="30" t="s">
        <v>90</v>
      </c>
      <c r="B145" s="31" t="s">
        <v>179</v>
      </c>
      <c r="C145" s="31" t="s">
        <v>0</v>
      </c>
      <c r="D145" s="32">
        <f>D146+D154+D156+D160+D164+D166+D170+D150+D148+D152+D158+D162</f>
        <v>111457.1</v>
      </c>
      <c r="E145" s="32">
        <f>E146+E154+E156+E160+E164+E166+E170+E150+E148+E152+E158+E162</f>
        <v>2916.2</v>
      </c>
      <c r="F145" s="32">
        <f>F146+F154+F156+F160+F164+F166+F170+F150+F148+F152+F158+F162</f>
        <v>114373.30000000002</v>
      </c>
      <c r="G145" s="32">
        <f>G146+G154+G156+G160+G164+G166+G170+G150+G148+G152+G158+G162</f>
        <v>103011.09999999999</v>
      </c>
      <c r="H145" s="32">
        <f>H146+H154+H156+H160+H164+H166+H170+H150+H148+H152+H158+H162</f>
        <v>98965.29999999999</v>
      </c>
    </row>
    <row r="146" spans="1:8" ht="31.5">
      <c r="A146" s="41" t="s">
        <v>55</v>
      </c>
      <c r="B146" s="43" t="s">
        <v>178</v>
      </c>
      <c r="C146" s="43"/>
      <c r="D146" s="20">
        <f>'2019 год Приложение  4'!E227</f>
        <v>25130.3</v>
      </c>
      <c r="E146" s="20">
        <f>'2019 год Приложение  4'!F227</f>
        <v>0</v>
      </c>
      <c r="F146" s="20">
        <f>'2019 год Приложение  4'!G227</f>
        <v>25130.3</v>
      </c>
      <c r="G146" s="20">
        <f>'2019 год Приложение  4'!H227</f>
        <v>23752</v>
      </c>
      <c r="H146" s="20">
        <f>'2019 год Приложение  4'!I227</f>
        <v>22864.4</v>
      </c>
    </row>
    <row r="147" spans="1:8" ht="31.5">
      <c r="A147" s="22" t="s">
        <v>10</v>
      </c>
      <c r="B147" s="43" t="s">
        <v>178</v>
      </c>
      <c r="C147" s="43" t="s">
        <v>11</v>
      </c>
      <c r="D147" s="20">
        <f>'2019 год Приложение  4'!E228</f>
        <v>25130.3</v>
      </c>
      <c r="E147" s="20">
        <f>'2019 год Приложение  4'!F228</f>
        <v>0</v>
      </c>
      <c r="F147" s="20">
        <f>'2019 год Приложение  4'!G228</f>
        <v>25130.3</v>
      </c>
      <c r="G147" s="20">
        <f>'2019 год Приложение  4'!H228</f>
        <v>23752</v>
      </c>
      <c r="H147" s="20">
        <f>'2019 год Приложение  4'!I228</f>
        <v>22864.4</v>
      </c>
    </row>
    <row r="148" spans="1:8" ht="31.5">
      <c r="A148" s="22" t="s">
        <v>360</v>
      </c>
      <c r="B148" s="43" t="s">
        <v>359</v>
      </c>
      <c r="C148" s="43"/>
      <c r="D148" s="20">
        <f>D149</f>
        <v>0</v>
      </c>
      <c r="E148" s="20">
        <f>E149</f>
        <v>1303.8</v>
      </c>
      <c r="F148" s="20">
        <f>F149</f>
        <v>1303.8</v>
      </c>
      <c r="G148" s="20">
        <f>G149</f>
        <v>0</v>
      </c>
      <c r="H148" s="20">
        <f>H149</f>
        <v>0</v>
      </c>
    </row>
    <row r="149" spans="1:8" ht="31.5">
      <c r="A149" s="22" t="s">
        <v>10</v>
      </c>
      <c r="B149" s="43" t="s">
        <v>359</v>
      </c>
      <c r="C149" s="43" t="s">
        <v>11</v>
      </c>
      <c r="D149" s="20">
        <f>'2019 год Приложение  4'!E230</f>
        <v>0</v>
      </c>
      <c r="E149" s="20">
        <f>'2019 год Приложение  4'!F230</f>
        <v>1303.8</v>
      </c>
      <c r="F149" s="20">
        <f>'2019 год Приложение  4'!G230</f>
        <v>1303.8</v>
      </c>
      <c r="G149" s="20">
        <f>'2019 год Приложение  4'!H230</f>
        <v>0</v>
      </c>
      <c r="H149" s="20">
        <f>'2019 год Приложение  4'!I230</f>
        <v>0</v>
      </c>
    </row>
    <row r="150" spans="1:8" ht="31.5">
      <c r="A150" s="22" t="s">
        <v>343</v>
      </c>
      <c r="B150" s="43" t="s">
        <v>342</v>
      </c>
      <c r="C150" s="43"/>
      <c r="D150" s="20">
        <f>D151</f>
        <v>0</v>
      </c>
      <c r="E150" s="20">
        <f>E151</f>
        <v>250</v>
      </c>
      <c r="F150" s="20">
        <f>F151</f>
        <v>250</v>
      </c>
      <c r="G150" s="20">
        <f>G151</f>
        <v>0</v>
      </c>
      <c r="H150" s="20">
        <f>H151</f>
        <v>0</v>
      </c>
    </row>
    <row r="151" spans="1:8" ht="31.5">
      <c r="A151" s="22" t="s">
        <v>10</v>
      </c>
      <c r="B151" s="43" t="s">
        <v>342</v>
      </c>
      <c r="C151" s="43" t="s">
        <v>11</v>
      </c>
      <c r="D151" s="20">
        <f>'2019 год Приложение  4'!E232</f>
        <v>0</v>
      </c>
      <c r="E151" s="20">
        <f>'2019 год Приложение  4'!F232</f>
        <v>250</v>
      </c>
      <c r="F151" s="20">
        <f>'2019 год Приложение  4'!G232</f>
        <v>250</v>
      </c>
      <c r="G151" s="20">
        <f>'2019 год Приложение  4'!H232</f>
        <v>0</v>
      </c>
      <c r="H151" s="20">
        <f>'2019 год Приложение  4'!I232</f>
        <v>0</v>
      </c>
    </row>
    <row r="152" spans="1:8" ht="31.5">
      <c r="A152" s="22" t="s">
        <v>343</v>
      </c>
      <c r="B152" s="43" t="s">
        <v>358</v>
      </c>
      <c r="C152" s="43"/>
      <c r="D152" s="20">
        <f>D153</f>
        <v>0</v>
      </c>
      <c r="E152" s="20">
        <f>E153</f>
        <v>230</v>
      </c>
      <c r="F152" s="20">
        <f>F153</f>
        <v>230</v>
      </c>
      <c r="G152" s="20">
        <f>G153</f>
        <v>0</v>
      </c>
      <c r="H152" s="20">
        <f>H153</f>
        <v>0</v>
      </c>
    </row>
    <row r="153" spans="1:8" ht="31.5">
      <c r="A153" s="74" t="s">
        <v>10</v>
      </c>
      <c r="B153" s="43" t="s">
        <v>358</v>
      </c>
      <c r="C153" s="43" t="s">
        <v>11</v>
      </c>
      <c r="D153" s="20">
        <f>'2019 год Приложение  4'!E234</f>
        <v>0</v>
      </c>
      <c r="E153" s="20">
        <f>'2019 год Приложение  4'!F234</f>
        <v>230</v>
      </c>
      <c r="F153" s="20">
        <f>'2019 год Приложение  4'!G234</f>
        <v>230</v>
      </c>
      <c r="G153" s="20">
        <f>'2019 год Приложение  4'!H234</f>
        <v>0</v>
      </c>
      <c r="H153" s="20">
        <f>'2019 год Приложение  4'!I234</f>
        <v>0</v>
      </c>
    </row>
    <row r="154" spans="1:8" ht="15.75">
      <c r="A154" s="22" t="s">
        <v>264</v>
      </c>
      <c r="B154" s="43" t="s">
        <v>265</v>
      </c>
      <c r="C154" s="43"/>
      <c r="D154" s="20">
        <f>'2019 год Приложение  4'!E235</f>
        <v>198</v>
      </c>
      <c r="E154" s="20">
        <f>'2019 год Приложение  4'!F235</f>
        <v>350.70000000000005</v>
      </c>
      <c r="F154" s="20">
        <f>'2019 год Приложение  4'!G235</f>
        <v>548.7</v>
      </c>
      <c r="G154" s="20">
        <f>'2019 год Приложение  4'!H235</f>
        <v>98</v>
      </c>
      <c r="H154" s="20">
        <f>'2019 год Приложение  4'!I235</f>
        <v>0</v>
      </c>
    </row>
    <row r="155" spans="1:12" ht="31.5">
      <c r="A155" s="74" t="s">
        <v>10</v>
      </c>
      <c r="B155" s="43" t="s">
        <v>265</v>
      </c>
      <c r="C155" s="43" t="s">
        <v>11</v>
      </c>
      <c r="D155" s="20">
        <f>'2019 год Приложение  4'!E236</f>
        <v>198</v>
      </c>
      <c r="E155" s="20">
        <f>'2019 год Приложение  4'!F236</f>
        <v>350.70000000000005</v>
      </c>
      <c r="F155" s="20">
        <f>'2019 год Приложение  4'!G236</f>
        <v>548.7</v>
      </c>
      <c r="G155" s="20">
        <f>'2019 год Приложение  4'!H236</f>
        <v>98</v>
      </c>
      <c r="H155" s="20">
        <f>'2019 год Приложение  4'!I236</f>
        <v>0</v>
      </c>
      <c r="J155" s="27"/>
      <c r="K155" s="27"/>
      <c r="L155" s="27"/>
    </row>
    <row r="156" spans="1:8" ht="31.5">
      <c r="A156" s="41" t="s">
        <v>57</v>
      </c>
      <c r="B156" s="43" t="s">
        <v>180</v>
      </c>
      <c r="C156" s="43"/>
      <c r="D156" s="20">
        <f>'2019 год Приложение  4'!E237</f>
        <v>43731.2</v>
      </c>
      <c r="E156" s="20">
        <f>'2019 год Приложение  4'!F237</f>
        <v>1165.4</v>
      </c>
      <c r="F156" s="20">
        <f>'2019 год Приложение  4'!G237</f>
        <v>44896.6</v>
      </c>
      <c r="G156" s="20">
        <f>'2019 год Приложение  4'!H237</f>
        <v>41313.6</v>
      </c>
      <c r="H156" s="20">
        <f>'2019 год Приложение  4'!I237</f>
        <v>39210.4</v>
      </c>
    </row>
    <row r="157" spans="1:8" ht="31.5">
      <c r="A157" s="74" t="s">
        <v>10</v>
      </c>
      <c r="B157" s="43" t="s">
        <v>180</v>
      </c>
      <c r="C157" s="43" t="s">
        <v>11</v>
      </c>
      <c r="D157" s="20">
        <f>'2019 год Приложение  4'!E238</f>
        <v>43731.2</v>
      </c>
      <c r="E157" s="20">
        <f>'2019 год Приложение  4'!F238</f>
        <v>1165.4</v>
      </c>
      <c r="F157" s="20">
        <f>'2019 год Приложение  4'!G238</f>
        <v>44896.6</v>
      </c>
      <c r="G157" s="20">
        <f>'2019 год Приложение  4'!H238</f>
        <v>41313.6</v>
      </c>
      <c r="H157" s="20">
        <f>'2019 год Приложение  4'!I238</f>
        <v>39210.4</v>
      </c>
    </row>
    <row r="158" spans="1:8" ht="31.5">
      <c r="A158" s="41" t="s">
        <v>377</v>
      </c>
      <c r="B158" s="43" t="s">
        <v>378</v>
      </c>
      <c r="C158" s="43"/>
      <c r="D158" s="20">
        <f>D159</f>
        <v>0</v>
      </c>
      <c r="E158" s="20">
        <f>E159</f>
        <v>98.6</v>
      </c>
      <c r="F158" s="20">
        <f>F159</f>
        <v>98.6</v>
      </c>
      <c r="G158" s="20">
        <f>G159</f>
        <v>0</v>
      </c>
      <c r="H158" s="20">
        <f>H159</f>
        <v>0</v>
      </c>
    </row>
    <row r="159" spans="1:8" ht="31.5">
      <c r="A159" s="74" t="s">
        <v>10</v>
      </c>
      <c r="B159" s="43" t="s">
        <v>378</v>
      </c>
      <c r="C159" s="43" t="s">
        <v>11</v>
      </c>
      <c r="D159" s="20">
        <f>'2019 год Приложение  4'!E240</f>
        <v>0</v>
      </c>
      <c r="E159" s="20">
        <f>'2019 год Приложение  4'!F240</f>
        <v>98.6</v>
      </c>
      <c r="F159" s="20">
        <f>'2019 год Приложение  4'!G240</f>
        <v>98.6</v>
      </c>
      <c r="G159" s="20">
        <f>'2019 год Приложение  4'!H240</f>
        <v>0</v>
      </c>
      <c r="H159" s="20">
        <f>'2019 год Приложение  4'!I240</f>
        <v>0</v>
      </c>
    </row>
    <row r="160" spans="1:8" ht="47.25">
      <c r="A160" s="41" t="s">
        <v>56</v>
      </c>
      <c r="B160" s="43" t="s">
        <v>181</v>
      </c>
      <c r="C160" s="43"/>
      <c r="D160" s="20">
        <f>'2019 год Приложение  4'!E241</f>
        <v>22405.6</v>
      </c>
      <c r="E160" s="20">
        <f>'2019 год Приложение  4'!F241</f>
        <v>-22.6</v>
      </c>
      <c r="F160" s="20">
        <f>'2019 год Приложение  4'!G241</f>
        <v>22383</v>
      </c>
      <c r="G160" s="20">
        <f>'2019 год Приложение  4'!H241</f>
        <v>20842.1</v>
      </c>
      <c r="H160" s="20">
        <f>'2019 год Приложение  4'!I241</f>
        <v>19885.1</v>
      </c>
    </row>
    <row r="161" spans="1:8" ht="31.5">
      <c r="A161" s="117" t="s">
        <v>10</v>
      </c>
      <c r="B161" s="43" t="s">
        <v>181</v>
      </c>
      <c r="C161" s="43" t="s">
        <v>11</v>
      </c>
      <c r="D161" s="20">
        <f>'2019 год Приложение  4'!E242</f>
        <v>22405.6</v>
      </c>
      <c r="E161" s="20">
        <f>'2019 год Приложение  4'!F242</f>
        <v>-22.6</v>
      </c>
      <c r="F161" s="20">
        <f>'2019 год Приложение  4'!G242</f>
        <v>22383</v>
      </c>
      <c r="G161" s="20">
        <f>'2019 год Приложение  4'!H242</f>
        <v>20842.1</v>
      </c>
      <c r="H161" s="20">
        <f>'2019 год Приложение  4'!I242</f>
        <v>19885.1</v>
      </c>
    </row>
    <row r="162" spans="1:8" ht="31.5">
      <c r="A162" s="41" t="s">
        <v>377</v>
      </c>
      <c r="B162" s="43" t="s">
        <v>379</v>
      </c>
      <c r="C162" s="43"/>
      <c r="D162" s="20">
        <f>D163</f>
        <v>0</v>
      </c>
      <c r="E162" s="20">
        <f>E163</f>
        <v>22.6</v>
      </c>
      <c r="F162" s="20">
        <f>F163</f>
        <v>22.6</v>
      </c>
      <c r="G162" s="20">
        <f>G163</f>
        <v>0</v>
      </c>
      <c r="H162" s="20">
        <f>H163</f>
        <v>0</v>
      </c>
    </row>
    <row r="163" spans="1:8" ht="31.5">
      <c r="A163" s="74" t="s">
        <v>10</v>
      </c>
      <c r="B163" s="43" t="s">
        <v>379</v>
      </c>
      <c r="C163" s="43"/>
      <c r="D163" s="20">
        <f>'2019 год Приложение  4'!E244</f>
        <v>0</v>
      </c>
      <c r="E163" s="20">
        <f>'2019 год Приложение  4'!F244</f>
        <v>22.6</v>
      </c>
      <c r="F163" s="20">
        <f>'2019 год Приложение  4'!G244</f>
        <v>22.6</v>
      </c>
      <c r="G163" s="20">
        <f>'2019 год Приложение  4'!H244</f>
        <v>0</v>
      </c>
      <c r="H163" s="20">
        <f>'2019 год Приложение  4'!I244</f>
        <v>0</v>
      </c>
    </row>
    <row r="164" spans="1:8" ht="15.75">
      <c r="A164" s="41" t="s">
        <v>240</v>
      </c>
      <c r="B164" s="43" t="s">
        <v>241</v>
      </c>
      <c r="C164" s="43"/>
      <c r="D164" s="20">
        <f>'2019 год Приложение  4'!E245</f>
        <v>20</v>
      </c>
      <c r="E164" s="20">
        <f>'2019 год Приложение  4'!F245</f>
        <v>0</v>
      </c>
      <c r="F164" s="20">
        <f>'2019 год Приложение  4'!G245</f>
        <v>20</v>
      </c>
      <c r="G164" s="20">
        <f>'2019 год Приложение  4'!H245</f>
        <v>20</v>
      </c>
      <c r="H164" s="20">
        <f>'2019 год Приложение  4'!I245</f>
        <v>20</v>
      </c>
    </row>
    <row r="165" spans="1:8" ht="15.75">
      <c r="A165" s="41" t="s">
        <v>29</v>
      </c>
      <c r="B165" s="43" t="s">
        <v>241</v>
      </c>
      <c r="C165" s="43" t="s">
        <v>17</v>
      </c>
      <c r="D165" s="20">
        <f>'2019 год Приложение  4'!E246</f>
        <v>20</v>
      </c>
      <c r="E165" s="20">
        <f>'2019 год Приложение  4'!F246</f>
        <v>0</v>
      </c>
      <c r="F165" s="20">
        <f>'2019 год Приложение  4'!G246</f>
        <v>20</v>
      </c>
      <c r="G165" s="20">
        <f>'2019 год Приложение  4'!H246</f>
        <v>20</v>
      </c>
      <c r="H165" s="20">
        <f>'2019 год Приложение  4'!I246</f>
        <v>20</v>
      </c>
    </row>
    <row r="166" spans="1:8" ht="15.75">
      <c r="A166" s="41" t="s">
        <v>23</v>
      </c>
      <c r="B166" s="43" t="s">
        <v>182</v>
      </c>
      <c r="C166" s="43"/>
      <c r="D166" s="20">
        <f>'2019 год Приложение  4'!E247</f>
        <v>7813.400000000001</v>
      </c>
      <c r="E166" s="20">
        <f>'2019 год Приложение  4'!F247</f>
        <v>0</v>
      </c>
      <c r="F166" s="20">
        <f>'2019 год Приложение  4'!G247</f>
        <v>7813.400000000001</v>
      </c>
      <c r="G166" s="20">
        <f>'2019 год Приложение  4'!H247</f>
        <v>7583.900000000001</v>
      </c>
      <c r="H166" s="20">
        <f>'2019 год Приложение  4'!I247</f>
        <v>7583.900000000001</v>
      </c>
    </row>
    <row r="167" spans="1:8" ht="63">
      <c r="A167" s="22" t="s">
        <v>15</v>
      </c>
      <c r="B167" s="43" t="s">
        <v>182</v>
      </c>
      <c r="C167" s="43" t="s">
        <v>16</v>
      </c>
      <c r="D167" s="20">
        <f>'2019 год Приложение  4'!E248</f>
        <v>6864.6</v>
      </c>
      <c r="E167" s="20">
        <f>'2019 год Приложение  4'!F248</f>
        <v>0</v>
      </c>
      <c r="F167" s="20">
        <f>'2019 год Приложение  4'!G248</f>
        <v>6864.6</v>
      </c>
      <c r="G167" s="20">
        <f>'2019 год Приложение  4'!H248</f>
        <v>6635.1</v>
      </c>
      <c r="H167" s="20">
        <f>'2019 год Приложение  4'!I248</f>
        <v>6635.1</v>
      </c>
    </row>
    <row r="168" spans="1:8" ht="31.5">
      <c r="A168" s="58" t="s">
        <v>13</v>
      </c>
      <c r="B168" s="43" t="s">
        <v>182</v>
      </c>
      <c r="C168" s="43" t="s">
        <v>8</v>
      </c>
      <c r="D168" s="20">
        <f>'2019 год Приложение  4'!E249</f>
        <v>930</v>
      </c>
      <c r="E168" s="20">
        <f>'2019 год Приложение  4'!F249</f>
        <v>0</v>
      </c>
      <c r="F168" s="20">
        <f>'2019 год Приложение  4'!G249</f>
        <v>930</v>
      </c>
      <c r="G168" s="20">
        <f>'2019 год Приложение  4'!H249</f>
        <v>930</v>
      </c>
      <c r="H168" s="20">
        <f>'2019 год Приложение  4'!I249</f>
        <v>930</v>
      </c>
    </row>
    <row r="169" spans="1:8" ht="15.75">
      <c r="A169" s="58" t="s">
        <v>9</v>
      </c>
      <c r="B169" s="43" t="s">
        <v>182</v>
      </c>
      <c r="C169" s="43" t="s">
        <v>12</v>
      </c>
      <c r="D169" s="20">
        <f>'2019 год Приложение  4'!E250</f>
        <v>18.8</v>
      </c>
      <c r="E169" s="20">
        <f>'2019 год Приложение  4'!F250</f>
        <v>0</v>
      </c>
      <c r="F169" s="20">
        <f>'2019 год Приложение  4'!G250</f>
        <v>18.8</v>
      </c>
      <c r="G169" s="20">
        <f>'2019 год Приложение  4'!H250</f>
        <v>18.8</v>
      </c>
      <c r="H169" s="20">
        <f>'2019 год Приложение  4'!I250</f>
        <v>18.8</v>
      </c>
    </row>
    <row r="170" spans="1:8" ht="31.5">
      <c r="A170" s="41" t="s">
        <v>54</v>
      </c>
      <c r="B170" s="43" t="s">
        <v>183</v>
      </c>
      <c r="C170" s="43"/>
      <c r="D170" s="20">
        <f>'2019 год Приложение  4'!E251</f>
        <v>12158.6</v>
      </c>
      <c r="E170" s="20">
        <f>'2019 год Приложение  4'!F251</f>
        <v>-482.30000000000007</v>
      </c>
      <c r="F170" s="20">
        <f>'2019 год Приложение  4'!G251</f>
        <v>11676.3</v>
      </c>
      <c r="G170" s="20">
        <f>'2019 год Приложение  4'!H251</f>
        <v>9401.5</v>
      </c>
      <c r="H170" s="20">
        <f>'2019 год Приложение  4'!I251</f>
        <v>9401.5</v>
      </c>
    </row>
    <row r="171" spans="1:10" ht="63">
      <c r="A171" s="22" t="s">
        <v>15</v>
      </c>
      <c r="B171" s="43" t="s">
        <v>183</v>
      </c>
      <c r="C171" s="43" t="s">
        <v>16</v>
      </c>
      <c r="D171" s="20">
        <f>'2019 год Приложение  4'!E252</f>
        <v>8708.8</v>
      </c>
      <c r="E171" s="20">
        <f>'2019 год Приложение  4'!F252</f>
        <v>32.1</v>
      </c>
      <c r="F171" s="20">
        <f>'2019 год Приложение  4'!G252</f>
        <v>8740.9</v>
      </c>
      <c r="G171" s="20">
        <f>'2019 год Приложение  4'!H252</f>
        <v>8708.8</v>
      </c>
      <c r="H171" s="20">
        <f>'2019 год Приложение  4'!I252</f>
        <v>8708.8</v>
      </c>
      <c r="J171" s="27"/>
    </row>
    <row r="172" spans="1:8" ht="31.5">
      <c r="A172" s="58" t="s">
        <v>13</v>
      </c>
      <c r="B172" s="43" t="s">
        <v>183</v>
      </c>
      <c r="C172" s="43" t="s">
        <v>8</v>
      </c>
      <c r="D172" s="20">
        <f>'2019 год Приложение  4'!E253</f>
        <v>690.2</v>
      </c>
      <c r="E172" s="20">
        <f>'2019 год Приложение  4'!F253</f>
        <v>1.8</v>
      </c>
      <c r="F172" s="20">
        <f>'2019 год Приложение  4'!G253</f>
        <v>692</v>
      </c>
      <c r="G172" s="20">
        <f>'2019 год Приложение  4'!H253</f>
        <v>690.2</v>
      </c>
      <c r="H172" s="20">
        <f>'2019 год Приложение  4'!I253</f>
        <v>690.2</v>
      </c>
    </row>
    <row r="173" spans="1:8" ht="15.75">
      <c r="A173" s="41" t="s">
        <v>29</v>
      </c>
      <c r="B173" s="43" t="s">
        <v>183</v>
      </c>
      <c r="C173" s="43" t="s">
        <v>17</v>
      </c>
      <c r="D173" s="20">
        <f>'2019 год Приложение  4'!E254</f>
        <v>2757.1</v>
      </c>
      <c r="E173" s="20">
        <f>'2019 год Приложение  4'!F254</f>
        <v>-518.2</v>
      </c>
      <c r="F173" s="20">
        <f>'2019 год Приложение  4'!G254</f>
        <v>2238.8999999999996</v>
      </c>
      <c r="G173" s="20">
        <f>'2019 год Приложение  4'!H254</f>
        <v>0</v>
      </c>
      <c r="H173" s="20">
        <f>'2019 год Приложение  4'!I254</f>
        <v>0</v>
      </c>
    </row>
    <row r="174" spans="1:8" ht="15.75">
      <c r="A174" s="58" t="s">
        <v>9</v>
      </c>
      <c r="B174" s="43" t="s">
        <v>183</v>
      </c>
      <c r="C174" s="43" t="s">
        <v>12</v>
      </c>
      <c r="D174" s="20">
        <f>'2019 год Приложение  4'!E255</f>
        <v>2.5</v>
      </c>
      <c r="E174" s="20">
        <f>'2019 год Приложение  4'!F255</f>
        <v>2</v>
      </c>
      <c r="F174" s="20">
        <f>'2019 год Приложение  4'!G255</f>
        <v>4.5</v>
      </c>
      <c r="G174" s="20">
        <f>'2019 год Приложение  4'!H255</f>
        <v>2.5</v>
      </c>
      <c r="H174" s="20">
        <f>'2019 год Приложение  4'!I255</f>
        <v>2.5</v>
      </c>
    </row>
    <row r="175" spans="1:8" ht="31.5">
      <c r="A175" s="30" t="s">
        <v>58</v>
      </c>
      <c r="B175" s="31" t="s">
        <v>184</v>
      </c>
      <c r="C175" s="31" t="s">
        <v>0</v>
      </c>
      <c r="D175" s="32">
        <f>D182+D178+D176+D184+D180</f>
        <v>58420.7</v>
      </c>
      <c r="E175" s="32">
        <f>E182+E178+E176+E184+E180</f>
        <v>0</v>
      </c>
      <c r="F175" s="32">
        <f>F182+F178+F176+F184+F180</f>
        <v>58420.7</v>
      </c>
      <c r="G175" s="32">
        <f>G182+G178+G176+G184+G180</f>
        <v>58420.7</v>
      </c>
      <c r="H175" s="32">
        <f>H182+H178+H176+H184+H180</f>
        <v>58420.7</v>
      </c>
    </row>
    <row r="176" spans="1:8" ht="31.5">
      <c r="A176" s="41" t="s">
        <v>59</v>
      </c>
      <c r="B176" s="43" t="s">
        <v>185</v>
      </c>
      <c r="C176" s="43"/>
      <c r="D176" s="37">
        <f>'2019 год Приложение  4'!E103</f>
        <v>56000</v>
      </c>
      <c r="E176" s="37">
        <f>'2019 год Приложение  4'!F103</f>
        <v>0</v>
      </c>
      <c r="F176" s="37">
        <f>'2019 год Приложение  4'!G103</f>
        <v>56000</v>
      </c>
      <c r="G176" s="37">
        <f>'2019 год Приложение  4'!H103</f>
        <v>56000</v>
      </c>
      <c r="H176" s="37">
        <f>'2019 год Приложение  4'!I103</f>
        <v>56000</v>
      </c>
    </row>
    <row r="177" spans="1:8" ht="31.5">
      <c r="A177" s="59" t="s">
        <v>10</v>
      </c>
      <c r="B177" s="43" t="s">
        <v>185</v>
      </c>
      <c r="C177" s="43" t="s">
        <v>11</v>
      </c>
      <c r="D177" s="37">
        <f>'2019 год Приложение  4'!E104</f>
        <v>56000</v>
      </c>
      <c r="E177" s="37">
        <f>'2019 год Приложение  4'!F104</f>
        <v>0</v>
      </c>
      <c r="F177" s="37">
        <f>'2019 год Приложение  4'!G104</f>
        <v>56000</v>
      </c>
      <c r="G177" s="37">
        <f>'2019 год Приложение  4'!H104</f>
        <v>56000</v>
      </c>
      <c r="H177" s="37">
        <f>'2019 год Приложение  4'!I104</f>
        <v>56000</v>
      </c>
    </row>
    <row r="178" spans="1:8" ht="15.75">
      <c r="A178" s="60" t="s">
        <v>43</v>
      </c>
      <c r="B178" s="43" t="s">
        <v>186</v>
      </c>
      <c r="C178" s="43"/>
      <c r="D178" s="37">
        <f>'2019 год Приложение  4'!E105</f>
        <v>300.7</v>
      </c>
      <c r="E178" s="37">
        <f>'2019 год Приложение  4'!F105</f>
        <v>0</v>
      </c>
      <c r="F178" s="37">
        <f>'2019 год Приложение  4'!G105</f>
        <v>300.7</v>
      </c>
      <c r="G178" s="37">
        <f>'2019 год Приложение  4'!H105</f>
        <v>300.7</v>
      </c>
      <c r="H178" s="37">
        <f>'2019 год Приложение  4'!I105</f>
        <v>300.7</v>
      </c>
    </row>
    <row r="179" spans="1:8" ht="31.5">
      <c r="A179" s="60" t="s">
        <v>10</v>
      </c>
      <c r="B179" s="43" t="s">
        <v>186</v>
      </c>
      <c r="C179" s="43" t="s">
        <v>11</v>
      </c>
      <c r="D179" s="37">
        <f>'2019 год Приложение  4'!E106</f>
        <v>300.7</v>
      </c>
      <c r="E179" s="37">
        <f>'2019 год Приложение  4'!F106</f>
        <v>0</v>
      </c>
      <c r="F179" s="37">
        <f>'2019 год Приложение  4'!G106</f>
        <v>300.7</v>
      </c>
      <c r="G179" s="37">
        <f>'2019 год Приложение  4'!H106</f>
        <v>300.7</v>
      </c>
      <c r="H179" s="37">
        <f>'2019 год Приложение  4'!I106</f>
        <v>300.7</v>
      </c>
    </row>
    <row r="180" spans="1:8" ht="31.5">
      <c r="A180" s="99" t="s">
        <v>283</v>
      </c>
      <c r="B180" s="43" t="s">
        <v>282</v>
      </c>
      <c r="C180" s="15"/>
      <c r="D180" s="37">
        <f>'2019 год Приложение  4'!E107</f>
        <v>20</v>
      </c>
      <c r="E180" s="37">
        <f>'2019 год Приложение  4'!F107</f>
        <v>0</v>
      </c>
      <c r="F180" s="37">
        <f>'2019 год Приложение  4'!G107</f>
        <v>20</v>
      </c>
      <c r="G180" s="37">
        <f>'2019 год Приложение  4'!H107</f>
        <v>20</v>
      </c>
      <c r="H180" s="37">
        <f>'2019 год Приложение  4'!I107</f>
        <v>20</v>
      </c>
    </row>
    <row r="181" spans="1:8" ht="31.5">
      <c r="A181" s="22" t="s">
        <v>13</v>
      </c>
      <c r="B181" s="43" t="s">
        <v>282</v>
      </c>
      <c r="C181" s="15" t="s">
        <v>8</v>
      </c>
      <c r="D181" s="37">
        <f>'2019 год Приложение  4'!E108</f>
        <v>20</v>
      </c>
      <c r="E181" s="37">
        <f>'2019 год Приложение  4'!F108</f>
        <v>0</v>
      </c>
      <c r="F181" s="37">
        <f>'2019 год Приложение  4'!G108</f>
        <v>20</v>
      </c>
      <c r="G181" s="37">
        <f>'2019 год Приложение  4'!H108</f>
        <v>20</v>
      </c>
      <c r="H181" s="37">
        <f>'2019 год Приложение  4'!I108</f>
        <v>20</v>
      </c>
    </row>
    <row r="182" spans="1:8" ht="31.5">
      <c r="A182" s="99" t="s">
        <v>283</v>
      </c>
      <c r="B182" s="43" t="s">
        <v>187</v>
      </c>
      <c r="C182" s="43"/>
      <c r="D182" s="37">
        <f>'2019 год Приложение  4'!E109</f>
        <v>2000</v>
      </c>
      <c r="E182" s="37">
        <f>'2019 год Приложение  4'!F109</f>
        <v>0</v>
      </c>
      <c r="F182" s="37">
        <f>'2019 год Приложение  4'!G109</f>
        <v>2000</v>
      </c>
      <c r="G182" s="37">
        <f>'2019 год Приложение  4'!H109</f>
        <v>2000</v>
      </c>
      <c r="H182" s="37">
        <f>'2019 год Приложение  4'!I109</f>
        <v>2000</v>
      </c>
    </row>
    <row r="183" spans="1:8" ht="31.5">
      <c r="A183" s="22" t="s">
        <v>13</v>
      </c>
      <c r="B183" s="43" t="s">
        <v>187</v>
      </c>
      <c r="C183" s="43" t="s">
        <v>8</v>
      </c>
      <c r="D183" s="37">
        <f>'2019 год Приложение  4'!E110</f>
        <v>2000</v>
      </c>
      <c r="E183" s="37">
        <f>'2019 год Приложение  4'!F110</f>
        <v>0</v>
      </c>
      <c r="F183" s="37">
        <f>'2019 год Приложение  4'!G110</f>
        <v>2000</v>
      </c>
      <c r="G183" s="37">
        <f>'2019 год Приложение  4'!H110</f>
        <v>2000</v>
      </c>
      <c r="H183" s="37">
        <f>'2019 год Приложение  4'!I110</f>
        <v>2000</v>
      </c>
    </row>
    <row r="184" spans="1:8" ht="47.25">
      <c r="A184" s="22" t="s">
        <v>252</v>
      </c>
      <c r="B184" s="43" t="s">
        <v>266</v>
      </c>
      <c r="C184" s="15"/>
      <c r="D184" s="37">
        <f>'2019 год Приложение  4'!E111</f>
        <v>100</v>
      </c>
      <c r="E184" s="37">
        <f>'2019 год Приложение  4'!F111</f>
        <v>0</v>
      </c>
      <c r="F184" s="37">
        <f>'2019 год Приложение  4'!G111</f>
        <v>100</v>
      </c>
      <c r="G184" s="37">
        <f>'2019 год Приложение  4'!H111</f>
        <v>100</v>
      </c>
      <c r="H184" s="37">
        <f>'2019 год Приложение  4'!I111</f>
        <v>100</v>
      </c>
    </row>
    <row r="185" spans="1:8" ht="31.5">
      <c r="A185" s="22" t="s">
        <v>10</v>
      </c>
      <c r="B185" s="43" t="s">
        <v>266</v>
      </c>
      <c r="C185" s="15" t="s">
        <v>11</v>
      </c>
      <c r="D185" s="37">
        <f>'2019 год Приложение  4'!E112</f>
        <v>100</v>
      </c>
      <c r="E185" s="37">
        <f>'2019 год Приложение  4'!F112</f>
        <v>0</v>
      </c>
      <c r="F185" s="37">
        <f>'2019 год Приложение  4'!G112</f>
        <v>100</v>
      </c>
      <c r="G185" s="37">
        <f>'2019 год Приложение  4'!H112</f>
        <v>100</v>
      </c>
      <c r="H185" s="37">
        <f>'2019 год Приложение  4'!I112</f>
        <v>100</v>
      </c>
    </row>
    <row r="186" spans="1:11" ht="31.5">
      <c r="A186" s="30" t="s">
        <v>91</v>
      </c>
      <c r="B186" s="31" t="s">
        <v>200</v>
      </c>
      <c r="C186" s="31" t="s">
        <v>0</v>
      </c>
      <c r="D186" s="32">
        <f>D195+D208+D242+D187</f>
        <v>164107.3</v>
      </c>
      <c r="E186" s="32">
        <f>E195+E208+E242+E187</f>
        <v>2389.6</v>
      </c>
      <c r="F186" s="32">
        <f>F195+F208+F242+F187</f>
        <v>166496.90000000002</v>
      </c>
      <c r="G186" s="32">
        <f>G195+G208+G242+G187</f>
        <v>169491.7</v>
      </c>
      <c r="H186" s="32">
        <f>H195+H208+H242+H187</f>
        <v>168360.50000000003</v>
      </c>
      <c r="I186" s="27"/>
      <c r="J186" s="27"/>
      <c r="K186" s="27"/>
    </row>
    <row r="187" spans="1:8" ht="31.5">
      <c r="A187" s="10" t="s">
        <v>311</v>
      </c>
      <c r="B187" s="106" t="s">
        <v>201</v>
      </c>
      <c r="C187" s="106"/>
      <c r="D187" s="154">
        <f>D188+D190</f>
        <v>25979.199999999997</v>
      </c>
      <c r="E187" s="154">
        <f>E188+E190</f>
        <v>686</v>
      </c>
      <c r="F187" s="154">
        <f>F188+F190</f>
        <v>26665.199999999997</v>
      </c>
      <c r="G187" s="154">
        <f>G188+G190</f>
        <v>25654.9</v>
      </c>
      <c r="H187" s="154">
        <f>H188+H190</f>
        <v>24682.7</v>
      </c>
    </row>
    <row r="188" spans="1:8" ht="15.75">
      <c r="A188" s="149" t="s">
        <v>310</v>
      </c>
      <c r="B188" s="36" t="s">
        <v>309</v>
      </c>
      <c r="C188" s="36"/>
      <c r="D188" s="37">
        <f>D189</f>
        <v>7041.4</v>
      </c>
      <c r="E188" s="37">
        <f>E189</f>
        <v>0</v>
      </c>
      <c r="F188" s="37">
        <f>F189</f>
        <v>7041.4</v>
      </c>
      <c r="G188" s="37">
        <f>G189</f>
        <v>7041.4</v>
      </c>
      <c r="H188" s="37">
        <f>H189</f>
        <v>6327.7</v>
      </c>
    </row>
    <row r="189" spans="1:8" ht="15.75">
      <c r="A189" s="149" t="s">
        <v>296</v>
      </c>
      <c r="B189" s="36" t="s">
        <v>309</v>
      </c>
      <c r="C189" s="36" t="s">
        <v>297</v>
      </c>
      <c r="D189" s="37">
        <f>'2019 год Приложение  4'!E116</f>
        <v>7041.4</v>
      </c>
      <c r="E189" s="37">
        <f>'2019 год Приложение  4'!F116</f>
        <v>0</v>
      </c>
      <c r="F189" s="37">
        <f>'2019 год Приложение  4'!G116</f>
        <v>7041.4</v>
      </c>
      <c r="G189" s="37">
        <f>'2019 год Приложение  4'!H116</f>
        <v>7041.4</v>
      </c>
      <c r="H189" s="37">
        <f>'2019 год Приложение  4'!I116</f>
        <v>6327.7</v>
      </c>
    </row>
    <row r="190" spans="1:8" ht="31.5">
      <c r="A190" s="75" t="s">
        <v>14</v>
      </c>
      <c r="B190" s="15" t="s">
        <v>202</v>
      </c>
      <c r="C190" s="21"/>
      <c r="D190" s="20">
        <f>SUM(D191:D194)</f>
        <v>18937.8</v>
      </c>
      <c r="E190" s="20">
        <f>SUM(E191:E194)</f>
        <v>686</v>
      </c>
      <c r="F190" s="20">
        <f>SUM(F191:F194)</f>
        <v>19623.8</v>
      </c>
      <c r="G190" s="20">
        <f>SUM(G191:G194)</f>
        <v>18613.5</v>
      </c>
      <c r="H190" s="20">
        <f>SUM(H191:H194)</f>
        <v>18355</v>
      </c>
    </row>
    <row r="191" spans="1:8" ht="63">
      <c r="A191" s="56" t="s">
        <v>15</v>
      </c>
      <c r="B191" s="15" t="s">
        <v>202</v>
      </c>
      <c r="C191" s="43" t="s">
        <v>16</v>
      </c>
      <c r="D191" s="20">
        <f>'2019 год Приложение  4'!E344</f>
        <v>17320.6</v>
      </c>
      <c r="E191" s="20">
        <f>'2019 год Приложение  4'!F344</f>
        <v>0</v>
      </c>
      <c r="F191" s="20">
        <f>'2019 год Приложение  4'!G344</f>
        <v>17320.6</v>
      </c>
      <c r="G191" s="20">
        <f>'2019 год Приложение  4'!H344</f>
        <v>17274.6</v>
      </c>
      <c r="H191" s="20">
        <f>'2019 год Приложение  4'!I344</f>
        <v>17191.6</v>
      </c>
    </row>
    <row r="192" spans="1:8" ht="31.5">
      <c r="A192" s="46" t="s">
        <v>13</v>
      </c>
      <c r="B192" s="15" t="s">
        <v>202</v>
      </c>
      <c r="C192" s="43" t="s">
        <v>8</v>
      </c>
      <c r="D192" s="20">
        <f>'2019 год Приложение  4'!E345</f>
        <v>1280.2</v>
      </c>
      <c r="E192" s="20">
        <f>'2019 год Приложение  4'!F345</f>
        <v>100</v>
      </c>
      <c r="F192" s="20">
        <f>'2019 год Приложение  4'!G345</f>
        <v>1380.2</v>
      </c>
      <c r="G192" s="20">
        <f>'2019 год Приложение  4'!H345</f>
        <v>1315.9</v>
      </c>
      <c r="H192" s="20">
        <f>'2019 год Приложение  4'!I345</f>
        <v>1140.4</v>
      </c>
    </row>
    <row r="193" spans="1:8" ht="15.75">
      <c r="A193" s="42" t="s">
        <v>29</v>
      </c>
      <c r="B193" s="15" t="s">
        <v>202</v>
      </c>
      <c r="C193" s="43" t="s">
        <v>17</v>
      </c>
      <c r="D193" s="20">
        <f>'2019 год Приложение  4'!E346</f>
        <v>314</v>
      </c>
      <c r="E193" s="20">
        <f>'2019 год Приложение  4'!F346</f>
        <v>586</v>
      </c>
      <c r="F193" s="20">
        <f>'2019 год Приложение  4'!G346</f>
        <v>900</v>
      </c>
      <c r="G193" s="20">
        <f>'2019 год Приложение  4'!H346</f>
        <v>0</v>
      </c>
      <c r="H193" s="20">
        <f>'2019 год Приложение  4'!I346</f>
        <v>0</v>
      </c>
    </row>
    <row r="194" spans="1:8" ht="15.75">
      <c r="A194" s="46" t="s">
        <v>9</v>
      </c>
      <c r="B194" s="15" t="s">
        <v>202</v>
      </c>
      <c r="C194" s="43" t="s">
        <v>12</v>
      </c>
      <c r="D194" s="20">
        <f>'2019 год Приложение  4'!E347</f>
        <v>23</v>
      </c>
      <c r="E194" s="20">
        <f>'2019 год Приложение  4'!F347</f>
        <v>0</v>
      </c>
      <c r="F194" s="20">
        <f>'2019 год Приложение  4'!G347</f>
        <v>23</v>
      </c>
      <c r="G194" s="20">
        <f>'2019 год Приложение  4'!H347</f>
        <v>23</v>
      </c>
      <c r="H194" s="20">
        <f>'2019 год Приложение  4'!I347</f>
        <v>23</v>
      </c>
    </row>
    <row r="195" spans="1:8" ht="31.5">
      <c r="A195" s="10" t="s">
        <v>93</v>
      </c>
      <c r="B195" s="11" t="s">
        <v>203</v>
      </c>
      <c r="C195" s="11" t="s">
        <v>0</v>
      </c>
      <c r="D195" s="12">
        <f>D196+D198+D200+D204</f>
        <v>25532.399999999998</v>
      </c>
      <c r="E195" s="12">
        <f>E196+E198+E200+E204</f>
        <v>0</v>
      </c>
      <c r="F195" s="12">
        <f>F196+F198+F200+F204</f>
        <v>25532.399999999998</v>
      </c>
      <c r="G195" s="12">
        <f>G196+G198+G200+G204</f>
        <v>26084.8</v>
      </c>
      <c r="H195" s="12">
        <f>H196+H198+H200+H204</f>
        <v>25925.8</v>
      </c>
    </row>
    <row r="196" spans="1:8" ht="47.25">
      <c r="A196" s="16" t="s">
        <v>63</v>
      </c>
      <c r="B196" s="15" t="s">
        <v>204</v>
      </c>
      <c r="C196" s="7"/>
      <c r="D196" s="8">
        <f>D197</f>
        <v>1135</v>
      </c>
      <c r="E196" s="8">
        <f>E197</f>
        <v>0</v>
      </c>
      <c r="F196" s="8">
        <f>F197</f>
        <v>1135</v>
      </c>
      <c r="G196" s="8">
        <f>G197</f>
        <v>2593</v>
      </c>
      <c r="H196" s="8">
        <f>H197</f>
        <v>2400</v>
      </c>
    </row>
    <row r="197" spans="1:8" ht="31.5">
      <c r="A197" s="46" t="s">
        <v>13</v>
      </c>
      <c r="B197" s="15" t="s">
        <v>204</v>
      </c>
      <c r="C197" s="43" t="s">
        <v>8</v>
      </c>
      <c r="D197" s="20">
        <f>'2019 год Приложение  4'!E274</f>
        <v>1135</v>
      </c>
      <c r="E197" s="20">
        <f>'2019 год Приложение  4'!F274</f>
        <v>0</v>
      </c>
      <c r="F197" s="20">
        <f>'2019 год Приложение  4'!G274</f>
        <v>1135</v>
      </c>
      <c r="G197" s="20">
        <f>'2019 год Приложение  4'!H274</f>
        <v>2593</v>
      </c>
      <c r="H197" s="20">
        <f>'2019 год Приложение  4'!I274</f>
        <v>2400</v>
      </c>
    </row>
    <row r="198" spans="1:8" ht="23.25" customHeight="1">
      <c r="A198" s="57" t="s">
        <v>18</v>
      </c>
      <c r="B198" s="15" t="s">
        <v>205</v>
      </c>
      <c r="C198" s="21"/>
      <c r="D198" s="20">
        <f>D199</f>
        <v>300</v>
      </c>
      <c r="E198" s="20">
        <f>E199</f>
        <v>0</v>
      </c>
      <c r="F198" s="20">
        <f>F199</f>
        <v>300</v>
      </c>
      <c r="G198" s="20">
        <f>G199</f>
        <v>456</v>
      </c>
      <c r="H198" s="20">
        <f>H199</f>
        <v>430</v>
      </c>
    </row>
    <row r="199" spans="1:8" ht="31.5">
      <c r="A199" s="46" t="s">
        <v>13</v>
      </c>
      <c r="B199" s="15" t="s">
        <v>205</v>
      </c>
      <c r="C199" s="43" t="s">
        <v>8</v>
      </c>
      <c r="D199" s="20">
        <f>'2019 год Приложение  4'!E276</f>
        <v>300</v>
      </c>
      <c r="E199" s="20">
        <f>'2019 год Приложение  4'!F276</f>
        <v>0</v>
      </c>
      <c r="F199" s="20">
        <f>'2019 год Приложение  4'!G276</f>
        <v>300</v>
      </c>
      <c r="G199" s="20">
        <f>'2019 год Приложение  4'!H276</f>
        <v>456</v>
      </c>
      <c r="H199" s="20">
        <f>'2019 год Приложение  4'!I276</f>
        <v>430</v>
      </c>
    </row>
    <row r="200" spans="1:8" ht="31.5">
      <c r="A200" s="57" t="s">
        <v>14</v>
      </c>
      <c r="B200" s="15" t="s">
        <v>206</v>
      </c>
      <c r="C200" s="21"/>
      <c r="D200" s="20">
        <f>SUM(D201:D203)</f>
        <v>16661.899999999998</v>
      </c>
      <c r="E200" s="20">
        <f>SUM(E201:E203)</f>
        <v>0</v>
      </c>
      <c r="F200" s="20">
        <f>SUM(F201:F203)</f>
        <v>16661.899999999998</v>
      </c>
      <c r="G200" s="20">
        <f>SUM(G201:G203)</f>
        <v>16370.3</v>
      </c>
      <c r="H200" s="20">
        <f>SUM(H201:H203)</f>
        <v>16370.3</v>
      </c>
    </row>
    <row r="201" spans="1:8" ht="63">
      <c r="A201" s="56" t="s">
        <v>15</v>
      </c>
      <c r="B201" s="15" t="s">
        <v>206</v>
      </c>
      <c r="C201" s="43" t="s">
        <v>16</v>
      </c>
      <c r="D201" s="20">
        <f>'2019 год Приложение  4'!E278</f>
        <v>14446.3</v>
      </c>
      <c r="E201" s="20">
        <f>'2019 год Приложение  4'!F278</f>
        <v>0</v>
      </c>
      <c r="F201" s="20">
        <f>'2019 год Приложение  4'!G278</f>
        <v>14446.3</v>
      </c>
      <c r="G201" s="20">
        <f>'2019 год Приложение  4'!H278</f>
        <v>14446.3</v>
      </c>
      <c r="H201" s="20">
        <f>'2019 год Приложение  4'!I278</f>
        <v>14446.3</v>
      </c>
    </row>
    <row r="202" spans="1:8" ht="31.5">
      <c r="A202" s="46" t="s">
        <v>13</v>
      </c>
      <c r="B202" s="15" t="s">
        <v>206</v>
      </c>
      <c r="C202" s="43" t="s">
        <v>8</v>
      </c>
      <c r="D202" s="20">
        <f>'2019 год Приложение  4'!E279</f>
        <v>2200.6</v>
      </c>
      <c r="E202" s="20">
        <f>'2019 год Приложение  4'!F279</f>
        <v>0</v>
      </c>
      <c r="F202" s="20">
        <f>'2019 год Приложение  4'!G279</f>
        <v>2200.6</v>
      </c>
      <c r="G202" s="20">
        <f>'2019 год Приложение  4'!H279</f>
        <v>1909</v>
      </c>
      <c r="H202" s="20">
        <f>'2019 год Приложение  4'!I279</f>
        <v>1909</v>
      </c>
    </row>
    <row r="203" spans="1:8" ht="15.75">
      <c r="A203" s="46" t="s">
        <v>9</v>
      </c>
      <c r="B203" s="15" t="s">
        <v>206</v>
      </c>
      <c r="C203" s="43" t="s">
        <v>12</v>
      </c>
      <c r="D203" s="20">
        <f>'2019 год Приложение  4'!E280</f>
        <v>15</v>
      </c>
      <c r="E203" s="20">
        <f>'2019 год Приложение  4'!F280</f>
        <v>0</v>
      </c>
      <c r="F203" s="20">
        <f>'2019 год Приложение  4'!G280</f>
        <v>15</v>
      </c>
      <c r="G203" s="20">
        <f>'2019 год Приложение  4'!H280</f>
        <v>15</v>
      </c>
      <c r="H203" s="20">
        <f>'2019 год Приложение  4'!I280</f>
        <v>15</v>
      </c>
    </row>
    <row r="204" spans="1:8" ht="31.5">
      <c r="A204" s="57" t="s">
        <v>53</v>
      </c>
      <c r="B204" s="15" t="s">
        <v>207</v>
      </c>
      <c r="C204" s="21"/>
      <c r="D204" s="20">
        <f>SUM(D205:D207)</f>
        <v>7435.5</v>
      </c>
      <c r="E204" s="20">
        <f>SUM(E205:E207)</f>
        <v>0</v>
      </c>
      <c r="F204" s="20">
        <f>SUM(F205:F207)</f>
        <v>7435.5</v>
      </c>
      <c r="G204" s="20">
        <f>SUM(G205:G207)</f>
        <v>6665.5</v>
      </c>
      <c r="H204" s="20">
        <f>SUM(H205:H207)</f>
        <v>6725.5</v>
      </c>
    </row>
    <row r="205" spans="1:8" ht="63">
      <c r="A205" s="45" t="s">
        <v>15</v>
      </c>
      <c r="B205" s="15" t="s">
        <v>207</v>
      </c>
      <c r="C205" s="21" t="s">
        <v>16</v>
      </c>
      <c r="D205" s="20">
        <f>'2019 год Приложение  4'!E282</f>
        <v>3020.9</v>
      </c>
      <c r="E205" s="20">
        <f>'2019 год Приложение  4'!F282</f>
        <v>0</v>
      </c>
      <c r="F205" s="20">
        <f>'2019 год Приложение  4'!G282</f>
        <v>3020.9</v>
      </c>
      <c r="G205" s="20">
        <f>'2019 год Приложение  4'!H282</f>
        <v>2960.9</v>
      </c>
      <c r="H205" s="20">
        <f>'2019 год Приложение  4'!I282</f>
        <v>3020.9</v>
      </c>
    </row>
    <row r="206" spans="1:8" ht="31.5">
      <c r="A206" s="46" t="s">
        <v>13</v>
      </c>
      <c r="B206" s="15" t="s">
        <v>207</v>
      </c>
      <c r="C206" s="43" t="s">
        <v>8</v>
      </c>
      <c r="D206" s="20">
        <f>'2019 год Приложение  4'!E283</f>
        <v>3714.6000000000004</v>
      </c>
      <c r="E206" s="20">
        <f>'2019 год Приложение  4'!F283</f>
        <v>0</v>
      </c>
      <c r="F206" s="20">
        <f>'2019 год Приложение  4'!G283</f>
        <v>3714.6000000000004</v>
      </c>
      <c r="G206" s="20">
        <f>'2019 год Приложение  4'!H283</f>
        <v>3004.6</v>
      </c>
      <c r="H206" s="20">
        <f>'2019 год Приложение  4'!I283</f>
        <v>3004.6</v>
      </c>
    </row>
    <row r="207" spans="1:8" ht="15.75">
      <c r="A207" s="46" t="s">
        <v>9</v>
      </c>
      <c r="B207" s="15" t="s">
        <v>207</v>
      </c>
      <c r="C207" s="43" t="s">
        <v>12</v>
      </c>
      <c r="D207" s="20">
        <f>'2019 год Приложение  4'!E284</f>
        <v>700</v>
      </c>
      <c r="E207" s="20">
        <f>'2019 год Приложение  4'!F284</f>
        <v>0</v>
      </c>
      <c r="F207" s="20">
        <f>'2019 год Приложение  4'!G284</f>
        <v>700</v>
      </c>
      <c r="G207" s="20">
        <f>'2019 год Приложение  4'!H284</f>
        <v>700</v>
      </c>
      <c r="H207" s="20">
        <f>'2019 год Приложение  4'!I284</f>
        <v>700</v>
      </c>
    </row>
    <row r="208" spans="1:11" ht="15.75">
      <c r="A208" s="10" t="s">
        <v>94</v>
      </c>
      <c r="B208" s="11" t="s">
        <v>208</v>
      </c>
      <c r="C208" s="11" t="s">
        <v>0</v>
      </c>
      <c r="D208" s="12">
        <f>D209+D211+D216+D223+D226+D229+D232+D235+D220+D238+D240</f>
        <v>111333.70000000001</v>
      </c>
      <c r="E208" s="12">
        <f>E209+E211+E216+E223+E226+E229+E232+E235+E220+E238+E240</f>
        <v>1703.6</v>
      </c>
      <c r="F208" s="12">
        <f>F209+F211+F216+F223+F226+F229+F232+F235+F220+F238+F240</f>
        <v>113037.30000000002</v>
      </c>
      <c r="G208" s="12">
        <f>G209+G211+G216+G223+G226+G229+G232+G235+G220+G238+G240</f>
        <v>116417.00000000001</v>
      </c>
      <c r="H208" s="12">
        <f>H209+H211+H216+H223+H226+H229+H232+H235+H220+H238+H240</f>
        <v>116417.00000000001</v>
      </c>
      <c r="I208" s="27"/>
      <c r="J208" s="27"/>
      <c r="K208" s="27"/>
    </row>
    <row r="209" spans="1:8" ht="31.5">
      <c r="A209" s="16" t="s">
        <v>20</v>
      </c>
      <c r="B209" s="15" t="s">
        <v>209</v>
      </c>
      <c r="C209" s="7"/>
      <c r="D209" s="8">
        <f>D210</f>
        <v>200</v>
      </c>
      <c r="E209" s="8">
        <f>E210</f>
        <v>0</v>
      </c>
      <c r="F209" s="8">
        <f>F210</f>
        <v>200</v>
      </c>
      <c r="G209" s="8">
        <f>G210</f>
        <v>200</v>
      </c>
      <c r="H209" s="8">
        <f>H210</f>
        <v>200</v>
      </c>
    </row>
    <row r="210" spans="1:8" ht="31.5">
      <c r="A210" s="61" t="s">
        <v>13</v>
      </c>
      <c r="B210" s="15" t="s">
        <v>209</v>
      </c>
      <c r="C210" s="28" t="s">
        <v>8</v>
      </c>
      <c r="D210" s="37">
        <f>'2019 год Приложение  4'!E119</f>
        <v>200</v>
      </c>
      <c r="E210" s="37">
        <f>'2019 год Приложение  4'!F119</f>
        <v>0</v>
      </c>
      <c r="F210" s="37">
        <f>'2019 год Приложение  4'!G119</f>
        <v>200</v>
      </c>
      <c r="G210" s="37">
        <f>'2019 год Приложение  4'!H119</f>
        <v>200</v>
      </c>
      <c r="H210" s="37">
        <f>'2019 год Приложение  4'!I119</f>
        <v>200</v>
      </c>
    </row>
    <row r="211" spans="1:8" ht="31.5">
      <c r="A211" s="77" t="s">
        <v>14</v>
      </c>
      <c r="B211" s="15" t="s">
        <v>210</v>
      </c>
      <c r="C211" s="36"/>
      <c r="D211" s="37">
        <f>SUM(D212:D215)</f>
        <v>98758.40000000001</v>
      </c>
      <c r="E211" s="37">
        <f>SUM(E212:E215)</f>
        <v>0</v>
      </c>
      <c r="F211" s="37">
        <f>SUM(F212:F215)</f>
        <v>98758.40000000001</v>
      </c>
      <c r="G211" s="37">
        <f>SUM(G212:G215)</f>
        <v>104611.40000000001</v>
      </c>
      <c r="H211" s="37">
        <f>SUM(H212:H215)</f>
        <v>104611.40000000001</v>
      </c>
    </row>
    <row r="212" spans="1:8" ht="63">
      <c r="A212" s="69" t="s">
        <v>15</v>
      </c>
      <c r="B212" s="15" t="s">
        <v>210</v>
      </c>
      <c r="C212" s="28" t="s">
        <v>16</v>
      </c>
      <c r="D212" s="37">
        <f>'2019 год Приложение  4'!E121</f>
        <v>81368.8</v>
      </c>
      <c r="E212" s="37">
        <f>'2019 год Приложение  4'!F121</f>
        <v>0</v>
      </c>
      <c r="F212" s="37">
        <f>'2019 год Приложение  4'!G121</f>
        <v>81368.8</v>
      </c>
      <c r="G212" s="37">
        <f>'2019 год Приложение  4'!H121</f>
        <v>84950.3</v>
      </c>
      <c r="H212" s="37">
        <f>'2019 год Приложение  4'!I121</f>
        <v>84950.3</v>
      </c>
    </row>
    <row r="213" spans="1:8" ht="31.5">
      <c r="A213" s="78" t="s">
        <v>13</v>
      </c>
      <c r="B213" s="15" t="s">
        <v>210</v>
      </c>
      <c r="C213" s="28" t="s">
        <v>8</v>
      </c>
      <c r="D213" s="37">
        <f>'2019 год Приложение  4'!E122</f>
        <v>8728.5</v>
      </c>
      <c r="E213" s="37">
        <f>'2019 год Приложение  4'!F122</f>
        <v>0</v>
      </c>
      <c r="F213" s="37">
        <f>'2019 год Приложение  4'!G122</f>
        <v>8728.5</v>
      </c>
      <c r="G213" s="37">
        <f>'2019 год Приложение  4'!H122</f>
        <v>11000</v>
      </c>
      <c r="H213" s="37">
        <f>'2019 год Приложение  4'!I122</f>
        <v>11000</v>
      </c>
    </row>
    <row r="214" spans="1:8" ht="15.75">
      <c r="A214" s="68" t="s">
        <v>80</v>
      </c>
      <c r="B214" s="15" t="s">
        <v>210</v>
      </c>
      <c r="C214" s="28" t="s">
        <v>17</v>
      </c>
      <c r="D214" s="37">
        <f>'2019 год Приложение  4'!E123</f>
        <v>8233.1</v>
      </c>
      <c r="E214" s="37">
        <f>'2019 год Приложение  4'!F123</f>
        <v>0</v>
      </c>
      <c r="F214" s="37">
        <f>'2019 год Приложение  4'!G123</f>
        <v>8233.1</v>
      </c>
      <c r="G214" s="37">
        <f>'2019 год Приложение  4'!H123</f>
        <v>8233.1</v>
      </c>
      <c r="H214" s="37">
        <f>'2019 год Приложение  4'!I123</f>
        <v>8233.1</v>
      </c>
    </row>
    <row r="215" spans="1:8" ht="15.75">
      <c r="A215" s="61" t="s">
        <v>9</v>
      </c>
      <c r="B215" s="15" t="s">
        <v>210</v>
      </c>
      <c r="C215" s="28" t="s">
        <v>12</v>
      </c>
      <c r="D215" s="37">
        <f>'2019 год Приложение  4'!E124</f>
        <v>428</v>
      </c>
      <c r="E215" s="37">
        <f>'2019 год Приложение  4'!F124</f>
        <v>0</v>
      </c>
      <c r="F215" s="37">
        <f>'2019 год Приложение  4'!G124</f>
        <v>428</v>
      </c>
      <c r="G215" s="37">
        <f>'2019 год Приложение  4'!H124</f>
        <v>428</v>
      </c>
      <c r="H215" s="37">
        <f>'2019 год Приложение  4'!I124</f>
        <v>428</v>
      </c>
    </row>
    <row r="216" spans="1:8" ht="31.5">
      <c r="A216" s="16" t="s">
        <v>60</v>
      </c>
      <c r="B216" s="15" t="s">
        <v>211</v>
      </c>
      <c r="C216" s="7"/>
      <c r="D216" s="8">
        <f>D218+D217+D219</f>
        <v>9841.6</v>
      </c>
      <c r="E216" s="8">
        <f>E218+E217+E219</f>
        <v>0</v>
      </c>
      <c r="F216" s="8">
        <f>F218+F217+F219</f>
        <v>9841.6</v>
      </c>
      <c r="G216" s="8">
        <f>G218+G217+G219</f>
        <v>10326.4</v>
      </c>
      <c r="H216" s="8">
        <f>H218+H217+H219</f>
        <v>10326.4</v>
      </c>
    </row>
    <row r="217" spans="1:8" ht="63">
      <c r="A217" s="61" t="s">
        <v>15</v>
      </c>
      <c r="B217" s="15" t="s">
        <v>211</v>
      </c>
      <c r="C217" s="28" t="s">
        <v>16</v>
      </c>
      <c r="D217" s="37">
        <f>'2019 год Приложение  4'!E126</f>
        <v>8565.9</v>
      </c>
      <c r="E217" s="37">
        <f>'2019 год Приложение  4'!F126</f>
        <v>0</v>
      </c>
      <c r="F217" s="37">
        <f>'2019 год Приложение  4'!G126</f>
        <v>8565.9</v>
      </c>
      <c r="G217" s="37">
        <f>'2019 год Приложение  4'!H126</f>
        <v>8565.9</v>
      </c>
      <c r="H217" s="37">
        <f>'2019 год Приложение  4'!I126</f>
        <v>8565.9</v>
      </c>
    </row>
    <row r="218" spans="1:8" ht="31.5">
      <c r="A218" s="78" t="s">
        <v>13</v>
      </c>
      <c r="B218" s="15" t="s">
        <v>211</v>
      </c>
      <c r="C218" s="28" t="s">
        <v>8</v>
      </c>
      <c r="D218" s="37">
        <f>'2019 год Приложение  4'!E127</f>
        <v>1215.7</v>
      </c>
      <c r="E218" s="37">
        <f>'2019 год Приложение  4'!F127</f>
        <v>0</v>
      </c>
      <c r="F218" s="37">
        <f>'2019 год Приложение  4'!G127</f>
        <v>1215.7</v>
      </c>
      <c r="G218" s="37">
        <f>'2019 год Приложение  4'!H127</f>
        <v>1700.5</v>
      </c>
      <c r="H218" s="37">
        <f>'2019 год Приложение  4'!I127</f>
        <v>1700.5</v>
      </c>
    </row>
    <row r="219" spans="1:8" ht="15.75">
      <c r="A219" s="61" t="s">
        <v>9</v>
      </c>
      <c r="B219" s="15" t="s">
        <v>211</v>
      </c>
      <c r="C219" s="28" t="s">
        <v>12</v>
      </c>
      <c r="D219" s="37">
        <f>'2019 год Приложение  4'!E128</f>
        <v>60</v>
      </c>
      <c r="E219" s="37">
        <f>'2019 год Приложение  4'!F128</f>
        <v>0</v>
      </c>
      <c r="F219" s="37">
        <f>'2019 год Приложение  4'!G128</f>
        <v>60</v>
      </c>
      <c r="G219" s="37">
        <f>'2019 год Приложение  4'!H128</f>
        <v>60</v>
      </c>
      <c r="H219" s="37">
        <f>'2019 год Приложение  4'!I128</f>
        <v>60</v>
      </c>
    </row>
    <row r="220" spans="1:12" ht="84" customHeight="1">
      <c r="A220" s="71" t="s">
        <v>345</v>
      </c>
      <c r="B220" s="28" t="s">
        <v>246</v>
      </c>
      <c r="C220" s="28"/>
      <c r="D220" s="38">
        <f>D221+D222</f>
        <v>23.2</v>
      </c>
      <c r="E220" s="38">
        <f>E221+E222</f>
        <v>0</v>
      </c>
      <c r="F220" s="38">
        <f>F221+F222</f>
        <v>23.2</v>
      </c>
      <c r="G220" s="38">
        <f>G221+G222</f>
        <v>23.6</v>
      </c>
      <c r="H220" s="38">
        <f>H221+H222</f>
        <v>23.6</v>
      </c>
      <c r="I220" s="27"/>
      <c r="J220" s="27"/>
      <c r="K220" s="27"/>
      <c r="L220" s="168"/>
    </row>
    <row r="221" spans="1:8" ht="63">
      <c r="A221" s="45" t="s">
        <v>15</v>
      </c>
      <c r="B221" s="28" t="s">
        <v>246</v>
      </c>
      <c r="C221" s="28" t="s">
        <v>16</v>
      </c>
      <c r="D221" s="38">
        <f>'2019 год Приложение  4'!E130</f>
        <v>15.2</v>
      </c>
      <c r="E221" s="38">
        <f>'2019 год Приложение  4'!F130</f>
        <v>0</v>
      </c>
      <c r="F221" s="38">
        <f>'2019 год Приложение  4'!G130</f>
        <v>15.2</v>
      </c>
      <c r="G221" s="38">
        <f>'2019 год Приложение  4'!H130</f>
        <v>15.600000000000001</v>
      </c>
      <c r="H221" s="38">
        <f>'2019 год Приложение  4'!I130</f>
        <v>15.600000000000001</v>
      </c>
    </row>
    <row r="222" spans="1:8" ht="31.5">
      <c r="A222" s="46" t="s">
        <v>13</v>
      </c>
      <c r="B222" s="28" t="s">
        <v>246</v>
      </c>
      <c r="C222" s="28" t="s">
        <v>8</v>
      </c>
      <c r="D222" s="38">
        <f>'2019 год Приложение  4'!E131</f>
        <v>8</v>
      </c>
      <c r="E222" s="38">
        <f>'2019 год Приложение  4'!F131</f>
        <v>0</v>
      </c>
      <c r="F222" s="38">
        <f>'2019 год Приложение  4'!G131</f>
        <v>8</v>
      </c>
      <c r="G222" s="38">
        <f>'2019 год Приложение  4'!H131</f>
        <v>8</v>
      </c>
      <c r="H222" s="38">
        <f>'2019 год Приложение  4'!I131</f>
        <v>8</v>
      </c>
    </row>
    <row r="223" spans="1:12" ht="115.5" customHeight="1">
      <c r="A223" s="39" t="s">
        <v>346</v>
      </c>
      <c r="B223" s="28" t="s">
        <v>217</v>
      </c>
      <c r="C223" s="36"/>
      <c r="D223" s="38">
        <f>D224+D225</f>
        <v>84.5</v>
      </c>
      <c r="E223" s="38">
        <f>E224+E225</f>
        <v>0</v>
      </c>
      <c r="F223" s="38">
        <f>F224+F225</f>
        <v>84.5</v>
      </c>
      <c r="G223" s="38">
        <f>G224+G225</f>
        <v>87</v>
      </c>
      <c r="H223" s="38">
        <f>H224+H225</f>
        <v>87</v>
      </c>
      <c r="L223" s="168"/>
    </row>
    <row r="224" spans="1:8" ht="63">
      <c r="A224" s="70" t="s">
        <v>15</v>
      </c>
      <c r="B224" s="28" t="s">
        <v>217</v>
      </c>
      <c r="C224" s="28" t="s">
        <v>16</v>
      </c>
      <c r="D224" s="38">
        <f>'2019 год Приложение  4'!E133</f>
        <v>82.7</v>
      </c>
      <c r="E224" s="38">
        <f>'2019 год Приложение  4'!F133</f>
        <v>0</v>
      </c>
      <c r="F224" s="38">
        <f>'2019 год Приложение  4'!G133</f>
        <v>82.7</v>
      </c>
      <c r="G224" s="38">
        <f>'2019 год Приложение  4'!H133</f>
        <v>85.2</v>
      </c>
      <c r="H224" s="38">
        <f>'2019 год Приложение  4'!I133</f>
        <v>85.2</v>
      </c>
    </row>
    <row r="225" spans="1:8" ht="31.5">
      <c r="A225" s="78" t="s">
        <v>13</v>
      </c>
      <c r="B225" s="28" t="s">
        <v>217</v>
      </c>
      <c r="C225" s="28" t="s">
        <v>8</v>
      </c>
      <c r="D225" s="38">
        <f>'2019 год Приложение  4'!E134</f>
        <v>1.8</v>
      </c>
      <c r="E225" s="38">
        <f>'2019 год Приложение  4'!F134</f>
        <v>0</v>
      </c>
      <c r="F225" s="38">
        <f>'2019 год Приложение  4'!G134</f>
        <v>1.8</v>
      </c>
      <c r="G225" s="38">
        <f>'2019 год Приложение  4'!H134</f>
        <v>1.8</v>
      </c>
      <c r="H225" s="38">
        <f>'2019 год Приложение  4'!I134</f>
        <v>1.8</v>
      </c>
    </row>
    <row r="226" spans="1:12" ht="78.75">
      <c r="A226" s="40" t="s">
        <v>293</v>
      </c>
      <c r="B226" s="28" t="s">
        <v>218</v>
      </c>
      <c r="C226" s="36"/>
      <c r="D226" s="38">
        <f>D227+D228</f>
        <v>74</v>
      </c>
      <c r="E226" s="38">
        <f>E227+E228</f>
        <v>0</v>
      </c>
      <c r="F226" s="38">
        <f>F227+F228</f>
        <v>74</v>
      </c>
      <c r="G226" s="38">
        <f>G227+G228</f>
        <v>76</v>
      </c>
      <c r="H226" s="38">
        <f>H227+H228</f>
        <v>76</v>
      </c>
      <c r="L226" s="168"/>
    </row>
    <row r="227" spans="1:8" ht="63">
      <c r="A227" s="70" t="s">
        <v>15</v>
      </c>
      <c r="B227" s="28" t="s">
        <v>218</v>
      </c>
      <c r="C227" s="28" t="s">
        <v>16</v>
      </c>
      <c r="D227" s="38">
        <f>'2019 год Приложение  4'!E136</f>
        <v>69</v>
      </c>
      <c r="E227" s="38">
        <f>'2019 год Приложение  4'!F136</f>
        <v>0</v>
      </c>
      <c r="F227" s="38">
        <f>'2019 год Приложение  4'!G136</f>
        <v>69</v>
      </c>
      <c r="G227" s="38">
        <f>'2019 год Приложение  4'!H136</f>
        <v>71</v>
      </c>
      <c r="H227" s="38">
        <f>'2019 год Приложение  4'!I136</f>
        <v>71</v>
      </c>
    </row>
    <row r="228" spans="1:8" ht="31.5">
      <c r="A228" s="78" t="s">
        <v>13</v>
      </c>
      <c r="B228" s="28" t="s">
        <v>218</v>
      </c>
      <c r="C228" s="28" t="s">
        <v>8</v>
      </c>
      <c r="D228" s="38">
        <f>'2019 год Приложение  4'!E137</f>
        <v>5</v>
      </c>
      <c r="E228" s="38">
        <f>'2019 год Приложение  4'!F137</f>
        <v>0</v>
      </c>
      <c r="F228" s="38">
        <f>'2019 год Приложение  4'!G137</f>
        <v>5</v>
      </c>
      <c r="G228" s="38">
        <f>'2019 год Приложение  4'!H137</f>
        <v>5</v>
      </c>
      <c r="H228" s="38">
        <f>'2019 год Приложение  4'!I137</f>
        <v>5</v>
      </c>
    </row>
    <row r="229" spans="1:12" ht="78.75">
      <c r="A229" s="161" t="s">
        <v>336</v>
      </c>
      <c r="B229" s="43" t="s">
        <v>219</v>
      </c>
      <c r="C229" s="36"/>
      <c r="D229" s="37">
        <f>D230+D231</f>
        <v>793</v>
      </c>
      <c r="E229" s="37">
        <f>E230+E231</f>
        <v>0</v>
      </c>
      <c r="F229" s="37">
        <f>F230+F231</f>
        <v>793</v>
      </c>
      <c r="G229" s="37">
        <f>G230+G231</f>
        <v>816.6</v>
      </c>
      <c r="H229" s="37">
        <f>H230+H231</f>
        <v>816.6</v>
      </c>
      <c r="L229" s="168"/>
    </row>
    <row r="230" spans="1:8" ht="63">
      <c r="A230" s="70" t="s">
        <v>15</v>
      </c>
      <c r="B230" s="43" t="s">
        <v>219</v>
      </c>
      <c r="C230" s="28" t="s">
        <v>16</v>
      </c>
      <c r="D230" s="37">
        <f>'2019 год Приложение  4'!E139</f>
        <v>776.1</v>
      </c>
      <c r="E230" s="37">
        <f>'2019 год Приложение  4'!F139</f>
        <v>0</v>
      </c>
      <c r="F230" s="37">
        <f>'2019 год Приложение  4'!G139</f>
        <v>776.1</v>
      </c>
      <c r="G230" s="37">
        <f>'2019 год Приложение  4'!H139</f>
        <v>799</v>
      </c>
      <c r="H230" s="37">
        <f>'2019 год Приложение  4'!I139</f>
        <v>799</v>
      </c>
    </row>
    <row r="231" spans="1:8" ht="31.5">
      <c r="A231" s="78" t="s">
        <v>13</v>
      </c>
      <c r="B231" s="43" t="s">
        <v>219</v>
      </c>
      <c r="C231" s="28" t="s">
        <v>8</v>
      </c>
      <c r="D231" s="37">
        <f>'2019 год Приложение  4'!E140</f>
        <v>16.9</v>
      </c>
      <c r="E231" s="37">
        <f>'2019 год Приложение  4'!F140</f>
        <v>0</v>
      </c>
      <c r="F231" s="37">
        <f>'2019 год Приложение  4'!G140</f>
        <v>16.9</v>
      </c>
      <c r="G231" s="37">
        <f>'2019 год Приложение  4'!H140</f>
        <v>17.6</v>
      </c>
      <c r="H231" s="37">
        <f>'2019 год Приложение  4'!I140</f>
        <v>17.6</v>
      </c>
    </row>
    <row r="232" spans="1:8" ht="63">
      <c r="A232" s="23" t="s">
        <v>248</v>
      </c>
      <c r="B232" s="28" t="s">
        <v>220</v>
      </c>
      <c r="C232" s="36"/>
      <c r="D232" s="38">
        <f>D233+D234</f>
        <v>74</v>
      </c>
      <c r="E232" s="38">
        <f>E233+E234</f>
        <v>0</v>
      </c>
      <c r="F232" s="38">
        <f>F233+F234</f>
        <v>74</v>
      </c>
      <c r="G232" s="38">
        <f>G233+G234</f>
        <v>76</v>
      </c>
      <c r="H232" s="38">
        <f>H233+H234</f>
        <v>76</v>
      </c>
    </row>
    <row r="233" spans="1:8" ht="63">
      <c r="A233" s="70" t="s">
        <v>15</v>
      </c>
      <c r="B233" s="28" t="s">
        <v>220</v>
      </c>
      <c r="C233" s="28" t="s">
        <v>16</v>
      </c>
      <c r="D233" s="37">
        <f>'2019 год Приложение  4'!E142</f>
        <v>69</v>
      </c>
      <c r="E233" s="37">
        <f>'2019 год Приложение  4'!F142</f>
        <v>0</v>
      </c>
      <c r="F233" s="37">
        <f>'2019 год Приложение  4'!G142</f>
        <v>69</v>
      </c>
      <c r="G233" s="37">
        <f>'2019 год Приложение  4'!H142</f>
        <v>71</v>
      </c>
      <c r="H233" s="37">
        <f>'2019 год Приложение  4'!I142</f>
        <v>71</v>
      </c>
    </row>
    <row r="234" spans="1:8" ht="31.5">
      <c r="A234" s="78" t="s">
        <v>13</v>
      </c>
      <c r="B234" s="28" t="s">
        <v>220</v>
      </c>
      <c r="C234" s="28" t="s">
        <v>8</v>
      </c>
      <c r="D234" s="37">
        <f>'2019 год Приложение  4'!E143</f>
        <v>5</v>
      </c>
      <c r="E234" s="37">
        <f>'2019 год Приложение  4'!F143</f>
        <v>0</v>
      </c>
      <c r="F234" s="37">
        <f>'2019 год Приложение  4'!G143</f>
        <v>5</v>
      </c>
      <c r="G234" s="37">
        <f>'2019 год Приложение  4'!H143</f>
        <v>5</v>
      </c>
      <c r="H234" s="37">
        <f>'2019 год Приложение  4'!I143</f>
        <v>5</v>
      </c>
    </row>
    <row r="235" spans="1:8" ht="31.5">
      <c r="A235" s="46" t="s">
        <v>53</v>
      </c>
      <c r="B235" s="15" t="s">
        <v>212</v>
      </c>
      <c r="C235" s="43"/>
      <c r="D235" s="8">
        <f>D236+D237</f>
        <v>1485</v>
      </c>
      <c r="E235" s="8">
        <f>E236+E237</f>
        <v>0</v>
      </c>
      <c r="F235" s="8">
        <f>F236+F237</f>
        <v>1485</v>
      </c>
      <c r="G235" s="8">
        <f>G236+G237</f>
        <v>200</v>
      </c>
      <c r="H235" s="8">
        <f>H236+H237</f>
        <v>200</v>
      </c>
    </row>
    <row r="236" spans="1:8" ht="31.5">
      <c r="A236" s="61" t="s">
        <v>13</v>
      </c>
      <c r="B236" s="15" t="s">
        <v>212</v>
      </c>
      <c r="C236" s="28" t="s">
        <v>8</v>
      </c>
      <c r="D236" s="37">
        <f>'2019 год Приложение  4'!E145</f>
        <v>1285</v>
      </c>
      <c r="E236" s="37">
        <f>'2019 год Приложение  4'!F145</f>
        <v>0</v>
      </c>
      <c r="F236" s="37">
        <f>'2019 год Приложение  4'!G145</f>
        <v>1285</v>
      </c>
      <c r="G236" s="37">
        <f>'2019 год Приложение  4'!H145</f>
        <v>0</v>
      </c>
      <c r="H236" s="37">
        <f>'2019 год Приложение  4'!I145</f>
        <v>0</v>
      </c>
    </row>
    <row r="237" spans="1:8" ht="15.75">
      <c r="A237" s="46" t="s">
        <v>9</v>
      </c>
      <c r="B237" s="15" t="s">
        <v>212</v>
      </c>
      <c r="C237" s="28" t="s">
        <v>12</v>
      </c>
      <c r="D237" s="37">
        <f>'2019 год Приложение  4'!E146</f>
        <v>200</v>
      </c>
      <c r="E237" s="37">
        <f>'2019 год Приложение  4'!F146</f>
        <v>0</v>
      </c>
      <c r="F237" s="37">
        <f>'2019 год Приложение  4'!G146</f>
        <v>200</v>
      </c>
      <c r="G237" s="37">
        <f>'2019 год Приложение  4'!H146</f>
        <v>200</v>
      </c>
      <c r="H237" s="37">
        <f>'2019 год Приложение  4'!I146</f>
        <v>200</v>
      </c>
    </row>
    <row r="238" spans="1:8" ht="31.5">
      <c r="A238" s="46" t="s">
        <v>385</v>
      </c>
      <c r="B238" s="43" t="s">
        <v>365</v>
      </c>
      <c r="C238" s="43"/>
      <c r="D238" s="37">
        <f>D239</f>
        <v>0</v>
      </c>
      <c r="E238" s="37">
        <f>E239</f>
        <v>1203.6</v>
      </c>
      <c r="F238" s="37">
        <f>F239</f>
        <v>1203.6</v>
      </c>
      <c r="G238" s="37">
        <f>G239</f>
        <v>0</v>
      </c>
      <c r="H238" s="37">
        <f>H239</f>
        <v>0</v>
      </c>
    </row>
    <row r="239" spans="1:8" ht="31.5">
      <c r="A239" s="74" t="s">
        <v>10</v>
      </c>
      <c r="B239" s="43" t="s">
        <v>365</v>
      </c>
      <c r="C239" s="43" t="s">
        <v>11</v>
      </c>
      <c r="D239" s="37">
        <f>'2019 год Приложение  4'!E148</f>
        <v>0</v>
      </c>
      <c r="E239" s="37">
        <f>'2019 год Приложение  4'!F148</f>
        <v>1203.6</v>
      </c>
      <c r="F239" s="37">
        <f>D239+E239</f>
        <v>1203.6</v>
      </c>
      <c r="G239" s="37">
        <f>'2019 год Приложение  4'!H148</f>
        <v>0</v>
      </c>
      <c r="H239" s="37">
        <f>'2019 год Приложение  4'!I148</f>
        <v>0</v>
      </c>
    </row>
    <row r="240" spans="1:8" ht="31.5">
      <c r="A240" s="46" t="s">
        <v>366</v>
      </c>
      <c r="B240" s="43" t="s">
        <v>367</v>
      </c>
      <c r="C240" s="43"/>
      <c r="D240" s="37">
        <f>D241</f>
        <v>0</v>
      </c>
      <c r="E240" s="37">
        <f>E241</f>
        <v>500</v>
      </c>
      <c r="F240" s="37">
        <f>F241</f>
        <v>500</v>
      </c>
      <c r="G240" s="37">
        <f>G241</f>
        <v>0</v>
      </c>
      <c r="H240" s="37">
        <f>H241</f>
        <v>0</v>
      </c>
    </row>
    <row r="241" spans="1:8" ht="31.5">
      <c r="A241" s="74" t="s">
        <v>10</v>
      </c>
      <c r="B241" s="43" t="s">
        <v>367</v>
      </c>
      <c r="C241" s="43" t="s">
        <v>11</v>
      </c>
      <c r="D241" s="37">
        <f>'2019 год Приложение  4'!E150</f>
        <v>0</v>
      </c>
      <c r="E241" s="37">
        <f>'2019 год Приложение  4'!F150</f>
        <v>500</v>
      </c>
      <c r="F241" s="37">
        <f>D241+E241</f>
        <v>500</v>
      </c>
      <c r="G241" s="37">
        <f>'2019 год Приложение  4'!H150</f>
        <v>0</v>
      </c>
      <c r="H241" s="37">
        <f>'2019 год Приложение  4'!I150</f>
        <v>0</v>
      </c>
    </row>
    <row r="242" spans="1:8" ht="15.75">
      <c r="A242" s="10" t="s">
        <v>84</v>
      </c>
      <c r="B242" s="11" t="s">
        <v>213</v>
      </c>
      <c r="C242" s="11" t="s">
        <v>0</v>
      </c>
      <c r="D242" s="12">
        <f>D243+D247+D251+D249+D245+D253</f>
        <v>1262</v>
      </c>
      <c r="E242" s="12">
        <f>E243+E247+E251+E249+E245+E253</f>
        <v>0</v>
      </c>
      <c r="F242" s="12">
        <f>F243+F247+F251+F249+F245+F253</f>
        <v>1262</v>
      </c>
      <c r="G242" s="12">
        <f>G243+G247+G251+G249+G245+G253</f>
        <v>1335</v>
      </c>
      <c r="H242" s="12">
        <f>H243+H247+H251+H249+H245+H253</f>
        <v>1335</v>
      </c>
    </row>
    <row r="243" spans="1:8" ht="47.25">
      <c r="A243" s="16" t="s">
        <v>21</v>
      </c>
      <c r="B243" s="15" t="s">
        <v>214</v>
      </c>
      <c r="C243" s="7"/>
      <c r="D243" s="8">
        <f>D244</f>
        <v>47</v>
      </c>
      <c r="E243" s="8">
        <f>E244</f>
        <v>0</v>
      </c>
      <c r="F243" s="8">
        <f>F244</f>
        <v>47</v>
      </c>
      <c r="G243" s="8">
        <f>G244</f>
        <v>50</v>
      </c>
      <c r="H243" s="8">
        <f>H244</f>
        <v>50</v>
      </c>
    </row>
    <row r="244" spans="1:8" ht="31.5">
      <c r="A244" s="61" t="s">
        <v>13</v>
      </c>
      <c r="B244" s="15" t="s">
        <v>214</v>
      </c>
      <c r="C244" s="28" t="s">
        <v>8</v>
      </c>
      <c r="D244" s="37">
        <f>'2019 год Приложение  4'!E153</f>
        <v>47</v>
      </c>
      <c r="E244" s="37">
        <f>'2019 год Приложение  4'!F153</f>
        <v>0</v>
      </c>
      <c r="F244" s="37">
        <f>'2019 год Приложение  4'!G153</f>
        <v>47</v>
      </c>
      <c r="G244" s="37">
        <f>'2019 год Приложение  4'!H153</f>
        <v>50</v>
      </c>
      <c r="H244" s="37">
        <f>'2019 год Приложение  4'!I153</f>
        <v>50</v>
      </c>
    </row>
    <row r="245" spans="1:8" ht="37.5" customHeight="1">
      <c r="A245" s="46" t="s">
        <v>284</v>
      </c>
      <c r="B245" s="15" t="s">
        <v>285</v>
      </c>
      <c r="C245" s="7"/>
      <c r="D245" s="37">
        <f>D246</f>
        <v>60</v>
      </c>
      <c r="E245" s="37">
        <f>E246</f>
        <v>0</v>
      </c>
      <c r="F245" s="37">
        <f>F246</f>
        <v>60</v>
      </c>
      <c r="G245" s="37">
        <f>G246</f>
        <v>60</v>
      </c>
      <c r="H245" s="37">
        <f>H246</f>
        <v>60</v>
      </c>
    </row>
    <row r="246" spans="1:8" ht="31.5">
      <c r="A246" s="46" t="s">
        <v>13</v>
      </c>
      <c r="B246" s="15" t="s">
        <v>285</v>
      </c>
      <c r="C246" s="43" t="s">
        <v>8</v>
      </c>
      <c r="D246" s="37">
        <f>'2019 год Приложение  4'!E155</f>
        <v>60</v>
      </c>
      <c r="E246" s="37">
        <f>'2019 год Приложение  4'!F155</f>
        <v>0</v>
      </c>
      <c r="F246" s="37">
        <f>'2019 год Приложение  4'!G155</f>
        <v>60</v>
      </c>
      <c r="G246" s="37">
        <f>'2019 год Приложение  4'!H155</f>
        <v>60</v>
      </c>
      <c r="H246" s="37">
        <f>'2019 год Приложение  4'!I155</f>
        <v>60</v>
      </c>
    </row>
    <row r="247" spans="1:8" ht="63">
      <c r="A247" s="16" t="s">
        <v>22</v>
      </c>
      <c r="B247" s="15" t="s">
        <v>215</v>
      </c>
      <c r="C247" s="7"/>
      <c r="D247" s="8">
        <f>D248</f>
        <v>590</v>
      </c>
      <c r="E247" s="8">
        <f>E248</f>
        <v>0</v>
      </c>
      <c r="F247" s="8">
        <f>F248</f>
        <v>590</v>
      </c>
      <c r="G247" s="8">
        <f>G248</f>
        <v>660</v>
      </c>
      <c r="H247" s="8">
        <f>H248</f>
        <v>660</v>
      </c>
    </row>
    <row r="248" spans="1:8" ht="31.5">
      <c r="A248" s="61" t="s">
        <v>13</v>
      </c>
      <c r="B248" s="15" t="s">
        <v>215</v>
      </c>
      <c r="C248" s="28" t="s">
        <v>8</v>
      </c>
      <c r="D248" s="37">
        <f>'2019 год Приложение  4'!E157</f>
        <v>590</v>
      </c>
      <c r="E248" s="37">
        <f>'2019 год Приложение  4'!F157</f>
        <v>0</v>
      </c>
      <c r="F248" s="37">
        <f>'2019 год Приложение  4'!G157</f>
        <v>590</v>
      </c>
      <c r="G248" s="37">
        <f>'2019 год Приложение  4'!H157</f>
        <v>660</v>
      </c>
      <c r="H248" s="37">
        <f>'2019 год Приложение  4'!I157</f>
        <v>660</v>
      </c>
    </row>
    <row r="249" spans="1:8" ht="31.5">
      <c r="A249" s="46" t="s">
        <v>254</v>
      </c>
      <c r="B249" s="15" t="s">
        <v>253</v>
      </c>
      <c r="C249" s="36"/>
      <c r="D249" s="37">
        <f>'2019 год Приложение  4'!E158</f>
        <v>265</v>
      </c>
      <c r="E249" s="37">
        <f>'2019 год Приложение  4'!F158</f>
        <v>0</v>
      </c>
      <c r="F249" s="37">
        <f>'2019 год Приложение  4'!G158</f>
        <v>265</v>
      </c>
      <c r="G249" s="37">
        <f>'2019 год Приложение  4'!H158</f>
        <v>265</v>
      </c>
      <c r="H249" s="37">
        <f>'2019 год Приложение  4'!I158</f>
        <v>265</v>
      </c>
    </row>
    <row r="250" spans="1:8" ht="31.5">
      <c r="A250" s="46" t="s">
        <v>13</v>
      </c>
      <c r="B250" s="15" t="s">
        <v>253</v>
      </c>
      <c r="C250" s="28" t="s">
        <v>8</v>
      </c>
      <c r="D250" s="37">
        <f>'2019 год Приложение  4'!E159</f>
        <v>265</v>
      </c>
      <c r="E250" s="37">
        <f>'2019 год Приложение  4'!F159</f>
        <v>0</v>
      </c>
      <c r="F250" s="37">
        <f>'2019 год Приложение  4'!G159</f>
        <v>265</v>
      </c>
      <c r="G250" s="37">
        <f>'2019 год Приложение  4'!H159</f>
        <v>265</v>
      </c>
      <c r="H250" s="37">
        <f>'2019 год Приложение  4'!I159</f>
        <v>265</v>
      </c>
    </row>
    <row r="251" spans="1:8" ht="15.75">
      <c r="A251" s="71" t="s">
        <v>72</v>
      </c>
      <c r="B251" s="15" t="s">
        <v>216</v>
      </c>
      <c r="C251" s="36"/>
      <c r="D251" s="37">
        <f>'2019 год Приложение  4'!E160</f>
        <v>100</v>
      </c>
      <c r="E251" s="37">
        <f>'2019 год Приложение  4'!F160</f>
        <v>0</v>
      </c>
      <c r="F251" s="37">
        <f>'2019 год Приложение  4'!G160</f>
        <v>100</v>
      </c>
      <c r="G251" s="37">
        <f>'2019 год Приложение  4'!H160</f>
        <v>100</v>
      </c>
      <c r="H251" s="37">
        <f>'2019 год Приложение  4'!I160</f>
        <v>100</v>
      </c>
    </row>
    <row r="252" spans="1:8" ht="31.5">
      <c r="A252" s="61" t="s">
        <v>13</v>
      </c>
      <c r="B252" s="15" t="s">
        <v>216</v>
      </c>
      <c r="C252" s="28" t="s">
        <v>8</v>
      </c>
      <c r="D252" s="37">
        <f>'2019 год Приложение  4'!E161</f>
        <v>100</v>
      </c>
      <c r="E252" s="37">
        <f>'2019 год Приложение  4'!F161</f>
        <v>0</v>
      </c>
      <c r="F252" s="37">
        <f>'2019 год Приложение  4'!G161</f>
        <v>100</v>
      </c>
      <c r="G252" s="37">
        <f>'2019 год Приложение  4'!H161</f>
        <v>100</v>
      </c>
      <c r="H252" s="37">
        <f>'2019 год Приложение  4'!I161</f>
        <v>100</v>
      </c>
    </row>
    <row r="253" spans="1:8" ht="15.75">
      <c r="A253" s="101" t="s">
        <v>330</v>
      </c>
      <c r="B253" s="15" t="s">
        <v>329</v>
      </c>
      <c r="C253" s="21"/>
      <c r="D253" s="37">
        <f>'2019 год Приложение  4'!E162</f>
        <v>200</v>
      </c>
      <c r="E253" s="37">
        <f>'2019 год Приложение  4'!F162</f>
        <v>0</v>
      </c>
      <c r="F253" s="37">
        <f>'2019 год Приложение  4'!G162</f>
        <v>200</v>
      </c>
      <c r="G253" s="37">
        <f>'2019 год Приложение  4'!H162</f>
        <v>200</v>
      </c>
      <c r="H253" s="37">
        <f>'2019 год Приложение  4'!I162</f>
        <v>200</v>
      </c>
    </row>
    <row r="254" spans="1:8" ht="31.5">
      <c r="A254" s="46" t="s">
        <v>13</v>
      </c>
      <c r="B254" s="15" t="s">
        <v>329</v>
      </c>
      <c r="C254" s="43" t="s">
        <v>8</v>
      </c>
      <c r="D254" s="37">
        <f>'2019 год Приложение  4'!E163</f>
        <v>200</v>
      </c>
      <c r="E254" s="37">
        <f>'2019 год Приложение  4'!F163</f>
        <v>0</v>
      </c>
      <c r="F254" s="37">
        <f>'2019 год Приложение  4'!G163</f>
        <v>200</v>
      </c>
      <c r="G254" s="37">
        <f>'2019 год Приложение  4'!H163</f>
        <v>200</v>
      </c>
      <c r="H254" s="37">
        <f>'2019 год Приложение  4'!I163</f>
        <v>200</v>
      </c>
    </row>
    <row r="255" spans="1:8" ht="31.5">
      <c r="A255" s="30" t="s">
        <v>95</v>
      </c>
      <c r="B255" s="31" t="s">
        <v>176</v>
      </c>
      <c r="C255" s="31" t="s">
        <v>0</v>
      </c>
      <c r="D255" s="32">
        <f>D256+D263+D266</f>
        <v>17542</v>
      </c>
      <c r="E255" s="32">
        <f>E256+E263+E266</f>
        <v>0</v>
      </c>
      <c r="F255" s="32">
        <f>F256+F263+F266</f>
        <v>17542.000000000004</v>
      </c>
      <c r="G255" s="32">
        <f>G256+G263+G266</f>
        <v>18004.5</v>
      </c>
      <c r="H255" s="32">
        <f>H256+H263+H266</f>
        <v>18017</v>
      </c>
    </row>
    <row r="256" spans="1:8" ht="31.5">
      <c r="A256" s="10" t="s">
        <v>61</v>
      </c>
      <c r="B256" s="11" t="s">
        <v>188</v>
      </c>
      <c r="C256" s="11" t="s">
        <v>0</v>
      </c>
      <c r="D256" s="12">
        <f>D257+D259</f>
        <v>16794.6</v>
      </c>
      <c r="E256" s="12">
        <f>E257+E259</f>
        <v>0</v>
      </c>
      <c r="F256" s="12">
        <f>F257+F259</f>
        <v>16794.600000000002</v>
      </c>
      <c r="G256" s="12">
        <f>G257+G259</f>
        <v>17256.7</v>
      </c>
      <c r="H256" s="12">
        <f>H257+H259</f>
        <v>17269.2</v>
      </c>
    </row>
    <row r="257" spans="1:8" ht="15.75">
      <c r="A257" s="14" t="s">
        <v>35</v>
      </c>
      <c r="B257" s="36" t="s">
        <v>189</v>
      </c>
      <c r="C257" s="9"/>
      <c r="D257" s="20">
        <f>D258</f>
        <v>67.3</v>
      </c>
      <c r="E257" s="20">
        <f>E258</f>
        <v>0</v>
      </c>
      <c r="F257" s="20">
        <f>F258</f>
        <v>67.3</v>
      </c>
      <c r="G257" s="20">
        <f>G258</f>
        <v>66.2</v>
      </c>
      <c r="H257" s="20">
        <f>H258</f>
        <v>67.7</v>
      </c>
    </row>
    <row r="258" spans="1:8" ht="31.5">
      <c r="A258" s="42" t="s">
        <v>13</v>
      </c>
      <c r="B258" s="36" t="s">
        <v>189</v>
      </c>
      <c r="C258" s="28" t="s">
        <v>8</v>
      </c>
      <c r="D258" s="37">
        <f>'2019 год Приложение  4'!E167</f>
        <v>67.3</v>
      </c>
      <c r="E258" s="37">
        <f>'2019 год Приложение  4'!F167</f>
        <v>0</v>
      </c>
      <c r="F258" s="37">
        <f>'2019 год Приложение  4'!G167</f>
        <v>67.3</v>
      </c>
      <c r="G258" s="37">
        <f>'2019 год Приложение  4'!H167</f>
        <v>66.2</v>
      </c>
      <c r="H258" s="37">
        <f>'2019 год Приложение  4'!I167</f>
        <v>67.7</v>
      </c>
    </row>
    <row r="259" spans="1:8" ht="15.75">
      <c r="A259" s="42" t="s">
        <v>75</v>
      </c>
      <c r="B259" s="36" t="s">
        <v>190</v>
      </c>
      <c r="C259" s="72"/>
      <c r="D259" s="37">
        <f>D261+D260+D262</f>
        <v>16727.3</v>
      </c>
      <c r="E259" s="37">
        <f>E261+E260+E262</f>
        <v>0</v>
      </c>
      <c r="F259" s="37">
        <f>F261+F260+F262</f>
        <v>16727.300000000003</v>
      </c>
      <c r="G259" s="37">
        <f>G261+G260+G262</f>
        <v>17190.5</v>
      </c>
      <c r="H259" s="37">
        <f>H261+H260+H262</f>
        <v>17201.5</v>
      </c>
    </row>
    <row r="260" spans="1:8" ht="63">
      <c r="A260" s="68" t="s">
        <v>15</v>
      </c>
      <c r="B260" s="36" t="s">
        <v>190</v>
      </c>
      <c r="C260" s="28" t="s">
        <v>16</v>
      </c>
      <c r="D260" s="37">
        <f>'2019 год Приложение  4'!E169</f>
        <v>15690.1</v>
      </c>
      <c r="E260" s="37">
        <f>'2019 год Приложение  4'!F169</f>
        <v>-33.4</v>
      </c>
      <c r="F260" s="37">
        <f>'2019 год Приложение  4'!G169</f>
        <v>15656.7</v>
      </c>
      <c r="G260" s="37">
        <f>'2019 год Приложение  4'!H169</f>
        <v>16248.9</v>
      </c>
      <c r="H260" s="37">
        <f>'2019 год Приложение  4'!I169</f>
        <v>16248.9</v>
      </c>
    </row>
    <row r="261" spans="1:8" ht="31.5">
      <c r="A261" s="42" t="s">
        <v>13</v>
      </c>
      <c r="B261" s="36" t="s">
        <v>190</v>
      </c>
      <c r="C261" s="28" t="s">
        <v>8</v>
      </c>
      <c r="D261" s="37">
        <f>'2019 год Приложение  4'!E170</f>
        <v>992.9</v>
      </c>
      <c r="E261" s="37">
        <f>'2019 год Приложение  4'!F170</f>
        <v>0</v>
      </c>
      <c r="F261" s="37">
        <f>'2019 год Приложение  4'!G170</f>
        <v>992.9</v>
      </c>
      <c r="G261" s="37">
        <f>'2019 год Приложение  4'!H170</f>
        <v>897.3</v>
      </c>
      <c r="H261" s="37">
        <f>'2019 год Приложение  4'!I170</f>
        <v>908.3</v>
      </c>
    </row>
    <row r="262" spans="1:8" ht="15.75">
      <c r="A262" s="42" t="s">
        <v>9</v>
      </c>
      <c r="B262" s="36" t="s">
        <v>249</v>
      </c>
      <c r="C262" s="28" t="s">
        <v>12</v>
      </c>
      <c r="D262" s="37">
        <f>'2019 год Приложение  4'!E171</f>
        <v>44.3</v>
      </c>
      <c r="E262" s="37">
        <f>'2019 год Приложение  4'!F171</f>
        <v>33.4</v>
      </c>
      <c r="F262" s="37">
        <f>'2019 год Приложение  4'!G171</f>
        <v>77.69999999999999</v>
      </c>
      <c r="G262" s="37">
        <f>'2019 год Приложение  4'!H171</f>
        <v>44.3</v>
      </c>
      <c r="H262" s="37">
        <f>'2019 год Приложение  4'!I171</f>
        <v>44.3</v>
      </c>
    </row>
    <row r="263" spans="1:8" ht="31.5">
      <c r="A263" s="24" t="s">
        <v>100</v>
      </c>
      <c r="B263" s="11" t="s">
        <v>175</v>
      </c>
      <c r="C263" s="11"/>
      <c r="D263" s="12">
        <f aca="true" t="shared" si="1" ref="D263:H264">D264</f>
        <v>597.4</v>
      </c>
      <c r="E263" s="12">
        <f t="shared" si="1"/>
        <v>0</v>
      </c>
      <c r="F263" s="12">
        <f t="shared" si="1"/>
        <v>597.4</v>
      </c>
      <c r="G263" s="12">
        <f t="shared" si="1"/>
        <v>597.8</v>
      </c>
      <c r="H263" s="12">
        <f t="shared" si="1"/>
        <v>597.8</v>
      </c>
    </row>
    <row r="264" spans="1:8" ht="31.5">
      <c r="A264" s="22" t="s">
        <v>36</v>
      </c>
      <c r="B264" s="36" t="s">
        <v>191</v>
      </c>
      <c r="C264" s="21"/>
      <c r="D264" s="20">
        <f t="shared" si="1"/>
        <v>597.4</v>
      </c>
      <c r="E264" s="20">
        <f t="shared" si="1"/>
        <v>0</v>
      </c>
      <c r="F264" s="20">
        <f t="shared" si="1"/>
        <v>597.4</v>
      </c>
      <c r="G264" s="20">
        <f t="shared" si="1"/>
        <v>597.8</v>
      </c>
      <c r="H264" s="20">
        <f t="shared" si="1"/>
        <v>597.8</v>
      </c>
    </row>
    <row r="265" spans="1:8" ht="31.5">
      <c r="A265" s="42" t="s">
        <v>13</v>
      </c>
      <c r="B265" s="36" t="s">
        <v>191</v>
      </c>
      <c r="C265" s="36" t="s">
        <v>8</v>
      </c>
      <c r="D265" s="37">
        <f>'2019 год Приложение  4'!E174</f>
        <v>597.4</v>
      </c>
      <c r="E265" s="37">
        <f>'2019 год Приложение  4'!F174</f>
        <v>0</v>
      </c>
      <c r="F265" s="37">
        <f>'2019 год Приложение  4'!G174</f>
        <v>597.4</v>
      </c>
      <c r="G265" s="37">
        <f>'2019 год Приложение  4'!H174</f>
        <v>597.8</v>
      </c>
      <c r="H265" s="37">
        <f>'2019 год Приложение  4'!I174</f>
        <v>597.8</v>
      </c>
    </row>
    <row r="266" spans="1:8" ht="31.5">
      <c r="A266" s="24" t="s">
        <v>127</v>
      </c>
      <c r="B266" s="11" t="s">
        <v>192</v>
      </c>
      <c r="C266" s="11"/>
      <c r="D266" s="12">
        <f>D269+D267+D271</f>
        <v>150</v>
      </c>
      <c r="E266" s="12">
        <f>E269+E267+E271</f>
        <v>0</v>
      </c>
      <c r="F266" s="12">
        <f>F269+F267+F271</f>
        <v>150</v>
      </c>
      <c r="G266" s="12">
        <f>G269+G267+G271</f>
        <v>150</v>
      </c>
      <c r="H266" s="12">
        <f>H269+H267+H271</f>
        <v>150</v>
      </c>
    </row>
    <row r="267" spans="1:8" ht="63">
      <c r="A267" s="41" t="s">
        <v>128</v>
      </c>
      <c r="B267" s="36" t="s">
        <v>193</v>
      </c>
      <c r="C267" s="21"/>
      <c r="D267" s="37">
        <f>'2019 год Приложение  4'!E176</f>
        <v>40</v>
      </c>
      <c r="E267" s="37">
        <f>'2019 год Приложение  4'!F176</f>
        <v>0</v>
      </c>
      <c r="F267" s="37">
        <f>'2019 год Приложение  4'!G176</f>
        <v>40</v>
      </c>
      <c r="G267" s="37">
        <f>'2019 год Приложение  4'!H176</f>
        <v>40</v>
      </c>
      <c r="H267" s="37">
        <f>'2019 год Приложение  4'!I176</f>
        <v>40</v>
      </c>
    </row>
    <row r="268" spans="1:8" ht="31.5">
      <c r="A268" s="41" t="s">
        <v>13</v>
      </c>
      <c r="B268" s="36" t="s">
        <v>193</v>
      </c>
      <c r="C268" s="21" t="s">
        <v>8</v>
      </c>
      <c r="D268" s="37">
        <f>'2019 год Приложение  4'!E177</f>
        <v>40</v>
      </c>
      <c r="E268" s="37">
        <f>'2019 год Приложение  4'!F177</f>
        <v>0</v>
      </c>
      <c r="F268" s="37">
        <f>'2019 год Приложение  4'!G177</f>
        <v>40</v>
      </c>
      <c r="G268" s="37">
        <f>'2019 год Приложение  4'!H177</f>
        <v>40</v>
      </c>
      <c r="H268" s="37">
        <f>'2019 год Приложение  4'!I177</f>
        <v>40</v>
      </c>
    </row>
    <row r="269" spans="1:8" ht="63">
      <c r="A269" s="41" t="s">
        <v>129</v>
      </c>
      <c r="B269" s="36" t="s">
        <v>194</v>
      </c>
      <c r="C269" s="21"/>
      <c r="D269" s="37">
        <f>'2019 год Приложение  4'!E178</f>
        <v>70</v>
      </c>
      <c r="E269" s="37">
        <f>'2019 год Приложение  4'!F178</f>
        <v>0</v>
      </c>
      <c r="F269" s="37">
        <f>'2019 год Приложение  4'!G178</f>
        <v>70</v>
      </c>
      <c r="G269" s="37">
        <f>'2019 год Приложение  4'!H178</f>
        <v>70</v>
      </c>
      <c r="H269" s="37">
        <f>'2019 год Приложение  4'!I178</f>
        <v>70</v>
      </c>
    </row>
    <row r="270" spans="1:8" ht="31.5">
      <c r="A270" s="41" t="s">
        <v>13</v>
      </c>
      <c r="B270" s="36" t="s">
        <v>194</v>
      </c>
      <c r="C270" s="21" t="s">
        <v>8</v>
      </c>
      <c r="D270" s="37">
        <f>'2019 год Приложение  4'!E179</f>
        <v>70</v>
      </c>
      <c r="E270" s="37">
        <f>'2019 год Приложение  4'!F179</f>
        <v>0</v>
      </c>
      <c r="F270" s="37">
        <f>'2019 год Приложение  4'!G179</f>
        <v>70</v>
      </c>
      <c r="G270" s="37">
        <f>'2019 год Приложение  4'!H179</f>
        <v>70</v>
      </c>
      <c r="H270" s="37">
        <f>'2019 год Приложение  4'!I179</f>
        <v>70</v>
      </c>
    </row>
    <row r="271" spans="1:8" ht="47.25">
      <c r="A271" s="41" t="s">
        <v>130</v>
      </c>
      <c r="B271" s="36" t="s">
        <v>195</v>
      </c>
      <c r="C271" s="21"/>
      <c r="D271" s="37">
        <f>'2019 год Приложение  4'!E180</f>
        <v>40</v>
      </c>
      <c r="E271" s="37">
        <f>'2019 год Приложение  4'!F180</f>
        <v>0</v>
      </c>
      <c r="F271" s="37">
        <f>'2019 год Приложение  4'!G180</f>
        <v>40</v>
      </c>
      <c r="G271" s="37">
        <f>'2019 год Приложение  4'!H180</f>
        <v>40</v>
      </c>
      <c r="H271" s="37">
        <f>'2019 год Приложение  4'!I180</f>
        <v>40</v>
      </c>
    </row>
    <row r="272" spans="1:8" ht="31.5">
      <c r="A272" s="41" t="s">
        <v>13</v>
      </c>
      <c r="B272" s="36" t="s">
        <v>195</v>
      </c>
      <c r="C272" s="21" t="s">
        <v>8</v>
      </c>
      <c r="D272" s="37">
        <f>'2019 год Приложение  4'!E181</f>
        <v>40</v>
      </c>
      <c r="E272" s="37">
        <f>'2019 год Приложение  4'!F181</f>
        <v>0</v>
      </c>
      <c r="F272" s="37">
        <f>'2019 год Приложение  4'!G181</f>
        <v>40</v>
      </c>
      <c r="G272" s="37">
        <f>'2019 год Приложение  4'!H181</f>
        <v>40</v>
      </c>
      <c r="H272" s="37">
        <f>'2019 год Приложение  4'!I181</f>
        <v>40</v>
      </c>
    </row>
    <row r="273" spans="1:8" ht="31.5">
      <c r="A273" s="30" t="s">
        <v>96</v>
      </c>
      <c r="B273" s="31" t="s">
        <v>221</v>
      </c>
      <c r="C273" s="31" t="s">
        <v>0</v>
      </c>
      <c r="D273" s="32">
        <f>D274+D281+D292</f>
        <v>21686.7</v>
      </c>
      <c r="E273" s="32">
        <f>E274+E281+E292</f>
        <v>65.3</v>
      </c>
      <c r="F273" s="32">
        <f>F274+F281+F292</f>
        <v>21752</v>
      </c>
      <c r="G273" s="32">
        <f>G274+G281+G292</f>
        <v>16764.5</v>
      </c>
      <c r="H273" s="32">
        <f>H274+H281+H292</f>
        <v>16764.5</v>
      </c>
    </row>
    <row r="274" spans="1:11" ht="31.5">
      <c r="A274" s="10" t="s">
        <v>97</v>
      </c>
      <c r="B274" s="11" t="s">
        <v>222</v>
      </c>
      <c r="C274" s="11" t="s">
        <v>0</v>
      </c>
      <c r="D274" s="12">
        <f>D275+D277+D279</f>
        <v>78.7</v>
      </c>
      <c r="E274" s="12">
        <f>E275+E277+E279</f>
        <v>0</v>
      </c>
      <c r="F274" s="12">
        <f>F275+F277+F279</f>
        <v>78.7</v>
      </c>
      <c r="G274" s="12">
        <f>G275+G277+G279</f>
        <v>50</v>
      </c>
      <c r="H274" s="12">
        <f>H275+H277+H279</f>
        <v>50</v>
      </c>
      <c r="I274" s="27"/>
      <c r="J274" s="27"/>
      <c r="K274" s="27"/>
    </row>
    <row r="275" spans="1:8" ht="31.5">
      <c r="A275" s="42" t="s">
        <v>62</v>
      </c>
      <c r="B275" s="28" t="s">
        <v>223</v>
      </c>
      <c r="C275" s="28"/>
      <c r="D275" s="38">
        <f>D276</f>
        <v>50</v>
      </c>
      <c r="E275" s="38">
        <f>E276</f>
        <v>0</v>
      </c>
      <c r="F275" s="38">
        <f>F276</f>
        <v>50</v>
      </c>
      <c r="G275" s="38">
        <f>G276</f>
        <v>50</v>
      </c>
      <c r="H275" s="38">
        <f>H276</f>
        <v>50</v>
      </c>
    </row>
    <row r="276" spans="1:8" ht="63">
      <c r="A276" s="68" t="s">
        <v>15</v>
      </c>
      <c r="B276" s="28" t="s">
        <v>223</v>
      </c>
      <c r="C276" s="28" t="s">
        <v>16</v>
      </c>
      <c r="D276" s="38">
        <f>'2019 год Приложение  4'!E185</f>
        <v>50</v>
      </c>
      <c r="E276" s="38">
        <f>'2019 год Приложение  4'!F185</f>
        <v>0</v>
      </c>
      <c r="F276" s="38">
        <f>'2019 год Приложение  4'!G185</f>
        <v>50</v>
      </c>
      <c r="G276" s="38">
        <f>'2019 год Приложение  4'!H185</f>
        <v>50</v>
      </c>
      <c r="H276" s="38">
        <f>'2019 год Приложение  4'!I185</f>
        <v>50</v>
      </c>
    </row>
    <row r="277" spans="1:8" ht="31.5">
      <c r="A277" s="41" t="s">
        <v>332</v>
      </c>
      <c r="B277" s="15" t="s">
        <v>331</v>
      </c>
      <c r="C277" s="43"/>
      <c r="D277" s="38">
        <f>'2019 год Приложение  4'!E186</f>
        <v>28.7</v>
      </c>
      <c r="E277" s="38">
        <f>'2019 год Приложение  4'!F186</f>
        <v>-28.7</v>
      </c>
      <c r="F277" s="38">
        <f>'2019 год Приложение  4'!G186</f>
        <v>0</v>
      </c>
      <c r="G277" s="38">
        <f>'2019 год Приложение  4'!H186</f>
        <v>0</v>
      </c>
      <c r="H277" s="38">
        <f>'2019 год Приложение  4'!I186</f>
        <v>0</v>
      </c>
    </row>
    <row r="278" spans="1:8" ht="15.75">
      <c r="A278" s="125" t="s">
        <v>9</v>
      </c>
      <c r="B278" s="15" t="s">
        <v>331</v>
      </c>
      <c r="C278" s="43" t="s">
        <v>12</v>
      </c>
      <c r="D278" s="38">
        <f>'2019 год Приложение  4'!E187</f>
        <v>28.7</v>
      </c>
      <c r="E278" s="38">
        <f>'2019 год Приложение  4'!F187</f>
        <v>-28.7</v>
      </c>
      <c r="F278" s="38">
        <f>'2019 год Приложение  4'!G187</f>
        <v>0</v>
      </c>
      <c r="G278" s="38">
        <f>'2019 год Приложение  4'!H187</f>
        <v>0</v>
      </c>
      <c r="H278" s="38">
        <f>'2019 год Приложение  4'!I187</f>
        <v>0</v>
      </c>
    </row>
    <row r="279" spans="1:8" ht="47.25">
      <c r="A279" s="155" t="s">
        <v>383</v>
      </c>
      <c r="B279" s="15" t="s">
        <v>384</v>
      </c>
      <c r="C279" s="43"/>
      <c r="D279" s="38">
        <f>D280</f>
        <v>0</v>
      </c>
      <c r="E279" s="38">
        <f>E280</f>
        <v>28.7</v>
      </c>
      <c r="F279" s="38">
        <f>F280</f>
        <v>28.7</v>
      </c>
      <c r="G279" s="38">
        <f>G280</f>
        <v>0</v>
      </c>
      <c r="H279" s="38">
        <f>H280</f>
        <v>0</v>
      </c>
    </row>
    <row r="280" spans="1:8" ht="31.5">
      <c r="A280" s="41" t="s">
        <v>13</v>
      </c>
      <c r="B280" s="15" t="s">
        <v>384</v>
      </c>
      <c r="C280" s="43" t="s">
        <v>8</v>
      </c>
      <c r="D280" s="38">
        <f>'2019 год Приложение  4'!E189</f>
        <v>0</v>
      </c>
      <c r="E280" s="38">
        <f>'2019 год Приложение  4'!F189</f>
        <v>28.7</v>
      </c>
      <c r="F280" s="38">
        <f>D280+E280</f>
        <v>28.7</v>
      </c>
      <c r="G280" s="38">
        <f>'2019 год Приложение  4'!H189</f>
        <v>0</v>
      </c>
      <c r="H280" s="38">
        <f>'2019 год Приложение  4'!I189</f>
        <v>0</v>
      </c>
    </row>
    <row r="281" spans="1:8" ht="47.25">
      <c r="A281" s="10" t="s">
        <v>98</v>
      </c>
      <c r="B281" s="11" t="s">
        <v>177</v>
      </c>
      <c r="C281" s="11" t="s">
        <v>0</v>
      </c>
      <c r="D281" s="12">
        <f>D282+D286+D288+D284+D290</f>
        <v>21508</v>
      </c>
      <c r="E281" s="12">
        <f>E282+E286+E288+E284+E290</f>
        <v>65.3</v>
      </c>
      <c r="F281" s="12">
        <f>F282+F286+F288+F284+F290</f>
        <v>21573.3</v>
      </c>
      <c r="G281" s="12">
        <f>G282+G286+G288+G284+G290</f>
        <v>16614.5</v>
      </c>
      <c r="H281" s="12">
        <f>H282+H286+H288+H284+H290</f>
        <v>16614.5</v>
      </c>
    </row>
    <row r="282" spans="1:11" ht="78.75">
      <c r="A282" s="14" t="s">
        <v>37</v>
      </c>
      <c r="B282" s="15" t="s">
        <v>224</v>
      </c>
      <c r="C282" s="15"/>
      <c r="D282" s="17">
        <f>D283</f>
        <v>644</v>
      </c>
      <c r="E282" s="17">
        <f>E283</f>
        <v>0</v>
      </c>
      <c r="F282" s="17">
        <f>F283</f>
        <v>644</v>
      </c>
      <c r="G282" s="17">
        <f>G283</f>
        <v>538.1</v>
      </c>
      <c r="H282" s="17">
        <f>H283</f>
        <v>538.1</v>
      </c>
      <c r="I282" s="27"/>
      <c r="J282" s="27"/>
      <c r="K282" s="27"/>
    </row>
    <row r="283" spans="1:8" ht="15.75">
      <c r="A283" s="42" t="s">
        <v>29</v>
      </c>
      <c r="B283" s="15" t="s">
        <v>224</v>
      </c>
      <c r="C283" s="28" t="s">
        <v>17</v>
      </c>
      <c r="D283" s="38">
        <f>'2019 год Приложение  4'!E339</f>
        <v>644</v>
      </c>
      <c r="E283" s="38">
        <f>'2019 год Приложение  4'!F339</f>
        <v>0</v>
      </c>
      <c r="F283" s="38">
        <f>'2019 год Приложение  4'!G339</f>
        <v>644</v>
      </c>
      <c r="G283" s="38">
        <f>'2019 год Приложение  4'!H339</f>
        <v>538.1</v>
      </c>
      <c r="H283" s="38">
        <f>'2019 год Приложение  4'!I339</f>
        <v>538.1</v>
      </c>
    </row>
    <row r="284" spans="1:12" ht="105.75" customHeight="1">
      <c r="A284" s="132" t="s">
        <v>78</v>
      </c>
      <c r="B284" s="15" t="s">
        <v>269</v>
      </c>
      <c r="C284" s="28"/>
      <c r="D284" s="38">
        <f>D285</f>
        <v>16287.5</v>
      </c>
      <c r="E284" s="38">
        <f>E285</f>
        <v>0</v>
      </c>
      <c r="F284" s="38">
        <f>F285</f>
        <v>16287.5</v>
      </c>
      <c r="G284" s="38">
        <f>G285</f>
        <v>13572.9</v>
      </c>
      <c r="H284" s="38">
        <f>H285</f>
        <v>13572.9</v>
      </c>
      <c r="L284" s="168"/>
    </row>
    <row r="285" spans="1:11" ht="31.5">
      <c r="A285" s="42" t="s">
        <v>31</v>
      </c>
      <c r="B285" s="15" t="s">
        <v>269</v>
      </c>
      <c r="C285" s="28" t="s">
        <v>26</v>
      </c>
      <c r="D285" s="38">
        <f>'2019 год Приложение  4'!E192</f>
        <v>16287.5</v>
      </c>
      <c r="E285" s="38">
        <f>'2019 год Приложение  4'!F192</f>
        <v>0</v>
      </c>
      <c r="F285" s="38">
        <f>'2019 год Приложение  4'!G192</f>
        <v>16287.5</v>
      </c>
      <c r="G285" s="38">
        <f>'2019 год Приложение  4'!H192</f>
        <v>13572.9</v>
      </c>
      <c r="H285" s="38">
        <f>'2019 год Приложение  4'!I192</f>
        <v>13572.9</v>
      </c>
      <c r="I285" s="27"/>
      <c r="K285" s="27"/>
    </row>
    <row r="286" spans="1:8" ht="63">
      <c r="A286" s="68" t="s">
        <v>298</v>
      </c>
      <c r="B286" s="15" t="s">
        <v>348</v>
      </c>
      <c r="C286" s="43"/>
      <c r="D286" s="38">
        <f>D287</f>
        <v>1669</v>
      </c>
      <c r="E286" s="38">
        <f>E287</f>
        <v>0</v>
      </c>
      <c r="F286" s="38">
        <f>F287</f>
        <v>1669</v>
      </c>
      <c r="G286" s="38">
        <f>G287</f>
        <v>1669</v>
      </c>
      <c r="H286" s="38">
        <f>H287</f>
        <v>1669</v>
      </c>
    </row>
    <row r="287" spans="1:11" ht="15.75">
      <c r="A287" s="42" t="s">
        <v>29</v>
      </c>
      <c r="B287" s="15" t="s">
        <v>348</v>
      </c>
      <c r="C287" s="43" t="s">
        <v>17</v>
      </c>
      <c r="D287" s="38">
        <f>'2019 год Приложение  4'!E194</f>
        <v>1669</v>
      </c>
      <c r="E287" s="38">
        <f>'2019 год Приложение  4'!F194</f>
        <v>0</v>
      </c>
      <c r="F287" s="38">
        <f>'2019 год Приложение  4'!G194</f>
        <v>1669</v>
      </c>
      <c r="G287" s="38">
        <f>'2019 год Приложение  4'!H194</f>
        <v>1669</v>
      </c>
      <c r="H287" s="38">
        <f>'2019 год Приложение  4'!I194</f>
        <v>1669</v>
      </c>
      <c r="I287" s="27"/>
      <c r="J287" s="27"/>
      <c r="K287" s="27"/>
    </row>
    <row r="288" spans="1:8" ht="47.25">
      <c r="A288" s="68" t="s">
        <v>299</v>
      </c>
      <c r="B288" s="15" t="s">
        <v>349</v>
      </c>
      <c r="C288" s="43"/>
      <c r="D288" s="38">
        <f>'2019 год Приложение  4'!E195</f>
        <v>834.5</v>
      </c>
      <c r="E288" s="38">
        <f>'2019 год Приложение  4'!F195</f>
        <v>0</v>
      </c>
      <c r="F288" s="38">
        <f>'2019 год Приложение  4'!G195</f>
        <v>834.5</v>
      </c>
      <c r="G288" s="38">
        <f>'2019 год Приложение  4'!H195</f>
        <v>834.5</v>
      </c>
      <c r="H288" s="38">
        <f>'2019 год Приложение  4'!I195</f>
        <v>834.5</v>
      </c>
    </row>
    <row r="289" spans="1:11" ht="15.75">
      <c r="A289" s="41" t="s">
        <v>29</v>
      </c>
      <c r="B289" s="15" t="s">
        <v>349</v>
      </c>
      <c r="C289" s="43" t="s">
        <v>17</v>
      </c>
      <c r="D289" s="38">
        <f>'2019 год Приложение  4'!E196</f>
        <v>834.5</v>
      </c>
      <c r="E289" s="38">
        <f>'2019 год Приложение  4'!F196</f>
        <v>0</v>
      </c>
      <c r="F289" s="38">
        <f>'2019 год Приложение  4'!G196</f>
        <v>834.5</v>
      </c>
      <c r="G289" s="38">
        <f>'2019 год Приложение  4'!H196</f>
        <v>834.5</v>
      </c>
      <c r="H289" s="38">
        <f>'2019 год Приложение  4'!I196</f>
        <v>834.5</v>
      </c>
      <c r="I289" s="27"/>
      <c r="J289" s="27"/>
      <c r="K289" s="27"/>
    </row>
    <row r="290" spans="1:9" ht="54.75" customHeight="1">
      <c r="A290" s="41" t="s">
        <v>267</v>
      </c>
      <c r="B290" s="15" t="s">
        <v>294</v>
      </c>
      <c r="C290" s="43"/>
      <c r="D290" s="38">
        <f>D291</f>
        <v>2073</v>
      </c>
      <c r="E290" s="38">
        <f>E291</f>
        <v>65.3</v>
      </c>
      <c r="F290" s="38">
        <f>F291</f>
        <v>2138.3</v>
      </c>
      <c r="G290" s="38">
        <f>G291</f>
        <v>0</v>
      </c>
      <c r="H290" s="38">
        <f>H291</f>
        <v>0</v>
      </c>
      <c r="I290" s="170"/>
    </row>
    <row r="291" spans="1:11" ht="15.75">
      <c r="A291" s="41" t="s">
        <v>29</v>
      </c>
      <c r="B291" s="15" t="s">
        <v>294</v>
      </c>
      <c r="C291" s="43" t="s">
        <v>17</v>
      </c>
      <c r="D291" s="38">
        <f>'2019 год Приложение  4'!E198</f>
        <v>2073</v>
      </c>
      <c r="E291" s="38">
        <f>'2019 год Приложение  4'!F198</f>
        <v>65.3</v>
      </c>
      <c r="F291" s="38">
        <f>'2019 год Приложение  4'!G198</f>
        <v>2138.3</v>
      </c>
      <c r="G291" s="38">
        <f>'2019 год Приложение  4'!H198</f>
        <v>0</v>
      </c>
      <c r="H291" s="38">
        <f>'2019 год Приложение  4'!I198</f>
        <v>0</v>
      </c>
      <c r="I291" s="27"/>
      <c r="J291" s="27"/>
      <c r="K291" s="27"/>
    </row>
    <row r="292" spans="1:8" ht="31.5">
      <c r="A292" s="10" t="s">
        <v>99</v>
      </c>
      <c r="B292" s="11" t="s">
        <v>225</v>
      </c>
      <c r="C292" s="11" t="s">
        <v>0</v>
      </c>
      <c r="D292" s="12">
        <f>D293+D295</f>
        <v>100</v>
      </c>
      <c r="E292" s="12">
        <f>E293+E295</f>
        <v>0</v>
      </c>
      <c r="F292" s="12">
        <f>F293+F295</f>
        <v>100</v>
      </c>
      <c r="G292" s="12">
        <f>G293+G295</f>
        <v>100</v>
      </c>
      <c r="H292" s="12">
        <f>H293+H295</f>
        <v>100</v>
      </c>
    </row>
    <row r="293" spans="1:8" ht="31.5">
      <c r="A293" s="14" t="s">
        <v>38</v>
      </c>
      <c r="B293" s="15" t="s">
        <v>226</v>
      </c>
      <c r="C293" s="15"/>
      <c r="D293" s="17">
        <f>D294</f>
        <v>80</v>
      </c>
      <c r="E293" s="17">
        <f>E294</f>
        <v>0</v>
      </c>
      <c r="F293" s="17">
        <f>F294</f>
        <v>80</v>
      </c>
      <c r="G293" s="17">
        <f>G294</f>
        <v>80</v>
      </c>
      <c r="H293" s="17">
        <f>H294</f>
        <v>80</v>
      </c>
    </row>
    <row r="294" spans="1:8" ht="31.5">
      <c r="A294" s="79" t="s">
        <v>10</v>
      </c>
      <c r="B294" s="15" t="s">
        <v>226</v>
      </c>
      <c r="C294" s="28" t="s">
        <v>11</v>
      </c>
      <c r="D294" s="38">
        <f>'2019 год Приложение  4'!E201</f>
        <v>80</v>
      </c>
      <c r="E294" s="38">
        <f>'2019 год Приложение  4'!F201</f>
        <v>0</v>
      </c>
      <c r="F294" s="38">
        <f>'2019 год Приложение  4'!G201</f>
        <v>80</v>
      </c>
      <c r="G294" s="38">
        <f>'2019 год Приложение  4'!H201</f>
        <v>80</v>
      </c>
      <c r="H294" s="38">
        <f>'2019 год Приложение  4'!I201</f>
        <v>80</v>
      </c>
    </row>
    <row r="295" spans="1:8" ht="47.25">
      <c r="A295" s="14" t="s">
        <v>268</v>
      </c>
      <c r="B295" s="15" t="s">
        <v>263</v>
      </c>
      <c r="C295" s="15"/>
      <c r="D295" s="17">
        <f>D296</f>
        <v>20</v>
      </c>
      <c r="E295" s="17">
        <f>E296</f>
        <v>0</v>
      </c>
      <c r="F295" s="17">
        <f>F296</f>
        <v>20</v>
      </c>
      <c r="G295" s="17">
        <f>G296</f>
        <v>20</v>
      </c>
      <c r="H295" s="17">
        <f>H296</f>
        <v>20</v>
      </c>
    </row>
    <row r="296" spans="1:8" ht="31.5">
      <c r="A296" s="22" t="s">
        <v>10</v>
      </c>
      <c r="B296" s="15" t="s">
        <v>263</v>
      </c>
      <c r="C296" s="43" t="s">
        <v>11</v>
      </c>
      <c r="D296" s="38">
        <f>'2019 год Приложение  4'!E203</f>
        <v>20</v>
      </c>
      <c r="E296" s="38">
        <f>'2019 год Приложение  4'!F203</f>
        <v>0</v>
      </c>
      <c r="F296" s="38">
        <f>'2019 год Приложение  4'!G203</f>
        <v>20</v>
      </c>
      <c r="G296" s="38">
        <f>'2019 год Приложение  4'!H203</f>
        <v>20</v>
      </c>
      <c r="H296" s="38">
        <f>'2019 год Приложение  4'!I203</f>
        <v>20</v>
      </c>
    </row>
    <row r="297" spans="1:8" ht="15.75">
      <c r="A297" s="33" t="s">
        <v>32</v>
      </c>
      <c r="B297" s="34" t="s">
        <v>138</v>
      </c>
      <c r="C297" s="34" t="s">
        <v>0</v>
      </c>
      <c r="D297" s="35">
        <f>D298+D300+D304+D308+D324+D328+D330+D334+D336+D338+D340+D342+D348+D344+D346+D318+D332+D322+D352+D326+D350+D320+D312+D314+D316</f>
        <v>107141.99999999996</v>
      </c>
      <c r="E297" s="35">
        <f>E298+E300+E304+E308+E324+E328+E330+E334+E336+E338+E340+E342+E348+E344+E346+E318+E332+E322+E352+E326+E350+E320+E312+E314+E316</f>
        <v>19249.2</v>
      </c>
      <c r="F297" s="35">
        <f>F298+F300+F304+F308+F324+F328+F330+F334+F336+F338+F340+F342+F348+F344+F346+F318+F332+F322+F352+F326+F350+F320+F312+F314+F316</f>
        <v>126391.19999999995</v>
      </c>
      <c r="G297" s="35">
        <f>G298+G300+G304+G308+G324+G328+G330+G334+G336+G338+G340+G342+G348+G344+G346+G318+G332+G322+G352+G326+G350+G320+G312+G314+G316</f>
        <v>104164.3</v>
      </c>
      <c r="H297" s="35">
        <f>H298+H300+H304+H308+H324+H328+H330+H334+H336+H338+H340+H342+H348+H344+H346+H318+H332+H322+H352+H326+H350+H320+H312+H314+H316</f>
        <v>104592.4</v>
      </c>
    </row>
    <row r="298" spans="1:8" ht="31.5">
      <c r="A298" s="23" t="s">
        <v>261</v>
      </c>
      <c r="B298" s="43" t="s">
        <v>148</v>
      </c>
      <c r="C298" s="21"/>
      <c r="D298" s="44">
        <f>D299</f>
        <v>1211.6</v>
      </c>
      <c r="E298" s="44">
        <f>E299</f>
        <v>0</v>
      </c>
      <c r="F298" s="44">
        <f>F299</f>
        <v>1211.6</v>
      </c>
      <c r="G298" s="44">
        <f>G299</f>
        <v>1211.6</v>
      </c>
      <c r="H298" s="44">
        <f>H299</f>
        <v>1181.6</v>
      </c>
    </row>
    <row r="299" spans="1:8" ht="63">
      <c r="A299" s="45" t="s">
        <v>15</v>
      </c>
      <c r="B299" s="43" t="s">
        <v>148</v>
      </c>
      <c r="C299" s="21" t="s">
        <v>16</v>
      </c>
      <c r="D299" s="44">
        <f>'2019 год Приложение  4'!E20</f>
        <v>1211.6</v>
      </c>
      <c r="E299" s="44">
        <f>'2019 год Приложение  4'!F20</f>
        <v>0</v>
      </c>
      <c r="F299" s="44">
        <f>'2019 год Приложение  4'!G20</f>
        <v>1211.6</v>
      </c>
      <c r="G299" s="44">
        <f>'2019 год Приложение  4'!H20</f>
        <v>1211.6</v>
      </c>
      <c r="H299" s="44">
        <f>'2019 год Приложение  4'!I20</f>
        <v>1181.6</v>
      </c>
    </row>
    <row r="300" spans="1:8" ht="31.5">
      <c r="A300" s="45" t="s">
        <v>33</v>
      </c>
      <c r="B300" s="43" t="s">
        <v>149</v>
      </c>
      <c r="C300" s="43" t="s">
        <v>0</v>
      </c>
      <c r="D300" s="44">
        <f>D302+D301+D303</f>
        <v>327.2</v>
      </c>
      <c r="E300" s="44">
        <f>E302+E301+E303</f>
        <v>0</v>
      </c>
      <c r="F300" s="44">
        <f>F302+F301+F303</f>
        <v>327.2</v>
      </c>
      <c r="G300" s="44">
        <f>G302+G301+G303</f>
        <v>338.8</v>
      </c>
      <c r="H300" s="44">
        <f>H302+H301+H303</f>
        <v>343.3</v>
      </c>
    </row>
    <row r="301" spans="1:8" ht="63">
      <c r="A301" s="56" t="s">
        <v>15</v>
      </c>
      <c r="B301" s="43" t="s">
        <v>149</v>
      </c>
      <c r="C301" s="43" t="s">
        <v>16</v>
      </c>
      <c r="D301" s="44">
        <f>'2019 год Приложение  4'!E22</f>
        <v>101.6</v>
      </c>
      <c r="E301" s="44">
        <f>'2019 год Приложение  4'!F22</f>
        <v>0</v>
      </c>
      <c r="F301" s="44">
        <f>'2019 год Приложение  4'!G22</f>
        <v>101.6</v>
      </c>
      <c r="G301" s="44">
        <f>'2019 год Приложение  4'!H22</f>
        <v>0</v>
      </c>
      <c r="H301" s="44">
        <f>'2019 год Приложение  4'!I22</f>
        <v>0</v>
      </c>
    </row>
    <row r="302" spans="1:8" ht="31.5">
      <c r="A302" s="46" t="s">
        <v>13</v>
      </c>
      <c r="B302" s="43" t="s">
        <v>149</v>
      </c>
      <c r="C302" s="43" t="s">
        <v>8</v>
      </c>
      <c r="D302" s="44">
        <f>'2019 год Приложение  4'!E23</f>
        <v>222.39999999999998</v>
      </c>
      <c r="E302" s="44">
        <f>'2019 год Приложение  4'!F23</f>
        <v>0</v>
      </c>
      <c r="F302" s="44">
        <f>'2019 год Приложение  4'!G23</f>
        <v>222.39999999999998</v>
      </c>
      <c r="G302" s="44">
        <f>'2019 год Приложение  4'!H23</f>
        <v>335.6</v>
      </c>
      <c r="H302" s="44">
        <f>'2019 год Приложение  4'!I23</f>
        <v>340.1</v>
      </c>
    </row>
    <row r="303" spans="1:8" ht="15.75">
      <c r="A303" s="46" t="s">
        <v>9</v>
      </c>
      <c r="B303" s="43" t="s">
        <v>149</v>
      </c>
      <c r="C303" s="43" t="s">
        <v>12</v>
      </c>
      <c r="D303" s="44">
        <f>'2019 год Приложение  4'!E24</f>
        <v>3.2</v>
      </c>
      <c r="E303" s="44">
        <f>'2019 год Приложение  4'!F24</f>
        <v>0</v>
      </c>
      <c r="F303" s="44">
        <f>'2019 год Приложение  4'!G24</f>
        <v>3.2</v>
      </c>
      <c r="G303" s="44">
        <f>'2019 год Приложение  4'!H24</f>
        <v>3.2</v>
      </c>
      <c r="H303" s="44">
        <f>'2019 год Приложение  4'!I24</f>
        <v>3.2</v>
      </c>
    </row>
    <row r="304" spans="1:8" ht="31.5">
      <c r="A304" s="45" t="s">
        <v>34</v>
      </c>
      <c r="B304" s="43" t="s">
        <v>147</v>
      </c>
      <c r="C304" s="43" t="s">
        <v>0</v>
      </c>
      <c r="D304" s="44">
        <f>D305+D306+D307</f>
        <v>2535.1000000000004</v>
      </c>
      <c r="E304" s="44">
        <f>E305+E306+E307</f>
        <v>0</v>
      </c>
      <c r="F304" s="44">
        <f>F305+F306+F307</f>
        <v>2535.1000000000004</v>
      </c>
      <c r="G304" s="44">
        <f>G305+G306+G307</f>
        <v>2497.3</v>
      </c>
      <c r="H304" s="44">
        <f>H305+H306+H307</f>
        <v>2365.1000000000004</v>
      </c>
    </row>
    <row r="305" spans="1:8" ht="63">
      <c r="A305" s="45" t="s">
        <v>15</v>
      </c>
      <c r="B305" s="43" t="s">
        <v>147</v>
      </c>
      <c r="C305" s="43" t="s">
        <v>16</v>
      </c>
      <c r="D305" s="44">
        <f>'2019 год Приложение  4'!E26</f>
        <v>2233.9</v>
      </c>
      <c r="E305" s="44">
        <f>'2019 год Приложение  4'!F26</f>
        <v>0</v>
      </c>
      <c r="F305" s="44">
        <f>'2019 год Приложение  4'!G26</f>
        <v>2233.9</v>
      </c>
      <c r="G305" s="44">
        <f>'2019 год Приложение  4'!H26</f>
        <v>2193.9</v>
      </c>
      <c r="H305" s="44">
        <f>'2019 год Приложение  4'!I26</f>
        <v>2168.9</v>
      </c>
    </row>
    <row r="306" spans="1:8" ht="31.5">
      <c r="A306" s="46" t="s">
        <v>13</v>
      </c>
      <c r="B306" s="43" t="s">
        <v>147</v>
      </c>
      <c r="C306" s="21" t="s">
        <v>8</v>
      </c>
      <c r="D306" s="44">
        <f>'2019 год Приложение  4'!E27</f>
        <v>299.4</v>
      </c>
      <c r="E306" s="44">
        <f>'2019 год Приложение  4'!F27</f>
        <v>0</v>
      </c>
      <c r="F306" s="44">
        <f>'2019 год Приложение  4'!G27</f>
        <v>299.4</v>
      </c>
      <c r="G306" s="44">
        <f>'2019 год Приложение  4'!H27</f>
        <v>301.6</v>
      </c>
      <c r="H306" s="44">
        <f>'2019 год Приложение  4'!I27</f>
        <v>194.4</v>
      </c>
    </row>
    <row r="307" spans="1:8" ht="15.75">
      <c r="A307" s="46" t="s">
        <v>9</v>
      </c>
      <c r="B307" s="43" t="s">
        <v>147</v>
      </c>
      <c r="C307" s="21" t="s">
        <v>12</v>
      </c>
      <c r="D307" s="44">
        <f>'2019 год Приложение  4'!E28</f>
        <v>1.8</v>
      </c>
      <c r="E307" s="44">
        <f>'2019 год Приложение  4'!F28</f>
        <v>0</v>
      </c>
      <c r="F307" s="44">
        <f>'2019 год Приложение  4'!G28</f>
        <v>1.8</v>
      </c>
      <c r="G307" s="44">
        <f>'2019 год Приложение  4'!H28</f>
        <v>1.8</v>
      </c>
      <c r="H307" s="44">
        <f>'2019 год Приложение  4'!I28</f>
        <v>1.8</v>
      </c>
    </row>
    <row r="308" spans="1:8" ht="31.5">
      <c r="A308" s="22" t="s">
        <v>73</v>
      </c>
      <c r="B308" s="43" t="s">
        <v>146</v>
      </c>
      <c r="C308" s="67"/>
      <c r="D308" s="44">
        <f>D311+D309+D310</f>
        <v>68942</v>
      </c>
      <c r="E308" s="44">
        <f>E311+E309+E310</f>
        <v>20</v>
      </c>
      <c r="F308" s="44">
        <f>F311+F309+F310</f>
        <v>68962</v>
      </c>
      <c r="G308" s="44">
        <f>G311+G309+G310</f>
        <v>55705.3</v>
      </c>
      <c r="H308" s="44">
        <f>H311+H309+H310</f>
        <v>41335</v>
      </c>
    </row>
    <row r="309" spans="1:8" ht="31.5">
      <c r="A309" s="151" t="s">
        <v>13</v>
      </c>
      <c r="B309" s="43" t="s">
        <v>146</v>
      </c>
      <c r="C309" s="43" t="s">
        <v>8</v>
      </c>
      <c r="D309" s="44">
        <f>'2019 год Приложение  4'!E206</f>
        <v>4735.6</v>
      </c>
      <c r="E309" s="44">
        <f>'2019 год Приложение  4'!F206</f>
        <v>0</v>
      </c>
      <c r="F309" s="44">
        <f>'2019 год Приложение  4'!G206</f>
        <v>4735.6</v>
      </c>
      <c r="G309" s="44">
        <f>'2019 год Приложение  4'!H206</f>
        <v>0</v>
      </c>
      <c r="H309" s="44">
        <f>'2019 год Приложение  4'!I206</f>
        <v>0</v>
      </c>
    </row>
    <row r="310" spans="1:8" ht="15.75">
      <c r="A310" s="151" t="s">
        <v>29</v>
      </c>
      <c r="B310" s="43" t="s">
        <v>146</v>
      </c>
      <c r="C310" s="43" t="s">
        <v>17</v>
      </c>
      <c r="D310" s="44">
        <f>'2019 год Приложение  4'!E207</f>
        <v>0</v>
      </c>
      <c r="E310" s="44">
        <f>'2019 год Приложение  4'!F207</f>
        <v>20</v>
      </c>
      <c r="F310" s="44">
        <f>D310+E310</f>
        <v>20</v>
      </c>
      <c r="G310" s="44">
        <f>'2019 год Приложение  4'!H207</f>
        <v>0</v>
      </c>
      <c r="H310" s="44">
        <f>'2019 год Приложение  4'!I207</f>
        <v>0</v>
      </c>
    </row>
    <row r="311" spans="1:8" ht="15.75">
      <c r="A311" s="48" t="s">
        <v>9</v>
      </c>
      <c r="B311" s="43" t="s">
        <v>146</v>
      </c>
      <c r="C311" s="43" t="s">
        <v>12</v>
      </c>
      <c r="D311" s="44">
        <f>'2019 год Приложение  4'!E208+'2019 год Приложение  4'!E350</f>
        <v>64206.4</v>
      </c>
      <c r="E311" s="44">
        <f>'2019 год Приложение  4'!F208+'2019 год Приложение  4'!F350</f>
        <v>0</v>
      </c>
      <c r="F311" s="44">
        <f>'2019 год Приложение  4'!G208+'2019 год Приложение  4'!G350</f>
        <v>64206.4</v>
      </c>
      <c r="G311" s="44">
        <f>'2019 год Приложение  4'!H208+'2019 год Приложение  4'!H350</f>
        <v>55705.3</v>
      </c>
      <c r="H311" s="44">
        <f>'2019 год Приложение  4'!I208+'2019 год Приложение  4'!I350</f>
        <v>41335</v>
      </c>
    </row>
    <row r="312" spans="1:8" ht="63">
      <c r="A312" s="22" t="s">
        <v>369</v>
      </c>
      <c r="B312" s="122" t="s">
        <v>368</v>
      </c>
      <c r="C312" s="116"/>
      <c r="D312" s="44">
        <f>D313</f>
        <v>0</v>
      </c>
      <c r="E312" s="44">
        <f>E313</f>
        <v>11.9</v>
      </c>
      <c r="F312" s="44">
        <f>F313</f>
        <v>11.9</v>
      </c>
      <c r="G312" s="44">
        <f>G313</f>
        <v>0</v>
      </c>
      <c r="H312" s="44">
        <f>H313</f>
        <v>0</v>
      </c>
    </row>
    <row r="313" spans="1:8" ht="31.5">
      <c r="A313" s="46" t="s">
        <v>13</v>
      </c>
      <c r="B313" s="122" t="s">
        <v>368</v>
      </c>
      <c r="C313" s="116" t="s">
        <v>8</v>
      </c>
      <c r="D313" s="44">
        <f>'2019 год Приложение  4'!E352</f>
        <v>0</v>
      </c>
      <c r="E313" s="44">
        <f>'2019 год Приложение  4'!F352</f>
        <v>11.9</v>
      </c>
      <c r="F313" s="44">
        <f>D313+E313</f>
        <v>11.9</v>
      </c>
      <c r="G313" s="44">
        <f>'2019 год Приложение  4'!H352</f>
        <v>0</v>
      </c>
      <c r="H313" s="44">
        <f>'2019 год Приложение  4'!I352</f>
        <v>0</v>
      </c>
    </row>
    <row r="314" spans="1:8" ht="141.75">
      <c r="A314" s="151" t="s">
        <v>370</v>
      </c>
      <c r="B314" s="43" t="s">
        <v>371</v>
      </c>
      <c r="C314" s="43"/>
      <c r="D314" s="44">
        <f>D315</f>
        <v>0</v>
      </c>
      <c r="E314" s="44">
        <f>E315</f>
        <v>0.7</v>
      </c>
      <c r="F314" s="44">
        <f>F315</f>
        <v>0.7</v>
      </c>
      <c r="G314" s="44">
        <f>G315</f>
        <v>0</v>
      </c>
      <c r="H314" s="44">
        <f>H315</f>
        <v>0</v>
      </c>
    </row>
    <row r="315" spans="1:8" ht="31.5">
      <c r="A315" s="48" t="s">
        <v>13</v>
      </c>
      <c r="B315" s="43" t="s">
        <v>371</v>
      </c>
      <c r="C315" s="43" t="s">
        <v>8</v>
      </c>
      <c r="D315" s="44">
        <f>'2019 год Приложение  4'!E210</f>
        <v>0</v>
      </c>
      <c r="E315" s="44">
        <f>'2019 год Приложение  4'!F210</f>
        <v>0.7</v>
      </c>
      <c r="F315" s="44">
        <f>D315+E315</f>
        <v>0.7</v>
      </c>
      <c r="G315" s="44">
        <f>'2019 год Приложение  4'!H210</f>
        <v>0</v>
      </c>
      <c r="H315" s="44">
        <f>'2019 год Приложение  4'!I210</f>
        <v>0</v>
      </c>
    </row>
    <row r="316" spans="1:8" ht="63">
      <c r="A316" s="48" t="s">
        <v>373</v>
      </c>
      <c r="B316" s="43" t="s">
        <v>372</v>
      </c>
      <c r="C316" s="21"/>
      <c r="D316" s="44">
        <f>D317</f>
        <v>0</v>
      </c>
      <c r="E316" s="44">
        <f>E317</f>
        <v>2.1</v>
      </c>
      <c r="F316" s="44">
        <f>F317</f>
        <v>2.1</v>
      </c>
      <c r="G316" s="44">
        <f>G317</f>
        <v>0</v>
      </c>
      <c r="H316" s="44">
        <f>H317</f>
        <v>0</v>
      </c>
    </row>
    <row r="317" spans="1:8" ht="31.5">
      <c r="A317" s="48" t="s">
        <v>13</v>
      </c>
      <c r="B317" s="43" t="s">
        <v>372</v>
      </c>
      <c r="C317" s="21" t="s">
        <v>8</v>
      </c>
      <c r="D317" s="44">
        <f>'2019 год Приложение  4'!E212</f>
        <v>0</v>
      </c>
      <c r="E317" s="44">
        <f>'2019 год Приложение  4'!F212</f>
        <v>2.1</v>
      </c>
      <c r="F317" s="44">
        <f>D317+E317</f>
        <v>2.1</v>
      </c>
      <c r="G317" s="44">
        <f>'2019 год Приложение  4'!H212</f>
        <v>0</v>
      </c>
      <c r="H317" s="44">
        <f>'2019 год Приложение  4'!I212</f>
        <v>0</v>
      </c>
    </row>
    <row r="318" spans="1:8" ht="47.25">
      <c r="A318" s="47" t="s">
        <v>256</v>
      </c>
      <c r="B318" s="43" t="s">
        <v>255</v>
      </c>
      <c r="C318" s="133"/>
      <c r="D318" s="44">
        <f>D319</f>
        <v>300</v>
      </c>
      <c r="E318" s="44">
        <f>E319</f>
        <v>0</v>
      </c>
      <c r="F318" s="44">
        <f>F319</f>
        <v>300</v>
      </c>
      <c r="G318" s="44">
        <f>G319</f>
        <v>300</v>
      </c>
      <c r="H318" s="44">
        <f>H319</f>
        <v>300</v>
      </c>
    </row>
    <row r="319" spans="1:8" ht="31.5">
      <c r="A319" s="48" t="s">
        <v>13</v>
      </c>
      <c r="B319" s="43" t="s">
        <v>255</v>
      </c>
      <c r="C319" s="21" t="s">
        <v>8</v>
      </c>
      <c r="D319" s="44">
        <f>'2019 год Приложение  4'!E214</f>
        <v>300</v>
      </c>
      <c r="E319" s="44">
        <f>'2019 год Приложение  4'!F214</f>
        <v>0</v>
      </c>
      <c r="F319" s="44">
        <f>'2019 год Приложение  4'!G214</f>
        <v>300</v>
      </c>
      <c r="G319" s="44">
        <f>'2019 год Приложение  4'!H214</f>
        <v>300</v>
      </c>
      <c r="H319" s="44">
        <f>'2019 год Приложение  4'!I214</f>
        <v>300</v>
      </c>
    </row>
    <row r="320" spans="1:8" ht="47.25">
      <c r="A320" s="48" t="s">
        <v>363</v>
      </c>
      <c r="B320" s="43" t="s">
        <v>364</v>
      </c>
      <c r="C320" s="21"/>
      <c r="D320" s="115">
        <f>D321</f>
        <v>0</v>
      </c>
      <c r="E320" s="115">
        <f>E321</f>
        <v>3206</v>
      </c>
      <c r="F320" s="115">
        <f>F321</f>
        <v>3206</v>
      </c>
      <c r="G320" s="115">
        <f>G321</f>
        <v>0</v>
      </c>
      <c r="H320" s="115">
        <f>H321</f>
        <v>0</v>
      </c>
    </row>
    <row r="321" spans="1:8" ht="15.75">
      <c r="A321" s="61" t="s">
        <v>9</v>
      </c>
      <c r="B321" s="43" t="s">
        <v>364</v>
      </c>
      <c r="C321" s="21" t="s">
        <v>12</v>
      </c>
      <c r="D321" s="115">
        <f>'2019 год Приложение  4'!E216</f>
        <v>0</v>
      </c>
      <c r="E321" s="115">
        <f>'2019 год Приложение  4'!F216</f>
        <v>3206</v>
      </c>
      <c r="F321" s="115">
        <f>D321+E321</f>
        <v>3206</v>
      </c>
      <c r="G321" s="115">
        <f>'2019 год Приложение  4'!H216</f>
        <v>0</v>
      </c>
      <c r="H321" s="115">
        <f>'2019 год Приложение  4'!I216</f>
        <v>0</v>
      </c>
    </row>
    <row r="322" spans="1:8" ht="31.5">
      <c r="A322" s="61" t="s">
        <v>314</v>
      </c>
      <c r="B322" s="43" t="s">
        <v>313</v>
      </c>
      <c r="C322" s="21"/>
      <c r="D322" s="115">
        <f>D323</f>
        <v>0</v>
      </c>
      <c r="E322" s="115">
        <f>E323</f>
        <v>0</v>
      </c>
      <c r="F322" s="115">
        <f>F323</f>
        <v>0</v>
      </c>
      <c r="G322" s="115">
        <f>G323</f>
        <v>50</v>
      </c>
      <c r="H322" s="115">
        <f>H323</f>
        <v>50</v>
      </c>
    </row>
    <row r="323" spans="1:8" ht="31.5">
      <c r="A323" s="48" t="s">
        <v>13</v>
      </c>
      <c r="B323" s="43" t="s">
        <v>313</v>
      </c>
      <c r="C323" s="21" t="s">
        <v>8</v>
      </c>
      <c r="D323" s="115">
        <f>'2019 год Приложение  4'!E218</f>
        <v>0</v>
      </c>
      <c r="E323" s="115">
        <f>'2019 год Приложение  4'!F218</f>
        <v>0</v>
      </c>
      <c r="F323" s="115">
        <f>'2019 год Приложение  4'!G218</f>
        <v>0</v>
      </c>
      <c r="G323" s="115">
        <f>'2019 год Приложение  4'!H218</f>
        <v>50</v>
      </c>
      <c r="H323" s="115">
        <f>'2019 год Приложение  4'!I218</f>
        <v>50</v>
      </c>
    </row>
    <row r="324" spans="1:8" ht="31.5">
      <c r="A324" s="22" t="s">
        <v>50</v>
      </c>
      <c r="B324" s="43" t="s">
        <v>136</v>
      </c>
      <c r="C324" s="116"/>
      <c r="D324" s="115">
        <f>D325</f>
        <v>1416.9</v>
      </c>
      <c r="E324" s="115">
        <f>E325</f>
        <v>0</v>
      </c>
      <c r="F324" s="115">
        <f>F325</f>
        <v>1416.9</v>
      </c>
      <c r="G324" s="115">
        <f>G325</f>
        <v>1416.9</v>
      </c>
      <c r="H324" s="115">
        <f>H325</f>
        <v>1416.9</v>
      </c>
    </row>
    <row r="325" spans="1:8" ht="15.75">
      <c r="A325" s="47" t="s">
        <v>45</v>
      </c>
      <c r="B325" s="43" t="s">
        <v>136</v>
      </c>
      <c r="C325" s="43" t="s">
        <v>46</v>
      </c>
      <c r="D325" s="44">
        <f>'2019 год Приложение  4'!E354</f>
        <v>1416.9</v>
      </c>
      <c r="E325" s="44">
        <f>'2019 год Приложение  4'!F354</f>
        <v>0</v>
      </c>
      <c r="F325" s="44">
        <f>'2019 год Приложение  4'!G354</f>
        <v>1416.9</v>
      </c>
      <c r="G325" s="44">
        <f>'2019 год Приложение  4'!H354</f>
        <v>1416.9</v>
      </c>
      <c r="H325" s="44">
        <f>'2019 год Приложение  4'!I354</f>
        <v>1416.9</v>
      </c>
    </row>
    <row r="326" spans="1:8" ht="47.25">
      <c r="A326" s="41" t="s">
        <v>339</v>
      </c>
      <c r="B326" s="43" t="s">
        <v>340</v>
      </c>
      <c r="C326" s="65"/>
      <c r="D326" s="44">
        <f>D327</f>
        <v>49.9</v>
      </c>
      <c r="E326" s="44">
        <f>E327</f>
        <v>0</v>
      </c>
      <c r="F326" s="44">
        <f>F327</f>
        <v>49.9</v>
      </c>
      <c r="G326" s="44">
        <f>G327</f>
        <v>51.8</v>
      </c>
      <c r="H326" s="44">
        <f>H327</f>
        <v>54.2</v>
      </c>
    </row>
    <row r="327" spans="1:8" ht="31.5">
      <c r="A327" s="48" t="s">
        <v>13</v>
      </c>
      <c r="B327" s="43" t="s">
        <v>340</v>
      </c>
      <c r="C327" s="21" t="s">
        <v>8</v>
      </c>
      <c r="D327" s="44">
        <f>'2019 год Приложение  4'!E220</f>
        <v>49.9</v>
      </c>
      <c r="E327" s="44">
        <f>'2019 год Приложение  4'!F220</f>
        <v>0</v>
      </c>
      <c r="F327" s="44">
        <f>'2019 год Приложение  4'!G220</f>
        <v>49.9</v>
      </c>
      <c r="G327" s="44">
        <f>'2019 год Приложение  4'!H220</f>
        <v>51.8</v>
      </c>
      <c r="H327" s="44">
        <f>'2019 год Приложение  4'!I220</f>
        <v>54.2</v>
      </c>
    </row>
    <row r="328" spans="1:8" ht="47.25">
      <c r="A328" s="48" t="s">
        <v>49</v>
      </c>
      <c r="B328" s="43" t="s">
        <v>137</v>
      </c>
      <c r="C328" s="21"/>
      <c r="D328" s="44">
        <f>D329</f>
        <v>76.4</v>
      </c>
      <c r="E328" s="44">
        <f>E329</f>
        <v>0</v>
      </c>
      <c r="F328" s="44">
        <f>F329</f>
        <v>76.4</v>
      </c>
      <c r="G328" s="44">
        <f>G329</f>
        <v>78.2</v>
      </c>
      <c r="H328" s="44">
        <f>H329</f>
        <v>78.2</v>
      </c>
    </row>
    <row r="329" spans="1:8" ht="15.75">
      <c r="A329" s="47" t="s">
        <v>45</v>
      </c>
      <c r="B329" s="43" t="s">
        <v>137</v>
      </c>
      <c r="C329" s="43" t="s">
        <v>46</v>
      </c>
      <c r="D329" s="44">
        <f>'2019 год Приложение  4'!E356</f>
        <v>76.4</v>
      </c>
      <c r="E329" s="44">
        <f>'2019 год Приложение  4'!F356</f>
        <v>0</v>
      </c>
      <c r="F329" s="44">
        <f>'2019 год Приложение  4'!G356</f>
        <v>76.4</v>
      </c>
      <c r="G329" s="44">
        <f>'2019 год Приложение  4'!H356</f>
        <v>78.2</v>
      </c>
      <c r="H329" s="44">
        <f>'2019 год Приложение  4'!I356</f>
        <v>78.2</v>
      </c>
    </row>
    <row r="330" spans="1:8" ht="63">
      <c r="A330" s="48" t="s">
        <v>258</v>
      </c>
      <c r="B330" s="43" t="s">
        <v>257</v>
      </c>
      <c r="C330" s="43"/>
      <c r="D330" s="44">
        <f>D331</f>
        <v>725.5</v>
      </c>
      <c r="E330" s="44">
        <f>E331</f>
        <v>0</v>
      </c>
      <c r="F330" s="44">
        <f>F331</f>
        <v>725.5</v>
      </c>
      <c r="G330" s="44">
        <f>G331</f>
        <v>805.5</v>
      </c>
      <c r="H330" s="44">
        <f>H331</f>
        <v>805.5</v>
      </c>
    </row>
    <row r="331" spans="1:8" ht="31.5">
      <c r="A331" s="81" t="s">
        <v>10</v>
      </c>
      <c r="B331" s="43" t="s">
        <v>257</v>
      </c>
      <c r="C331" s="43" t="s">
        <v>11</v>
      </c>
      <c r="D331" s="44">
        <f>'2019 год Приложение  4'!E258</f>
        <v>725.5</v>
      </c>
      <c r="E331" s="44">
        <f>'2019 год Приложение  4'!F258</f>
        <v>0</v>
      </c>
      <c r="F331" s="44">
        <f>'2019 год Приложение  4'!G258</f>
        <v>725.5</v>
      </c>
      <c r="G331" s="44">
        <f>'2019 год Приложение  4'!H258</f>
        <v>805.5</v>
      </c>
      <c r="H331" s="44">
        <f>'2019 год Приложение  4'!I258</f>
        <v>805.5</v>
      </c>
    </row>
    <row r="332" spans="1:8" ht="47.25">
      <c r="A332" s="48" t="s">
        <v>307</v>
      </c>
      <c r="B332" s="43" t="s">
        <v>306</v>
      </c>
      <c r="C332" s="43"/>
      <c r="D332" s="44">
        <f>D333</f>
        <v>607.2</v>
      </c>
      <c r="E332" s="44">
        <f>E333</f>
        <v>0</v>
      </c>
      <c r="F332" s="44">
        <f>F333</f>
        <v>607.2</v>
      </c>
      <c r="G332" s="44">
        <f>G333</f>
        <v>607.2</v>
      </c>
      <c r="H332" s="44">
        <f>H333</f>
        <v>607.2</v>
      </c>
    </row>
    <row r="333" spans="1:11" ht="15.75">
      <c r="A333" s="48" t="s">
        <v>29</v>
      </c>
      <c r="B333" s="43" t="s">
        <v>306</v>
      </c>
      <c r="C333" s="43" t="s">
        <v>17</v>
      </c>
      <c r="D333" s="44">
        <f>'2019 год Приложение  4'!E222</f>
        <v>607.2</v>
      </c>
      <c r="E333" s="44">
        <f>'2019 год Приложение  4'!F222</f>
        <v>0</v>
      </c>
      <c r="F333" s="44">
        <f>'2019 год Приложение  4'!G222</f>
        <v>607.2</v>
      </c>
      <c r="G333" s="44">
        <f>'2019 год Приложение  4'!H222</f>
        <v>607.2</v>
      </c>
      <c r="H333" s="44">
        <f>'2019 год Приложение  4'!I222</f>
        <v>607.2</v>
      </c>
      <c r="I333" s="27"/>
      <c r="J333" s="27"/>
      <c r="K333" s="27"/>
    </row>
    <row r="334" spans="1:8" ht="78.75">
      <c r="A334" s="84" t="s">
        <v>259</v>
      </c>
      <c r="B334" s="52" t="s">
        <v>141</v>
      </c>
      <c r="C334" s="53"/>
      <c r="D334" s="49">
        <f>D335</f>
        <v>1</v>
      </c>
      <c r="E334" s="49">
        <f>E335</f>
        <v>0</v>
      </c>
      <c r="F334" s="49">
        <f>F335</f>
        <v>1</v>
      </c>
      <c r="G334" s="49">
        <f>G335</f>
        <v>1</v>
      </c>
      <c r="H334" s="49">
        <f>H335</f>
        <v>1</v>
      </c>
    </row>
    <row r="335" spans="1:8" ht="31.5">
      <c r="A335" s="55" t="s">
        <v>13</v>
      </c>
      <c r="B335" s="52" t="s">
        <v>141</v>
      </c>
      <c r="C335" s="53">
        <v>200</v>
      </c>
      <c r="D335" s="44">
        <f>'2019 год Приложение  4'!E358</f>
        <v>1</v>
      </c>
      <c r="E335" s="44">
        <f>'2019 год Приложение  4'!F358</f>
        <v>0</v>
      </c>
      <c r="F335" s="44">
        <f>'2019 год Приложение  4'!G358</f>
        <v>1</v>
      </c>
      <c r="G335" s="44">
        <f>'2019 год Приложение  4'!H358</f>
        <v>1</v>
      </c>
      <c r="H335" s="44">
        <f>'2019 год Приложение  4'!I358</f>
        <v>1</v>
      </c>
    </row>
    <row r="336" spans="1:8" ht="157.5">
      <c r="A336" s="82" t="s">
        <v>260</v>
      </c>
      <c r="B336" s="109" t="s">
        <v>142</v>
      </c>
      <c r="C336" s="110"/>
      <c r="D336" s="49">
        <f>D337</f>
        <v>3</v>
      </c>
      <c r="E336" s="49">
        <f>E337</f>
        <v>0</v>
      </c>
      <c r="F336" s="49">
        <f>F337</f>
        <v>3</v>
      </c>
      <c r="G336" s="49">
        <f>G337</f>
        <v>3</v>
      </c>
      <c r="H336" s="49">
        <f>H337</f>
        <v>3</v>
      </c>
    </row>
    <row r="337" spans="1:8" ht="31.5">
      <c r="A337" s="55" t="s">
        <v>13</v>
      </c>
      <c r="B337" s="109" t="s">
        <v>142</v>
      </c>
      <c r="C337" s="111">
        <v>200</v>
      </c>
      <c r="D337" s="44">
        <f>'2019 год Приложение  4'!E360</f>
        <v>3</v>
      </c>
      <c r="E337" s="44">
        <f>'2019 год Приложение  4'!F360</f>
        <v>0</v>
      </c>
      <c r="F337" s="44">
        <f>'2019 год Приложение  4'!G360</f>
        <v>3</v>
      </c>
      <c r="G337" s="44">
        <f>'2019 год Приложение  4'!H360</f>
        <v>3</v>
      </c>
      <c r="H337" s="44">
        <f>'2019 год Приложение  4'!I360</f>
        <v>3</v>
      </c>
    </row>
    <row r="338" spans="1:8" ht="31.5">
      <c r="A338" s="22" t="s">
        <v>47</v>
      </c>
      <c r="B338" s="109" t="s">
        <v>143</v>
      </c>
      <c r="C338" s="50"/>
      <c r="D338" s="49">
        <f>D339</f>
        <v>1578.7</v>
      </c>
      <c r="E338" s="49">
        <f>E339</f>
        <v>0</v>
      </c>
      <c r="F338" s="49">
        <f>F339</f>
        <v>1578.7</v>
      </c>
      <c r="G338" s="49">
        <f>G339</f>
        <v>1549</v>
      </c>
      <c r="H338" s="49">
        <f>H339</f>
        <v>1520.1</v>
      </c>
    </row>
    <row r="339" spans="1:8" ht="15.75">
      <c r="A339" s="48" t="s">
        <v>45</v>
      </c>
      <c r="B339" s="109" t="s">
        <v>143</v>
      </c>
      <c r="C339" s="43" t="s">
        <v>46</v>
      </c>
      <c r="D339" s="44">
        <f>'2019 год Приложение  4'!E362</f>
        <v>1578.7</v>
      </c>
      <c r="E339" s="44">
        <f>'2019 год Приложение  4'!F362</f>
        <v>0</v>
      </c>
      <c r="F339" s="44">
        <f>'2019 год Приложение  4'!G362</f>
        <v>1578.7</v>
      </c>
      <c r="G339" s="44">
        <f>'2019 год Приложение  4'!H362</f>
        <v>1549</v>
      </c>
      <c r="H339" s="44">
        <f>'2019 год Приложение  4'!I362</f>
        <v>1520.1</v>
      </c>
    </row>
    <row r="340" spans="1:12" ht="87.75" customHeight="1">
      <c r="A340" s="171" t="s">
        <v>345</v>
      </c>
      <c r="B340" s="109" t="s">
        <v>144</v>
      </c>
      <c r="C340" s="51"/>
      <c r="D340" s="49">
        <f>D341</f>
        <v>122.9</v>
      </c>
      <c r="E340" s="49">
        <f>E341</f>
        <v>0</v>
      </c>
      <c r="F340" s="49">
        <f>F341</f>
        <v>122.9</v>
      </c>
      <c r="G340" s="49">
        <f>G341</f>
        <v>125.5</v>
      </c>
      <c r="H340" s="49">
        <f>H341</f>
        <v>125.5</v>
      </c>
      <c r="L340" s="168"/>
    </row>
    <row r="341" spans="1:8" ht="15.75">
      <c r="A341" s="48" t="s">
        <v>45</v>
      </c>
      <c r="B341" s="109" t="s">
        <v>144</v>
      </c>
      <c r="C341" s="43" t="s">
        <v>46</v>
      </c>
      <c r="D341" s="44">
        <f>'2019 год Приложение  4'!E364</f>
        <v>122.9</v>
      </c>
      <c r="E341" s="44">
        <f>'2019 год Приложение  4'!F364</f>
        <v>0</v>
      </c>
      <c r="F341" s="44">
        <f>'2019 год Приложение  4'!G364</f>
        <v>122.9</v>
      </c>
      <c r="G341" s="44">
        <f>'2019 год Приложение  4'!H364</f>
        <v>125.5</v>
      </c>
      <c r="H341" s="44">
        <f>'2019 год Приложение  4'!I364</f>
        <v>125.5</v>
      </c>
    </row>
    <row r="342" spans="1:8" ht="105">
      <c r="A342" s="54" t="s">
        <v>295</v>
      </c>
      <c r="B342" s="109" t="s">
        <v>145</v>
      </c>
      <c r="C342" s="51"/>
      <c r="D342" s="49">
        <f>D343</f>
        <v>7</v>
      </c>
      <c r="E342" s="49">
        <f>E343</f>
        <v>0</v>
      </c>
      <c r="F342" s="49">
        <f>F343</f>
        <v>7</v>
      </c>
      <c r="G342" s="49">
        <f>G343</f>
        <v>7</v>
      </c>
      <c r="H342" s="49">
        <f>H343</f>
        <v>7</v>
      </c>
    </row>
    <row r="343" spans="1:8" ht="31.5">
      <c r="A343" s="48" t="s">
        <v>13</v>
      </c>
      <c r="B343" s="109" t="s">
        <v>145</v>
      </c>
      <c r="C343" s="43" t="s">
        <v>8</v>
      </c>
      <c r="D343" s="44">
        <f>'2019 год Приложение  4'!E366</f>
        <v>7</v>
      </c>
      <c r="E343" s="44">
        <f>'2019 год Приложение  4'!F366</f>
        <v>0</v>
      </c>
      <c r="F343" s="44">
        <f>'2019 год Приложение  4'!G366</f>
        <v>7</v>
      </c>
      <c r="G343" s="44">
        <f>'2019 год Приложение  4'!H366</f>
        <v>7</v>
      </c>
      <c r="H343" s="44">
        <f>'2019 год Приложение  4'!I366</f>
        <v>7</v>
      </c>
    </row>
    <row r="344" spans="1:8" ht="31.5">
      <c r="A344" s="22" t="s">
        <v>124</v>
      </c>
      <c r="B344" s="43" t="s">
        <v>139</v>
      </c>
      <c r="C344" s="43" t="s">
        <v>0</v>
      </c>
      <c r="D344" s="49">
        <f>D345</f>
        <v>3400</v>
      </c>
      <c r="E344" s="49">
        <f>E345</f>
        <v>0</v>
      </c>
      <c r="F344" s="49">
        <f>F345</f>
        <v>3400</v>
      </c>
      <c r="G344" s="49">
        <f>G345</f>
        <v>3200</v>
      </c>
      <c r="H344" s="49">
        <f>H345</f>
        <v>3000</v>
      </c>
    </row>
    <row r="345" spans="1:8" ht="15.75">
      <c r="A345" s="48" t="s">
        <v>45</v>
      </c>
      <c r="B345" s="43" t="s">
        <v>139</v>
      </c>
      <c r="C345" s="43" t="s">
        <v>46</v>
      </c>
      <c r="D345" s="44">
        <f>'2019 год Приложение  4'!E368</f>
        <v>3400</v>
      </c>
      <c r="E345" s="44">
        <f>'2019 год Приложение  4'!F368</f>
        <v>0</v>
      </c>
      <c r="F345" s="44">
        <f>'2019 год Приложение  4'!G368</f>
        <v>3400</v>
      </c>
      <c r="G345" s="44">
        <f>'2019 год Приложение  4'!H368</f>
        <v>3200</v>
      </c>
      <c r="H345" s="44">
        <f>'2019 год Приложение  4'!I368</f>
        <v>3000</v>
      </c>
    </row>
    <row r="346" spans="1:8" ht="31.5">
      <c r="A346" s="81" t="s">
        <v>48</v>
      </c>
      <c r="B346" s="43" t="s">
        <v>140</v>
      </c>
      <c r="C346" s="50"/>
      <c r="D346" s="49">
        <f>D347</f>
        <v>20337.6</v>
      </c>
      <c r="E346" s="49">
        <f>E347</f>
        <v>1268.5</v>
      </c>
      <c r="F346" s="49">
        <f>F347</f>
        <v>21606.1</v>
      </c>
      <c r="G346" s="49">
        <f>G347</f>
        <v>17256.7</v>
      </c>
      <c r="H346" s="49">
        <f>H347</f>
        <v>15000</v>
      </c>
    </row>
    <row r="347" spans="1:8" ht="15.75">
      <c r="A347" s="48" t="s">
        <v>45</v>
      </c>
      <c r="B347" s="43" t="s">
        <v>140</v>
      </c>
      <c r="C347" s="43" t="s">
        <v>46</v>
      </c>
      <c r="D347" s="44">
        <f>'2019 год Приложение  4'!E370</f>
        <v>20337.6</v>
      </c>
      <c r="E347" s="44">
        <f>'2019 год Приложение  4'!F370</f>
        <v>1268.5</v>
      </c>
      <c r="F347" s="44">
        <f>'2019 год Приложение  4'!G370</f>
        <v>21606.1</v>
      </c>
      <c r="G347" s="44">
        <f>'2019 год Приложение  4'!H370</f>
        <v>17256.7</v>
      </c>
      <c r="H347" s="44">
        <f>'2019 год Приложение  4'!I370</f>
        <v>15000</v>
      </c>
    </row>
    <row r="348" spans="1:8" ht="47.25">
      <c r="A348" s="85" t="s">
        <v>64</v>
      </c>
      <c r="B348" s="62" t="s">
        <v>150</v>
      </c>
      <c r="C348" s="62"/>
      <c r="D348" s="86">
        <f>D349</f>
        <v>400</v>
      </c>
      <c r="E348" s="86">
        <f>E349</f>
        <v>-20</v>
      </c>
      <c r="F348" s="86">
        <f>F349</f>
        <v>380</v>
      </c>
      <c r="G348" s="86">
        <f>G349</f>
        <v>400</v>
      </c>
      <c r="H348" s="86">
        <f>H349</f>
        <v>400</v>
      </c>
    </row>
    <row r="349" spans="1:8" ht="15.75">
      <c r="A349" s="134" t="s">
        <v>9</v>
      </c>
      <c r="B349" s="62" t="s">
        <v>150</v>
      </c>
      <c r="C349" s="62">
        <v>800</v>
      </c>
      <c r="D349" s="135">
        <f>'2019 год Приложение  4'!E224</f>
        <v>400</v>
      </c>
      <c r="E349" s="135">
        <f>'2019 год Приложение  4'!F224</f>
        <v>-20</v>
      </c>
      <c r="F349" s="135">
        <f>'2019 год Приложение  4'!G224</f>
        <v>380</v>
      </c>
      <c r="G349" s="135">
        <f>'2019 год Приложение  4'!H224</f>
        <v>400</v>
      </c>
      <c r="H349" s="135">
        <f>'2019 год Приложение  4'!I224</f>
        <v>400</v>
      </c>
    </row>
    <row r="350" spans="1:8" ht="31.5">
      <c r="A350" s="149" t="s">
        <v>350</v>
      </c>
      <c r="B350" s="63" t="s">
        <v>344</v>
      </c>
      <c r="C350" s="63"/>
      <c r="D350" s="135">
        <f>D351</f>
        <v>5100</v>
      </c>
      <c r="E350" s="135">
        <f>E351</f>
        <v>14760</v>
      </c>
      <c r="F350" s="135">
        <f>F351</f>
        <v>19860</v>
      </c>
      <c r="G350" s="135">
        <f>G351</f>
        <v>0</v>
      </c>
      <c r="H350" s="135">
        <f>H351</f>
        <v>0</v>
      </c>
    </row>
    <row r="351" spans="1:8" ht="15.75">
      <c r="A351" s="61" t="s">
        <v>9</v>
      </c>
      <c r="B351" s="63" t="s">
        <v>344</v>
      </c>
      <c r="C351" s="63">
        <v>800</v>
      </c>
      <c r="D351" s="135">
        <f>'2019 год Приложение  4'!E372</f>
        <v>5100</v>
      </c>
      <c r="E351" s="135">
        <f>'2019 год Приложение  4'!F372</f>
        <v>14760</v>
      </c>
      <c r="F351" s="135">
        <f>'2019 год Приложение  4'!G372</f>
        <v>19860</v>
      </c>
      <c r="G351" s="135">
        <f>'2019 год Приложение  4'!H372</f>
        <v>0</v>
      </c>
      <c r="H351" s="135">
        <f>'2019 год Приложение  4'!I372</f>
        <v>0</v>
      </c>
    </row>
    <row r="352" spans="1:8" ht="21" customHeight="1">
      <c r="A352" s="163" t="s">
        <v>327</v>
      </c>
      <c r="B352" s="15" t="s">
        <v>328</v>
      </c>
      <c r="C352" s="164"/>
      <c r="D352" s="86">
        <f>D353</f>
        <v>0</v>
      </c>
      <c r="E352" s="86">
        <f>E353</f>
        <v>0</v>
      </c>
      <c r="F352" s="86">
        <f>F353</f>
        <v>0</v>
      </c>
      <c r="G352" s="86">
        <f>G353</f>
        <v>18559.5</v>
      </c>
      <c r="H352" s="86">
        <f>H353</f>
        <v>35998.8</v>
      </c>
    </row>
    <row r="353" spans="1:8" ht="23.25" customHeight="1">
      <c r="A353" s="45" t="s">
        <v>9</v>
      </c>
      <c r="B353" s="15" t="s">
        <v>328</v>
      </c>
      <c r="C353" s="164">
        <v>800</v>
      </c>
      <c r="D353" s="66">
        <f>'2019 год Приложение  4'!E374</f>
        <v>0</v>
      </c>
      <c r="E353" s="66">
        <f>'2019 год Приложение  4'!F374</f>
        <v>0</v>
      </c>
      <c r="F353" s="66">
        <f>'2019 год Приложение  4'!G374</f>
        <v>0</v>
      </c>
      <c r="G353" s="66">
        <f>'2019 год Приложение  4'!H374</f>
        <v>18559.5</v>
      </c>
      <c r="H353" s="66">
        <f>'2019 год Приложение  4'!I374</f>
        <v>35998.8</v>
      </c>
    </row>
    <row r="356" spans="4:8" ht="12.75">
      <c r="D356" s="27">
        <f>SUBTOTAL(9,D68:D347)</f>
        <v>6412894.600000001</v>
      </c>
      <c r="E356" s="27">
        <f>SUBTOTAL(9,E68:E347)</f>
        <v>52765.79999999999</v>
      </c>
      <c r="F356" s="27">
        <f>SUBTOTAL(9,F68:F347)</f>
        <v>6465660.4</v>
      </c>
      <c r="G356" s="27">
        <f>SUBTOTAL(9,G68:G347)</f>
        <v>6180399.399999998</v>
      </c>
      <c r="H356" s="27">
        <f>SUBTOTAL(9,H68:H347)</f>
        <v>6119487.400000001</v>
      </c>
    </row>
    <row r="357" ht="12.75"/>
  </sheetData>
  <sheetProtection/>
  <autoFilter ref="A14:P353"/>
  <mergeCells count="15">
    <mergeCell ref="A13:A14"/>
    <mergeCell ref="B6:H6"/>
    <mergeCell ref="B13:B14"/>
    <mergeCell ref="C13:C14"/>
    <mergeCell ref="F13:H13"/>
    <mergeCell ref="F7:H7"/>
    <mergeCell ref="F8:H8"/>
    <mergeCell ref="F9:H9"/>
    <mergeCell ref="D13:D14"/>
    <mergeCell ref="E13:E14"/>
    <mergeCell ref="B1:H1"/>
    <mergeCell ref="B2:H2"/>
    <mergeCell ref="B3:H3"/>
    <mergeCell ref="B4:H4"/>
    <mergeCell ref="A11:H11"/>
  </mergeCells>
  <printOptions horizontalCentered="1"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5"/>
  <sheetViews>
    <sheetView view="pageBreakPreview" zoomScale="90" zoomScaleNormal="90" zoomScaleSheetLayoutView="90" workbookViewId="0" topLeftCell="A1">
      <selection activeCell="J1" sqref="J1:N16384"/>
    </sheetView>
  </sheetViews>
  <sheetFormatPr defaultColWidth="9.140625" defaultRowHeight="12.75"/>
  <cols>
    <col min="1" max="1" width="65.57421875" style="0" customWidth="1"/>
    <col min="2" max="2" width="7.00390625" style="0" customWidth="1"/>
    <col min="3" max="3" width="16.57421875" style="0" customWidth="1"/>
    <col min="4" max="4" width="6.140625" style="0" customWidth="1"/>
    <col min="5" max="5" width="13.57421875" style="0" hidden="1" customWidth="1"/>
    <col min="6" max="6" width="14.57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21.140625" style="0" customWidth="1"/>
    <col min="11" max="12" width="13.7109375" style="0" customWidth="1"/>
    <col min="13" max="13" width="11.421875" style="0" customWidth="1"/>
  </cols>
  <sheetData>
    <row r="1" spans="2:9" s="19" customFormat="1" ht="23.25" customHeight="1">
      <c r="B1" s="198" t="s">
        <v>292</v>
      </c>
      <c r="C1" s="198"/>
      <c r="D1" s="198"/>
      <c r="E1" s="198"/>
      <c r="F1" s="198"/>
      <c r="G1" s="198"/>
      <c r="H1" s="198"/>
      <c r="I1" s="198"/>
    </row>
    <row r="2" spans="2:9" s="19" customFormat="1" ht="18.75" customHeight="1">
      <c r="B2" s="199" t="s">
        <v>319</v>
      </c>
      <c r="C2" s="199"/>
      <c r="D2" s="199"/>
      <c r="E2" s="199"/>
      <c r="F2" s="199"/>
      <c r="G2" s="199"/>
      <c r="H2" s="199"/>
      <c r="I2" s="199"/>
    </row>
    <row r="3" spans="2:9" s="19" customFormat="1" ht="17.25" customHeight="1">
      <c r="B3" s="199" t="s">
        <v>335</v>
      </c>
      <c r="C3" s="199"/>
      <c r="D3" s="199"/>
      <c r="E3" s="199"/>
      <c r="F3" s="199"/>
      <c r="G3" s="199"/>
      <c r="H3" s="199"/>
      <c r="I3" s="199"/>
    </row>
    <row r="4" spans="2:9" s="19" customFormat="1" ht="11.25" customHeight="1">
      <c r="B4" s="199" t="s">
        <v>353</v>
      </c>
      <c r="C4" s="199"/>
      <c r="D4" s="199"/>
      <c r="E4" s="199"/>
      <c r="F4" s="199"/>
      <c r="G4" s="199"/>
      <c r="H4" s="199"/>
      <c r="I4" s="199"/>
    </row>
    <row r="5" spans="2:9" s="19" customFormat="1" ht="18.75" customHeight="1">
      <c r="B5" s="174"/>
      <c r="C5" s="174"/>
      <c r="D5" s="174"/>
      <c r="E5" s="174"/>
      <c r="F5" s="174"/>
      <c r="G5" s="174"/>
      <c r="H5" s="174"/>
      <c r="I5" s="173"/>
    </row>
    <row r="6" spans="2:9" s="19" customFormat="1" ht="18.75" customHeight="1">
      <c r="B6" s="198" t="s">
        <v>317</v>
      </c>
      <c r="C6" s="198"/>
      <c r="D6" s="198"/>
      <c r="E6" s="198"/>
      <c r="F6" s="198"/>
      <c r="G6" s="198"/>
      <c r="H6" s="198"/>
      <c r="I6" s="198"/>
    </row>
    <row r="7" spans="2:9" s="19" customFormat="1" ht="23.25" customHeight="1">
      <c r="B7" s="195" t="s">
        <v>319</v>
      </c>
      <c r="C7" s="195"/>
      <c r="D7" s="195"/>
      <c r="E7" s="195"/>
      <c r="F7" s="195"/>
      <c r="G7" s="195"/>
      <c r="H7" s="195"/>
      <c r="I7" s="195"/>
    </row>
    <row r="8" spans="2:9" s="19" customFormat="1" ht="12.75" customHeight="1">
      <c r="B8" s="195" t="s">
        <v>335</v>
      </c>
      <c r="C8" s="195"/>
      <c r="D8" s="195"/>
      <c r="E8" s="195"/>
      <c r="F8" s="195"/>
      <c r="G8" s="195"/>
      <c r="H8" s="195"/>
      <c r="I8" s="195"/>
    </row>
    <row r="9" spans="2:9" s="19" customFormat="1" ht="12.75" customHeight="1">
      <c r="B9" s="195" t="s">
        <v>347</v>
      </c>
      <c r="C9" s="195"/>
      <c r="D9" s="195"/>
      <c r="E9" s="195"/>
      <c r="F9" s="195"/>
      <c r="G9" s="195"/>
      <c r="H9" s="195"/>
      <c r="I9" s="195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9" ht="53.25" customHeight="1">
      <c r="A11" s="205" t="s">
        <v>324</v>
      </c>
      <c r="B11" s="205"/>
      <c r="C11" s="205"/>
      <c r="D11" s="205"/>
      <c r="E11" s="205"/>
      <c r="F11" s="205"/>
      <c r="G11" s="205"/>
      <c r="H11" s="205"/>
      <c r="I11" s="205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9" ht="15.75" customHeight="1">
      <c r="A13" s="196" t="s">
        <v>3</v>
      </c>
      <c r="B13" s="196" t="s">
        <v>104</v>
      </c>
      <c r="C13" s="196" t="s">
        <v>1</v>
      </c>
      <c r="D13" s="196" t="s">
        <v>2</v>
      </c>
      <c r="E13" s="196" t="s">
        <v>351</v>
      </c>
      <c r="F13" s="196" t="s">
        <v>352</v>
      </c>
      <c r="G13" s="203" t="s">
        <v>322</v>
      </c>
      <c r="H13" s="203"/>
      <c r="I13" s="203"/>
    </row>
    <row r="14" spans="1:9" ht="40.5" customHeight="1">
      <c r="A14" s="204"/>
      <c r="B14" s="206"/>
      <c r="C14" s="197"/>
      <c r="D14" s="197"/>
      <c r="E14" s="197"/>
      <c r="F14" s="197"/>
      <c r="G14" s="162" t="s">
        <v>323</v>
      </c>
      <c r="H14" s="162" t="s">
        <v>318</v>
      </c>
      <c r="I14" s="162" t="s">
        <v>320</v>
      </c>
    </row>
    <row r="15" spans="1:10" ht="15">
      <c r="A15" s="87" t="s">
        <v>4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5</v>
      </c>
      <c r="H15" s="87">
        <v>6</v>
      </c>
      <c r="I15" s="87">
        <v>7</v>
      </c>
      <c r="J15" s="2"/>
    </row>
    <row r="16" spans="1:12" ht="15.75">
      <c r="A16" s="5" t="s">
        <v>7</v>
      </c>
      <c r="B16" s="5"/>
      <c r="C16" s="5" t="s">
        <v>0</v>
      </c>
      <c r="D16" s="5" t="s">
        <v>0</v>
      </c>
      <c r="E16" s="6">
        <f>E17+E29+E225+E259+E285+E340</f>
        <v>1735687.6999999997</v>
      </c>
      <c r="F16" s="6">
        <f>F17+F29+F225+F259+F285+F340</f>
        <v>74290.80000000002</v>
      </c>
      <c r="G16" s="6">
        <f>G17+G29+G225+G259+G285+G340</f>
        <v>1809978.5</v>
      </c>
      <c r="H16" s="6">
        <f>H17+H29+H225+H259+H285+H340</f>
        <v>1656883.2000000002</v>
      </c>
      <c r="I16" s="6">
        <f>I17+I29+I225+I259+I285+I340</f>
        <v>1652486.9</v>
      </c>
      <c r="J16" s="114"/>
      <c r="K16" s="114"/>
      <c r="L16" s="114"/>
    </row>
    <row r="17" spans="1:12" ht="15.75">
      <c r="A17" s="88" t="s">
        <v>125</v>
      </c>
      <c r="B17" s="34" t="s">
        <v>105</v>
      </c>
      <c r="C17" s="31"/>
      <c r="D17" s="31"/>
      <c r="E17" s="32">
        <f>E18</f>
        <v>4073.9000000000005</v>
      </c>
      <c r="F17" s="32">
        <f>F18</f>
        <v>0</v>
      </c>
      <c r="G17" s="32">
        <f>G18</f>
        <v>4073.9000000000005</v>
      </c>
      <c r="H17" s="32">
        <f>H18</f>
        <v>4047.7</v>
      </c>
      <c r="I17" s="32">
        <f>I18</f>
        <v>3890</v>
      </c>
      <c r="J17" s="114"/>
      <c r="K17" s="119"/>
      <c r="L17" s="119"/>
    </row>
    <row r="18" spans="1:10" ht="15.75">
      <c r="A18" s="89" t="s">
        <v>32</v>
      </c>
      <c r="B18" s="90" t="s">
        <v>105</v>
      </c>
      <c r="C18" s="91" t="s">
        <v>138</v>
      </c>
      <c r="D18" s="91" t="s">
        <v>0</v>
      </c>
      <c r="E18" s="92">
        <f>E19+E21+E25</f>
        <v>4073.9000000000005</v>
      </c>
      <c r="F18" s="92">
        <f>F19+F21+F25</f>
        <v>0</v>
      </c>
      <c r="G18" s="92">
        <f>G19+G21+G25</f>
        <v>4073.9000000000005</v>
      </c>
      <c r="H18" s="92">
        <f>H19+H21+H25</f>
        <v>4047.7</v>
      </c>
      <c r="I18" s="92">
        <f>I19+I21+I25</f>
        <v>3890</v>
      </c>
      <c r="J18" s="114"/>
    </row>
    <row r="19" spans="1:10" ht="31.5">
      <c r="A19" s="23" t="s">
        <v>106</v>
      </c>
      <c r="B19" s="21" t="s">
        <v>105</v>
      </c>
      <c r="C19" s="43" t="s">
        <v>148</v>
      </c>
      <c r="D19" s="21"/>
      <c r="E19" s="44">
        <f>E20</f>
        <v>1211.6</v>
      </c>
      <c r="F19" s="44">
        <f>F20</f>
        <v>0</v>
      </c>
      <c r="G19" s="44">
        <f>G20</f>
        <v>1211.6</v>
      </c>
      <c r="H19" s="44">
        <f>H20</f>
        <v>1211.6</v>
      </c>
      <c r="I19" s="44">
        <f>I20</f>
        <v>1181.6</v>
      </c>
      <c r="J19" s="114"/>
    </row>
    <row r="20" spans="1:10" ht="63">
      <c r="A20" s="56" t="s">
        <v>15</v>
      </c>
      <c r="B20" s="21" t="s">
        <v>105</v>
      </c>
      <c r="C20" s="43" t="s">
        <v>148</v>
      </c>
      <c r="D20" s="21" t="s">
        <v>16</v>
      </c>
      <c r="E20" s="44">
        <v>1211.6</v>
      </c>
      <c r="F20" s="175"/>
      <c r="G20" s="44">
        <f>E20+F20</f>
        <v>1211.6</v>
      </c>
      <c r="H20" s="44">
        <v>1211.6</v>
      </c>
      <c r="I20" s="44">
        <v>1181.6</v>
      </c>
      <c r="J20" s="114"/>
    </row>
    <row r="21" spans="1:11" ht="31.5">
      <c r="A21" s="56" t="s">
        <v>33</v>
      </c>
      <c r="B21" s="21" t="s">
        <v>105</v>
      </c>
      <c r="C21" s="43" t="s">
        <v>149</v>
      </c>
      <c r="D21" s="43" t="s">
        <v>0</v>
      </c>
      <c r="E21" s="44">
        <f>E22+E23+E24</f>
        <v>327.2</v>
      </c>
      <c r="F21" s="44">
        <f>F22+F23+F24</f>
        <v>0</v>
      </c>
      <c r="G21" s="44">
        <f>G22+G23+G24</f>
        <v>327.2</v>
      </c>
      <c r="H21" s="44">
        <f>H22+H23+H24</f>
        <v>338.8</v>
      </c>
      <c r="I21" s="44">
        <f>I22+I23+I24</f>
        <v>343.3</v>
      </c>
      <c r="J21" s="114"/>
      <c r="K21" s="114"/>
    </row>
    <row r="22" spans="1:11" ht="63">
      <c r="A22" s="56" t="s">
        <v>15</v>
      </c>
      <c r="B22" s="21" t="s">
        <v>105</v>
      </c>
      <c r="C22" s="43" t="s">
        <v>149</v>
      </c>
      <c r="D22" s="43" t="s">
        <v>16</v>
      </c>
      <c r="E22" s="44">
        <v>101.6</v>
      </c>
      <c r="F22" s="176"/>
      <c r="G22" s="44">
        <f>E22+F22</f>
        <v>101.6</v>
      </c>
      <c r="H22" s="44">
        <v>0</v>
      </c>
      <c r="I22" s="44">
        <v>0</v>
      </c>
      <c r="J22" s="114"/>
      <c r="K22" s="114"/>
    </row>
    <row r="23" spans="1:10" ht="31.5">
      <c r="A23" s="46" t="s">
        <v>13</v>
      </c>
      <c r="B23" s="21" t="s">
        <v>105</v>
      </c>
      <c r="C23" s="43" t="s">
        <v>149</v>
      </c>
      <c r="D23" s="43" t="s">
        <v>8</v>
      </c>
      <c r="E23" s="44">
        <f>522.4-300</f>
        <v>222.39999999999998</v>
      </c>
      <c r="F23" s="176"/>
      <c r="G23" s="44">
        <f>E23+F23</f>
        <v>222.39999999999998</v>
      </c>
      <c r="H23" s="44">
        <v>335.6</v>
      </c>
      <c r="I23" s="44">
        <v>340.1</v>
      </c>
      <c r="J23" s="114"/>
    </row>
    <row r="24" spans="1:10" ht="15.75">
      <c r="A24" s="46" t="s">
        <v>9</v>
      </c>
      <c r="B24" s="21" t="s">
        <v>105</v>
      </c>
      <c r="C24" s="43" t="s">
        <v>149</v>
      </c>
      <c r="D24" s="43" t="s">
        <v>12</v>
      </c>
      <c r="E24" s="44">
        <v>3.2</v>
      </c>
      <c r="F24" s="176"/>
      <c r="G24" s="44">
        <f>E24+F24</f>
        <v>3.2</v>
      </c>
      <c r="H24" s="44">
        <v>3.2</v>
      </c>
      <c r="I24" s="44">
        <v>3.2</v>
      </c>
      <c r="J24" s="114"/>
    </row>
    <row r="25" spans="1:10" ht="31.5">
      <c r="A25" s="56" t="s">
        <v>34</v>
      </c>
      <c r="B25" s="21" t="s">
        <v>105</v>
      </c>
      <c r="C25" s="43" t="s">
        <v>147</v>
      </c>
      <c r="D25" s="43" t="s">
        <v>0</v>
      </c>
      <c r="E25" s="44">
        <f>E26+E27+E28</f>
        <v>2535.1000000000004</v>
      </c>
      <c r="F25" s="44">
        <f>F26+F27+F28</f>
        <v>0</v>
      </c>
      <c r="G25" s="44">
        <f>G26+G27+G28</f>
        <v>2535.1000000000004</v>
      </c>
      <c r="H25" s="44">
        <f>H26+H27+H28</f>
        <v>2497.3</v>
      </c>
      <c r="I25" s="44">
        <f>I26+I27+I28</f>
        <v>2365.1000000000004</v>
      </c>
      <c r="J25" s="114"/>
    </row>
    <row r="26" spans="1:10" ht="63">
      <c r="A26" s="56" t="s">
        <v>15</v>
      </c>
      <c r="B26" s="21" t="s">
        <v>105</v>
      </c>
      <c r="C26" s="43" t="s">
        <v>147</v>
      </c>
      <c r="D26" s="43" t="s">
        <v>16</v>
      </c>
      <c r="E26" s="44">
        <v>2233.9</v>
      </c>
      <c r="F26" s="176"/>
      <c r="G26" s="44">
        <f>E26+F26</f>
        <v>2233.9</v>
      </c>
      <c r="H26" s="44">
        <v>2193.9</v>
      </c>
      <c r="I26" s="44">
        <v>2168.9</v>
      </c>
      <c r="J26" s="114"/>
    </row>
    <row r="27" spans="1:10" ht="31.5">
      <c r="A27" s="46" t="s">
        <v>13</v>
      </c>
      <c r="B27" s="21" t="s">
        <v>105</v>
      </c>
      <c r="C27" s="43" t="s">
        <v>147</v>
      </c>
      <c r="D27" s="21" t="s">
        <v>8</v>
      </c>
      <c r="E27" s="44">
        <v>299.4</v>
      </c>
      <c r="F27" s="175"/>
      <c r="G27" s="44">
        <f>E27+F27</f>
        <v>299.4</v>
      </c>
      <c r="H27" s="44">
        <v>301.6</v>
      </c>
      <c r="I27" s="44">
        <v>194.4</v>
      </c>
      <c r="J27" s="114"/>
    </row>
    <row r="28" spans="1:10" ht="15.75">
      <c r="A28" s="46" t="s">
        <v>9</v>
      </c>
      <c r="B28" s="21" t="s">
        <v>105</v>
      </c>
      <c r="C28" s="43" t="s">
        <v>147</v>
      </c>
      <c r="D28" s="21" t="s">
        <v>12</v>
      </c>
      <c r="E28" s="44">
        <v>1.8</v>
      </c>
      <c r="F28" s="175"/>
      <c r="G28" s="44">
        <f>E28+F28</f>
        <v>1.8</v>
      </c>
      <c r="H28" s="44">
        <v>1.8</v>
      </c>
      <c r="I28" s="44">
        <v>1.8</v>
      </c>
      <c r="J28" s="114"/>
    </row>
    <row r="29" spans="1:12" ht="15.75">
      <c r="A29" s="93" t="s">
        <v>126</v>
      </c>
      <c r="B29" s="34" t="s">
        <v>107</v>
      </c>
      <c r="C29" s="94"/>
      <c r="D29" s="95"/>
      <c r="E29" s="35">
        <f>E30+E45+E51+E102+E113+E164+E182+E204+E93</f>
        <v>297467</v>
      </c>
      <c r="F29" s="35">
        <f>F30+F45+F51+F102+F113+F164+F182+F204+F93</f>
        <v>6931.299999999999</v>
      </c>
      <c r="G29" s="35">
        <f>G30+G45+G51+G102+G113+G164+G182+G204+G93</f>
        <v>304398.30000000005</v>
      </c>
      <c r="H29" s="35">
        <f>H30+H45+H51+H102+H113+H164+H182+H204+H93</f>
        <v>261150.4</v>
      </c>
      <c r="I29" s="35">
        <f>I30+I45+I51+I102+I113+I164+I182+I204+I93</f>
        <v>264151.2</v>
      </c>
      <c r="J29" s="114"/>
      <c r="K29" s="114"/>
      <c r="L29" s="114"/>
    </row>
    <row r="30" spans="1:12" ht="31.5">
      <c r="A30" s="96" t="s">
        <v>68</v>
      </c>
      <c r="B30" s="91" t="s">
        <v>107</v>
      </c>
      <c r="C30" s="90" t="s">
        <v>134</v>
      </c>
      <c r="D30" s="90" t="s">
        <v>0</v>
      </c>
      <c r="E30" s="97">
        <f>E34+E31</f>
        <v>961.8</v>
      </c>
      <c r="F30" s="97">
        <f>F34+F31</f>
        <v>0</v>
      </c>
      <c r="G30" s="97">
        <f>G34+G31</f>
        <v>961.8</v>
      </c>
      <c r="H30" s="97">
        <f>H34+H31</f>
        <v>889.3</v>
      </c>
      <c r="I30" s="97">
        <f>I34+I31</f>
        <v>889.3</v>
      </c>
      <c r="J30" s="114"/>
      <c r="K30" s="119"/>
      <c r="L30" s="119"/>
    </row>
    <row r="31" spans="1:10" ht="15.75">
      <c r="A31" s="13" t="s">
        <v>277</v>
      </c>
      <c r="B31" s="98" t="s">
        <v>107</v>
      </c>
      <c r="C31" s="11" t="s">
        <v>278</v>
      </c>
      <c r="D31" s="11" t="s">
        <v>0</v>
      </c>
      <c r="E31" s="12">
        <f aca="true" t="shared" si="0" ref="E31:I32">E32</f>
        <v>100</v>
      </c>
      <c r="F31" s="12">
        <f t="shared" si="0"/>
        <v>0</v>
      </c>
      <c r="G31" s="12">
        <f t="shared" si="0"/>
        <v>100</v>
      </c>
      <c r="H31" s="12">
        <f t="shared" si="0"/>
        <v>100</v>
      </c>
      <c r="I31" s="12">
        <f t="shared" si="0"/>
        <v>100</v>
      </c>
      <c r="J31" s="114"/>
    </row>
    <row r="32" spans="1:10" ht="31.5">
      <c r="A32" s="46" t="s">
        <v>291</v>
      </c>
      <c r="B32" s="28" t="s">
        <v>107</v>
      </c>
      <c r="C32" s="15" t="s">
        <v>289</v>
      </c>
      <c r="D32" s="43"/>
      <c r="E32" s="123">
        <f t="shared" si="0"/>
        <v>100</v>
      </c>
      <c r="F32" s="123">
        <f t="shared" si="0"/>
        <v>0</v>
      </c>
      <c r="G32" s="123">
        <f t="shared" si="0"/>
        <v>100</v>
      </c>
      <c r="H32" s="123">
        <f t="shared" si="0"/>
        <v>100</v>
      </c>
      <c r="I32" s="123">
        <f t="shared" si="0"/>
        <v>100</v>
      </c>
      <c r="J32" s="114"/>
    </row>
    <row r="33" spans="1:10" ht="31.5">
      <c r="A33" s="125" t="s">
        <v>13</v>
      </c>
      <c r="B33" s="28" t="s">
        <v>107</v>
      </c>
      <c r="C33" s="15" t="s">
        <v>289</v>
      </c>
      <c r="D33" s="43" t="s">
        <v>8</v>
      </c>
      <c r="E33" s="44">
        <v>100</v>
      </c>
      <c r="F33" s="176"/>
      <c r="G33" s="44">
        <f>E33+F33</f>
        <v>100</v>
      </c>
      <c r="H33" s="44">
        <v>100</v>
      </c>
      <c r="I33" s="44">
        <v>100</v>
      </c>
      <c r="J33" s="114"/>
    </row>
    <row r="34" spans="1:10" ht="31.5">
      <c r="A34" s="13" t="s">
        <v>69</v>
      </c>
      <c r="B34" s="98" t="s">
        <v>107</v>
      </c>
      <c r="C34" s="11" t="s">
        <v>135</v>
      </c>
      <c r="D34" s="11" t="s">
        <v>0</v>
      </c>
      <c r="E34" s="12">
        <f>E37+E35+E39+E41+E43</f>
        <v>861.8</v>
      </c>
      <c r="F34" s="12">
        <f>F37+F35+F39+F41+F43</f>
        <v>0</v>
      </c>
      <c r="G34" s="12">
        <f>G37+G35+G39+G41+G43</f>
        <v>861.8</v>
      </c>
      <c r="H34" s="12">
        <f>H37+H35+H39+H41+H43</f>
        <v>789.3</v>
      </c>
      <c r="I34" s="12">
        <f>I37+I35+I39+I41+I43</f>
        <v>789.3</v>
      </c>
      <c r="J34" s="114"/>
    </row>
    <row r="35" spans="1:10" ht="31.5">
      <c r="A35" s="46" t="s">
        <v>280</v>
      </c>
      <c r="B35" s="28" t="s">
        <v>107</v>
      </c>
      <c r="C35" s="15" t="s">
        <v>279</v>
      </c>
      <c r="D35" s="43"/>
      <c r="E35" s="123">
        <f>E36</f>
        <v>180</v>
      </c>
      <c r="F35" s="123">
        <f>F36</f>
        <v>0</v>
      </c>
      <c r="G35" s="123">
        <f>G36</f>
        <v>180</v>
      </c>
      <c r="H35" s="123">
        <f>H36</f>
        <v>180</v>
      </c>
      <c r="I35" s="123">
        <f>I36</f>
        <v>180</v>
      </c>
      <c r="J35" s="114"/>
    </row>
    <row r="36" spans="1:10" ht="31.5">
      <c r="A36" s="125" t="s">
        <v>13</v>
      </c>
      <c r="B36" s="28" t="s">
        <v>107</v>
      </c>
      <c r="C36" s="15" t="s">
        <v>279</v>
      </c>
      <c r="D36" s="43" t="s">
        <v>8</v>
      </c>
      <c r="E36" s="44">
        <v>180</v>
      </c>
      <c r="F36" s="176"/>
      <c r="G36" s="44">
        <f>E36+F36</f>
        <v>180</v>
      </c>
      <c r="H36" s="44">
        <v>180</v>
      </c>
      <c r="I36" s="44">
        <v>180</v>
      </c>
      <c r="J36" s="114"/>
    </row>
    <row r="37" spans="1:10" ht="45" customHeight="1">
      <c r="A37" s="46" t="s">
        <v>281</v>
      </c>
      <c r="B37" s="28" t="s">
        <v>107</v>
      </c>
      <c r="C37" s="15" t="s">
        <v>290</v>
      </c>
      <c r="D37" s="43"/>
      <c r="E37" s="124">
        <f>E38</f>
        <v>139.3</v>
      </c>
      <c r="F37" s="124">
        <f>F38</f>
        <v>0</v>
      </c>
      <c r="G37" s="124">
        <f>G38</f>
        <v>139.3</v>
      </c>
      <c r="H37" s="124">
        <f>H38</f>
        <v>139.3</v>
      </c>
      <c r="I37" s="124">
        <f>I38</f>
        <v>139.3</v>
      </c>
      <c r="J37" s="114"/>
    </row>
    <row r="38" spans="1:10" ht="31.5">
      <c r="A38" s="125" t="s">
        <v>13</v>
      </c>
      <c r="B38" s="28" t="s">
        <v>107</v>
      </c>
      <c r="C38" s="15" t="s">
        <v>290</v>
      </c>
      <c r="D38" s="43" t="s">
        <v>8</v>
      </c>
      <c r="E38" s="44">
        <v>139.3</v>
      </c>
      <c r="F38" s="176"/>
      <c r="G38" s="44">
        <f>E38+F38</f>
        <v>139.3</v>
      </c>
      <c r="H38" s="44">
        <v>139.3</v>
      </c>
      <c r="I38" s="44">
        <v>139.3</v>
      </c>
      <c r="J38" s="114"/>
    </row>
    <row r="39" spans="1:10" ht="31.5">
      <c r="A39" s="155" t="s">
        <v>316</v>
      </c>
      <c r="B39" s="28" t="s">
        <v>107</v>
      </c>
      <c r="C39" s="15" t="s">
        <v>315</v>
      </c>
      <c r="D39" s="43"/>
      <c r="E39" s="44">
        <f>E40</f>
        <v>470</v>
      </c>
      <c r="F39" s="44">
        <f>F40</f>
        <v>0</v>
      </c>
      <c r="G39" s="44">
        <f>G40</f>
        <v>470</v>
      </c>
      <c r="H39" s="44">
        <f>H40</f>
        <v>470</v>
      </c>
      <c r="I39" s="44">
        <f>I40</f>
        <v>470</v>
      </c>
      <c r="J39" s="114"/>
    </row>
    <row r="40" spans="1:10" ht="15.75">
      <c r="A40" s="125" t="s">
        <v>9</v>
      </c>
      <c r="B40" s="28" t="s">
        <v>107</v>
      </c>
      <c r="C40" s="15" t="s">
        <v>315</v>
      </c>
      <c r="D40" s="43" t="s">
        <v>12</v>
      </c>
      <c r="E40" s="44">
        <v>470</v>
      </c>
      <c r="F40" s="176"/>
      <c r="G40" s="44">
        <f>E40+F40</f>
        <v>470</v>
      </c>
      <c r="H40" s="44">
        <v>470</v>
      </c>
      <c r="I40" s="44">
        <v>470</v>
      </c>
      <c r="J40" s="114"/>
    </row>
    <row r="41" spans="1:10" ht="31.5">
      <c r="A41" s="155" t="s">
        <v>334</v>
      </c>
      <c r="B41" s="28" t="s">
        <v>107</v>
      </c>
      <c r="C41" s="15" t="s">
        <v>325</v>
      </c>
      <c r="D41" s="43"/>
      <c r="E41" s="44">
        <f>E42</f>
        <v>72.5</v>
      </c>
      <c r="F41" s="44">
        <f>F42</f>
        <v>-72.5</v>
      </c>
      <c r="G41" s="44">
        <f>G42</f>
        <v>0</v>
      </c>
      <c r="H41" s="44">
        <f>H42</f>
        <v>0</v>
      </c>
      <c r="I41" s="44">
        <f>I42</f>
        <v>0</v>
      </c>
      <c r="J41" s="114"/>
    </row>
    <row r="42" spans="1:10" ht="15.75">
      <c r="A42" s="125" t="s">
        <v>9</v>
      </c>
      <c r="B42" s="28" t="s">
        <v>107</v>
      </c>
      <c r="C42" s="15" t="s">
        <v>325</v>
      </c>
      <c r="D42" s="43" t="s">
        <v>12</v>
      </c>
      <c r="E42" s="44">
        <v>72.5</v>
      </c>
      <c r="F42" s="176">
        <v>-72.5</v>
      </c>
      <c r="G42" s="44">
        <f>E42+F42</f>
        <v>0</v>
      </c>
      <c r="H42" s="44">
        <v>0</v>
      </c>
      <c r="I42" s="44">
        <v>0</v>
      </c>
      <c r="J42" s="114"/>
    </row>
    <row r="43" spans="1:10" ht="63" customHeight="1">
      <c r="A43" s="190" t="s">
        <v>374</v>
      </c>
      <c r="B43" s="28" t="s">
        <v>107</v>
      </c>
      <c r="C43" s="15" t="s">
        <v>375</v>
      </c>
      <c r="D43" s="43"/>
      <c r="E43" s="44">
        <f>E44</f>
        <v>0</v>
      </c>
      <c r="F43" s="44">
        <f>F44</f>
        <v>72.5</v>
      </c>
      <c r="G43" s="44">
        <f>G44</f>
        <v>72.5</v>
      </c>
      <c r="H43" s="44">
        <f>H44</f>
        <v>0</v>
      </c>
      <c r="I43" s="44">
        <f>I44</f>
        <v>0</v>
      </c>
      <c r="J43" s="114"/>
    </row>
    <row r="44" spans="1:10" ht="15.75">
      <c r="A44" s="125" t="s">
        <v>9</v>
      </c>
      <c r="B44" s="28" t="s">
        <v>107</v>
      </c>
      <c r="C44" s="15" t="s">
        <v>375</v>
      </c>
      <c r="D44" s="43" t="s">
        <v>12</v>
      </c>
      <c r="E44" s="44">
        <v>0</v>
      </c>
      <c r="F44" s="176">
        <v>72.5</v>
      </c>
      <c r="G44" s="44">
        <f>E44+F44</f>
        <v>72.5</v>
      </c>
      <c r="H44" s="44">
        <v>0</v>
      </c>
      <c r="I44" s="44">
        <v>0</v>
      </c>
      <c r="J44" s="114"/>
    </row>
    <row r="45" spans="1:10" ht="32.25" customHeight="1">
      <c r="A45" s="96" t="s">
        <v>70</v>
      </c>
      <c r="B45" s="91" t="s">
        <v>107</v>
      </c>
      <c r="C45" s="90" t="s">
        <v>196</v>
      </c>
      <c r="D45" s="90" t="s">
        <v>0</v>
      </c>
      <c r="E45" s="97">
        <f>E46</f>
        <v>120</v>
      </c>
      <c r="F45" s="97">
        <f>F46</f>
        <v>0</v>
      </c>
      <c r="G45" s="97">
        <f>G46</f>
        <v>120</v>
      </c>
      <c r="H45" s="97">
        <f>H46</f>
        <v>120</v>
      </c>
      <c r="I45" s="97">
        <f>I46</f>
        <v>120</v>
      </c>
      <c r="J45" s="114"/>
    </row>
    <row r="46" spans="1:10" ht="31.5">
      <c r="A46" s="10" t="s">
        <v>85</v>
      </c>
      <c r="B46" s="98" t="s">
        <v>107</v>
      </c>
      <c r="C46" s="11" t="s">
        <v>197</v>
      </c>
      <c r="D46" s="11" t="s">
        <v>0</v>
      </c>
      <c r="E46" s="12">
        <f>E47+E49</f>
        <v>120</v>
      </c>
      <c r="F46" s="12">
        <f>F47+F49</f>
        <v>0</v>
      </c>
      <c r="G46" s="12">
        <f>G47+G49</f>
        <v>120</v>
      </c>
      <c r="H46" s="12">
        <f>H47+H49</f>
        <v>120</v>
      </c>
      <c r="I46" s="12">
        <f>I47+I49</f>
        <v>120</v>
      </c>
      <c r="J46" s="114"/>
    </row>
    <row r="47" spans="1:10" ht="15.75">
      <c r="A47" s="14" t="s">
        <v>24</v>
      </c>
      <c r="B47" s="28" t="s">
        <v>107</v>
      </c>
      <c r="C47" s="7" t="s">
        <v>198</v>
      </c>
      <c r="D47" s="7"/>
      <c r="E47" s="8">
        <f>E48</f>
        <v>100</v>
      </c>
      <c r="F47" s="8">
        <f>F48</f>
        <v>0</v>
      </c>
      <c r="G47" s="8">
        <f>G48</f>
        <v>100</v>
      </c>
      <c r="H47" s="8">
        <f>H48</f>
        <v>100</v>
      </c>
      <c r="I47" s="8">
        <f>I48</f>
        <v>100</v>
      </c>
      <c r="J47" s="114"/>
    </row>
    <row r="48" spans="1:10" ht="31.5">
      <c r="A48" s="73" t="s">
        <v>13</v>
      </c>
      <c r="B48" s="43" t="s">
        <v>107</v>
      </c>
      <c r="C48" s="7" t="s">
        <v>198</v>
      </c>
      <c r="D48" s="43" t="s">
        <v>8</v>
      </c>
      <c r="E48" s="44">
        <v>100</v>
      </c>
      <c r="F48" s="176"/>
      <c r="G48" s="44">
        <f>E48+F48</f>
        <v>100</v>
      </c>
      <c r="H48" s="44">
        <v>100</v>
      </c>
      <c r="I48" s="44">
        <v>100</v>
      </c>
      <c r="J48" s="114"/>
    </row>
    <row r="49" spans="1:10" ht="63">
      <c r="A49" s="14" t="s">
        <v>25</v>
      </c>
      <c r="B49" s="28" t="s">
        <v>107</v>
      </c>
      <c r="C49" s="7" t="s">
        <v>199</v>
      </c>
      <c r="D49" s="7"/>
      <c r="E49" s="8">
        <f>E50</f>
        <v>20</v>
      </c>
      <c r="F49" s="8">
        <f>F50</f>
        <v>0</v>
      </c>
      <c r="G49" s="8">
        <f>G50</f>
        <v>20</v>
      </c>
      <c r="H49" s="8">
        <f>H50</f>
        <v>20</v>
      </c>
      <c r="I49" s="8">
        <f>I50</f>
        <v>20</v>
      </c>
      <c r="J49" s="114"/>
    </row>
    <row r="50" spans="1:10" ht="15.75">
      <c r="A50" s="46" t="s">
        <v>9</v>
      </c>
      <c r="B50" s="43" t="s">
        <v>107</v>
      </c>
      <c r="C50" s="7" t="s">
        <v>199</v>
      </c>
      <c r="D50" s="43" t="s">
        <v>12</v>
      </c>
      <c r="E50" s="44">
        <v>20</v>
      </c>
      <c r="F50" s="176"/>
      <c r="G50" s="44">
        <f>E50+F50</f>
        <v>20</v>
      </c>
      <c r="H50" s="44">
        <v>20</v>
      </c>
      <c r="I50" s="44">
        <v>20</v>
      </c>
      <c r="J50" s="114"/>
    </row>
    <row r="51" spans="1:10" ht="47.25">
      <c r="A51" s="96" t="s">
        <v>71</v>
      </c>
      <c r="B51" s="91" t="s">
        <v>107</v>
      </c>
      <c r="C51" s="90" t="s">
        <v>227</v>
      </c>
      <c r="D51" s="90" t="s">
        <v>0</v>
      </c>
      <c r="E51" s="97">
        <f>E52+E61+E84+E66+E90</f>
        <v>66635.59999999999</v>
      </c>
      <c r="F51" s="97">
        <f>F52+F61+F84+F66+F90</f>
        <v>1953.6000000000001</v>
      </c>
      <c r="G51" s="97">
        <f>G52+G61+G84+G66+G90</f>
        <v>68589.19999999998</v>
      </c>
      <c r="H51" s="97">
        <f>H52+H61+H84+H66+H90</f>
        <v>39483.2</v>
      </c>
      <c r="I51" s="97">
        <f>I52+I61+I84+I66+I90</f>
        <v>43182.8</v>
      </c>
      <c r="J51" s="114"/>
    </row>
    <row r="52" spans="1:10" ht="31.5">
      <c r="A52" s="10" t="s">
        <v>83</v>
      </c>
      <c r="B52" s="98" t="s">
        <v>107</v>
      </c>
      <c r="C52" s="11" t="s">
        <v>228</v>
      </c>
      <c r="D52" s="11" t="s">
        <v>0</v>
      </c>
      <c r="E52" s="12">
        <f>E53+E55+E57+E59</f>
        <v>28618.499999999996</v>
      </c>
      <c r="F52" s="12">
        <f>F53+F55+F57+F59</f>
        <v>966.9</v>
      </c>
      <c r="G52" s="12">
        <f>G53+G55+G57+G59</f>
        <v>29585.399999999998</v>
      </c>
      <c r="H52" s="12">
        <f>H53+H55+H57</f>
        <v>20130</v>
      </c>
      <c r="I52" s="12">
        <f>I53+I55+I57</f>
        <v>22535.2</v>
      </c>
      <c r="J52" s="114"/>
    </row>
    <row r="53" spans="1:10" ht="31.5">
      <c r="A53" s="14" t="s">
        <v>304</v>
      </c>
      <c r="B53" s="28" t="s">
        <v>107</v>
      </c>
      <c r="C53" s="43" t="s">
        <v>229</v>
      </c>
      <c r="D53" s="7"/>
      <c r="E53" s="8">
        <f>E54</f>
        <v>8563.399999999998</v>
      </c>
      <c r="F53" s="8">
        <f>F54</f>
        <v>-33.1</v>
      </c>
      <c r="G53" s="8">
        <f>G54</f>
        <v>8530.299999999997</v>
      </c>
      <c r="H53" s="8">
        <f>H54</f>
        <v>6000</v>
      </c>
      <c r="I53" s="8">
        <f>I54</f>
        <v>6000</v>
      </c>
      <c r="J53" s="114"/>
    </row>
    <row r="54" spans="1:10" ht="31.5">
      <c r="A54" s="46" t="s">
        <v>13</v>
      </c>
      <c r="B54" s="43" t="s">
        <v>107</v>
      </c>
      <c r="C54" s="43" t="s">
        <v>229</v>
      </c>
      <c r="D54" s="43" t="s">
        <v>8</v>
      </c>
      <c r="E54" s="44">
        <f>8614.3-15.2-35.7-13.2+13.2</f>
        <v>8563.399999999998</v>
      </c>
      <c r="F54" s="176">
        <v>-33.1</v>
      </c>
      <c r="G54" s="44">
        <f>E54+F54</f>
        <v>8530.299999999997</v>
      </c>
      <c r="H54" s="44">
        <v>6000</v>
      </c>
      <c r="I54" s="44">
        <v>6000</v>
      </c>
      <c r="J54" s="114"/>
    </row>
    <row r="55" spans="1:10" ht="31.5">
      <c r="A55" s="18" t="s">
        <v>51</v>
      </c>
      <c r="B55" s="43" t="s">
        <v>107</v>
      </c>
      <c r="C55" s="43" t="s">
        <v>230</v>
      </c>
      <c r="D55" s="9"/>
      <c r="E55" s="8">
        <f>E56</f>
        <v>16219.4</v>
      </c>
      <c r="F55" s="8">
        <f>F56</f>
        <v>1000</v>
      </c>
      <c r="G55" s="8">
        <f>G56</f>
        <v>17219.4</v>
      </c>
      <c r="H55" s="8">
        <f>H56</f>
        <v>7630</v>
      </c>
      <c r="I55" s="8">
        <f>I56</f>
        <v>10035.2</v>
      </c>
      <c r="J55" s="114"/>
    </row>
    <row r="56" spans="1:10" ht="31.5">
      <c r="A56" s="73" t="s">
        <v>13</v>
      </c>
      <c r="B56" s="43" t="s">
        <v>107</v>
      </c>
      <c r="C56" s="43" t="s">
        <v>230</v>
      </c>
      <c r="D56" s="43" t="s">
        <v>8</v>
      </c>
      <c r="E56" s="44">
        <f>14219.4+2000</f>
        <v>16219.4</v>
      </c>
      <c r="F56" s="176">
        <v>1000</v>
      </c>
      <c r="G56" s="44">
        <f>E56+F56</f>
        <v>17219.4</v>
      </c>
      <c r="H56" s="44">
        <v>7630</v>
      </c>
      <c r="I56" s="44">
        <v>10035.2</v>
      </c>
      <c r="J56" s="114"/>
    </row>
    <row r="57" spans="1:10" ht="47.25">
      <c r="A57" s="41" t="s">
        <v>79</v>
      </c>
      <c r="B57" s="43" t="s">
        <v>107</v>
      </c>
      <c r="C57" s="28" t="s">
        <v>239</v>
      </c>
      <c r="D57" s="64"/>
      <c r="E57" s="20">
        <f>E58</f>
        <v>3800</v>
      </c>
      <c r="F57" s="20">
        <f>F58</f>
        <v>0</v>
      </c>
      <c r="G57" s="20">
        <f>G58</f>
        <v>3800</v>
      </c>
      <c r="H57" s="20">
        <f>H58</f>
        <v>6500</v>
      </c>
      <c r="I57" s="20">
        <f>I58</f>
        <v>6500</v>
      </c>
      <c r="J57" s="114"/>
    </row>
    <row r="58" spans="1:10" ht="15.75">
      <c r="A58" s="73" t="s">
        <v>9</v>
      </c>
      <c r="B58" s="43" t="s">
        <v>107</v>
      </c>
      <c r="C58" s="28" t="s">
        <v>239</v>
      </c>
      <c r="D58" s="43" t="s">
        <v>12</v>
      </c>
      <c r="E58" s="44">
        <v>3800</v>
      </c>
      <c r="F58" s="176"/>
      <c r="G58" s="44">
        <f>E58+F58</f>
        <v>3800</v>
      </c>
      <c r="H58" s="44">
        <v>6500</v>
      </c>
      <c r="I58" s="44">
        <v>6500</v>
      </c>
      <c r="J58" s="114"/>
    </row>
    <row r="59" spans="1:10" ht="47.25">
      <c r="A59" s="22" t="s">
        <v>337</v>
      </c>
      <c r="B59" s="43" t="s">
        <v>107</v>
      </c>
      <c r="C59" s="28" t="s">
        <v>338</v>
      </c>
      <c r="D59" s="43"/>
      <c r="E59" s="44">
        <f>E60</f>
        <v>35.7</v>
      </c>
      <c r="F59" s="44">
        <f>F60</f>
        <v>0</v>
      </c>
      <c r="G59" s="44">
        <f>G60</f>
        <v>35.7</v>
      </c>
      <c r="H59" s="44">
        <f>H60</f>
        <v>0</v>
      </c>
      <c r="I59" s="44">
        <f>I60</f>
        <v>0</v>
      </c>
      <c r="J59" s="114"/>
    </row>
    <row r="60" spans="1:10" ht="31.5">
      <c r="A60" s="46" t="s">
        <v>13</v>
      </c>
      <c r="B60" s="43" t="s">
        <v>107</v>
      </c>
      <c r="C60" s="28" t="s">
        <v>338</v>
      </c>
      <c r="D60" s="43" t="s">
        <v>8</v>
      </c>
      <c r="E60" s="44">
        <v>35.7</v>
      </c>
      <c r="F60" s="176"/>
      <c r="G60" s="44">
        <f>E60+F60</f>
        <v>35.7</v>
      </c>
      <c r="H60" s="44">
        <v>0</v>
      </c>
      <c r="I60" s="44">
        <v>0</v>
      </c>
      <c r="J60" s="114"/>
    </row>
    <row r="61" spans="1:10" ht="47.25">
      <c r="A61" s="10" t="s">
        <v>108</v>
      </c>
      <c r="B61" s="98" t="s">
        <v>107</v>
      </c>
      <c r="C61" s="11" t="s">
        <v>231</v>
      </c>
      <c r="D61" s="11" t="s">
        <v>0</v>
      </c>
      <c r="E61" s="12">
        <f>E62+E64</f>
        <v>15.2</v>
      </c>
      <c r="F61" s="12">
        <f>F62+F64</f>
        <v>283.9</v>
      </c>
      <c r="G61" s="12">
        <f>G62+G64</f>
        <v>299.1</v>
      </c>
      <c r="H61" s="12">
        <f>H62+H64</f>
        <v>0</v>
      </c>
      <c r="I61" s="12">
        <f>I62+I64</f>
        <v>0</v>
      </c>
      <c r="J61" s="114"/>
    </row>
    <row r="62" spans="1:10" ht="15.75">
      <c r="A62" s="22" t="s">
        <v>300</v>
      </c>
      <c r="B62" s="43" t="s">
        <v>107</v>
      </c>
      <c r="C62" s="43" t="s">
        <v>301</v>
      </c>
      <c r="D62" s="43"/>
      <c r="E62" s="44">
        <f>E63</f>
        <v>15.2</v>
      </c>
      <c r="F62" s="44">
        <f>F63</f>
        <v>19.9</v>
      </c>
      <c r="G62" s="44">
        <f>G63</f>
        <v>35.099999999999994</v>
      </c>
      <c r="H62" s="44">
        <f>H63</f>
        <v>0</v>
      </c>
      <c r="I62" s="44">
        <f>I63</f>
        <v>0</v>
      </c>
      <c r="J62" s="114"/>
    </row>
    <row r="63" spans="1:10" ht="31.5">
      <c r="A63" s="22" t="s">
        <v>13</v>
      </c>
      <c r="B63" s="43" t="s">
        <v>107</v>
      </c>
      <c r="C63" s="43" t="s">
        <v>301</v>
      </c>
      <c r="D63" s="43" t="s">
        <v>8</v>
      </c>
      <c r="E63" s="44">
        <v>15.2</v>
      </c>
      <c r="F63" s="194">
        <f>19.9</f>
        <v>19.9</v>
      </c>
      <c r="G63" s="44">
        <f>E63+F63</f>
        <v>35.099999999999994</v>
      </c>
      <c r="H63" s="44">
        <v>0</v>
      </c>
      <c r="I63" s="44">
        <v>0</v>
      </c>
      <c r="J63" s="114"/>
    </row>
    <row r="64" spans="1:10" ht="47.25">
      <c r="A64" s="22" t="s">
        <v>356</v>
      </c>
      <c r="B64" s="43" t="s">
        <v>107</v>
      </c>
      <c r="C64" s="43" t="s">
        <v>357</v>
      </c>
      <c r="D64" s="43"/>
      <c r="E64" s="44">
        <f>E65</f>
        <v>0</v>
      </c>
      <c r="F64" s="44">
        <f>F65</f>
        <v>264</v>
      </c>
      <c r="G64" s="44">
        <f>G65</f>
        <v>264</v>
      </c>
      <c r="H64" s="44">
        <f>H65</f>
        <v>0</v>
      </c>
      <c r="I64" s="44">
        <f>I65</f>
        <v>0</v>
      </c>
      <c r="J64" s="114"/>
    </row>
    <row r="65" spans="1:10" ht="31.5">
      <c r="A65" s="22" t="s">
        <v>13</v>
      </c>
      <c r="B65" s="43" t="s">
        <v>107</v>
      </c>
      <c r="C65" s="43" t="s">
        <v>357</v>
      </c>
      <c r="D65" s="43" t="s">
        <v>8</v>
      </c>
      <c r="E65" s="44">
        <f>13.2-13.2</f>
        <v>0</v>
      </c>
      <c r="F65" s="176">
        <f>13.2+250.8</f>
        <v>264</v>
      </c>
      <c r="G65" s="44">
        <f>E65+F65</f>
        <v>264</v>
      </c>
      <c r="H65" s="44">
        <v>0</v>
      </c>
      <c r="I65" s="44">
        <v>0</v>
      </c>
      <c r="J65" s="114"/>
    </row>
    <row r="66" spans="1:12" ht="31.5" customHeight="1">
      <c r="A66" s="10" t="s">
        <v>276</v>
      </c>
      <c r="B66" s="98" t="s">
        <v>107</v>
      </c>
      <c r="C66" s="11" t="s">
        <v>232</v>
      </c>
      <c r="D66" s="11" t="s">
        <v>0</v>
      </c>
      <c r="E66" s="12">
        <f>E67+E69+E73+E78+E82+E71+E76+E80</f>
        <v>36148.3</v>
      </c>
      <c r="F66" s="12">
        <f>F67+F69+F73+F78+F82+F71+F76+F80</f>
        <v>-1797.2</v>
      </c>
      <c r="G66" s="12">
        <f>G67+G69+G73+G78+G82+G71+G76+G80</f>
        <v>34351.1</v>
      </c>
      <c r="H66" s="12">
        <f>H67+H69+H73+H78+H82+H71+H76+H80</f>
        <v>18809.699999999997</v>
      </c>
      <c r="I66" s="12">
        <f>I67+I69+I73+I78+I82+I71+I76+I80</f>
        <v>20104.1</v>
      </c>
      <c r="J66" s="114"/>
      <c r="K66" s="26"/>
      <c r="L66" s="26"/>
    </row>
    <row r="67" spans="1:11" ht="31.5">
      <c r="A67" s="14" t="s">
        <v>39</v>
      </c>
      <c r="B67" s="43" t="s">
        <v>107</v>
      </c>
      <c r="C67" s="43" t="s">
        <v>233</v>
      </c>
      <c r="D67" s="64"/>
      <c r="E67" s="44">
        <f>E68</f>
        <v>2186.2</v>
      </c>
      <c r="F67" s="44">
        <f>F68</f>
        <v>0</v>
      </c>
      <c r="G67" s="44">
        <f>G68</f>
        <v>2186.2</v>
      </c>
      <c r="H67" s="44">
        <f>H68</f>
        <v>4921.9</v>
      </c>
      <c r="I67" s="44">
        <f>I68</f>
        <v>5132.3</v>
      </c>
      <c r="J67" s="114"/>
      <c r="K67" s="114"/>
    </row>
    <row r="68" spans="1:10" ht="31.5">
      <c r="A68" s="73" t="s">
        <v>13</v>
      </c>
      <c r="B68" s="43" t="s">
        <v>107</v>
      </c>
      <c r="C68" s="43" t="s">
        <v>233</v>
      </c>
      <c r="D68" s="43" t="s">
        <v>8</v>
      </c>
      <c r="E68" s="49">
        <v>2186.2</v>
      </c>
      <c r="F68" s="176"/>
      <c r="G68" s="49">
        <f>E68+F68</f>
        <v>2186.2</v>
      </c>
      <c r="H68" s="49">
        <v>4921.9</v>
      </c>
      <c r="I68" s="49">
        <v>5132.3</v>
      </c>
      <c r="J68" s="114"/>
    </row>
    <row r="69" spans="1:10" ht="31.5">
      <c r="A69" s="14" t="s">
        <v>39</v>
      </c>
      <c r="B69" s="43" t="s">
        <v>107</v>
      </c>
      <c r="C69" s="15" t="s">
        <v>242</v>
      </c>
      <c r="D69" s="15"/>
      <c r="E69" s="44">
        <f>E70</f>
        <v>2516.6</v>
      </c>
      <c r="F69" s="44">
        <f>F70</f>
        <v>0</v>
      </c>
      <c r="G69" s="44">
        <f>G70</f>
        <v>2516.6</v>
      </c>
      <c r="H69" s="44">
        <f>H70</f>
        <v>0</v>
      </c>
      <c r="I69" s="44">
        <f>I70</f>
        <v>0</v>
      </c>
      <c r="J69" s="114"/>
    </row>
    <row r="70" spans="1:10" ht="31.5">
      <c r="A70" s="46" t="s">
        <v>13</v>
      </c>
      <c r="B70" s="43" t="s">
        <v>107</v>
      </c>
      <c r="C70" s="15" t="s">
        <v>242</v>
      </c>
      <c r="D70" s="43" t="s">
        <v>8</v>
      </c>
      <c r="E70" s="44">
        <v>2516.6</v>
      </c>
      <c r="F70" s="176"/>
      <c r="G70" s="44">
        <f>E70+F70</f>
        <v>2516.6</v>
      </c>
      <c r="H70" s="44">
        <v>0</v>
      </c>
      <c r="I70" s="44">
        <v>0</v>
      </c>
      <c r="J70" s="114"/>
    </row>
    <row r="71" spans="1:10" ht="31.5">
      <c r="A71" s="46" t="s">
        <v>40</v>
      </c>
      <c r="B71" s="43" t="s">
        <v>107</v>
      </c>
      <c r="C71" s="21" t="s">
        <v>234</v>
      </c>
      <c r="D71" s="21"/>
      <c r="E71" s="44">
        <f>E72</f>
        <v>919.5</v>
      </c>
      <c r="F71" s="44">
        <f>F72</f>
        <v>0</v>
      </c>
      <c r="G71" s="44">
        <f>G72</f>
        <v>919.5</v>
      </c>
      <c r="H71" s="44">
        <f>H72</f>
        <v>4386</v>
      </c>
      <c r="I71" s="44">
        <f>I72</f>
        <v>4577</v>
      </c>
      <c r="J71" s="114"/>
    </row>
    <row r="72" spans="1:10" ht="31.5">
      <c r="A72" s="46" t="s">
        <v>13</v>
      </c>
      <c r="B72" s="43" t="s">
        <v>107</v>
      </c>
      <c r="C72" s="21" t="s">
        <v>234</v>
      </c>
      <c r="D72" s="21" t="s">
        <v>8</v>
      </c>
      <c r="E72" s="44">
        <v>919.5</v>
      </c>
      <c r="F72" s="175"/>
      <c r="G72" s="44">
        <f>E72+F72</f>
        <v>919.5</v>
      </c>
      <c r="H72" s="44">
        <v>4386</v>
      </c>
      <c r="I72" s="44">
        <v>4577</v>
      </c>
      <c r="J72" s="114"/>
    </row>
    <row r="73" spans="1:10" ht="31.5">
      <c r="A73" s="41" t="s">
        <v>40</v>
      </c>
      <c r="B73" s="43" t="s">
        <v>107</v>
      </c>
      <c r="C73" s="15" t="s">
        <v>243</v>
      </c>
      <c r="D73" s="43"/>
      <c r="E73" s="44">
        <f>E74+E75</f>
        <v>17523</v>
      </c>
      <c r="F73" s="44">
        <f>F74+F75</f>
        <v>-1797.2</v>
      </c>
      <c r="G73" s="44">
        <f>G74+G75</f>
        <v>15725.800000000001</v>
      </c>
      <c r="H73" s="44">
        <f>H74+H75</f>
        <v>0</v>
      </c>
      <c r="I73" s="44">
        <f>I74+I75</f>
        <v>0</v>
      </c>
      <c r="J73" s="114"/>
    </row>
    <row r="74" spans="1:10" ht="31.5">
      <c r="A74" s="73" t="s">
        <v>13</v>
      </c>
      <c r="B74" s="43" t="s">
        <v>107</v>
      </c>
      <c r="C74" s="15" t="s">
        <v>243</v>
      </c>
      <c r="D74" s="43" t="s">
        <v>8</v>
      </c>
      <c r="E74" s="44">
        <f>15580.6+145.2</f>
        <v>15725.800000000001</v>
      </c>
      <c r="F74" s="176"/>
      <c r="G74" s="44">
        <f>E74+F74</f>
        <v>15725.800000000001</v>
      </c>
      <c r="H74" s="44">
        <v>0</v>
      </c>
      <c r="I74" s="44">
        <v>0</v>
      </c>
      <c r="J74" s="114"/>
    </row>
    <row r="75" spans="1:10" ht="15.75">
      <c r="A75" s="41" t="s">
        <v>45</v>
      </c>
      <c r="B75" s="43" t="s">
        <v>107</v>
      </c>
      <c r="C75" s="15" t="s">
        <v>243</v>
      </c>
      <c r="D75" s="43" t="s">
        <v>46</v>
      </c>
      <c r="E75" s="44">
        <f>199.7+399.4+1198.1</f>
        <v>1797.1999999999998</v>
      </c>
      <c r="F75" s="176">
        <v>-1797.2</v>
      </c>
      <c r="G75" s="44">
        <f>E75+F75</f>
        <v>0</v>
      </c>
      <c r="H75" s="44">
        <v>0</v>
      </c>
      <c r="I75" s="44">
        <v>0</v>
      </c>
      <c r="J75" s="114"/>
    </row>
    <row r="76" spans="1:10" ht="31.5">
      <c r="A76" s="41" t="s">
        <v>271</v>
      </c>
      <c r="B76" s="43" t="s">
        <v>107</v>
      </c>
      <c r="C76" s="15" t="s">
        <v>274</v>
      </c>
      <c r="D76" s="43"/>
      <c r="E76" s="44">
        <f>E77</f>
        <v>10636</v>
      </c>
      <c r="F76" s="44">
        <f>F77</f>
        <v>0</v>
      </c>
      <c r="G76" s="44">
        <f>G77</f>
        <v>10636</v>
      </c>
      <c r="H76" s="44">
        <f>H77</f>
        <v>7132.799999999999</v>
      </c>
      <c r="I76" s="44">
        <f>I77</f>
        <v>7594.799999999999</v>
      </c>
      <c r="J76" s="114"/>
    </row>
    <row r="77" spans="1:10" ht="31.5">
      <c r="A77" s="46" t="s">
        <v>13</v>
      </c>
      <c r="B77" s="43" t="s">
        <v>107</v>
      </c>
      <c r="C77" s="15" t="s">
        <v>274</v>
      </c>
      <c r="D77" s="43" t="s">
        <v>8</v>
      </c>
      <c r="E77" s="44">
        <f>10728.8-92.8</f>
        <v>10636</v>
      </c>
      <c r="F77" s="176"/>
      <c r="G77" s="44">
        <f>E77+F77</f>
        <v>10636</v>
      </c>
      <c r="H77" s="44">
        <f>7120.4+12.4</f>
        <v>7132.799999999999</v>
      </c>
      <c r="I77" s="44">
        <f>7120.4+474.4</f>
        <v>7594.799999999999</v>
      </c>
      <c r="J77" s="114"/>
    </row>
    <row r="78" spans="1:10" ht="31.5">
      <c r="A78" s="41" t="s">
        <v>41</v>
      </c>
      <c r="B78" s="43" t="s">
        <v>107</v>
      </c>
      <c r="C78" s="15" t="s">
        <v>235</v>
      </c>
      <c r="D78" s="43"/>
      <c r="E78" s="44">
        <f>E79</f>
        <v>2050</v>
      </c>
      <c r="F78" s="44">
        <f>F79</f>
        <v>0</v>
      </c>
      <c r="G78" s="44">
        <f>G79</f>
        <v>2050</v>
      </c>
      <c r="H78" s="44">
        <f>H79</f>
        <v>2050</v>
      </c>
      <c r="I78" s="44">
        <f>I79</f>
        <v>2050</v>
      </c>
      <c r="J78" s="114"/>
    </row>
    <row r="79" spans="1:10" ht="31.5">
      <c r="A79" s="46" t="s">
        <v>13</v>
      </c>
      <c r="B79" s="43" t="s">
        <v>107</v>
      </c>
      <c r="C79" s="15" t="s">
        <v>235</v>
      </c>
      <c r="D79" s="43" t="s">
        <v>8</v>
      </c>
      <c r="E79" s="44">
        <v>2050</v>
      </c>
      <c r="F79" s="176"/>
      <c r="G79" s="44">
        <f>E79+F79</f>
        <v>2050</v>
      </c>
      <c r="H79" s="44">
        <v>2050</v>
      </c>
      <c r="I79" s="44">
        <v>2050</v>
      </c>
      <c r="J79" s="114"/>
    </row>
    <row r="80" spans="1:10" ht="15.75">
      <c r="A80" s="46" t="s">
        <v>273</v>
      </c>
      <c r="B80" s="43" t="s">
        <v>107</v>
      </c>
      <c r="C80" s="15" t="s">
        <v>272</v>
      </c>
      <c r="D80" s="43"/>
      <c r="E80" s="44">
        <f>E81</f>
        <v>17</v>
      </c>
      <c r="F80" s="44">
        <f>F81</f>
        <v>0</v>
      </c>
      <c r="G80" s="44">
        <f>G81</f>
        <v>17</v>
      </c>
      <c r="H80" s="44">
        <f>H81</f>
        <v>19</v>
      </c>
      <c r="I80" s="44">
        <f>I81</f>
        <v>450</v>
      </c>
      <c r="J80" s="114"/>
    </row>
    <row r="81" spans="1:10" ht="31.5">
      <c r="A81" s="46" t="s">
        <v>13</v>
      </c>
      <c r="B81" s="43" t="s">
        <v>107</v>
      </c>
      <c r="C81" s="15" t="s">
        <v>272</v>
      </c>
      <c r="D81" s="43" t="s">
        <v>8</v>
      </c>
      <c r="E81" s="44">
        <v>17</v>
      </c>
      <c r="F81" s="176"/>
      <c r="G81" s="44">
        <f>E81+F81</f>
        <v>17</v>
      </c>
      <c r="H81" s="44">
        <v>19</v>
      </c>
      <c r="I81" s="44">
        <v>450</v>
      </c>
      <c r="J81" s="114"/>
    </row>
    <row r="82" spans="1:10" ht="63">
      <c r="A82" s="41" t="s">
        <v>42</v>
      </c>
      <c r="B82" s="43" t="s">
        <v>107</v>
      </c>
      <c r="C82" s="36" t="s">
        <v>244</v>
      </c>
      <c r="D82" s="43"/>
      <c r="E82" s="44">
        <f>E83</f>
        <v>300</v>
      </c>
      <c r="F82" s="44">
        <f>F83</f>
        <v>0</v>
      </c>
      <c r="G82" s="44">
        <f>G83</f>
        <v>300</v>
      </c>
      <c r="H82" s="44">
        <f>H83</f>
        <v>300</v>
      </c>
      <c r="I82" s="44">
        <f>I83</f>
        <v>300</v>
      </c>
      <c r="J82" s="114"/>
    </row>
    <row r="83" spans="1:10" ht="15.75">
      <c r="A83" s="73" t="s">
        <v>9</v>
      </c>
      <c r="B83" s="43" t="s">
        <v>107</v>
      </c>
      <c r="C83" s="36" t="s">
        <v>244</v>
      </c>
      <c r="D83" s="43" t="s">
        <v>12</v>
      </c>
      <c r="E83" s="44">
        <v>300</v>
      </c>
      <c r="F83" s="176"/>
      <c r="G83" s="44">
        <f>E83+F83</f>
        <v>300</v>
      </c>
      <c r="H83" s="44">
        <v>300</v>
      </c>
      <c r="I83" s="44">
        <v>300</v>
      </c>
      <c r="J83" s="114"/>
    </row>
    <row r="84" spans="1:10" ht="47.25">
      <c r="A84" s="10" t="s">
        <v>66</v>
      </c>
      <c r="B84" s="98" t="s">
        <v>107</v>
      </c>
      <c r="C84" s="11" t="s">
        <v>236</v>
      </c>
      <c r="D84" s="11" t="s">
        <v>0</v>
      </c>
      <c r="E84" s="12">
        <f>E88+E85</f>
        <v>1510.2</v>
      </c>
      <c r="F84" s="12">
        <f>F88+F85</f>
        <v>2500</v>
      </c>
      <c r="G84" s="12">
        <f>G88+G85</f>
        <v>4010.2</v>
      </c>
      <c r="H84" s="12">
        <f>H88+H85</f>
        <v>200</v>
      </c>
      <c r="I84" s="12">
        <f>I88+I85</f>
        <v>200</v>
      </c>
      <c r="J84" s="114"/>
    </row>
    <row r="85" spans="1:10" ht="31.5">
      <c r="A85" s="22" t="s">
        <v>67</v>
      </c>
      <c r="B85" s="28" t="s">
        <v>107</v>
      </c>
      <c r="C85" s="15" t="s">
        <v>237</v>
      </c>
      <c r="D85" s="43"/>
      <c r="E85" s="20">
        <f>E87</f>
        <v>50</v>
      </c>
      <c r="F85" s="20">
        <f>F87+F86</f>
        <v>2500</v>
      </c>
      <c r="G85" s="20">
        <f>G87+G86</f>
        <v>2550</v>
      </c>
      <c r="H85" s="20">
        <f>H87</f>
        <v>50</v>
      </c>
      <c r="I85" s="20">
        <f>I87</f>
        <v>50</v>
      </c>
      <c r="J85" s="114"/>
    </row>
    <row r="86" spans="1:10" ht="36.75" customHeight="1">
      <c r="A86" s="22" t="s">
        <v>13</v>
      </c>
      <c r="B86" s="28" t="s">
        <v>107</v>
      </c>
      <c r="C86" s="15" t="s">
        <v>237</v>
      </c>
      <c r="D86" s="43" t="s">
        <v>8</v>
      </c>
      <c r="E86" s="20"/>
      <c r="F86" s="20">
        <v>2500</v>
      </c>
      <c r="G86" s="20">
        <f>E86+F86</f>
        <v>2500</v>
      </c>
      <c r="H86" s="20"/>
      <c r="I86" s="20"/>
      <c r="J86" s="114"/>
    </row>
    <row r="87" spans="1:10" ht="15.75">
      <c r="A87" s="41" t="s">
        <v>29</v>
      </c>
      <c r="B87" s="43" t="s">
        <v>107</v>
      </c>
      <c r="C87" s="15" t="s">
        <v>237</v>
      </c>
      <c r="D87" s="43" t="s">
        <v>17</v>
      </c>
      <c r="E87" s="44">
        <v>50</v>
      </c>
      <c r="F87" s="176">
        <v>0</v>
      </c>
      <c r="G87" s="44">
        <f>E87+F87</f>
        <v>50</v>
      </c>
      <c r="H87" s="44">
        <v>50</v>
      </c>
      <c r="I87" s="44">
        <v>50</v>
      </c>
      <c r="J87" s="114"/>
    </row>
    <row r="88" spans="1:10" ht="31.5">
      <c r="A88" s="41" t="s">
        <v>52</v>
      </c>
      <c r="B88" s="43" t="s">
        <v>107</v>
      </c>
      <c r="C88" s="15" t="s">
        <v>238</v>
      </c>
      <c r="D88" s="21"/>
      <c r="E88" s="20">
        <f>E89</f>
        <v>1460.2</v>
      </c>
      <c r="F88" s="20">
        <f>F89</f>
        <v>0</v>
      </c>
      <c r="G88" s="20">
        <f>G89</f>
        <v>1460.2</v>
      </c>
      <c r="H88" s="20">
        <f>H89</f>
        <v>150</v>
      </c>
      <c r="I88" s="20">
        <f>I89</f>
        <v>150</v>
      </c>
      <c r="J88" s="114"/>
    </row>
    <row r="89" spans="1:10" ht="31.5">
      <c r="A89" s="73" t="s">
        <v>13</v>
      </c>
      <c r="B89" s="43" t="s">
        <v>107</v>
      </c>
      <c r="C89" s="15" t="s">
        <v>238</v>
      </c>
      <c r="D89" s="43" t="s">
        <v>8</v>
      </c>
      <c r="E89" s="44">
        <v>1460.2</v>
      </c>
      <c r="F89" s="176"/>
      <c r="G89" s="44">
        <f>E89+F89</f>
        <v>1460.2</v>
      </c>
      <c r="H89" s="44">
        <v>150</v>
      </c>
      <c r="I89" s="44">
        <v>150</v>
      </c>
      <c r="J89" s="114"/>
    </row>
    <row r="90" spans="1:10" ht="31.5">
      <c r="A90" s="10" t="s">
        <v>308</v>
      </c>
      <c r="B90" s="98" t="s">
        <v>107</v>
      </c>
      <c r="C90" s="11" t="s">
        <v>287</v>
      </c>
      <c r="D90" s="11" t="s">
        <v>0</v>
      </c>
      <c r="E90" s="12">
        <f aca="true" t="shared" si="1" ref="E90:I91">E91</f>
        <v>343.4</v>
      </c>
      <c r="F90" s="12">
        <f t="shared" si="1"/>
        <v>0</v>
      </c>
      <c r="G90" s="12">
        <f t="shared" si="1"/>
        <v>343.4</v>
      </c>
      <c r="H90" s="12">
        <f t="shared" si="1"/>
        <v>343.5</v>
      </c>
      <c r="I90" s="12">
        <f t="shared" si="1"/>
        <v>343.5</v>
      </c>
      <c r="J90" s="114"/>
    </row>
    <row r="91" spans="1:10" ht="63">
      <c r="A91" s="143" t="s">
        <v>247</v>
      </c>
      <c r="B91" s="43" t="s">
        <v>107</v>
      </c>
      <c r="C91" s="138" t="s">
        <v>288</v>
      </c>
      <c r="D91" s="137"/>
      <c r="E91" s="136">
        <f t="shared" si="1"/>
        <v>343.4</v>
      </c>
      <c r="F91" s="136">
        <f t="shared" si="1"/>
        <v>0</v>
      </c>
      <c r="G91" s="136">
        <f t="shared" si="1"/>
        <v>343.4</v>
      </c>
      <c r="H91" s="136">
        <f t="shared" si="1"/>
        <v>343.5</v>
      </c>
      <c r="I91" s="136">
        <f t="shared" si="1"/>
        <v>343.5</v>
      </c>
      <c r="J91" s="114"/>
    </row>
    <row r="92" spans="1:10" ht="31.5">
      <c r="A92" s="73" t="s">
        <v>13</v>
      </c>
      <c r="B92" s="43" t="s">
        <v>107</v>
      </c>
      <c r="C92" s="138" t="s">
        <v>288</v>
      </c>
      <c r="D92" s="137" t="s">
        <v>8</v>
      </c>
      <c r="E92" s="136">
        <v>343.4</v>
      </c>
      <c r="F92" s="179"/>
      <c r="G92" s="136">
        <f>E92+F92</f>
        <v>343.4</v>
      </c>
      <c r="H92" s="136">
        <v>343.5</v>
      </c>
      <c r="I92" s="136">
        <v>343.5</v>
      </c>
      <c r="J92" s="114"/>
    </row>
    <row r="93" spans="1:10" ht="31.5">
      <c r="A93" s="96" t="s">
        <v>86</v>
      </c>
      <c r="B93" s="91" t="s">
        <v>107</v>
      </c>
      <c r="C93" s="90" t="s">
        <v>152</v>
      </c>
      <c r="D93" s="90" t="s">
        <v>0</v>
      </c>
      <c r="E93" s="97">
        <f>E94</f>
        <v>750</v>
      </c>
      <c r="F93" s="97">
        <f>F94</f>
        <v>0</v>
      </c>
      <c r="G93" s="97">
        <f>G94</f>
        <v>750</v>
      </c>
      <c r="H93" s="97">
        <f>H94</f>
        <v>1803.9</v>
      </c>
      <c r="I93" s="97">
        <f>I94</f>
        <v>1803.9</v>
      </c>
      <c r="J93" s="114"/>
    </row>
    <row r="94" spans="1:10" ht="15.75">
      <c r="A94" s="10" t="s">
        <v>88</v>
      </c>
      <c r="B94" s="106" t="s">
        <v>107</v>
      </c>
      <c r="C94" s="11" t="s">
        <v>163</v>
      </c>
      <c r="D94" s="11" t="s">
        <v>0</v>
      </c>
      <c r="E94" s="12">
        <f>E95+E98+E100</f>
        <v>750</v>
      </c>
      <c r="F94" s="12">
        <f>F95+F98+F100</f>
        <v>0</v>
      </c>
      <c r="G94" s="12">
        <f>G95+G98+G100</f>
        <v>750</v>
      </c>
      <c r="H94" s="12">
        <f>H95+H98+H100</f>
        <v>1803.9</v>
      </c>
      <c r="I94" s="12">
        <f>I95+I98+I100</f>
        <v>1803.9</v>
      </c>
      <c r="J94" s="114"/>
    </row>
    <row r="95" spans="1:10" ht="15.75">
      <c r="A95" s="41" t="s">
        <v>102</v>
      </c>
      <c r="B95" s="43" t="s">
        <v>107</v>
      </c>
      <c r="C95" s="43" t="s">
        <v>170</v>
      </c>
      <c r="D95" s="43"/>
      <c r="E95" s="44">
        <f>E96+E97</f>
        <v>500</v>
      </c>
      <c r="F95" s="44">
        <f>F96+F97</f>
        <v>0</v>
      </c>
      <c r="G95" s="44">
        <f>G96+G97</f>
        <v>500</v>
      </c>
      <c r="H95" s="44">
        <f>H96+H97</f>
        <v>615</v>
      </c>
      <c r="I95" s="44">
        <f>I96+I97</f>
        <v>615</v>
      </c>
      <c r="J95" s="114"/>
    </row>
    <row r="96" spans="1:10" ht="31.5">
      <c r="A96" s="41" t="s">
        <v>13</v>
      </c>
      <c r="B96" s="43" t="s">
        <v>107</v>
      </c>
      <c r="C96" s="43" t="s">
        <v>170</v>
      </c>
      <c r="D96" s="43" t="s">
        <v>8</v>
      </c>
      <c r="E96" s="38">
        <v>300</v>
      </c>
      <c r="F96" s="176"/>
      <c r="G96" s="38">
        <f>E96+F96</f>
        <v>300</v>
      </c>
      <c r="H96" s="38">
        <v>415</v>
      </c>
      <c r="I96" s="38">
        <v>415</v>
      </c>
      <c r="J96" s="114"/>
    </row>
    <row r="97" spans="1:10" ht="15.75">
      <c r="A97" s="41" t="s">
        <v>29</v>
      </c>
      <c r="B97" s="43" t="s">
        <v>107</v>
      </c>
      <c r="C97" s="43" t="s">
        <v>170</v>
      </c>
      <c r="D97" s="43" t="s">
        <v>17</v>
      </c>
      <c r="E97" s="38">
        <v>200</v>
      </c>
      <c r="F97" s="176"/>
      <c r="G97" s="38">
        <f>E97+F97</f>
        <v>200</v>
      </c>
      <c r="H97" s="38">
        <v>200</v>
      </c>
      <c r="I97" s="38">
        <v>200</v>
      </c>
      <c r="J97" s="114"/>
    </row>
    <row r="98" spans="1:10" ht="31.5">
      <c r="A98" s="41" t="s">
        <v>132</v>
      </c>
      <c r="B98" s="43" t="s">
        <v>107</v>
      </c>
      <c r="C98" s="43" t="s">
        <v>171</v>
      </c>
      <c r="D98" s="43"/>
      <c r="E98" s="44">
        <f>E99</f>
        <v>150</v>
      </c>
      <c r="F98" s="44">
        <f>F99</f>
        <v>0</v>
      </c>
      <c r="G98" s="44">
        <f>G99</f>
        <v>150</v>
      </c>
      <c r="H98" s="44">
        <f>H99</f>
        <v>691.5</v>
      </c>
      <c r="I98" s="44">
        <f>I99</f>
        <v>691.5</v>
      </c>
      <c r="J98" s="114"/>
    </row>
    <row r="99" spans="1:10" ht="31.5">
      <c r="A99" s="41" t="s">
        <v>13</v>
      </c>
      <c r="B99" s="43" t="s">
        <v>107</v>
      </c>
      <c r="C99" s="43" t="s">
        <v>171</v>
      </c>
      <c r="D99" s="43" t="s">
        <v>8</v>
      </c>
      <c r="E99" s="44">
        <v>150</v>
      </c>
      <c r="F99" s="176"/>
      <c r="G99" s="44">
        <f>E99+F99</f>
        <v>150</v>
      </c>
      <c r="H99" s="44">
        <v>691.5</v>
      </c>
      <c r="I99" s="44">
        <v>691.5</v>
      </c>
      <c r="J99" s="114"/>
    </row>
    <row r="100" spans="1:10" ht="32.25" customHeight="1">
      <c r="A100" s="41" t="s">
        <v>133</v>
      </c>
      <c r="B100" s="43" t="s">
        <v>107</v>
      </c>
      <c r="C100" s="43" t="s">
        <v>172</v>
      </c>
      <c r="D100" s="43"/>
      <c r="E100" s="44">
        <f>E101</f>
        <v>100</v>
      </c>
      <c r="F100" s="44">
        <f>F101</f>
        <v>0</v>
      </c>
      <c r="G100" s="44">
        <f>G101</f>
        <v>100</v>
      </c>
      <c r="H100" s="44">
        <f>H101</f>
        <v>497.4</v>
      </c>
      <c r="I100" s="44">
        <f>I101</f>
        <v>497.4</v>
      </c>
      <c r="J100" s="114"/>
    </row>
    <row r="101" spans="1:10" ht="31.5">
      <c r="A101" s="41" t="s">
        <v>13</v>
      </c>
      <c r="B101" s="43" t="s">
        <v>107</v>
      </c>
      <c r="C101" s="43" t="s">
        <v>172</v>
      </c>
      <c r="D101" s="43" t="s">
        <v>8</v>
      </c>
      <c r="E101" s="44">
        <v>100</v>
      </c>
      <c r="F101" s="176"/>
      <c r="G101" s="44">
        <f>E101+F101</f>
        <v>100</v>
      </c>
      <c r="H101" s="44">
        <v>497.4</v>
      </c>
      <c r="I101" s="44">
        <v>497.4</v>
      </c>
      <c r="J101" s="114"/>
    </row>
    <row r="102" spans="1:10" ht="31.5">
      <c r="A102" s="96" t="s">
        <v>58</v>
      </c>
      <c r="B102" s="91" t="s">
        <v>107</v>
      </c>
      <c r="C102" s="90" t="s">
        <v>184</v>
      </c>
      <c r="D102" s="90" t="s">
        <v>0</v>
      </c>
      <c r="E102" s="97">
        <f>E109+E103+E105+E111+E107</f>
        <v>58420.7</v>
      </c>
      <c r="F102" s="97">
        <f>F109+F103+F105+F111+F107</f>
        <v>0</v>
      </c>
      <c r="G102" s="97">
        <f>G109+G103+G105+G111+G107</f>
        <v>58420.7</v>
      </c>
      <c r="H102" s="97">
        <f>H109+H103+H105+H111+H107</f>
        <v>58420.7</v>
      </c>
      <c r="I102" s="97">
        <f>I109+I103+I105+I111+I107</f>
        <v>58420.7</v>
      </c>
      <c r="J102" s="114"/>
    </row>
    <row r="103" spans="1:10" ht="31.5">
      <c r="A103" s="41" t="s">
        <v>59</v>
      </c>
      <c r="B103" s="43" t="s">
        <v>107</v>
      </c>
      <c r="C103" s="43" t="s">
        <v>185</v>
      </c>
      <c r="D103" s="43"/>
      <c r="E103" s="44">
        <f>E104</f>
        <v>56000</v>
      </c>
      <c r="F103" s="44">
        <f>F104</f>
        <v>0</v>
      </c>
      <c r="G103" s="44">
        <f>G104</f>
        <v>56000</v>
      </c>
      <c r="H103" s="44">
        <f>H104</f>
        <v>56000</v>
      </c>
      <c r="I103" s="44">
        <f>I104</f>
        <v>56000</v>
      </c>
      <c r="J103" s="114"/>
    </row>
    <row r="104" spans="1:10" ht="31.5">
      <c r="A104" s="59" t="s">
        <v>10</v>
      </c>
      <c r="B104" s="43" t="s">
        <v>107</v>
      </c>
      <c r="C104" s="43" t="s">
        <v>185</v>
      </c>
      <c r="D104" s="43" t="s">
        <v>11</v>
      </c>
      <c r="E104" s="38">
        <v>56000</v>
      </c>
      <c r="F104" s="176"/>
      <c r="G104" s="38">
        <f>E104+F104</f>
        <v>56000</v>
      </c>
      <c r="H104" s="38">
        <v>56000</v>
      </c>
      <c r="I104" s="38">
        <v>56000</v>
      </c>
      <c r="J104" s="114"/>
    </row>
    <row r="105" spans="1:10" ht="15.75">
      <c r="A105" s="60" t="s">
        <v>43</v>
      </c>
      <c r="B105" s="43" t="s">
        <v>107</v>
      </c>
      <c r="C105" s="43" t="s">
        <v>186</v>
      </c>
      <c r="D105" s="43"/>
      <c r="E105" s="44">
        <f>E106</f>
        <v>300.7</v>
      </c>
      <c r="F105" s="44">
        <f>F106</f>
        <v>0</v>
      </c>
      <c r="G105" s="44">
        <f>G106</f>
        <v>300.7</v>
      </c>
      <c r="H105" s="44">
        <f>H106</f>
        <v>300.7</v>
      </c>
      <c r="I105" s="44">
        <f>I106</f>
        <v>300.7</v>
      </c>
      <c r="J105" s="114"/>
    </row>
    <row r="106" spans="1:10" ht="31.5">
      <c r="A106" s="22" t="s">
        <v>10</v>
      </c>
      <c r="B106" s="43" t="s">
        <v>107</v>
      </c>
      <c r="C106" s="43" t="s">
        <v>186</v>
      </c>
      <c r="D106" s="43" t="s">
        <v>11</v>
      </c>
      <c r="E106" s="44">
        <v>300.7</v>
      </c>
      <c r="F106" s="176"/>
      <c r="G106" s="44">
        <f>E106+F106</f>
        <v>300.7</v>
      </c>
      <c r="H106" s="44">
        <v>300.7</v>
      </c>
      <c r="I106" s="44">
        <v>300.7</v>
      </c>
      <c r="J106" s="114"/>
    </row>
    <row r="107" spans="1:10" ht="31.5">
      <c r="A107" s="99" t="s">
        <v>283</v>
      </c>
      <c r="B107" s="28" t="s">
        <v>107</v>
      </c>
      <c r="C107" s="43" t="s">
        <v>282</v>
      </c>
      <c r="D107" s="15"/>
      <c r="E107" s="17">
        <f>E108</f>
        <v>20</v>
      </c>
      <c r="F107" s="17">
        <f>F108</f>
        <v>0</v>
      </c>
      <c r="G107" s="17">
        <f>G108</f>
        <v>20</v>
      </c>
      <c r="H107" s="17">
        <f>H108</f>
        <v>20</v>
      </c>
      <c r="I107" s="17">
        <f>I108</f>
        <v>20</v>
      </c>
      <c r="J107" s="114"/>
    </row>
    <row r="108" spans="1:10" ht="31.5">
      <c r="A108" s="22" t="s">
        <v>13</v>
      </c>
      <c r="B108" s="28" t="s">
        <v>107</v>
      </c>
      <c r="C108" s="43" t="s">
        <v>282</v>
      </c>
      <c r="D108" s="15" t="s">
        <v>8</v>
      </c>
      <c r="E108" s="44">
        <v>20</v>
      </c>
      <c r="F108" s="178"/>
      <c r="G108" s="44">
        <f>E108+F108</f>
        <v>20</v>
      </c>
      <c r="H108" s="44">
        <v>20</v>
      </c>
      <c r="I108" s="44">
        <v>20</v>
      </c>
      <c r="J108" s="114"/>
    </row>
    <row r="109" spans="1:10" ht="31.5">
      <c r="A109" s="99" t="s">
        <v>44</v>
      </c>
      <c r="B109" s="28" t="s">
        <v>107</v>
      </c>
      <c r="C109" s="43" t="s">
        <v>187</v>
      </c>
      <c r="D109" s="15"/>
      <c r="E109" s="17">
        <f>E110</f>
        <v>2000</v>
      </c>
      <c r="F109" s="17">
        <f>F110</f>
        <v>0</v>
      </c>
      <c r="G109" s="17">
        <f>G110</f>
        <v>2000</v>
      </c>
      <c r="H109" s="17">
        <f>H110</f>
        <v>2000</v>
      </c>
      <c r="I109" s="17">
        <f>I110</f>
        <v>2000</v>
      </c>
      <c r="J109" s="114"/>
    </row>
    <row r="110" spans="1:10" ht="31.5">
      <c r="A110" s="22" t="s">
        <v>13</v>
      </c>
      <c r="B110" s="28" t="s">
        <v>107</v>
      </c>
      <c r="C110" s="43" t="s">
        <v>187</v>
      </c>
      <c r="D110" s="15" t="s">
        <v>8</v>
      </c>
      <c r="E110" s="44">
        <v>2000</v>
      </c>
      <c r="F110" s="178"/>
      <c r="G110" s="44">
        <f>E110+F110</f>
        <v>2000</v>
      </c>
      <c r="H110" s="44">
        <v>2000</v>
      </c>
      <c r="I110" s="44">
        <v>2000</v>
      </c>
      <c r="J110" s="114"/>
    </row>
    <row r="111" spans="1:10" ht="47.25">
      <c r="A111" s="22" t="s">
        <v>252</v>
      </c>
      <c r="B111" s="28" t="s">
        <v>107</v>
      </c>
      <c r="C111" s="43" t="s">
        <v>266</v>
      </c>
      <c r="D111" s="15"/>
      <c r="E111" s="44">
        <f>E112</f>
        <v>100</v>
      </c>
      <c r="F111" s="44">
        <f>F112</f>
        <v>0</v>
      </c>
      <c r="G111" s="44">
        <f>G112</f>
        <v>100</v>
      </c>
      <c r="H111" s="44">
        <f>H112</f>
        <v>100</v>
      </c>
      <c r="I111" s="44">
        <f>I112</f>
        <v>100</v>
      </c>
      <c r="J111" s="114"/>
    </row>
    <row r="112" spans="1:10" ht="31.5">
      <c r="A112" s="22" t="s">
        <v>10</v>
      </c>
      <c r="B112" s="28" t="s">
        <v>107</v>
      </c>
      <c r="C112" s="43" t="s">
        <v>266</v>
      </c>
      <c r="D112" s="15" t="s">
        <v>11</v>
      </c>
      <c r="E112" s="44">
        <v>100</v>
      </c>
      <c r="F112" s="178"/>
      <c r="G112" s="44">
        <f>E112+F112</f>
        <v>100</v>
      </c>
      <c r="H112" s="44">
        <v>100</v>
      </c>
      <c r="I112" s="44">
        <v>100</v>
      </c>
      <c r="J112" s="114"/>
    </row>
    <row r="113" spans="1:10" ht="31.5">
      <c r="A113" s="96" t="s">
        <v>91</v>
      </c>
      <c r="B113" s="91" t="s">
        <v>107</v>
      </c>
      <c r="C113" s="90" t="s">
        <v>200</v>
      </c>
      <c r="D113" s="90" t="s">
        <v>0</v>
      </c>
      <c r="E113" s="97">
        <f>E117+E151+E114</f>
        <v>119637.1</v>
      </c>
      <c r="F113" s="97">
        <f>F117+F151+F114</f>
        <v>1703.6</v>
      </c>
      <c r="G113" s="97">
        <f>G117+G151+G114</f>
        <v>121340.70000000001</v>
      </c>
      <c r="H113" s="97">
        <f>H117+H151+H114</f>
        <v>124793.40000000001</v>
      </c>
      <c r="I113" s="97">
        <f>I117+I151+I114</f>
        <v>124079.70000000001</v>
      </c>
      <c r="J113" s="114"/>
    </row>
    <row r="114" spans="1:10" ht="31.5">
      <c r="A114" s="10" t="s">
        <v>312</v>
      </c>
      <c r="B114" s="98" t="s">
        <v>107</v>
      </c>
      <c r="C114" s="106" t="s">
        <v>201</v>
      </c>
      <c r="D114" s="153"/>
      <c r="E114" s="154">
        <f aca="true" t="shared" si="2" ref="E114:I115">E115</f>
        <v>7041.4</v>
      </c>
      <c r="F114" s="154">
        <f t="shared" si="2"/>
        <v>0</v>
      </c>
      <c r="G114" s="154">
        <f t="shared" si="2"/>
        <v>7041.4</v>
      </c>
      <c r="H114" s="154">
        <f t="shared" si="2"/>
        <v>7041.4</v>
      </c>
      <c r="I114" s="154">
        <f t="shared" si="2"/>
        <v>6327.7</v>
      </c>
      <c r="J114" s="114"/>
    </row>
    <row r="115" spans="1:10" ht="15.75">
      <c r="A115" s="149" t="s">
        <v>310</v>
      </c>
      <c r="B115" s="28" t="s">
        <v>107</v>
      </c>
      <c r="C115" s="36" t="s">
        <v>309</v>
      </c>
      <c r="D115" s="126"/>
      <c r="E115" s="37">
        <f t="shared" si="2"/>
        <v>7041.4</v>
      </c>
      <c r="F115" s="37">
        <f t="shared" si="2"/>
        <v>0</v>
      </c>
      <c r="G115" s="37">
        <f t="shared" si="2"/>
        <v>7041.4</v>
      </c>
      <c r="H115" s="37">
        <f t="shared" si="2"/>
        <v>7041.4</v>
      </c>
      <c r="I115" s="37">
        <f t="shared" si="2"/>
        <v>6327.7</v>
      </c>
      <c r="J115" s="114"/>
    </row>
    <row r="116" spans="1:10" ht="15.75">
      <c r="A116" s="149" t="s">
        <v>296</v>
      </c>
      <c r="B116" s="28" t="s">
        <v>107</v>
      </c>
      <c r="C116" s="36" t="s">
        <v>309</v>
      </c>
      <c r="D116" s="36" t="s">
        <v>297</v>
      </c>
      <c r="E116" s="37">
        <f>7530.9-489.5</f>
        <v>7041.4</v>
      </c>
      <c r="F116" s="180"/>
      <c r="G116" s="37">
        <f>E116+F116</f>
        <v>7041.4</v>
      </c>
      <c r="H116" s="37">
        <f>7530.9-489.5</f>
        <v>7041.4</v>
      </c>
      <c r="I116" s="37">
        <f>6767.5-439.8</f>
        <v>6327.7</v>
      </c>
      <c r="J116" s="114"/>
    </row>
    <row r="117" spans="1:12" ht="15.75">
      <c r="A117" s="10" t="s">
        <v>94</v>
      </c>
      <c r="B117" s="98" t="s">
        <v>107</v>
      </c>
      <c r="C117" s="11" t="s">
        <v>208</v>
      </c>
      <c r="D117" s="11" t="s">
        <v>0</v>
      </c>
      <c r="E117" s="12">
        <f>E118+E120+E125+E132+E135+E138+E144+E141+E129+E147+E149</f>
        <v>111333.70000000001</v>
      </c>
      <c r="F117" s="12">
        <f>F118+F120+F125+F132+F135+F138+F144+F141+F129+F147+F149</f>
        <v>1703.6</v>
      </c>
      <c r="G117" s="12">
        <f>G118+G120+G125+G132+G135+G138+G144+G141+G129+G147+G149</f>
        <v>113037.30000000002</v>
      </c>
      <c r="H117" s="12">
        <f>H118+H120+H125+H132+H135+H138+H144+H141+H129+H147+H149</f>
        <v>116417.00000000001</v>
      </c>
      <c r="I117" s="12">
        <f>I118+I120+I125+I132+I135+I138+I144+I141+I129+I147+I149</f>
        <v>116417.00000000001</v>
      </c>
      <c r="J117" s="114"/>
      <c r="K117" s="114"/>
      <c r="L117" s="114"/>
    </row>
    <row r="118" spans="1:10" ht="31.5">
      <c r="A118" s="16" t="s">
        <v>20</v>
      </c>
      <c r="B118" s="43" t="s">
        <v>107</v>
      </c>
      <c r="C118" s="15" t="s">
        <v>209</v>
      </c>
      <c r="D118" s="7"/>
      <c r="E118" s="8">
        <f>E119</f>
        <v>200</v>
      </c>
      <c r="F118" s="8">
        <f>F119</f>
        <v>0</v>
      </c>
      <c r="G118" s="8">
        <f>G119</f>
        <v>200</v>
      </c>
      <c r="H118" s="8">
        <f>H119</f>
        <v>200</v>
      </c>
      <c r="I118" s="8">
        <f>I119</f>
        <v>200</v>
      </c>
      <c r="J118" s="114"/>
    </row>
    <row r="119" spans="1:10" ht="31.5">
      <c r="A119" s="46" t="s">
        <v>13</v>
      </c>
      <c r="B119" s="43" t="s">
        <v>107</v>
      </c>
      <c r="C119" s="15" t="s">
        <v>209</v>
      </c>
      <c r="D119" s="43" t="s">
        <v>8</v>
      </c>
      <c r="E119" s="44">
        <v>200</v>
      </c>
      <c r="F119" s="176"/>
      <c r="G119" s="44">
        <f>E119+F119</f>
        <v>200</v>
      </c>
      <c r="H119" s="44">
        <v>200</v>
      </c>
      <c r="I119" s="44">
        <v>200</v>
      </c>
      <c r="J119" s="114"/>
    </row>
    <row r="120" spans="1:10" ht="31.5">
      <c r="A120" s="75" t="s">
        <v>14</v>
      </c>
      <c r="B120" s="43" t="s">
        <v>107</v>
      </c>
      <c r="C120" s="43" t="s">
        <v>210</v>
      </c>
      <c r="D120" s="21"/>
      <c r="E120" s="20">
        <f>SUM(E121:E124)</f>
        <v>98758.40000000001</v>
      </c>
      <c r="F120" s="20">
        <f>SUM(F121:F124)</f>
        <v>0</v>
      </c>
      <c r="G120" s="20">
        <f>SUM(G121:G124)</f>
        <v>98758.40000000001</v>
      </c>
      <c r="H120" s="20">
        <f>SUM(H121:H124)</f>
        <v>104611.40000000001</v>
      </c>
      <c r="I120" s="20">
        <f>SUM(I121:I124)</f>
        <v>104611.40000000001</v>
      </c>
      <c r="J120" s="114"/>
    </row>
    <row r="121" spans="1:10" ht="63">
      <c r="A121" s="56" t="s">
        <v>15</v>
      </c>
      <c r="B121" s="43" t="s">
        <v>107</v>
      </c>
      <c r="C121" s="43" t="s">
        <v>210</v>
      </c>
      <c r="D121" s="43" t="s">
        <v>16</v>
      </c>
      <c r="E121" s="38">
        <f>84301.8-2933</f>
        <v>81368.8</v>
      </c>
      <c r="F121" s="176"/>
      <c r="G121" s="38">
        <f>E121+F121</f>
        <v>81368.8</v>
      </c>
      <c r="H121" s="38">
        <v>84950.3</v>
      </c>
      <c r="I121" s="38">
        <v>84950.3</v>
      </c>
      <c r="J121" s="114"/>
    </row>
    <row r="122" spans="1:10" ht="31.5">
      <c r="A122" s="100" t="s">
        <v>13</v>
      </c>
      <c r="B122" s="43" t="s">
        <v>107</v>
      </c>
      <c r="C122" s="43" t="s">
        <v>210</v>
      </c>
      <c r="D122" s="43" t="s">
        <v>8</v>
      </c>
      <c r="E122" s="38">
        <f>9030-264.8-36.7</f>
        <v>8728.5</v>
      </c>
      <c r="F122" s="176"/>
      <c r="G122" s="38">
        <f>E122+F122</f>
        <v>8728.5</v>
      </c>
      <c r="H122" s="38">
        <v>11000</v>
      </c>
      <c r="I122" s="38">
        <v>11000</v>
      </c>
      <c r="J122" s="114"/>
    </row>
    <row r="123" spans="1:10" ht="15.75">
      <c r="A123" s="22" t="s">
        <v>80</v>
      </c>
      <c r="B123" s="43" t="s">
        <v>107</v>
      </c>
      <c r="C123" s="43" t="s">
        <v>210</v>
      </c>
      <c r="D123" s="43" t="s">
        <v>17</v>
      </c>
      <c r="E123" s="38">
        <v>8233.1</v>
      </c>
      <c r="F123" s="176"/>
      <c r="G123" s="38">
        <f>E123+F123</f>
        <v>8233.1</v>
      </c>
      <c r="H123" s="38">
        <v>8233.1</v>
      </c>
      <c r="I123" s="38">
        <v>8233.1</v>
      </c>
      <c r="J123" s="114"/>
    </row>
    <row r="124" spans="1:10" ht="15.75">
      <c r="A124" s="73" t="s">
        <v>9</v>
      </c>
      <c r="B124" s="43" t="s">
        <v>107</v>
      </c>
      <c r="C124" s="43" t="s">
        <v>210</v>
      </c>
      <c r="D124" s="43" t="s">
        <v>12</v>
      </c>
      <c r="E124" s="38">
        <v>428</v>
      </c>
      <c r="F124" s="176"/>
      <c r="G124" s="38">
        <f>E124+F124</f>
        <v>428</v>
      </c>
      <c r="H124" s="38">
        <v>428</v>
      </c>
      <c r="I124" s="38">
        <v>428</v>
      </c>
      <c r="J124" s="114"/>
    </row>
    <row r="125" spans="1:10" ht="31.5">
      <c r="A125" s="16" t="s">
        <v>60</v>
      </c>
      <c r="B125" s="28" t="s">
        <v>107</v>
      </c>
      <c r="C125" s="15" t="s">
        <v>211</v>
      </c>
      <c r="D125" s="7"/>
      <c r="E125" s="8">
        <f>E126+E127+E128</f>
        <v>9841.6</v>
      </c>
      <c r="F125" s="8">
        <f>F126+F127+F128</f>
        <v>0</v>
      </c>
      <c r="G125" s="8">
        <f>G126+G127+G128</f>
        <v>9841.6</v>
      </c>
      <c r="H125" s="8">
        <f>H126+H127+H128</f>
        <v>10326.4</v>
      </c>
      <c r="I125" s="8">
        <f>I126+I127+I128</f>
        <v>10326.4</v>
      </c>
      <c r="J125" s="114"/>
    </row>
    <row r="126" spans="1:10" ht="63">
      <c r="A126" s="45" t="s">
        <v>15</v>
      </c>
      <c r="B126" s="43" t="s">
        <v>107</v>
      </c>
      <c r="C126" s="15" t="s">
        <v>211</v>
      </c>
      <c r="D126" s="7" t="s">
        <v>16</v>
      </c>
      <c r="E126" s="8">
        <v>8565.9</v>
      </c>
      <c r="F126" s="177"/>
      <c r="G126" s="8">
        <f>E126+F126</f>
        <v>8565.9</v>
      </c>
      <c r="H126" s="8">
        <f>9075.5-509.6</f>
        <v>8565.9</v>
      </c>
      <c r="I126" s="8">
        <f>15931-7365.1</f>
        <v>8565.9</v>
      </c>
      <c r="J126" s="114"/>
    </row>
    <row r="127" spans="1:10" ht="31.5">
      <c r="A127" s="46" t="s">
        <v>13</v>
      </c>
      <c r="B127" s="43" t="s">
        <v>107</v>
      </c>
      <c r="C127" s="15" t="s">
        <v>211</v>
      </c>
      <c r="D127" s="43" t="s">
        <v>8</v>
      </c>
      <c r="E127" s="8">
        <f>1275.7-60</f>
        <v>1215.7</v>
      </c>
      <c r="F127" s="176"/>
      <c r="G127" s="8">
        <f>E127+F127</f>
        <v>1215.7</v>
      </c>
      <c r="H127" s="8">
        <f>1760.5-60</f>
        <v>1700.5</v>
      </c>
      <c r="I127" s="8">
        <f>1760.5-60</f>
        <v>1700.5</v>
      </c>
      <c r="J127" s="114"/>
    </row>
    <row r="128" spans="1:10" ht="15.75">
      <c r="A128" s="73" t="s">
        <v>9</v>
      </c>
      <c r="B128" s="43" t="s">
        <v>107</v>
      </c>
      <c r="C128" s="15" t="s">
        <v>211</v>
      </c>
      <c r="D128" s="43" t="s">
        <v>12</v>
      </c>
      <c r="E128" s="8">
        <v>60</v>
      </c>
      <c r="F128" s="176"/>
      <c r="G128" s="8">
        <f>E128+F128</f>
        <v>60</v>
      </c>
      <c r="H128" s="8">
        <v>60</v>
      </c>
      <c r="I128" s="8">
        <v>60</v>
      </c>
      <c r="J128" s="114"/>
    </row>
    <row r="129" spans="1:10" ht="78" customHeight="1">
      <c r="A129" s="101" t="s">
        <v>345</v>
      </c>
      <c r="B129" s="43" t="s">
        <v>107</v>
      </c>
      <c r="C129" s="28" t="s">
        <v>246</v>
      </c>
      <c r="D129" s="43"/>
      <c r="E129" s="20">
        <f>E130+E131</f>
        <v>23.2</v>
      </c>
      <c r="F129" s="20">
        <f>F130+F131</f>
        <v>0</v>
      </c>
      <c r="G129" s="20">
        <f>G130+G131</f>
        <v>23.2</v>
      </c>
      <c r="H129" s="20">
        <f>H130+H131</f>
        <v>23.6</v>
      </c>
      <c r="I129" s="20">
        <f>I130+I131</f>
        <v>23.6</v>
      </c>
      <c r="J129" s="114"/>
    </row>
    <row r="130" spans="1:10" ht="63">
      <c r="A130" s="45" t="s">
        <v>15</v>
      </c>
      <c r="B130" s="43" t="s">
        <v>107</v>
      </c>
      <c r="C130" s="28" t="s">
        <v>246</v>
      </c>
      <c r="D130" s="43" t="s">
        <v>16</v>
      </c>
      <c r="E130" s="20">
        <f>23.2-E131</f>
        <v>15.2</v>
      </c>
      <c r="F130" s="176"/>
      <c r="G130" s="20">
        <f>E130+F130</f>
        <v>15.2</v>
      </c>
      <c r="H130" s="20">
        <f>23.6-H131</f>
        <v>15.600000000000001</v>
      </c>
      <c r="I130" s="20">
        <f>23.6-I131</f>
        <v>15.600000000000001</v>
      </c>
      <c r="J130" s="114"/>
    </row>
    <row r="131" spans="1:10" ht="31.5">
      <c r="A131" s="100" t="s">
        <v>13</v>
      </c>
      <c r="B131" s="43" t="s">
        <v>107</v>
      </c>
      <c r="C131" s="28" t="s">
        <v>246</v>
      </c>
      <c r="D131" s="43" t="s">
        <v>8</v>
      </c>
      <c r="E131" s="20">
        <f>5+1+2</f>
        <v>8</v>
      </c>
      <c r="F131" s="176"/>
      <c r="G131" s="20">
        <f>E131+F131</f>
        <v>8</v>
      </c>
      <c r="H131" s="20">
        <f>5+1+2</f>
        <v>8</v>
      </c>
      <c r="I131" s="20">
        <f>5+1+2</f>
        <v>8</v>
      </c>
      <c r="J131" s="114"/>
    </row>
    <row r="132" spans="1:10" ht="78.75">
      <c r="A132" s="39" t="s">
        <v>346</v>
      </c>
      <c r="B132" s="28" t="s">
        <v>107</v>
      </c>
      <c r="C132" s="28" t="s">
        <v>217</v>
      </c>
      <c r="D132" s="36"/>
      <c r="E132" s="37">
        <f>E133+E134</f>
        <v>84.5</v>
      </c>
      <c r="F132" s="37">
        <f>F133+F134</f>
        <v>0</v>
      </c>
      <c r="G132" s="37">
        <f>G133+G134</f>
        <v>84.5</v>
      </c>
      <c r="H132" s="37">
        <f>H133+H134</f>
        <v>87</v>
      </c>
      <c r="I132" s="37">
        <f>I133+I134</f>
        <v>87</v>
      </c>
      <c r="J132" s="114"/>
    </row>
    <row r="133" spans="1:10" ht="63">
      <c r="A133" s="45" t="s">
        <v>15</v>
      </c>
      <c r="B133" s="43" t="s">
        <v>107</v>
      </c>
      <c r="C133" s="28" t="s">
        <v>217</v>
      </c>
      <c r="D133" s="43" t="s">
        <v>16</v>
      </c>
      <c r="E133" s="44">
        <v>82.7</v>
      </c>
      <c r="F133" s="176"/>
      <c r="G133" s="44">
        <f>E133+F133</f>
        <v>82.7</v>
      </c>
      <c r="H133" s="44">
        <f>54.5+16.5+10.9+3.3</f>
        <v>85.2</v>
      </c>
      <c r="I133" s="44">
        <f>54.5+16.5+10.9+3.3</f>
        <v>85.2</v>
      </c>
      <c r="J133" s="114"/>
    </row>
    <row r="134" spans="1:10" ht="31.5">
      <c r="A134" s="22" t="s">
        <v>13</v>
      </c>
      <c r="B134" s="43" t="s">
        <v>107</v>
      </c>
      <c r="C134" s="28" t="s">
        <v>217</v>
      </c>
      <c r="D134" s="43" t="s">
        <v>8</v>
      </c>
      <c r="E134" s="44">
        <v>1.8</v>
      </c>
      <c r="F134" s="176"/>
      <c r="G134" s="44">
        <f>E134+F134</f>
        <v>1.8</v>
      </c>
      <c r="H134" s="44">
        <f>1.5+0.3</f>
        <v>1.8</v>
      </c>
      <c r="I134" s="44">
        <f>1.5+0.3</f>
        <v>1.8</v>
      </c>
      <c r="J134" s="114"/>
    </row>
    <row r="135" spans="1:12" ht="78.75">
      <c r="A135" s="22" t="s">
        <v>293</v>
      </c>
      <c r="B135" s="43" t="s">
        <v>107</v>
      </c>
      <c r="C135" s="28" t="s">
        <v>218</v>
      </c>
      <c r="D135" s="21"/>
      <c r="E135" s="20">
        <f>E136+E137</f>
        <v>74</v>
      </c>
      <c r="F135" s="20">
        <f>F136+F137</f>
        <v>0</v>
      </c>
      <c r="G135" s="20">
        <f>G136+G137</f>
        <v>74</v>
      </c>
      <c r="H135" s="20">
        <f>H136+H137</f>
        <v>76</v>
      </c>
      <c r="I135" s="20">
        <f>I136+I137</f>
        <v>76</v>
      </c>
      <c r="J135" s="114"/>
      <c r="K135" s="165"/>
      <c r="L135" s="165"/>
    </row>
    <row r="136" spans="1:12" ht="63">
      <c r="A136" s="22" t="s">
        <v>15</v>
      </c>
      <c r="B136" s="43" t="s">
        <v>107</v>
      </c>
      <c r="C136" s="28" t="s">
        <v>218</v>
      </c>
      <c r="D136" s="43" t="s">
        <v>16</v>
      </c>
      <c r="E136" s="44">
        <v>69</v>
      </c>
      <c r="F136" s="176"/>
      <c r="G136" s="44">
        <f>E136+F136</f>
        <v>69</v>
      </c>
      <c r="H136" s="44">
        <v>71</v>
      </c>
      <c r="I136" s="44">
        <v>71</v>
      </c>
      <c r="J136" s="114"/>
      <c r="K136" s="165"/>
      <c r="L136" s="165"/>
    </row>
    <row r="137" spans="1:10" ht="31.5">
      <c r="A137" s="22" t="s">
        <v>13</v>
      </c>
      <c r="B137" s="43" t="s">
        <v>107</v>
      </c>
      <c r="C137" s="28" t="s">
        <v>218</v>
      </c>
      <c r="D137" s="43" t="s">
        <v>8</v>
      </c>
      <c r="E137" s="44">
        <v>5</v>
      </c>
      <c r="F137" s="176"/>
      <c r="G137" s="44">
        <f>E137+F137</f>
        <v>5</v>
      </c>
      <c r="H137" s="44">
        <v>5</v>
      </c>
      <c r="I137" s="44">
        <v>5</v>
      </c>
      <c r="J137" s="114"/>
    </row>
    <row r="138" spans="1:10" ht="84.75" customHeight="1">
      <c r="A138" s="161" t="s">
        <v>336</v>
      </c>
      <c r="B138" s="43" t="s">
        <v>107</v>
      </c>
      <c r="C138" s="43" t="s">
        <v>219</v>
      </c>
      <c r="D138" s="21"/>
      <c r="E138" s="20">
        <f>E139+E140</f>
        <v>793</v>
      </c>
      <c r="F138" s="20">
        <f>F139+F140</f>
        <v>0</v>
      </c>
      <c r="G138" s="20">
        <f>G139+G140</f>
        <v>793</v>
      </c>
      <c r="H138" s="20">
        <f>H139+H140</f>
        <v>816.6</v>
      </c>
      <c r="I138" s="20">
        <f>I139+I140</f>
        <v>816.6</v>
      </c>
      <c r="J138" s="114"/>
    </row>
    <row r="139" spans="1:10" ht="63">
      <c r="A139" s="22" t="s">
        <v>15</v>
      </c>
      <c r="B139" s="43" t="s">
        <v>107</v>
      </c>
      <c r="C139" s="43" t="s">
        <v>219</v>
      </c>
      <c r="D139" s="43" t="s">
        <v>16</v>
      </c>
      <c r="E139" s="44">
        <v>776.1</v>
      </c>
      <c r="F139" s="176"/>
      <c r="G139" s="44">
        <f>E139+F139</f>
        <v>776.1</v>
      </c>
      <c r="H139" s="44">
        <v>799</v>
      </c>
      <c r="I139" s="44">
        <v>799</v>
      </c>
      <c r="J139" s="114"/>
    </row>
    <row r="140" spans="1:10" ht="31.5">
      <c r="A140" s="22" t="s">
        <v>13</v>
      </c>
      <c r="B140" s="43" t="s">
        <v>107</v>
      </c>
      <c r="C140" s="43" t="s">
        <v>219</v>
      </c>
      <c r="D140" s="43" t="s">
        <v>8</v>
      </c>
      <c r="E140" s="44">
        <v>16.9</v>
      </c>
      <c r="F140" s="176"/>
      <c r="G140" s="44">
        <f>E140+F140</f>
        <v>16.9</v>
      </c>
      <c r="H140" s="44">
        <v>17.6</v>
      </c>
      <c r="I140" s="44">
        <v>17.6</v>
      </c>
      <c r="J140" s="114"/>
    </row>
    <row r="141" spans="1:10" ht="63">
      <c r="A141" s="23" t="s">
        <v>248</v>
      </c>
      <c r="B141" s="28" t="s">
        <v>107</v>
      </c>
      <c r="C141" s="28" t="s">
        <v>220</v>
      </c>
      <c r="D141" s="36"/>
      <c r="E141" s="38">
        <f>E142+E143</f>
        <v>74</v>
      </c>
      <c r="F141" s="38">
        <f>F142+F143</f>
        <v>0</v>
      </c>
      <c r="G141" s="38">
        <f>G142+G143</f>
        <v>74</v>
      </c>
      <c r="H141" s="44">
        <f>H142+H143</f>
        <v>76</v>
      </c>
      <c r="I141" s="44">
        <f>I142+I143</f>
        <v>76</v>
      </c>
      <c r="J141" s="114"/>
    </row>
    <row r="142" spans="1:10" ht="63">
      <c r="A142" s="45" t="s">
        <v>15</v>
      </c>
      <c r="B142" s="43" t="s">
        <v>107</v>
      </c>
      <c r="C142" s="28" t="s">
        <v>220</v>
      </c>
      <c r="D142" s="43" t="s">
        <v>16</v>
      </c>
      <c r="E142" s="44">
        <v>69</v>
      </c>
      <c r="F142" s="176"/>
      <c r="G142" s="44">
        <f>E142+F142</f>
        <v>69</v>
      </c>
      <c r="H142" s="44">
        <v>71</v>
      </c>
      <c r="I142" s="44">
        <v>71</v>
      </c>
      <c r="J142" s="114"/>
    </row>
    <row r="143" spans="1:10" ht="31.5">
      <c r="A143" s="100" t="s">
        <v>13</v>
      </c>
      <c r="B143" s="43" t="s">
        <v>107</v>
      </c>
      <c r="C143" s="28" t="s">
        <v>220</v>
      </c>
      <c r="D143" s="43" t="s">
        <v>8</v>
      </c>
      <c r="E143" s="44">
        <v>5</v>
      </c>
      <c r="F143" s="176"/>
      <c r="G143" s="44">
        <f>E143+F143</f>
        <v>5</v>
      </c>
      <c r="H143" s="44">
        <v>5</v>
      </c>
      <c r="I143" s="44">
        <v>5</v>
      </c>
      <c r="J143" s="114"/>
    </row>
    <row r="144" spans="1:10" ht="31.5">
      <c r="A144" s="46" t="s">
        <v>53</v>
      </c>
      <c r="B144" s="43" t="s">
        <v>107</v>
      </c>
      <c r="C144" s="43" t="s">
        <v>212</v>
      </c>
      <c r="D144" s="43"/>
      <c r="E144" s="20">
        <f>E145+E146</f>
        <v>1485</v>
      </c>
      <c r="F144" s="20">
        <f>F145+F146</f>
        <v>0</v>
      </c>
      <c r="G144" s="20">
        <f>G145+G146</f>
        <v>1485</v>
      </c>
      <c r="H144" s="20">
        <f>H145+H146</f>
        <v>200</v>
      </c>
      <c r="I144" s="20">
        <f>I145+I146</f>
        <v>200</v>
      </c>
      <c r="J144" s="114"/>
    </row>
    <row r="145" spans="1:10" ht="31.5">
      <c r="A145" s="46" t="s">
        <v>13</v>
      </c>
      <c r="B145" s="43" t="s">
        <v>107</v>
      </c>
      <c r="C145" s="43" t="s">
        <v>212</v>
      </c>
      <c r="D145" s="43" t="s">
        <v>8</v>
      </c>
      <c r="E145" s="20">
        <v>1285</v>
      </c>
      <c r="F145" s="176"/>
      <c r="G145" s="20">
        <f>E145+F145</f>
        <v>1285</v>
      </c>
      <c r="H145" s="20">
        <v>0</v>
      </c>
      <c r="I145" s="20">
        <v>0</v>
      </c>
      <c r="J145" s="114"/>
    </row>
    <row r="146" spans="1:10" ht="15.75">
      <c r="A146" s="46" t="s">
        <v>9</v>
      </c>
      <c r="B146" s="43" t="s">
        <v>107</v>
      </c>
      <c r="C146" s="43" t="s">
        <v>212</v>
      </c>
      <c r="D146" s="43" t="s">
        <v>12</v>
      </c>
      <c r="E146" s="20">
        <v>200</v>
      </c>
      <c r="F146" s="176"/>
      <c r="G146" s="20">
        <f>E146+F146</f>
        <v>200</v>
      </c>
      <c r="H146" s="20">
        <v>200</v>
      </c>
      <c r="I146" s="20">
        <v>200</v>
      </c>
      <c r="J146" s="114"/>
    </row>
    <row r="147" spans="1:10" ht="31.5">
      <c r="A147" s="46" t="s">
        <v>385</v>
      </c>
      <c r="B147" s="43" t="s">
        <v>107</v>
      </c>
      <c r="C147" s="43" t="s">
        <v>365</v>
      </c>
      <c r="D147" s="43"/>
      <c r="E147" s="20">
        <f>E148</f>
        <v>0</v>
      </c>
      <c r="F147" s="20">
        <f>F148</f>
        <v>1203.6</v>
      </c>
      <c r="G147" s="20">
        <f>G148</f>
        <v>1203.6</v>
      </c>
      <c r="H147" s="20">
        <f>H148</f>
        <v>0</v>
      </c>
      <c r="I147" s="20">
        <f>I148</f>
        <v>0</v>
      </c>
      <c r="J147" s="114"/>
    </row>
    <row r="148" spans="1:10" ht="31.5">
      <c r="A148" s="74" t="s">
        <v>10</v>
      </c>
      <c r="B148" s="43" t="s">
        <v>107</v>
      </c>
      <c r="C148" s="43" t="s">
        <v>365</v>
      </c>
      <c r="D148" s="43" t="s">
        <v>11</v>
      </c>
      <c r="E148" s="20">
        <v>0</v>
      </c>
      <c r="F148" s="176">
        <f>1000+203.6</f>
        <v>1203.6</v>
      </c>
      <c r="G148" s="20">
        <f>E148+F148</f>
        <v>1203.6</v>
      </c>
      <c r="H148" s="20">
        <v>0</v>
      </c>
      <c r="I148" s="20">
        <v>0</v>
      </c>
      <c r="J148" s="114"/>
    </row>
    <row r="149" spans="1:10" ht="31.5">
      <c r="A149" s="46" t="s">
        <v>366</v>
      </c>
      <c r="B149" s="43" t="s">
        <v>107</v>
      </c>
      <c r="C149" s="43" t="s">
        <v>367</v>
      </c>
      <c r="D149" s="43"/>
      <c r="E149" s="20">
        <f>E150</f>
        <v>0</v>
      </c>
      <c r="F149" s="20">
        <f>F150</f>
        <v>500</v>
      </c>
      <c r="G149" s="20">
        <f>G150</f>
        <v>500</v>
      </c>
      <c r="H149" s="20">
        <f>H150</f>
        <v>0</v>
      </c>
      <c r="I149" s="20">
        <f>I150</f>
        <v>0</v>
      </c>
      <c r="J149" s="114"/>
    </row>
    <row r="150" spans="1:10" ht="31.5">
      <c r="A150" s="74" t="s">
        <v>10</v>
      </c>
      <c r="B150" s="43" t="s">
        <v>107</v>
      </c>
      <c r="C150" s="43" t="s">
        <v>367</v>
      </c>
      <c r="D150" s="43" t="s">
        <v>11</v>
      </c>
      <c r="E150" s="20">
        <v>0</v>
      </c>
      <c r="F150" s="176">
        <v>500</v>
      </c>
      <c r="G150" s="20">
        <f>E150+F150</f>
        <v>500</v>
      </c>
      <c r="H150" s="20">
        <v>0</v>
      </c>
      <c r="I150" s="20">
        <v>0</v>
      </c>
      <c r="J150" s="114"/>
    </row>
    <row r="151" spans="1:10" ht="15.75">
      <c r="A151" s="10" t="s">
        <v>84</v>
      </c>
      <c r="B151" s="98" t="s">
        <v>107</v>
      </c>
      <c r="C151" s="11" t="s">
        <v>213</v>
      </c>
      <c r="D151" s="11" t="s">
        <v>0</v>
      </c>
      <c r="E151" s="12">
        <f>E152+E156+E160+E158+E154+E162</f>
        <v>1262</v>
      </c>
      <c r="F151" s="12">
        <f>F152+F156+F160+F158+F154+F162</f>
        <v>0</v>
      </c>
      <c r="G151" s="12">
        <f>G152+G156+G160+G158+G154+G162</f>
        <v>1262</v>
      </c>
      <c r="H151" s="12">
        <f>H152+H156+H160+H158+H154+H162</f>
        <v>1335</v>
      </c>
      <c r="I151" s="12">
        <f>I152+I156+I160+I158+I154+I162</f>
        <v>1335</v>
      </c>
      <c r="J151" s="114"/>
    </row>
    <row r="152" spans="1:10" ht="47.25">
      <c r="A152" s="16" t="s">
        <v>21</v>
      </c>
      <c r="B152" s="28" t="s">
        <v>107</v>
      </c>
      <c r="C152" s="15" t="s">
        <v>214</v>
      </c>
      <c r="D152" s="7"/>
      <c r="E152" s="8">
        <f>E153</f>
        <v>47</v>
      </c>
      <c r="F152" s="8">
        <f>F153</f>
        <v>0</v>
      </c>
      <c r="G152" s="8">
        <f>G153</f>
        <v>47</v>
      </c>
      <c r="H152" s="8">
        <f>H153</f>
        <v>50</v>
      </c>
      <c r="I152" s="8">
        <f>I153</f>
        <v>50</v>
      </c>
      <c r="J152" s="114"/>
    </row>
    <row r="153" spans="1:10" ht="31.5">
      <c r="A153" s="46" t="s">
        <v>13</v>
      </c>
      <c r="B153" s="43" t="s">
        <v>107</v>
      </c>
      <c r="C153" s="15" t="s">
        <v>214</v>
      </c>
      <c r="D153" s="43" t="s">
        <v>8</v>
      </c>
      <c r="E153" s="20">
        <v>47</v>
      </c>
      <c r="F153" s="176"/>
      <c r="G153" s="20">
        <f>E153+F153</f>
        <v>47</v>
      </c>
      <c r="H153" s="20">
        <v>50</v>
      </c>
      <c r="I153" s="20">
        <v>50</v>
      </c>
      <c r="J153" s="114"/>
    </row>
    <row r="154" spans="1:10" ht="49.5" customHeight="1">
      <c r="A154" s="46" t="s">
        <v>284</v>
      </c>
      <c r="B154" s="28" t="s">
        <v>107</v>
      </c>
      <c r="C154" s="15" t="s">
        <v>285</v>
      </c>
      <c r="D154" s="7"/>
      <c r="E154" s="8">
        <f>E155</f>
        <v>60</v>
      </c>
      <c r="F154" s="8">
        <f>F155</f>
        <v>0</v>
      </c>
      <c r="G154" s="8">
        <f>G155</f>
        <v>60</v>
      </c>
      <c r="H154" s="8">
        <f>H155</f>
        <v>60</v>
      </c>
      <c r="I154" s="8">
        <f>I155</f>
        <v>60</v>
      </c>
      <c r="J154" s="114"/>
    </row>
    <row r="155" spans="1:10" ht="31.5">
      <c r="A155" s="46" t="s">
        <v>13</v>
      </c>
      <c r="B155" s="43" t="s">
        <v>107</v>
      </c>
      <c r="C155" s="15" t="s">
        <v>285</v>
      </c>
      <c r="D155" s="43" t="s">
        <v>8</v>
      </c>
      <c r="E155" s="20">
        <v>60</v>
      </c>
      <c r="F155" s="176"/>
      <c r="G155" s="20">
        <f>E155+F155</f>
        <v>60</v>
      </c>
      <c r="H155" s="20">
        <v>60</v>
      </c>
      <c r="I155" s="20">
        <v>60</v>
      </c>
      <c r="J155" s="114"/>
    </row>
    <row r="156" spans="1:10" ht="63">
      <c r="A156" s="57" t="s">
        <v>22</v>
      </c>
      <c r="B156" s="43" t="s">
        <v>107</v>
      </c>
      <c r="C156" s="15" t="s">
        <v>215</v>
      </c>
      <c r="D156" s="21"/>
      <c r="E156" s="20">
        <f>E157</f>
        <v>590</v>
      </c>
      <c r="F156" s="20">
        <f>F157</f>
        <v>0</v>
      </c>
      <c r="G156" s="20">
        <f>G157</f>
        <v>590</v>
      </c>
      <c r="H156" s="20">
        <f>H157</f>
        <v>660</v>
      </c>
      <c r="I156" s="20">
        <f>I157</f>
        <v>660</v>
      </c>
      <c r="J156" s="114"/>
    </row>
    <row r="157" spans="1:10" ht="31.5">
      <c r="A157" s="46" t="s">
        <v>13</v>
      </c>
      <c r="B157" s="43" t="s">
        <v>107</v>
      </c>
      <c r="C157" s="15" t="s">
        <v>215</v>
      </c>
      <c r="D157" s="43" t="s">
        <v>8</v>
      </c>
      <c r="E157" s="20">
        <v>590</v>
      </c>
      <c r="F157" s="176"/>
      <c r="G157" s="20">
        <f>E157+F157</f>
        <v>590</v>
      </c>
      <c r="H157" s="20">
        <v>660</v>
      </c>
      <c r="I157" s="20">
        <v>660</v>
      </c>
      <c r="J157" s="114"/>
    </row>
    <row r="158" spans="1:10" ht="31.5">
      <c r="A158" s="46" t="s">
        <v>254</v>
      </c>
      <c r="B158" s="43" t="s">
        <v>107</v>
      </c>
      <c r="C158" s="15" t="s">
        <v>253</v>
      </c>
      <c r="D158" s="21"/>
      <c r="E158" s="20">
        <f>E159</f>
        <v>265</v>
      </c>
      <c r="F158" s="20">
        <f>F159</f>
        <v>0</v>
      </c>
      <c r="G158" s="20">
        <f>G159</f>
        <v>265</v>
      </c>
      <c r="H158" s="20">
        <f>H159</f>
        <v>265</v>
      </c>
      <c r="I158" s="20">
        <f>I159</f>
        <v>265</v>
      </c>
      <c r="J158" s="114"/>
    </row>
    <row r="159" spans="1:10" ht="31.5">
      <c r="A159" s="46" t="s">
        <v>13</v>
      </c>
      <c r="B159" s="43" t="s">
        <v>107</v>
      </c>
      <c r="C159" s="15" t="s">
        <v>253</v>
      </c>
      <c r="D159" s="43" t="s">
        <v>8</v>
      </c>
      <c r="E159" s="20">
        <v>265</v>
      </c>
      <c r="F159" s="176"/>
      <c r="G159" s="20">
        <f>E159+F159</f>
        <v>265</v>
      </c>
      <c r="H159" s="20">
        <v>265</v>
      </c>
      <c r="I159" s="20">
        <v>265</v>
      </c>
      <c r="J159" s="114"/>
    </row>
    <row r="160" spans="1:10" ht="15.75">
      <c r="A160" s="101" t="s">
        <v>72</v>
      </c>
      <c r="B160" s="43" t="s">
        <v>107</v>
      </c>
      <c r="C160" s="15" t="s">
        <v>216</v>
      </c>
      <c r="D160" s="21"/>
      <c r="E160" s="20">
        <f>E161</f>
        <v>100</v>
      </c>
      <c r="F160" s="20">
        <f>F161</f>
        <v>0</v>
      </c>
      <c r="G160" s="20">
        <f>G161</f>
        <v>100</v>
      </c>
      <c r="H160" s="20">
        <f>H161</f>
        <v>100</v>
      </c>
      <c r="I160" s="20">
        <f>I161</f>
        <v>100</v>
      </c>
      <c r="J160" s="114"/>
    </row>
    <row r="161" spans="1:10" ht="31.5">
      <c r="A161" s="46" t="s">
        <v>13</v>
      </c>
      <c r="B161" s="43" t="s">
        <v>107</v>
      </c>
      <c r="C161" s="15" t="s">
        <v>216</v>
      </c>
      <c r="D161" s="43" t="s">
        <v>8</v>
      </c>
      <c r="E161" s="20">
        <v>100</v>
      </c>
      <c r="F161" s="176"/>
      <c r="G161" s="20">
        <f>E161+F161</f>
        <v>100</v>
      </c>
      <c r="H161" s="20">
        <v>100</v>
      </c>
      <c r="I161" s="20">
        <v>100</v>
      </c>
      <c r="J161" s="114"/>
    </row>
    <row r="162" spans="1:10" ht="15.75">
      <c r="A162" s="101" t="s">
        <v>330</v>
      </c>
      <c r="B162" s="43" t="s">
        <v>107</v>
      </c>
      <c r="C162" s="15" t="s">
        <v>329</v>
      </c>
      <c r="D162" s="21"/>
      <c r="E162" s="20">
        <f>E163</f>
        <v>200</v>
      </c>
      <c r="F162" s="20">
        <f>F163</f>
        <v>0</v>
      </c>
      <c r="G162" s="20">
        <f>G163</f>
        <v>200</v>
      </c>
      <c r="H162" s="20">
        <f>H163</f>
        <v>200</v>
      </c>
      <c r="I162" s="20">
        <f>I163</f>
        <v>200</v>
      </c>
      <c r="J162" s="114"/>
    </row>
    <row r="163" spans="1:10" ht="31.5">
      <c r="A163" s="46" t="s">
        <v>13</v>
      </c>
      <c r="B163" s="43" t="s">
        <v>107</v>
      </c>
      <c r="C163" s="15" t="s">
        <v>329</v>
      </c>
      <c r="D163" s="43" t="s">
        <v>8</v>
      </c>
      <c r="E163" s="20">
        <v>200</v>
      </c>
      <c r="F163" s="176"/>
      <c r="G163" s="20">
        <f>E163+F163</f>
        <v>200</v>
      </c>
      <c r="H163" s="20">
        <v>200</v>
      </c>
      <c r="I163" s="20">
        <v>200</v>
      </c>
      <c r="J163" s="114"/>
    </row>
    <row r="164" spans="1:10" ht="31.5">
      <c r="A164" s="96" t="s">
        <v>95</v>
      </c>
      <c r="B164" s="91" t="s">
        <v>107</v>
      </c>
      <c r="C164" s="90" t="s">
        <v>176</v>
      </c>
      <c r="D164" s="90" t="s">
        <v>0</v>
      </c>
      <c r="E164" s="97">
        <f>E165+E172+E175</f>
        <v>17542</v>
      </c>
      <c r="F164" s="97">
        <f>F165+F172+F175</f>
        <v>0</v>
      </c>
      <c r="G164" s="97">
        <f>G165+G172+G175</f>
        <v>17542.000000000004</v>
      </c>
      <c r="H164" s="97">
        <f>H165+H172+H175</f>
        <v>18004.5</v>
      </c>
      <c r="I164" s="97">
        <f>I165+I172+I175</f>
        <v>18017</v>
      </c>
      <c r="J164" s="114"/>
    </row>
    <row r="165" spans="1:10" ht="31.5">
      <c r="A165" s="10" t="s">
        <v>109</v>
      </c>
      <c r="B165" s="98" t="s">
        <v>107</v>
      </c>
      <c r="C165" s="11" t="s">
        <v>188</v>
      </c>
      <c r="D165" s="11" t="s">
        <v>0</v>
      </c>
      <c r="E165" s="12">
        <f>E166+E168</f>
        <v>16794.6</v>
      </c>
      <c r="F165" s="12">
        <f>F166+F168</f>
        <v>0</v>
      </c>
      <c r="G165" s="12">
        <f>G166+G168</f>
        <v>16794.600000000002</v>
      </c>
      <c r="H165" s="12">
        <f>H166+H168</f>
        <v>17256.7</v>
      </c>
      <c r="I165" s="12">
        <f>I166+I168</f>
        <v>17269.2</v>
      </c>
      <c r="J165" s="114"/>
    </row>
    <row r="166" spans="1:10" ht="15.75">
      <c r="A166" s="14" t="s">
        <v>35</v>
      </c>
      <c r="B166" s="28" t="s">
        <v>107</v>
      </c>
      <c r="C166" s="36" t="s">
        <v>189</v>
      </c>
      <c r="D166" s="9"/>
      <c r="E166" s="20">
        <f>E167</f>
        <v>67.3</v>
      </c>
      <c r="F166" s="20">
        <f>F167</f>
        <v>0</v>
      </c>
      <c r="G166" s="20">
        <f>G167</f>
        <v>67.3</v>
      </c>
      <c r="H166" s="20">
        <f>H167</f>
        <v>66.2</v>
      </c>
      <c r="I166" s="20">
        <f>I167</f>
        <v>67.7</v>
      </c>
      <c r="J166" s="114"/>
    </row>
    <row r="167" spans="1:10" ht="31.5">
      <c r="A167" s="41" t="s">
        <v>13</v>
      </c>
      <c r="B167" s="43" t="s">
        <v>107</v>
      </c>
      <c r="C167" s="36" t="s">
        <v>189</v>
      </c>
      <c r="D167" s="43" t="s">
        <v>8</v>
      </c>
      <c r="E167" s="20">
        <v>67.3</v>
      </c>
      <c r="F167" s="176"/>
      <c r="G167" s="20">
        <f>E167+F167</f>
        <v>67.3</v>
      </c>
      <c r="H167" s="20">
        <v>66.2</v>
      </c>
      <c r="I167" s="20">
        <v>67.7</v>
      </c>
      <c r="J167" s="114"/>
    </row>
    <row r="168" spans="1:10" ht="15.75">
      <c r="A168" s="41" t="s">
        <v>75</v>
      </c>
      <c r="B168" s="43" t="s">
        <v>107</v>
      </c>
      <c r="C168" s="36" t="s">
        <v>190</v>
      </c>
      <c r="D168" s="43"/>
      <c r="E168" s="44">
        <f>E169+E170+E171</f>
        <v>16727.3</v>
      </c>
      <c r="F168" s="44">
        <f>F169+F170+F171</f>
        <v>0</v>
      </c>
      <c r="G168" s="44">
        <f>G169+G170+G171</f>
        <v>16727.300000000003</v>
      </c>
      <c r="H168" s="44">
        <f>H169+H170+H171</f>
        <v>17190.5</v>
      </c>
      <c r="I168" s="44">
        <f>I169+I170+I171</f>
        <v>17201.5</v>
      </c>
      <c r="J168" s="114"/>
    </row>
    <row r="169" spans="1:10" ht="63">
      <c r="A169" s="22" t="s">
        <v>15</v>
      </c>
      <c r="B169" s="43" t="s">
        <v>107</v>
      </c>
      <c r="C169" s="36" t="s">
        <v>190</v>
      </c>
      <c r="D169" s="43" t="s">
        <v>16</v>
      </c>
      <c r="E169" s="37">
        <v>15690.1</v>
      </c>
      <c r="F169" s="176">
        <v>-33.4</v>
      </c>
      <c r="G169" s="37">
        <f>E169+F169</f>
        <v>15656.7</v>
      </c>
      <c r="H169" s="37">
        <v>16248.9</v>
      </c>
      <c r="I169" s="37">
        <v>16248.9</v>
      </c>
      <c r="J169" s="114"/>
    </row>
    <row r="170" spans="1:10" ht="31.5">
      <c r="A170" s="41" t="s">
        <v>13</v>
      </c>
      <c r="B170" s="43" t="s">
        <v>107</v>
      </c>
      <c r="C170" s="36" t="s">
        <v>190</v>
      </c>
      <c r="D170" s="43" t="s">
        <v>8</v>
      </c>
      <c r="E170" s="37">
        <v>992.9</v>
      </c>
      <c r="F170" s="176"/>
      <c r="G170" s="37">
        <f>E170+F170</f>
        <v>992.9</v>
      </c>
      <c r="H170" s="37">
        <v>897.3</v>
      </c>
      <c r="I170" s="37">
        <v>908.3</v>
      </c>
      <c r="J170" s="114"/>
    </row>
    <row r="171" spans="1:10" ht="15.75">
      <c r="A171" s="41" t="s">
        <v>9</v>
      </c>
      <c r="B171" s="43" t="s">
        <v>107</v>
      </c>
      <c r="C171" s="36" t="s">
        <v>249</v>
      </c>
      <c r="D171" s="43" t="s">
        <v>12</v>
      </c>
      <c r="E171" s="37">
        <v>44.3</v>
      </c>
      <c r="F171" s="176">
        <v>33.4</v>
      </c>
      <c r="G171" s="37">
        <f>E171+F171</f>
        <v>77.69999999999999</v>
      </c>
      <c r="H171" s="37">
        <v>44.3</v>
      </c>
      <c r="I171" s="37">
        <v>44.3</v>
      </c>
      <c r="J171" s="114"/>
    </row>
    <row r="172" spans="1:10" ht="31.5">
      <c r="A172" s="24" t="s">
        <v>110</v>
      </c>
      <c r="B172" s="98" t="s">
        <v>107</v>
      </c>
      <c r="C172" s="11" t="s">
        <v>175</v>
      </c>
      <c r="D172" s="11"/>
      <c r="E172" s="12">
        <f aca="true" t="shared" si="3" ref="E172:I173">E173</f>
        <v>597.4</v>
      </c>
      <c r="F172" s="12">
        <f t="shared" si="3"/>
        <v>0</v>
      </c>
      <c r="G172" s="12">
        <f t="shared" si="3"/>
        <v>597.4</v>
      </c>
      <c r="H172" s="12">
        <f t="shared" si="3"/>
        <v>597.8</v>
      </c>
      <c r="I172" s="12">
        <f t="shared" si="3"/>
        <v>597.8</v>
      </c>
      <c r="J172" s="114"/>
    </row>
    <row r="173" spans="1:10" ht="31.5">
      <c r="A173" s="22" t="s">
        <v>36</v>
      </c>
      <c r="B173" s="28" t="s">
        <v>107</v>
      </c>
      <c r="C173" s="36" t="s">
        <v>191</v>
      </c>
      <c r="D173" s="21"/>
      <c r="E173" s="44">
        <f t="shared" si="3"/>
        <v>597.4</v>
      </c>
      <c r="F173" s="44">
        <f t="shared" si="3"/>
        <v>0</v>
      </c>
      <c r="G173" s="44">
        <f t="shared" si="3"/>
        <v>597.4</v>
      </c>
      <c r="H173" s="44">
        <f t="shared" si="3"/>
        <v>597.8</v>
      </c>
      <c r="I173" s="44">
        <f t="shared" si="3"/>
        <v>597.8</v>
      </c>
      <c r="J173" s="114"/>
    </row>
    <row r="174" spans="1:10" ht="31.5">
      <c r="A174" s="41" t="s">
        <v>13</v>
      </c>
      <c r="B174" s="43" t="s">
        <v>107</v>
      </c>
      <c r="C174" s="36" t="s">
        <v>191</v>
      </c>
      <c r="D174" s="21" t="s">
        <v>8</v>
      </c>
      <c r="E174" s="20">
        <v>597.4</v>
      </c>
      <c r="F174" s="175"/>
      <c r="G174" s="20">
        <f>E174+F174</f>
        <v>597.4</v>
      </c>
      <c r="H174" s="20">
        <v>597.8</v>
      </c>
      <c r="I174" s="20">
        <v>597.8</v>
      </c>
      <c r="J174" s="114"/>
    </row>
    <row r="175" spans="1:10" ht="31.5">
      <c r="A175" s="24" t="s">
        <v>127</v>
      </c>
      <c r="B175" s="98" t="s">
        <v>107</v>
      </c>
      <c r="C175" s="11" t="s">
        <v>192</v>
      </c>
      <c r="D175" s="11"/>
      <c r="E175" s="12">
        <f>E176+E178+E180</f>
        <v>150</v>
      </c>
      <c r="F175" s="12">
        <f>F176+F178+F180</f>
        <v>0</v>
      </c>
      <c r="G175" s="12">
        <f>G176+G178+G180</f>
        <v>150</v>
      </c>
      <c r="H175" s="12">
        <f>H176+H178+H180</f>
        <v>150</v>
      </c>
      <c r="I175" s="12">
        <f>I176+I178+I180</f>
        <v>150</v>
      </c>
      <c r="J175" s="114"/>
    </row>
    <row r="176" spans="1:10" ht="63">
      <c r="A176" s="41" t="s">
        <v>128</v>
      </c>
      <c r="B176" s="43" t="s">
        <v>107</v>
      </c>
      <c r="C176" s="36" t="s">
        <v>193</v>
      </c>
      <c r="D176" s="21"/>
      <c r="E176" s="20">
        <f>E177</f>
        <v>40</v>
      </c>
      <c r="F176" s="20">
        <f>F177</f>
        <v>0</v>
      </c>
      <c r="G176" s="20">
        <f>G177</f>
        <v>40</v>
      </c>
      <c r="H176" s="20">
        <f>H177</f>
        <v>40</v>
      </c>
      <c r="I176" s="20">
        <f>I177</f>
        <v>40</v>
      </c>
      <c r="J176" s="114"/>
    </row>
    <row r="177" spans="1:10" ht="31.5">
      <c r="A177" s="41" t="s">
        <v>13</v>
      </c>
      <c r="B177" s="43" t="s">
        <v>107</v>
      </c>
      <c r="C177" s="36" t="s">
        <v>193</v>
      </c>
      <c r="D177" s="21" t="s">
        <v>8</v>
      </c>
      <c r="E177" s="20">
        <v>40</v>
      </c>
      <c r="F177" s="175"/>
      <c r="G177" s="20">
        <f>E177+F177</f>
        <v>40</v>
      </c>
      <c r="H177" s="20">
        <v>40</v>
      </c>
      <c r="I177" s="20">
        <v>40</v>
      </c>
      <c r="J177" s="114"/>
    </row>
    <row r="178" spans="1:10" ht="63">
      <c r="A178" s="41" t="s">
        <v>129</v>
      </c>
      <c r="B178" s="43" t="s">
        <v>107</v>
      </c>
      <c r="C178" s="36" t="s">
        <v>194</v>
      </c>
      <c r="D178" s="21"/>
      <c r="E178" s="20">
        <f>E179</f>
        <v>70</v>
      </c>
      <c r="F178" s="20">
        <f>F179</f>
        <v>0</v>
      </c>
      <c r="G178" s="20">
        <f>G179</f>
        <v>70</v>
      </c>
      <c r="H178" s="20">
        <f>H179</f>
        <v>70</v>
      </c>
      <c r="I178" s="20">
        <f>I179</f>
        <v>70</v>
      </c>
      <c r="J178" s="114"/>
    </row>
    <row r="179" spans="1:10" ht="31.5">
      <c r="A179" s="41" t="s">
        <v>13</v>
      </c>
      <c r="B179" s="43" t="s">
        <v>107</v>
      </c>
      <c r="C179" s="36" t="s">
        <v>194</v>
      </c>
      <c r="D179" s="21" t="s">
        <v>8</v>
      </c>
      <c r="E179" s="20">
        <v>70</v>
      </c>
      <c r="F179" s="175"/>
      <c r="G179" s="20">
        <f>E179+F179</f>
        <v>70</v>
      </c>
      <c r="H179" s="20">
        <v>70</v>
      </c>
      <c r="I179" s="20">
        <v>70</v>
      </c>
      <c r="J179" s="114"/>
    </row>
    <row r="180" spans="1:10" ht="47.25">
      <c r="A180" s="41" t="s">
        <v>130</v>
      </c>
      <c r="B180" s="43" t="s">
        <v>107</v>
      </c>
      <c r="C180" s="36" t="s">
        <v>195</v>
      </c>
      <c r="D180" s="21"/>
      <c r="E180" s="20">
        <f>E181</f>
        <v>40</v>
      </c>
      <c r="F180" s="20">
        <f>F181</f>
        <v>0</v>
      </c>
      <c r="G180" s="20">
        <f>G181</f>
        <v>40</v>
      </c>
      <c r="H180" s="20">
        <f>H181</f>
        <v>40</v>
      </c>
      <c r="I180" s="20">
        <f>I181</f>
        <v>40</v>
      </c>
      <c r="J180" s="114"/>
    </row>
    <row r="181" spans="1:10" ht="31.5">
      <c r="A181" s="41" t="s">
        <v>13</v>
      </c>
      <c r="B181" s="43" t="s">
        <v>107</v>
      </c>
      <c r="C181" s="36" t="s">
        <v>195</v>
      </c>
      <c r="D181" s="21" t="s">
        <v>8</v>
      </c>
      <c r="E181" s="20">
        <v>40</v>
      </c>
      <c r="F181" s="175"/>
      <c r="G181" s="20">
        <f>E181+F181</f>
        <v>40</v>
      </c>
      <c r="H181" s="20">
        <v>40</v>
      </c>
      <c r="I181" s="20">
        <v>40</v>
      </c>
      <c r="J181" s="114"/>
    </row>
    <row r="182" spans="1:10" ht="31.5">
      <c r="A182" s="96" t="s">
        <v>111</v>
      </c>
      <c r="B182" s="102" t="s">
        <v>107</v>
      </c>
      <c r="C182" s="90" t="s">
        <v>221</v>
      </c>
      <c r="D182" s="90" t="s">
        <v>0</v>
      </c>
      <c r="E182" s="97">
        <f>E183+E190+E199</f>
        <v>21042.7</v>
      </c>
      <c r="F182" s="97">
        <f>F183+F190+F199</f>
        <v>65.3</v>
      </c>
      <c r="G182" s="97">
        <f>G183+G190+G199</f>
        <v>21108</v>
      </c>
      <c r="H182" s="97">
        <f>H183+H190+H199</f>
        <v>16226.4</v>
      </c>
      <c r="I182" s="97">
        <f>I183+I190+I199</f>
        <v>16226.4</v>
      </c>
      <c r="J182" s="114"/>
    </row>
    <row r="183" spans="1:10" ht="31.5">
      <c r="A183" s="10" t="s">
        <v>97</v>
      </c>
      <c r="B183" s="98" t="s">
        <v>107</v>
      </c>
      <c r="C183" s="11" t="s">
        <v>222</v>
      </c>
      <c r="D183" s="11" t="s">
        <v>0</v>
      </c>
      <c r="E183" s="12">
        <f>E184+E186+E188</f>
        <v>78.7</v>
      </c>
      <c r="F183" s="12">
        <f>F184+F186+F188</f>
        <v>0</v>
      </c>
      <c r="G183" s="12">
        <f>G184+G186+G188</f>
        <v>78.7</v>
      </c>
      <c r="H183" s="12">
        <f>H184+H186+H188</f>
        <v>50</v>
      </c>
      <c r="I183" s="12">
        <f>I184+I186+I188</f>
        <v>50</v>
      </c>
      <c r="J183" s="114"/>
    </row>
    <row r="184" spans="1:10" ht="31.5">
      <c r="A184" s="41" t="s">
        <v>62</v>
      </c>
      <c r="B184" s="43" t="s">
        <v>107</v>
      </c>
      <c r="C184" s="15" t="s">
        <v>223</v>
      </c>
      <c r="D184" s="43"/>
      <c r="E184" s="44">
        <f aca="true" t="shared" si="4" ref="E184:I186">E185</f>
        <v>50</v>
      </c>
      <c r="F184" s="44">
        <f t="shared" si="4"/>
        <v>0</v>
      </c>
      <c r="G184" s="44">
        <f t="shared" si="4"/>
        <v>50</v>
      </c>
      <c r="H184" s="44">
        <f t="shared" si="4"/>
        <v>50</v>
      </c>
      <c r="I184" s="44">
        <f t="shared" si="4"/>
        <v>50</v>
      </c>
      <c r="J184" s="114"/>
    </row>
    <row r="185" spans="1:10" ht="63">
      <c r="A185" s="68" t="s">
        <v>15</v>
      </c>
      <c r="B185" s="43" t="s">
        <v>107</v>
      </c>
      <c r="C185" s="15" t="s">
        <v>223</v>
      </c>
      <c r="D185" s="43" t="s">
        <v>16</v>
      </c>
      <c r="E185" s="44">
        <v>50</v>
      </c>
      <c r="F185" s="176"/>
      <c r="G185" s="44">
        <f>E185+F185</f>
        <v>50</v>
      </c>
      <c r="H185" s="44">
        <v>50</v>
      </c>
      <c r="I185" s="44">
        <v>50</v>
      </c>
      <c r="J185" s="114"/>
    </row>
    <row r="186" spans="1:10" ht="31.5">
      <c r="A186" s="41" t="s">
        <v>332</v>
      </c>
      <c r="B186" s="43" t="s">
        <v>107</v>
      </c>
      <c r="C186" s="15" t="s">
        <v>331</v>
      </c>
      <c r="D186" s="43"/>
      <c r="E186" s="44">
        <f t="shared" si="4"/>
        <v>28.7</v>
      </c>
      <c r="F186" s="44">
        <f t="shared" si="4"/>
        <v>-28.7</v>
      </c>
      <c r="G186" s="44">
        <f t="shared" si="4"/>
        <v>0</v>
      </c>
      <c r="H186" s="44">
        <f t="shared" si="4"/>
        <v>0</v>
      </c>
      <c r="I186" s="44">
        <f t="shared" si="4"/>
        <v>0</v>
      </c>
      <c r="J186" s="114"/>
    </row>
    <row r="187" spans="1:10" ht="15.75">
      <c r="A187" s="125" t="s">
        <v>9</v>
      </c>
      <c r="B187" s="43" t="s">
        <v>107</v>
      </c>
      <c r="C187" s="15" t="s">
        <v>331</v>
      </c>
      <c r="D187" s="43" t="s">
        <v>12</v>
      </c>
      <c r="E187" s="44">
        <v>28.7</v>
      </c>
      <c r="F187" s="176">
        <v>-28.7</v>
      </c>
      <c r="G187" s="44">
        <f>E187+F187</f>
        <v>0</v>
      </c>
      <c r="H187" s="44">
        <v>0</v>
      </c>
      <c r="I187" s="44">
        <v>0</v>
      </c>
      <c r="J187" s="114"/>
    </row>
    <row r="188" spans="1:10" ht="48.75" customHeight="1">
      <c r="A188" s="155" t="s">
        <v>383</v>
      </c>
      <c r="B188" s="43" t="s">
        <v>107</v>
      </c>
      <c r="C188" s="15" t="s">
        <v>384</v>
      </c>
      <c r="D188" s="43"/>
      <c r="E188" s="44">
        <f>E189</f>
        <v>0</v>
      </c>
      <c r="F188" s="44">
        <f>F189</f>
        <v>28.7</v>
      </c>
      <c r="G188" s="44">
        <f>G189</f>
        <v>28.7</v>
      </c>
      <c r="H188" s="44">
        <f>H189</f>
        <v>0</v>
      </c>
      <c r="I188" s="44">
        <f>I189</f>
        <v>0</v>
      </c>
      <c r="J188" s="114"/>
    </row>
    <row r="189" spans="1:10" ht="31.5">
      <c r="A189" s="41" t="s">
        <v>13</v>
      </c>
      <c r="B189" s="43" t="s">
        <v>107</v>
      </c>
      <c r="C189" s="15" t="s">
        <v>384</v>
      </c>
      <c r="D189" s="43" t="s">
        <v>8</v>
      </c>
      <c r="E189" s="44">
        <v>0</v>
      </c>
      <c r="F189" s="176">
        <v>28.7</v>
      </c>
      <c r="G189" s="44">
        <f>E189+F189</f>
        <v>28.7</v>
      </c>
      <c r="H189" s="44">
        <v>0</v>
      </c>
      <c r="I189" s="44">
        <v>0</v>
      </c>
      <c r="J189" s="114"/>
    </row>
    <row r="190" spans="1:10" ht="47.25">
      <c r="A190" s="10" t="s">
        <v>98</v>
      </c>
      <c r="B190" s="98" t="s">
        <v>107</v>
      </c>
      <c r="C190" s="11" t="s">
        <v>177</v>
      </c>
      <c r="D190" s="11" t="s">
        <v>0</v>
      </c>
      <c r="E190" s="12">
        <f>E193+E195+E191+E197</f>
        <v>20864</v>
      </c>
      <c r="F190" s="12">
        <f>F193+F195+F191+F197</f>
        <v>65.3</v>
      </c>
      <c r="G190" s="12">
        <f>G193+G195+G191+G197</f>
        <v>20929.3</v>
      </c>
      <c r="H190" s="12">
        <f>H193+H195+H191+H197</f>
        <v>16076.4</v>
      </c>
      <c r="I190" s="12">
        <f>I193+I195+I191+I197</f>
        <v>16076.4</v>
      </c>
      <c r="J190" s="114"/>
    </row>
    <row r="191" spans="1:10" ht="101.25" customHeight="1">
      <c r="A191" s="131" t="s">
        <v>78</v>
      </c>
      <c r="B191" s="28" t="s">
        <v>107</v>
      </c>
      <c r="C191" s="130" t="s">
        <v>269</v>
      </c>
      <c r="D191" s="129"/>
      <c r="E191" s="127">
        <f>E192</f>
        <v>16287.5</v>
      </c>
      <c r="F191" s="127">
        <f>F192</f>
        <v>0</v>
      </c>
      <c r="G191" s="127">
        <f>G192</f>
        <v>16287.5</v>
      </c>
      <c r="H191" s="127">
        <f>H192</f>
        <v>13572.9</v>
      </c>
      <c r="I191" s="127">
        <f>I192</f>
        <v>13572.9</v>
      </c>
      <c r="J191" s="114"/>
    </row>
    <row r="192" spans="1:11" ht="31.5">
      <c r="A192" s="128" t="s">
        <v>31</v>
      </c>
      <c r="B192" s="28" t="s">
        <v>107</v>
      </c>
      <c r="C192" s="129" t="s">
        <v>269</v>
      </c>
      <c r="D192" s="129" t="s">
        <v>26</v>
      </c>
      <c r="E192" s="127">
        <v>16287.5</v>
      </c>
      <c r="F192" s="181"/>
      <c r="G192" s="127">
        <f>E192+F192</f>
        <v>16287.5</v>
      </c>
      <c r="H192" s="127">
        <v>13572.9</v>
      </c>
      <c r="I192" s="127">
        <v>13572.9</v>
      </c>
      <c r="J192" s="114"/>
      <c r="K192" s="114"/>
    </row>
    <row r="193" spans="1:10" ht="46.5" customHeight="1">
      <c r="A193" s="22" t="s">
        <v>298</v>
      </c>
      <c r="B193" s="43" t="s">
        <v>107</v>
      </c>
      <c r="C193" s="15" t="s">
        <v>348</v>
      </c>
      <c r="D193" s="43"/>
      <c r="E193" s="44">
        <f>E194</f>
        <v>1669</v>
      </c>
      <c r="F193" s="44">
        <f>F194</f>
        <v>0</v>
      </c>
      <c r="G193" s="44">
        <f>G194</f>
        <v>1669</v>
      </c>
      <c r="H193" s="44">
        <f>H194</f>
        <v>1669</v>
      </c>
      <c r="I193" s="44">
        <f>I194</f>
        <v>1669</v>
      </c>
      <c r="J193" s="114"/>
    </row>
    <row r="194" spans="1:10" ht="15.75">
      <c r="A194" s="41" t="s">
        <v>29</v>
      </c>
      <c r="B194" s="43" t="s">
        <v>107</v>
      </c>
      <c r="C194" s="15" t="s">
        <v>348</v>
      </c>
      <c r="D194" s="43" t="s">
        <v>17</v>
      </c>
      <c r="E194" s="44">
        <v>1669</v>
      </c>
      <c r="F194" s="176"/>
      <c r="G194" s="44">
        <f>E194+F194</f>
        <v>1669</v>
      </c>
      <c r="H194" s="44">
        <v>1669</v>
      </c>
      <c r="I194" s="44">
        <v>1669</v>
      </c>
      <c r="J194" s="114"/>
    </row>
    <row r="195" spans="1:10" ht="51" customHeight="1">
      <c r="A195" s="22" t="s">
        <v>299</v>
      </c>
      <c r="B195" s="43" t="s">
        <v>107</v>
      </c>
      <c r="C195" s="15" t="s">
        <v>349</v>
      </c>
      <c r="D195" s="43"/>
      <c r="E195" s="44">
        <f>E196</f>
        <v>834.5</v>
      </c>
      <c r="F195" s="44">
        <f>F196</f>
        <v>0</v>
      </c>
      <c r="G195" s="44">
        <f>G196</f>
        <v>834.5</v>
      </c>
      <c r="H195" s="44">
        <f>H196</f>
        <v>834.5</v>
      </c>
      <c r="I195" s="44">
        <f>I196</f>
        <v>834.5</v>
      </c>
      <c r="J195" s="114"/>
    </row>
    <row r="196" spans="1:10" ht="15.75">
      <c r="A196" s="41" t="s">
        <v>29</v>
      </c>
      <c r="B196" s="43" t="s">
        <v>107</v>
      </c>
      <c r="C196" s="15" t="s">
        <v>349</v>
      </c>
      <c r="D196" s="43" t="s">
        <v>17</v>
      </c>
      <c r="E196" s="44">
        <f>1669-834.5</f>
        <v>834.5</v>
      </c>
      <c r="F196" s="176"/>
      <c r="G196" s="44">
        <f>E196+F196</f>
        <v>834.5</v>
      </c>
      <c r="H196" s="44">
        <f>1669-834.5</f>
        <v>834.5</v>
      </c>
      <c r="I196" s="44">
        <f>1669-834.5</f>
        <v>834.5</v>
      </c>
      <c r="J196" s="114"/>
    </row>
    <row r="197" spans="1:10" ht="51" customHeight="1">
      <c r="A197" s="41" t="s">
        <v>333</v>
      </c>
      <c r="B197" s="43" t="s">
        <v>107</v>
      </c>
      <c r="C197" s="15" t="s">
        <v>294</v>
      </c>
      <c r="D197" s="43"/>
      <c r="E197" s="44">
        <f>E198</f>
        <v>2073</v>
      </c>
      <c r="F197" s="44">
        <f>F198</f>
        <v>65.3</v>
      </c>
      <c r="G197" s="44">
        <f>G198</f>
        <v>2138.3</v>
      </c>
      <c r="H197" s="44">
        <f>H198</f>
        <v>0</v>
      </c>
      <c r="I197" s="44">
        <f>I198</f>
        <v>0</v>
      </c>
      <c r="J197" s="114"/>
    </row>
    <row r="198" spans="1:10" ht="15.75">
      <c r="A198" s="41" t="s">
        <v>29</v>
      </c>
      <c r="B198" s="43" t="s">
        <v>107</v>
      </c>
      <c r="C198" s="15" t="s">
        <v>294</v>
      </c>
      <c r="D198" s="43" t="s">
        <v>17</v>
      </c>
      <c r="E198" s="44">
        <v>2073</v>
      </c>
      <c r="F198" s="176">
        <v>65.3</v>
      </c>
      <c r="G198" s="44">
        <f>E198+F198</f>
        <v>2138.3</v>
      </c>
      <c r="H198" s="44">
        <v>0</v>
      </c>
      <c r="I198" s="44">
        <v>0</v>
      </c>
      <c r="J198" s="114"/>
    </row>
    <row r="199" spans="1:10" ht="31.5">
      <c r="A199" s="10" t="s">
        <v>99</v>
      </c>
      <c r="B199" s="98" t="s">
        <v>107</v>
      </c>
      <c r="C199" s="11" t="s">
        <v>225</v>
      </c>
      <c r="D199" s="11" t="s">
        <v>0</v>
      </c>
      <c r="E199" s="12">
        <f>E200+E202</f>
        <v>100</v>
      </c>
      <c r="F199" s="12">
        <f>F200+F202</f>
        <v>0</v>
      </c>
      <c r="G199" s="12">
        <f>G200+G202</f>
        <v>100</v>
      </c>
      <c r="H199" s="12">
        <f>H200+H202</f>
        <v>100</v>
      </c>
      <c r="I199" s="12">
        <f>I200+I202</f>
        <v>100</v>
      </c>
      <c r="J199" s="114"/>
    </row>
    <row r="200" spans="1:10" ht="31.5">
      <c r="A200" s="14" t="s">
        <v>38</v>
      </c>
      <c r="B200" s="28" t="s">
        <v>107</v>
      </c>
      <c r="C200" s="15" t="s">
        <v>226</v>
      </c>
      <c r="D200" s="15"/>
      <c r="E200" s="17">
        <f>E201</f>
        <v>80</v>
      </c>
      <c r="F200" s="17">
        <f>F201</f>
        <v>0</v>
      </c>
      <c r="G200" s="17">
        <f>G201</f>
        <v>80</v>
      </c>
      <c r="H200" s="17">
        <f>H201</f>
        <v>80</v>
      </c>
      <c r="I200" s="17">
        <f>I201</f>
        <v>80</v>
      </c>
      <c r="J200" s="114"/>
    </row>
    <row r="201" spans="1:10" ht="31.5">
      <c r="A201" s="74" t="s">
        <v>10</v>
      </c>
      <c r="B201" s="43" t="s">
        <v>107</v>
      </c>
      <c r="C201" s="15" t="s">
        <v>226</v>
      </c>
      <c r="D201" s="43" t="s">
        <v>11</v>
      </c>
      <c r="E201" s="44">
        <v>80</v>
      </c>
      <c r="F201" s="176"/>
      <c r="G201" s="44">
        <f>E201+F201</f>
        <v>80</v>
      </c>
      <c r="H201" s="44">
        <v>80</v>
      </c>
      <c r="I201" s="44">
        <v>80</v>
      </c>
      <c r="J201" s="114"/>
    </row>
    <row r="202" spans="1:10" ht="47.25">
      <c r="A202" s="14" t="s">
        <v>268</v>
      </c>
      <c r="B202" s="43" t="s">
        <v>107</v>
      </c>
      <c r="C202" s="15" t="s">
        <v>263</v>
      </c>
      <c r="D202" s="15"/>
      <c r="E202" s="17">
        <f>E203</f>
        <v>20</v>
      </c>
      <c r="F202" s="17">
        <f>F203</f>
        <v>0</v>
      </c>
      <c r="G202" s="17">
        <f>G203</f>
        <v>20</v>
      </c>
      <c r="H202" s="17">
        <f>H203</f>
        <v>20</v>
      </c>
      <c r="I202" s="17">
        <f>I203</f>
        <v>20</v>
      </c>
      <c r="J202" s="114"/>
    </row>
    <row r="203" spans="1:10" ht="31.5">
      <c r="A203" s="74" t="s">
        <v>10</v>
      </c>
      <c r="B203" s="43" t="s">
        <v>107</v>
      </c>
      <c r="C203" s="15" t="s">
        <v>263</v>
      </c>
      <c r="D203" s="43" t="s">
        <v>11</v>
      </c>
      <c r="E203" s="44">
        <v>20</v>
      </c>
      <c r="F203" s="176"/>
      <c r="G203" s="44">
        <f>E203+F203</f>
        <v>20</v>
      </c>
      <c r="H203" s="44">
        <v>20</v>
      </c>
      <c r="I203" s="44">
        <v>20</v>
      </c>
      <c r="J203" s="114"/>
    </row>
    <row r="204" spans="1:10" ht="15.75">
      <c r="A204" s="89" t="s">
        <v>32</v>
      </c>
      <c r="B204" s="91" t="s">
        <v>107</v>
      </c>
      <c r="C204" s="91" t="s">
        <v>138</v>
      </c>
      <c r="D204" s="91" t="s">
        <v>0</v>
      </c>
      <c r="E204" s="103">
        <f>E205+E223+E213+E221+E217+E219+E215+E209+E211</f>
        <v>12357.1</v>
      </c>
      <c r="F204" s="103">
        <f>F205+F223+F213+F221+F217+F219+F215+F209+F211</f>
        <v>3208.7999999999997</v>
      </c>
      <c r="G204" s="103">
        <f>G205+G223+G213+G221+G217+G219+G215+G209+G211</f>
        <v>15565.900000000001</v>
      </c>
      <c r="H204" s="103">
        <f>H205+H223+H213+H221+H217+H219+H215+H209+H211</f>
        <v>1409</v>
      </c>
      <c r="I204" s="103">
        <f>I205+I223+I213+I221+I217+I219+I215+I209+I211</f>
        <v>1411.4</v>
      </c>
      <c r="J204" s="114"/>
    </row>
    <row r="205" spans="1:10" ht="31.5">
      <c r="A205" s="22" t="s">
        <v>73</v>
      </c>
      <c r="B205" s="28" t="s">
        <v>107</v>
      </c>
      <c r="C205" s="43" t="s">
        <v>146</v>
      </c>
      <c r="D205" s="67"/>
      <c r="E205" s="44">
        <f>E208+E206+E207</f>
        <v>11000</v>
      </c>
      <c r="F205" s="44">
        <f>F208+F206+F207</f>
        <v>20</v>
      </c>
      <c r="G205" s="44">
        <f>G208+G206+G207</f>
        <v>11020</v>
      </c>
      <c r="H205" s="44">
        <f>H208+H206+H207</f>
        <v>0</v>
      </c>
      <c r="I205" s="44">
        <f>I208+I206+I207</f>
        <v>0</v>
      </c>
      <c r="J205" s="114"/>
    </row>
    <row r="206" spans="1:10" ht="31.5">
      <c r="A206" s="151" t="s">
        <v>13</v>
      </c>
      <c r="B206" s="28" t="s">
        <v>107</v>
      </c>
      <c r="C206" s="43" t="s">
        <v>146</v>
      </c>
      <c r="D206" s="43" t="s">
        <v>8</v>
      </c>
      <c r="E206" s="44">
        <v>4735.6</v>
      </c>
      <c r="F206" s="176"/>
      <c r="G206" s="44">
        <f>E206+F206</f>
        <v>4735.6</v>
      </c>
      <c r="H206" s="44"/>
      <c r="I206" s="44"/>
      <c r="J206" s="114"/>
    </row>
    <row r="207" spans="1:10" ht="15.75">
      <c r="A207" s="151" t="s">
        <v>29</v>
      </c>
      <c r="B207" s="28" t="s">
        <v>107</v>
      </c>
      <c r="C207" s="43" t="s">
        <v>146</v>
      </c>
      <c r="D207" s="43" t="s">
        <v>17</v>
      </c>
      <c r="E207" s="44"/>
      <c r="F207" s="176">
        <v>20</v>
      </c>
      <c r="G207" s="44">
        <f>E207+F207</f>
        <v>20</v>
      </c>
      <c r="H207" s="44"/>
      <c r="I207" s="44"/>
      <c r="J207" s="114"/>
    </row>
    <row r="208" spans="1:10" ht="15.75">
      <c r="A208" s="48" t="s">
        <v>9</v>
      </c>
      <c r="B208" s="43" t="s">
        <v>107</v>
      </c>
      <c r="C208" s="43" t="s">
        <v>146</v>
      </c>
      <c r="D208" s="43" t="s">
        <v>12</v>
      </c>
      <c r="E208" s="44">
        <f>66256.7+1000+39.3+300-56596-4735.6</f>
        <v>6264.4</v>
      </c>
      <c r="F208" s="176">
        <v>0</v>
      </c>
      <c r="G208" s="44">
        <f>E208+F208</f>
        <v>6264.4</v>
      </c>
      <c r="H208" s="44">
        <f>53481.4+975+39.3+509.6-44005.3-11000</f>
        <v>0</v>
      </c>
      <c r="I208" s="44">
        <f>32774.8+950+39.3+7365.1-30129.2-11000</f>
        <v>0</v>
      </c>
      <c r="J208" s="114"/>
    </row>
    <row r="209" spans="1:10" ht="141.75">
      <c r="A209" s="151" t="s">
        <v>370</v>
      </c>
      <c r="B209" s="43" t="s">
        <v>107</v>
      </c>
      <c r="C209" s="43" t="s">
        <v>371</v>
      </c>
      <c r="D209" s="43"/>
      <c r="E209" s="44">
        <f>E210</f>
        <v>0</v>
      </c>
      <c r="F209" s="44">
        <f>F210</f>
        <v>0.7</v>
      </c>
      <c r="G209" s="44">
        <f>G210</f>
        <v>0.7</v>
      </c>
      <c r="H209" s="44">
        <f>H210</f>
        <v>0</v>
      </c>
      <c r="I209" s="44">
        <f>I210</f>
        <v>0</v>
      </c>
      <c r="J209" s="114"/>
    </row>
    <row r="210" spans="1:10" ht="31.5">
      <c r="A210" s="48" t="s">
        <v>13</v>
      </c>
      <c r="B210" s="43" t="s">
        <v>107</v>
      </c>
      <c r="C210" s="43" t="s">
        <v>371</v>
      </c>
      <c r="D210" s="43" t="s">
        <v>8</v>
      </c>
      <c r="E210" s="44">
        <v>0</v>
      </c>
      <c r="F210" s="176">
        <v>0.7</v>
      </c>
      <c r="G210" s="44">
        <f>E210+F210</f>
        <v>0.7</v>
      </c>
      <c r="H210" s="44">
        <v>0</v>
      </c>
      <c r="I210" s="44">
        <v>0</v>
      </c>
      <c r="J210" s="114"/>
    </row>
    <row r="211" spans="1:10" ht="78.75">
      <c r="A211" s="48" t="s">
        <v>373</v>
      </c>
      <c r="B211" s="43" t="s">
        <v>107</v>
      </c>
      <c r="C211" s="43" t="s">
        <v>372</v>
      </c>
      <c r="D211" s="21"/>
      <c r="E211" s="44">
        <f>E212</f>
        <v>0</v>
      </c>
      <c r="F211" s="44">
        <f>F212</f>
        <v>2.1</v>
      </c>
      <c r="G211" s="44">
        <f>G212</f>
        <v>2.1</v>
      </c>
      <c r="H211" s="44">
        <f>H212</f>
        <v>0</v>
      </c>
      <c r="I211" s="44">
        <f>I212</f>
        <v>0</v>
      </c>
      <c r="J211" s="114"/>
    </row>
    <row r="212" spans="1:10" ht="31.5">
      <c r="A212" s="48" t="s">
        <v>13</v>
      </c>
      <c r="B212" s="43" t="s">
        <v>107</v>
      </c>
      <c r="C212" s="43" t="s">
        <v>372</v>
      </c>
      <c r="D212" s="21" t="s">
        <v>8</v>
      </c>
      <c r="E212" s="44">
        <v>0</v>
      </c>
      <c r="F212" s="176">
        <v>2.1</v>
      </c>
      <c r="G212" s="44">
        <f>E212+F212</f>
        <v>2.1</v>
      </c>
      <c r="H212" s="44">
        <v>0</v>
      </c>
      <c r="I212" s="44">
        <v>0</v>
      </c>
      <c r="J212" s="114"/>
    </row>
    <row r="213" spans="1:10" ht="47.25">
      <c r="A213" s="47" t="s">
        <v>256</v>
      </c>
      <c r="B213" s="43" t="s">
        <v>107</v>
      </c>
      <c r="C213" s="43" t="s">
        <v>255</v>
      </c>
      <c r="D213" s="133"/>
      <c r="E213" s="44">
        <f>E214</f>
        <v>300</v>
      </c>
      <c r="F213" s="44">
        <f>F214</f>
        <v>0</v>
      </c>
      <c r="G213" s="44">
        <f>G214</f>
        <v>300</v>
      </c>
      <c r="H213" s="44">
        <f>H214</f>
        <v>300</v>
      </c>
      <c r="I213" s="44">
        <f>I214</f>
        <v>300</v>
      </c>
      <c r="J213" s="114"/>
    </row>
    <row r="214" spans="1:10" ht="31.5">
      <c r="A214" s="48" t="s">
        <v>13</v>
      </c>
      <c r="B214" s="43" t="s">
        <v>107</v>
      </c>
      <c r="C214" s="43" t="s">
        <v>255</v>
      </c>
      <c r="D214" s="21" t="s">
        <v>8</v>
      </c>
      <c r="E214" s="44">
        <v>300</v>
      </c>
      <c r="F214" s="175"/>
      <c r="G214" s="44">
        <f>E214+F214</f>
        <v>300</v>
      </c>
      <c r="H214" s="44">
        <v>300</v>
      </c>
      <c r="I214" s="44">
        <v>300</v>
      </c>
      <c r="J214" s="114"/>
    </row>
    <row r="215" spans="1:10" ht="47.25">
      <c r="A215" s="48" t="s">
        <v>363</v>
      </c>
      <c r="B215" s="43" t="s">
        <v>107</v>
      </c>
      <c r="C215" s="43" t="s">
        <v>364</v>
      </c>
      <c r="D215" s="21"/>
      <c r="E215" s="44">
        <f>E216</f>
        <v>0</v>
      </c>
      <c r="F215" s="44">
        <f>F216</f>
        <v>3206</v>
      </c>
      <c r="G215" s="44">
        <f>G216</f>
        <v>3206</v>
      </c>
      <c r="H215" s="44">
        <f>H216</f>
        <v>0</v>
      </c>
      <c r="I215" s="44">
        <f>I216</f>
        <v>0</v>
      </c>
      <c r="J215" s="114"/>
    </row>
    <row r="216" spans="1:10" ht="15.75">
      <c r="A216" s="61" t="s">
        <v>9</v>
      </c>
      <c r="B216" s="43" t="s">
        <v>107</v>
      </c>
      <c r="C216" s="43" t="s">
        <v>364</v>
      </c>
      <c r="D216" s="21" t="s">
        <v>12</v>
      </c>
      <c r="E216" s="44">
        <v>0</v>
      </c>
      <c r="F216" s="175">
        <f>1100+2409.5-100-203.6+0.1</f>
        <v>3206</v>
      </c>
      <c r="G216" s="44">
        <f>E216+F216</f>
        <v>3206</v>
      </c>
      <c r="H216" s="44">
        <v>0</v>
      </c>
      <c r="I216" s="44">
        <v>0</v>
      </c>
      <c r="J216" s="114"/>
    </row>
    <row r="217" spans="1:10" ht="31.5">
      <c r="A217" s="61" t="s">
        <v>314</v>
      </c>
      <c r="B217" s="43" t="s">
        <v>107</v>
      </c>
      <c r="C217" s="43" t="s">
        <v>313</v>
      </c>
      <c r="D217" s="21"/>
      <c r="E217" s="44">
        <f>E218</f>
        <v>0</v>
      </c>
      <c r="F217" s="44">
        <f>F218</f>
        <v>0</v>
      </c>
      <c r="G217" s="44">
        <f>G218</f>
        <v>0</v>
      </c>
      <c r="H217" s="44">
        <f>H218</f>
        <v>50</v>
      </c>
      <c r="I217" s="44">
        <f>I218</f>
        <v>50</v>
      </c>
      <c r="J217" s="114"/>
    </row>
    <row r="218" spans="1:10" ht="31.5">
      <c r="A218" s="48" t="s">
        <v>13</v>
      </c>
      <c r="B218" s="43" t="s">
        <v>107</v>
      </c>
      <c r="C218" s="43" t="s">
        <v>313</v>
      </c>
      <c r="D218" s="21" t="s">
        <v>8</v>
      </c>
      <c r="E218" s="44">
        <v>0</v>
      </c>
      <c r="F218" s="175"/>
      <c r="G218" s="44">
        <f>E218+F218</f>
        <v>0</v>
      </c>
      <c r="H218" s="44">
        <v>50</v>
      </c>
      <c r="I218" s="44">
        <v>50</v>
      </c>
      <c r="J218" s="114"/>
    </row>
    <row r="219" spans="1:10" ht="47.25">
      <c r="A219" s="41" t="s">
        <v>339</v>
      </c>
      <c r="B219" s="43" t="s">
        <v>107</v>
      </c>
      <c r="C219" s="43" t="s">
        <v>340</v>
      </c>
      <c r="D219" s="65"/>
      <c r="E219" s="135">
        <f>E220</f>
        <v>49.9</v>
      </c>
      <c r="F219" s="135">
        <f>F220</f>
        <v>0</v>
      </c>
      <c r="G219" s="135">
        <f>G220</f>
        <v>49.9</v>
      </c>
      <c r="H219" s="135">
        <f>H220</f>
        <v>51.8</v>
      </c>
      <c r="I219" s="135">
        <f>I220</f>
        <v>54.2</v>
      </c>
      <c r="J219" s="114"/>
    </row>
    <row r="220" spans="1:10" ht="31.5">
      <c r="A220" s="48" t="s">
        <v>13</v>
      </c>
      <c r="B220" s="43" t="s">
        <v>107</v>
      </c>
      <c r="C220" s="43" t="s">
        <v>340</v>
      </c>
      <c r="D220" s="21" t="s">
        <v>8</v>
      </c>
      <c r="E220" s="135">
        <v>49.9</v>
      </c>
      <c r="F220" s="182"/>
      <c r="G220" s="135">
        <f>E220+F220</f>
        <v>49.9</v>
      </c>
      <c r="H220" s="135">
        <v>51.8</v>
      </c>
      <c r="I220" s="135">
        <v>54.2</v>
      </c>
      <c r="J220" s="114"/>
    </row>
    <row r="221" spans="1:10" ht="47.25">
      <c r="A221" s="48" t="s">
        <v>307</v>
      </c>
      <c r="B221" s="43" t="s">
        <v>107</v>
      </c>
      <c r="C221" s="43" t="s">
        <v>306</v>
      </c>
      <c r="D221" s="43"/>
      <c r="E221" s="150">
        <f>E222</f>
        <v>607.2</v>
      </c>
      <c r="F221" s="150">
        <f>F222</f>
        <v>0</v>
      </c>
      <c r="G221" s="150">
        <f>G222</f>
        <v>607.2</v>
      </c>
      <c r="H221" s="150">
        <f>H222</f>
        <v>607.2</v>
      </c>
      <c r="I221" s="150">
        <f>I222</f>
        <v>607.2</v>
      </c>
      <c r="J221" s="114"/>
    </row>
    <row r="222" spans="1:10" ht="15.75">
      <c r="A222" s="48" t="s">
        <v>29</v>
      </c>
      <c r="B222" s="43" t="s">
        <v>107</v>
      </c>
      <c r="C222" s="43" t="s">
        <v>306</v>
      </c>
      <c r="D222" s="43" t="s">
        <v>17</v>
      </c>
      <c r="E222" s="150">
        <v>607.2</v>
      </c>
      <c r="F222" s="183"/>
      <c r="G222" s="150">
        <v>607.2</v>
      </c>
      <c r="H222" s="150">
        <v>607.2</v>
      </c>
      <c r="I222" s="150">
        <v>607.2</v>
      </c>
      <c r="J222" s="114"/>
    </row>
    <row r="223" spans="1:10" ht="47.25">
      <c r="A223" s="83" t="s">
        <v>64</v>
      </c>
      <c r="B223" s="62">
        <v>923</v>
      </c>
      <c r="C223" s="62" t="s">
        <v>150</v>
      </c>
      <c r="D223" s="62"/>
      <c r="E223" s="193">
        <f>E224</f>
        <v>400</v>
      </c>
      <c r="F223" s="193">
        <f>F224</f>
        <v>-20</v>
      </c>
      <c r="G223" s="193">
        <f>G224</f>
        <v>380</v>
      </c>
      <c r="H223" s="193">
        <f>H224</f>
        <v>400</v>
      </c>
      <c r="I223" s="193">
        <f>I224</f>
        <v>400</v>
      </c>
      <c r="J223" s="114"/>
    </row>
    <row r="224" spans="1:10" ht="15.75">
      <c r="A224" s="61" t="s">
        <v>9</v>
      </c>
      <c r="B224" s="63">
        <v>923</v>
      </c>
      <c r="C224" s="62" t="s">
        <v>150</v>
      </c>
      <c r="D224" s="63">
        <v>800</v>
      </c>
      <c r="E224" s="38">
        <v>400</v>
      </c>
      <c r="F224" s="193">
        <v>-20</v>
      </c>
      <c r="G224" s="38">
        <f>E224+F224</f>
        <v>380</v>
      </c>
      <c r="H224" s="38">
        <v>400</v>
      </c>
      <c r="I224" s="38">
        <v>400</v>
      </c>
      <c r="J224" s="114"/>
    </row>
    <row r="225" spans="1:10" ht="31.5">
      <c r="A225" s="33" t="s">
        <v>112</v>
      </c>
      <c r="B225" s="34" t="s">
        <v>113</v>
      </c>
      <c r="C225" s="95"/>
      <c r="D225" s="95"/>
      <c r="E225" s="32">
        <f>E226+E256</f>
        <v>112182.6</v>
      </c>
      <c r="F225" s="32">
        <f>F226+F256</f>
        <v>2916.2</v>
      </c>
      <c r="G225" s="32">
        <f>G226+G256</f>
        <v>115098.80000000002</v>
      </c>
      <c r="H225" s="32">
        <f>H226+H256</f>
        <v>103816.59999999999</v>
      </c>
      <c r="I225" s="32">
        <f>I226+I256</f>
        <v>99770.79999999999</v>
      </c>
      <c r="J225" s="114"/>
    </row>
    <row r="226" spans="1:10" ht="31.5">
      <c r="A226" s="96" t="s">
        <v>90</v>
      </c>
      <c r="B226" s="90" t="s">
        <v>113</v>
      </c>
      <c r="C226" s="90" t="s">
        <v>179</v>
      </c>
      <c r="D226" s="90" t="s">
        <v>0</v>
      </c>
      <c r="E226" s="97">
        <f>E227+E235+E237+E241+E245+E247+E251+E231+E233+E229+E239+E243</f>
        <v>111457.1</v>
      </c>
      <c r="F226" s="97">
        <f>F227+F235+F237+F241+F245+F247+F251+F231+F233+F229+F239+F243</f>
        <v>2916.2</v>
      </c>
      <c r="G226" s="97">
        <f>G227+G235+G237+G241+G245+G247+G251+G231+G233+G229+G239+G243</f>
        <v>114373.30000000002</v>
      </c>
      <c r="H226" s="97">
        <f>H227+H235+H237+H241+H245+H247+H251+H231+H233+H229+H239+H243</f>
        <v>103011.09999999999</v>
      </c>
      <c r="I226" s="97">
        <f>I227+I235+I237+I241+I245+I247+I251+I231+I233+I229+I239+I243</f>
        <v>98965.29999999999</v>
      </c>
      <c r="J226" s="114"/>
    </row>
    <row r="227" spans="1:14" ht="31.5">
      <c r="A227" s="41" t="s">
        <v>55</v>
      </c>
      <c r="B227" s="43" t="s">
        <v>113</v>
      </c>
      <c r="C227" s="43" t="s">
        <v>178</v>
      </c>
      <c r="D227" s="43"/>
      <c r="E227" s="20">
        <f>E228</f>
        <v>25130.3</v>
      </c>
      <c r="F227" s="20">
        <f>F228</f>
        <v>0</v>
      </c>
      <c r="G227" s="20">
        <f>G228</f>
        <v>25130.3</v>
      </c>
      <c r="H227" s="20">
        <f>H228</f>
        <v>23752</v>
      </c>
      <c r="I227" s="20">
        <f>I228</f>
        <v>22864.4</v>
      </c>
      <c r="J227" s="114"/>
      <c r="K227" s="144"/>
      <c r="L227" s="144"/>
      <c r="M227" s="144"/>
      <c r="N227" s="144"/>
    </row>
    <row r="228" spans="1:14" ht="31.5">
      <c r="A228" s="22" t="s">
        <v>10</v>
      </c>
      <c r="B228" s="43" t="s">
        <v>113</v>
      </c>
      <c r="C228" s="43" t="s">
        <v>178</v>
      </c>
      <c r="D228" s="43" t="s">
        <v>11</v>
      </c>
      <c r="E228" s="20">
        <v>25130.3</v>
      </c>
      <c r="F228" s="176"/>
      <c r="G228" s="20">
        <f>E228+F228</f>
        <v>25130.3</v>
      </c>
      <c r="H228" s="20">
        <v>23752</v>
      </c>
      <c r="I228" s="20">
        <v>22864.4</v>
      </c>
      <c r="J228" s="114"/>
      <c r="K228" s="157"/>
      <c r="L228" s="144"/>
      <c r="M228" s="144"/>
      <c r="N228" s="144"/>
    </row>
    <row r="229" spans="1:14" ht="31.5">
      <c r="A229" s="22" t="s">
        <v>360</v>
      </c>
      <c r="B229" s="43" t="s">
        <v>113</v>
      </c>
      <c r="C229" s="43" t="s">
        <v>359</v>
      </c>
      <c r="D229" s="43"/>
      <c r="E229" s="20">
        <f>E230</f>
        <v>0</v>
      </c>
      <c r="F229" s="188">
        <f>F230</f>
        <v>1303.8</v>
      </c>
      <c r="G229" s="20">
        <f>G230</f>
        <v>1303.8</v>
      </c>
      <c r="H229" s="20">
        <f>H230</f>
        <v>0</v>
      </c>
      <c r="I229" s="20">
        <f>I230</f>
        <v>0</v>
      </c>
      <c r="J229" s="114"/>
      <c r="K229" s="157"/>
      <c r="L229" s="144"/>
      <c r="M229" s="144"/>
      <c r="N229" s="144"/>
    </row>
    <row r="230" spans="1:14" ht="31.5">
      <c r="A230" s="22" t="s">
        <v>10</v>
      </c>
      <c r="B230" s="43" t="s">
        <v>113</v>
      </c>
      <c r="C230" s="43" t="s">
        <v>359</v>
      </c>
      <c r="D230" s="43" t="s">
        <v>11</v>
      </c>
      <c r="E230" s="20">
        <v>0</v>
      </c>
      <c r="F230" s="176">
        <v>1303.8</v>
      </c>
      <c r="G230" s="20">
        <f>E230+F230</f>
        <v>1303.8</v>
      </c>
      <c r="H230" s="20"/>
      <c r="I230" s="20"/>
      <c r="J230" s="114"/>
      <c r="K230" s="157"/>
      <c r="L230" s="144"/>
      <c r="M230" s="144"/>
      <c r="N230" s="144"/>
    </row>
    <row r="231" spans="1:14" ht="31.5">
      <c r="A231" s="22" t="s">
        <v>343</v>
      </c>
      <c r="B231" s="43" t="s">
        <v>113</v>
      </c>
      <c r="C231" s="43" t="s">
        <v>342</v>
      </c>
      <c r="D231" s="43"/>
      <c r="E231" s="20">
        <f>E232</f>
        <v>0</v>
      </c>
      <c r="F231" s="44">
        <f>F232</f>
        <v>250</v>
      </c>
      <c r="G231" s="20">
        <f>G232</f>
        <v>250</v>
      </c>
      <c r="H231" s="20">
        <f>H232</f>
        <v>0</v>
      </c>
      <c r="I231" s="20">
        <f>I232</f>
        <v>0</v>
      </c>
      <c r="J231" s="114"/>
      <c r="K231" s="157"/>
      <c r="L231" s="144"/>
      <c r="M231" s="144"/>
      <c r="N231" s="144"/>
    </row>
    <row r="232" spans="1:14" ht="31.5">
      <c r="A232" s="22" t="s">
        <v>10</v>
      </c>
      <c r="B232" s="43" t="s">
        <v>113</v>
      </c>
      <c r="C232" s="43" t="s">
        <v>342</v>
      </c>
      <c r="D232" s="43" t="s">
        <v>11</v>
      </c>
      <c r="E232" s="20">
        <f>69-69</f>
        <v>0</v>
      </c>
      <c r="F232" s="176">
        <v>250</v>
      </c>
      <c r="G232" s="20">
        <f>E232+F232</f>
        <v>250</v>
      </c>
      <c r="H232" s="20">
        <v>0</v>
      </c>
      <c r="I232" s="20">
        <v>0</v>
      </c>
      <c r="J232" s="114"/>
      <c r="K232" s="157"/>
      <c r="L232" s="144"/>
      <c r="M232" s="144"/>
      <c r="N232" s="144"/>
    </row>
    <row r="233" spans="1:14" ht="31.5">
      <c r="A233" s="22" t="s">
        <v>343</v>
      </c>
      <c r="B233" s="43" t="s">
        <v>113</v>
      </c>
      <c r="C233" s="43" t="s">
        <v>358</v>
      </c>
      <c r="D233" s="43"/>
      <c r="E233" s="20">
        <f>E234</f>
        <v>0</v>
      </c>
      <c r="F233" s="44">
        <f>F234</f>
        <v>230</v>
      </c>
      <c r="G233" s="20">
        <f>G234</f>
        <v>230</v>
      </c>
      <c r="H233" s="20">
        <f>H234</f>
        <v>0</v>
      </c>
      <c r="I233" s="20">
        <f>I234</f>
        <v>0</v>
      </c>
      <c r="J233" s="114"/>
      <c r="K233" s="157"/>
      <c r="L233" s="144"/>
      <c r="M233" s="144"/>
      <c r="N233" s="144"/>
    </row>
    <row r="234" spans="1:14" ht="31.5">
      <c r="A234" s="74" t="s">
        <v>10</v>
      </c>
      <c r="B234" s="43" t="s">
        <v>113</v>
      </c>
      <c r="C234" s="43" t="s">
        <v>358</v>
      </c>
      <c r="D234" s="43" t="s">
        <v>11</v>
      </c>
      <c r="E234" s="20"/>
      <c r="F234" s="176">
        <v>230</v>
      </c>
      <c r="G234" s="20">
        <f>E234+F234</f>
        <v>230</v>
      </c>
      <c r="H234" s="20"/>
      <c r="I234" s="20"/>
      <c r="J234" s="114"/>
      <c r="K234" s="157"/>
      <c r="L234" s="144"/>
      <c r="M234" s="144"/>
      <c r="N234" s="144"/>
    </row>
    <row r="235" spans="1:14" ht="15.75">
      <c r="A235" s="22" t="s">
        <v>264</v>
      </c>
      <c r="B235" s="43" t="s">
        <v>113</v>
      </c>
      <c r="C235" s="43" t="s">
        <v>265</v>
      </c>
      <c r="D235" s="43"/>
      <c r="E235" s="20">
        <f>E236</f>
        <v>198</v>
      </c>
      <c r="F235" s="20">
        <f>F236</f>
        <v>350.70000000000005</v>
      </c>
      <c r="G235" s="20">
        <f>G236</f>
        <v>548.7</v>
      </c>
      <c r="H235" s="20">
        <f>H236</f>
        <v>98</v>
      </c>
      <c r="I235" s="20">
        <f>I236</f>
        <v>0</v>
      </c>
      <c r="J235" s="114"/>
      <c r="K235" s="187"/>
      <c r="L235" s="145"/>
      <c r="M235" s="146"/>
      <c r="N235" s="147"/>
    </row>
    <row r="236" spans="1:14" ht="31.5">
      <c r="A236" s="74" t="s">
        <v>10</v>
      </c>
      <c r="B236" s="43" t="s">
        <v>113</v>
      </c>
      <c r="C236" s="43" t="s">
        <v>265</v>
      </c>
      <c r="D236" s="43" t="s">
        <v>11</v>
      </c>
      <c r="E236" s="20">
        <v>198</v>
      </c>
      <c r="F236" s="176">
        <f>6.2-3.9+138.1+210.3</f>
        <v>350.70000000000005</v>
      </c>
      <c r="G236" s="20">
        <f>E236+F236</f>
        <v>548.7</v>
      </c>
      <c r="H236" s="20">
        <v>98</v>
      </c>
      <c r="I236" s="20">
        <v>0</v>
      </c>
      <c r="J236" s="114"/>
      <c r="K236" s="158"/>
      <c r="L236" s="145"/>
      <c r="M236" s="148"/>
      <c r="N236" s="147"/>
    </row>
    <row r="237" spans="1:14" ht="31.5">
      <c r="A237" s="41" t="s">
        <v>57</v>
      </c>
      <c r="B237" s="43" t="s">
        <v>113</v>
      </c>
      <c r="C237" s="43" t="s">
        <v>180</v>
      </c>
      <c r="D237" s="43"/>
      <c r="E237" s="44">
        <f>E238</f>
        <v>43731.2</v>
      </c>
      <c r="F237" s="44">
        <f>F238</f>
        <v>1165.4</v>
      </c>
      <c r="G237" s="44">
        <f>G238</f>
        <v>44896.6</v>
      </c>
      <c r="H237" s="44">
        <f>H238</f>
        <v>41313.6</v>
      </c>
      <c r="I237" s="44">
        <f>I238</f>
        <v>39210.4</v>
      </c>
      <c r="J237" s="114"/>
      <c r="K237" s="159"/>
      <c r="L237" s="152"/>
      <c r="M237" s="144"/>
      <c r="N237" s="144"/>
    </row>
    <row r="238" spans="1:14" ht="31.5">
      <c r="A238" s="74" t="s">
        <v>10</v>
      </c>
      <c r="B238" s="43" t="s">
        <v>113</v>
      </c>
      <c r="C238" s="43" t="s">
        <v>180</v>
      </c>
      <c r="D238" s="43" t="s">
        <v>11</v>
      </c>
      <c r="E238" s="44">
        <f>43731.2-69+69</f>
        <v>43731.2</v>
      </c>
      <c r="F238" s="176">
        <f>928+336-98.6</f>
        <v>1165.4</v>
      </c>
      <c r="G238" s="44">
        <f>E238+F238</f>
        <v>44896.6</v>
      </c>
      <c r="H238" s="44">
        <v>41313.6</v>
      </c>
      <c r="I238" s="44">
        <v>39210.4</v>
      </c>
      <c r="J238" s="114"/>
      <c r="K238" s="156"/>
      <c r="L238" s="156"/>
      <c r="M238" s="144"/>
      <c r="N238" s="144"/>
    </row>
    <row r="239" spans="1:14" ht="31.5">
      <c r="A239" s="41" t="s">
        <v>377</v>
      </c>
      <c r="B239" s="43" t="s">
        <v>113</v>
      </c>
      <c r="C239" s="43" t="s">
        <v>378</v>
      </c>
      <c r="D239" s="43"/>
      <c r="E239" s="44">
        <f>E240</f>
        <v>0</v>
      </c>
      <c r="F239" s="44">
        <f>F240</f>
        <v>98.6</v>
      </c>
      <c r="G239" s="44">
        <f>G240</f>
        <v>98.6</v>
      </c>
      <c r="H239" s="44">
        <f>H240</f>
        <v>0</v>
      </c>
      <c r="I239" s="44">
        <f>I240</f>
        <v>0</v>
      </c>
      <c r="J239" s="114"/>
      <c r="K239" s="156"/>
      <c r="L239" s="156"/>
      <c r="M239" s="144"/>
      <c r="N239" s="144"/>
    </row>
    <row r="240" spans="1:14" ht="31.5">
      <c r="A240" s="74" t="s">
        <v>10</v>
      </c>
      <c r="B240" s="43" t="s">
        <v>113</v>
      </c>
      <c r="C240" s="43" t="s">
        <v>378</v>
      </c>
      <c r="D240" s="43"/>
      <c r="E240" s="44">
        <v>0</v>
      </c>
      <c r="F240" s="176">
        <v>98.6</v>
      </c>
      <c r="G240" s="44">
        <f>E240+F240</f>
        <v>98.6</v>
      </c>
      <c r="H240" s="44">
        <v>0</v>
      </c>
      <c r="I240" s="44">
        <v>0</v>
      </c>
      <c r="J240" s="114"/>
      <c r="K240" s="156"/>
      <c r="L240" s="156"/>
      <c r="M240" s="144"/>
      <c r="N240" s="144"/>
    </row>
    <row r="241" spans="1:14" ht="48.75" customHeight="1">
      <c r="A241" s="41" t="s">
        <v>56</v>
      </c>
      <c r="B241" s="43" t="s">
        <v>113</v>
      </c>
      <c r="C241" s="43" t="s">
        <v>181</v>
      </c>
      <c r="D241" s="43"/>
      <c r="E241" s="44">
        <f>E242</f>
        <v>22405.6</v>
      </c>
      <c r="F241" s="44">
        <f>F242</f>
        <v>-22.6</v>
      </c>
      <c r="G241" s="44">
        <f>G242</f>
        <v>22383</v>
      </c>
      <c r="H241" s="44">
        <f>H242</f>
        <v>20842.1</v>
      </c>
      <c r="I241" s="44">
        <f>I242</f>
        <v>19885.1</v>
      </c>
      <c r="J241" s="114"/>
      <c r="K241" s="157"/>
      <c r="L241" s="144"/>
      <c r="M241" s="144"/>
      <c r="N241" s="144"/>
    </row>
    <row r="242" spans="1:14" ht="31.5">
      <c r="A242" s="117" t="s">
        <v>10</v>
      </c>
      <c r="B242" s="43" t="s">
        <v>113</v>
      </c>
      <c r="C242" s="43" t="s">
        <v>181</v>
      </c>
      <c r="D242" s="43" t="s">
        <v>11</v>
      </c>
      <c r="E242" s="44">
        <v>22405.6</v>
      </c>
      <c r="F242" s="176">
        <v>-22.6</v>
      </c>
      <c r="G242" s="44">
        <f>E242+F242</f>
        <v>22383</v>
      </c>
      <c r="H242" s="44">
        <v>20842.1</v>
      </c>
      <c r="I242" s="44">
        <v>19885.1</v>
      </c>
      <c r="J242" s="114"/>
      <c r="K242" s="157"/>
      <c r="L242" s="144"/>
      <c r="M242" s="144"/>
      <c r="N242" s="144"/>
    </row>
    <row r="243" spans="1:14" ht="31.5">
      <c r="A243" s="41" t="s">
        <v>377</v>
      </c>
      <c r="B243" s="43" t="s">
        <v>113</v>
      </c>
      <c r="C243" s="43" t="s">
        <v>379</v>
      </c>
      <c r="D243" s="43"/>
      <c r="E243" s="44">
        <f>E244</f>
        <v>0</v>
      </c>
      <c r="F243" s="44">
        <f>F244</f>
        <v>22.6</v>
      </c>
      <c r="G243" s="44">
        <f>G244</f>
        <v>22.6</v>
      </c>
      <c r="H243" s="44">
        <f>H244</f>
        <v>0</v>
      </c>
      <c r="I243" s="44">
        <f>I244</f>
        <v>0</v>
      </c>
      <c r="J243" s="114"/>
      <c r="K243" s="156"/>
      <c r="L243" s="191"/>
      <c r="M243" s="144"/>
      <c r="N243" s="144"/>
    </row>
    <row r="244" spans="1:14" ht="31.5">
      <c r="A244" s="74" t="s">
        <v>10</v>
      </c>
      <c r="B244" s="43" t="s">
        <v>113</v>
      </c>
      <c r="C244" s="43" t="s">
        <v>379</v>
      </c>
      <c r="D244" s="43" t="s">
        <v>11</v>
      </c>
      <c r="E244" s="44">
        <v>0</v>
      </c>
      <c r="F244" s="176">
        <v>22.6</v>
      </c>
      <c r="G244" s="44">
        <f>E244+F244</f>
        <v>22.6</v>
      </c>
      <c r="H244" s="44">
        <v>0</v>
      </c>
      <c r="I244" s="44">
        <v>0</v>
      </c>
      <c r="J244" s="114"/>
      <c r="K244" s="156"/>
      <c r="L244" s="191"/>
      <c r="M244" s="144"/>
      <c r="N244" s="144"/>
    </row>
    <row r="245" spans="1:14" ht="15.75">
      <c r="A245" s="41" t="s">
        <v>240</v>
      </c>
      <c r="B245" s="43" t="s">
        <v>113</v>
      </c>
      <c r="C245" s="43" t="s">
        <v>241</v>
      </c>
      <c r="D245" s="43"/>
      <c r="E245" s="44">
        <f>E246</f>
        <v>20</v>
      </c>
      <c r="F245" s="44">
        <f>F246</f>
        <v>0</v>
      </c>
      <c r="G245" s="44">
        <f>G246</f>
        <v>20</v>
      </c>
      <c r="H245" s="44">
        <f>H246</f>
        <v>20</v>
      </c>
      <c r="I245" s="44">
        <f>I246</f>
        <v>20</v>
      </c>
      <c r="J245" s="114"/>
      <c r="K245" s="157"/>
      <c r="L245" s="144"/>
      <c r="M245" s="144"/>
      <c r="N245" s="144"/>
    </row>
    <row r="246" spans="1:11" ht="15.75">
      <c r="A246" s="41" t="s">
        <v>29</v>
      </c>
      <c r="B246" s="43" t="s">
        <v>113</v>
      </c>
      <c r="C246" s="43" t="s">
        <v>241</v>
      </c>
      <c r="D246" s="43" t="s">
        <v>17</v>
      </c>
      <c r="E246" s="44">
        <v>20</v>
      </c>
      <c r="F246" s="176"/>
      <c r="G246" s="44">
        <f>E246+F246</f>
        <v>20</v>
      </c>
      <c r="H246" s="44">
        <v>20</v>
      </c>
      <c r="I246" s="44">
        <v>20</v>
      </c>
      <c r="J246" s="114"/>
      <c r="K246" s="160"/>
    </row>
    <row r="247" spans="1:11" ht="15.75">
      <c r="A247" s="41" t="s">
        <v>23</v>
      </c>
      <c r="B247" s="43" t="s">
        <v>113</v>
      </c>
      <c r="C247" s="43" t="s">
        <v>182</v>
      </c>
      <c r="D247" s="43"/>
      <c r="E247" s="44">
        <f>E249+E248+E250</f>
        <v>7813.400000000001</v>
      </c>
      <c r="F247" s="44">
        <f>F249+F248+F250</f>
        <v>0</v>
      </c>
      <c r="G247" s="44">
        <f>G249+G248+G250</f>
        <v>7813.400000000001</v>
      </c>
      <c r="H247" s="44">
        <f>H249+H248+H250</f>
        <v>7583.900000000001</v>
      </c>
      <c r="I247" s="44">
        <f>I249+I248+I250</f>
        <v>7583.900000000001</v>
      </c>
      <c r="J247" s="114"/>
      <c r="K247" s="160"/>
    </row>
    <row r="248" spans="1:11" ht="63">
      <c r="A248" s="22" t="s">
        <v>15</v>
      </c>
      <c r="B248" s="43" t="s">
        <v>113</v>
      </c>
      <c r="C248" s="43" t="s">
        <v>182</v>
      </c>
      <c r="D248" s="43" t="s">
        <v>16</v>
      </c>
      <c r="E248" s="44">
        <v>6864.6</v>
      </c>
      <c r="F248" s="176"/>
      <c r="G248" s="44">
        <f>E248+F248</f>
        <v>6864.6</v>
      </c>
      <c r="H248" s="44">
        <v>6635.1</v>
      </c>
      <c r="I248" s="44">
        <v>6635.1</v>
      </c>
      <c r="J248" s="114"/>
      <c r="K248" s="160"/>
    </row>
    <row r="249" spans="1:11" ht="31.5">
      <c r="A249" s="58" t="s">
        <v>13</v>
      </c>
      <c r="B249" s="43" t="s">
        <v>113</v>
      </c>
      <c r="C249" s="43" t="s">
        <v>182</v>
      </c>
      <c r="D249" s="43" t="s">
        <v>8</v>
      </c>
      <c r="E249" s="44">
        <v>930</v>
      </c>
      <c r="F249" s="176"/>
      <c r="G249" s="44">
        <f>E249+F249</f>
        <v>930</v>
      </c>
      <c r="H249" s="44">
        <v>930</v>
      </c>
      <c r="I249" s="44">
        <v>930</v>
      </c>
      <c r="J249" s="114"/>
      <c r="K249" s="160"/>
    </row>
    <row r="250" spans="1:11" ht="15.75">
      <c r="A250" s="58" t="s">
        <v>9</v>
      </c>
      <c r="B250" s="43" t="s">
        <v>113</v>
      </c>
      <c r="C250" s="43" t="s">
        <v>182</v>
      </c>
      <c r="D250" s="43" t="s">
        <v>12</v>
      </c>
      <c r="E250" s="44">
        <v>18.8</v>
      </c>
      <c r="F250" s="176"/>
      <c r="G250" s="44">
        <f>E250+F250</f>
        <v>18.8</v>
      </c>
      <c r="H250" s="44">
        <v>18.8</v>
      </c>
      <c r="I250" s="44">
        <v>18.8</v>
      </c>
      <c r="J250" s="114"/>
      <c r="K250" s="160"/>
    </row>
    <row r="251" spans="1:11" ht="31.5">
      <c r="A251" s="41" t="s">
        <v>54</v>
      </c>
      <c r="B251" s="43" t="s">
        <v>113</v>
      </c>
      <c r="C251" s="43" t="s">
        <v>183</v>
      </c>
      <c r="D251" s="43"/>
      <c r="E251" s="44">
        <f>E252+E253+E255+E254</f>
        <v>12158.6</v>
      </c>
      <c r="F251" s="44">
        <f>F252+F253+F255+F254</f>
        <v>-482.30000000000007</v>
      </c>
      <c r="G251" s="44">
        <f>G252+G253+G255+G254</f>
        <v>11676.3</v>
      </c>
      <c r="H251" s="44">
        <f>H252+H253+H255+H254</f>
        <v>9401.5</v>
      </c>
      <c r="I251" s="44">
        <f>I252+I253+I255+I254</f>
        <v>9401.5</v>
      </c>
      <c r="J251" s="114"/>
      <c r="K251" s="160"/>
    </row>
    <row r="252" spans="1:11" ht="63">
      <c r="A252" s="22" t="s">
        <v>15</v>
      </c>
      <c r="B252" s="43" t="s">
        <v>113</v>
      </c>
      <c r="C252" s="43" t="s">
        <v>183</v>
      </c>
      <c r="D252" s="43" t="s">
        <v>16</v>
      </c>
      <c r="E252" s="38">
        <v>8708.8</v>
      </c>
      <c r="F252" s="176">
        <v>32.1</v>
      </c>
      <c r="G252" s="38">
        <f>E252+F252</f>
        <v>8740.9</v>
      </c>
      <c r="H252" s="38">
        <v>8708.8</v>
      </c>
      <c r="I252" s="38">
        <v>8708.8</v>
      </c>
      <c r="J252" s="114"/>
      <c r="K252" s="160"/>
    </row>
    <row r="253" spans="1:11" ht="31.5">
      <c r="A253" s="58" t="s">
        <v>13</v>
      </c>
      <c r="B253" s="43" t="s">
        <v>113</v>
      </c>
      <c r="C253" s="43" t="s">
        <v>183</v>
      </c>
      <c r="D253" s="43" t="s">
        <v>8</v>
      </c>
      <c r="E253" s="38">
        <v>690.2</v>
      </c>
      <c r="F253" s="176">
        <v>1.8</v>
      </c>
      <c r="G253" s="38">
        <f>E253+F253</f>
        <v>692</v>
      </c>
      <c r="H253" s="38">
        <v>690.2</v>
      </c>
      <c r="I253" s="38">
        <v>690.2</v>
      </c>
      <c r="J253" s="114"/>
      <c r="K253" s="160"/>
    </row>
    <row r="254" spans="1:11" ht="15.75">
      <c r="A254" s="41" t="s">
        <v>29</v>
      </c>
      <c r="B254" s="43" t="s">
        <v>113</v>
      </c>
      <c r="C254" s="43" t="s">
        <v>183</v>
      </c>
      <c r="D254" s="43" t="s">
        <v>17</v>
      </c>
      <c r="E254" s="38">
        <v>2757.1</v>
      </c>
      <c r="F254" s="176">
        <v>-518.2</v>
      </c>
      <c r="G254" s="38">
        <f>E254+F254</f>
        <v>2238.8999999999996</v>
      </c>
      <c r="H254" s="38">
        <v>0</v>
      </c>
      <c r="I254" s="38">
        <v>0</v>
      </c>
      <c r="J254" s="114"/>
      <c r="K254" s="160"/>
    </row>
    <row r="255" spans="1:11" ht="15.75">
      <c r="A255" s="58" t="s">
        <v>9</v>
      </c>
      <c r="B255" s="43" t="s">
        <v>113</v>
      </c>
      <c r="C255" s="43" t="s">
        <v>183</v>
      </c>
      <c r="D255" s="43" t="s">
        <v>12</v>
      </c>
      <c r="E255" s="38">
        <v>2.5</v>
      </c>
      <c r="F255" s="176">
        <v>2</v>
      </c>
      <c r="G255" s="38">
        <f>E255+F255</f>
        <v>4.5</v>
      </c>
      <c r="H255" s="38">
        <v>2.5</v>
      </c>
      <c r="I255" s="38">
        <v>2.5</v>
      </c>
      <c r="J255" s="114"/>
      <c r="K255" s="160"/>
    </row>
    <row r="256" spans="1:11" ht="15.75">
      <c r="A256" s="89" t="s">
        <v>32</v>
      </c>
      <c r="B256" s="91" t="s">
        <v>114</v>
      </c>
      <c r="C256" s="91" t="s">
        <v>138</v>
      </c>
      <c r="D256" s="91"/>
      <c r="E256" s="92">
        <f aca="true" t="shared" si="5" ref="E256:I257">E257</f>
        <v>725.5</v>
      </c>
      <c r="F256" s="92">
        <f t="shared" si="5"/>
        <v>0</v>
      </c>
      <c r="G256" s="92">
        <f t="shared" si="5"/>
        <v>725.5</v>
      </c>
      <c r="H256" s="92">
        <f t="shared" si="5"/>
        <v>805.5</v>
      </c>
      <c r="I256" s="92">
        <f t="shared" si="5"/>
        <v>805.5</v>
      </c>
      <c r="J256" s="114"/>
      <c r="K256" s="160"/>
    </row>
    <row r="257" spans="1:10" ht="63">
      <c r="A257" s="48" t="s">
        <v>258</v>
      </c>
      <c r="B257" s="43" t="s">
        <v>113</v>
      </c>
      <c r="C257" s="43" t="s">
        <v>257</v>
      </c>
      <c r="D257" s="43"/>
      <c r="E257" s="44">
        <f t="shared" si="5"/>
        <v>725.5</v>
      </c>
      <c r="F257" s="44">
        <f t="shared" si="5"/>
        <v>0</v>
      </c>
      <c r="G257" s="44">
        <f t="shared" si="5"/>
        <v>725.5</v>
      </c>
      <c r="H257" s="44">
        <f t="shared" si="5"/>
        <v>805.5</v>
      </c>
      <c r="I257" s="44">
        <f t="shared" si="5"/>
        <v>805.5</v>
      </c>
      <c r="J257" s="114"/>
    </row>
    <row r="258" spans="1:10" ht="31.5">
      <c r="A258" s="81" t="s">
        <v>10</v>
      </c>
      <c r="B258" s="43" t="s">
        <v>113</v>
      </c>
      <c r="C258" s="43" t="s">
        <v>257</v>
      </c>
      <c r="D258" s="43" t="s">
        <v>11</v>
      </c>
      <c r="E258" s="44">
        <v>725.5</v>
      </c>
      <c r="F258" s="176"/>
      <c r="G258" s="44">
        <f>E258+F258</f>
        <v>725.5</v>
      </c>
      <c r="H258" s="44">
        <v>805.5</v>
      </c>
      <c r="I258" s="44">
        <v>805.5</v>
      </c>
      <c r="J258" s="114"/>
    </row>
    <row r="259" spans="1:10" ht="31.5">
      <c r="A259" s="33" t="s">
        <v>115</v>
      </c>
      <c r="B259" s="34" t="s">
        <v>116</v>
      </c>
      <c r="C259" s="95"/>
      <c r="D259" s="104"/>
      <c r="E259" s="32">
        <f>E260+E271</f>
        <v>29863.199999999997</v>
      </c>
      <c r="F259" s="32">
        <f>F260+F271</f>
        <v>47660.100000000006</v>
      </c>
      <c r="G259" s="32">
        <f>G260+G271</f>
        <v>77523.3</v>
      </c>
      <c r="H259" s="32">
        <f>H260+H271</f>
        <v>28367.2</v>
      </c>
      <c r="I259" s="32">
        <f>I260+I271</f>
        <v>27261.7</v>
      </c>
      <c r="J259" s="114"/>
    </row>
    <row r="260" spans="1:10" ht="47.25">
      <c r="A260" s="96" t="s">
        <v>71</v>
      </c>
      <c r="B260" s="91" t="s">
        <v>116</v>
      </c>
      <c r="C260" s="90" t="s">
        <v>227</v>
      </c>
      <c r="D260" s="90" t="s">
        <v>0</v>
      </c>
      <c r="E260" s="97">
        <f>E268+E261</f>
        <v>4330.8</v>
      </c>
      <c r="F260" s="97">
        <f>F268+F261</f>
        <v>47660.100000000006</v>
      </c>
      <c r="G260" s="97">
        <f>G268+G261</f>
        <v>51990.90000000001</v>
      </c>
      <c r="H260" s="97">
        <f>H268+H261</f>
        <v>2282.4</v>
      </c>
      <c r="I260" s="97">
        <f>I268+I261</f>
        <v>1335.9</v>
      </c>
      <c r="J260" s="114"/>
    </row>
    <row r="261" spans="1:10" ht="47.25">
      <c r="A261" s="10" t="s">
        <v>108</v>
      </c>
      <c r="B261" s="98" t="s">
        <v>116</v>
      </c>
      <c r="C261" s="11" t="s">
        <v>231</v>
      </c>
      <c r="D261" s="11" t="s">
        <v>0</v>
      </c>
      <c r="E261" s="189">
        <f>E266+E262+E264</f>
        <v>0</v>
      </c>
      <c r="F261" s="189">
        <f>F266+F262+F264</f>
        <v>47660.100000000006</v>
      </c>
      <c r="G261" s="189">
        <f>G266+G262+G264</f>
        <v>47660.100000000006</v>
      </c>
      <c r="H261" s="189">
        <f>H266+H262+H264</f>
        <v>0</v>
      </c>
      <c r="I261" s="189">
        <f>I266+I262+I264</f>
        <v>0</v>
      </c>
      <c r="J261" s="114"/>
    </row>
    <row r="262" spans="1:10" ht="78.75">
      <c r="A262" s="22" t="s">
        <v>380</v>
      </c>
      <c r="B262" s="43" t="s">
        <v>116</v>
      </c>
      <c r="C262" s="43" t="s">
        <v>381</v>
      </c>
      <c r="D262" s="21"/>
      <c r="E262" s="192">
        <f>E263</f>
        <v>0</v>
      </c>
      <c r="F262" s="192">
        <f>F263</f>
        <v>28670.4</v>
      </c>
      <c r="G262" s="192">
        <f>G263</f>
        <v>28670.4</v>
      </c>
      <c r="H262" s="192">
        <f>H263</f>
        <v>0</v>
      </c>
      <c r="I262" s="192">
        <f>I263</f>
        <v>0</v>
      </c>
      <c r="J262" s="114"/>
    </row>
    <row r="263" spans="1:10" ht="31.5">
      <c r="A263" s="22" t="s">
        <v>31</v>
      </c>
      <c r="B263" s="43" t="s">
        <v>116</v>
      </c>
      <c r="C263" s="43" t="s">
        <v>381</v>
      </c>
      <c r="D263" s="21" t="s">
        <v>26</v>
      </c>
      <c r="E263" s="192">
        <v>0</v>
      </c>
      <c r="F263" s="192">
        <v>28670.4</v>
      </c>
      <c r="G263" s="192">
        <f>E263+F263</f>
        <v>28670.4</v>
      </c>
      <c r="H263" s="192">
        <v>0</v>
      </c>
      <c r="I263" s="192">
        <v>0</v>
      </c>
      <c r="J263" s="114"/>
    </row>
    <row r="264" spans="1:10" ht="78.75">
      <c r="A264" s="22" t="s">
        <v>380</v>
      </c>
      <c r="B264" s="43" t="s">
        <v>116</v>
      </c>
      <c r="C264" s="43" t="s">
        <v>382</v>
      </c>
      <c r="D264" s="21"/>
      <c r="E264" s="192">
        <f>E265</f>
        <v>0</v>
      </c>
      <c r="F264" s="192">
        <f>F265</f>
        <v>18841.7</v>
      </c>
      <c r="G264" s="192">
        <f>G265</f>
        <v>18841.7</v>
      </c>
      <c r="H264" s="192">
        <f>H265</f>
        <v>0</v>
      </c>
      <c r="I264" s="192">
        <f>I265</f>
        <v>0</v>
      </c>
      <c r="J264" s="114"/>
    </row>
    <row r="265" spans="1:10" ht="31.5">
      <c r="A265" s="22" t="s">
        <v>31</v>
      </c>
      <c r="B265" s="43" t="s">
        <v>116</v>
      </c>
      <c r="C265" s="43" t="s">
        <v>382</v>
      </c>
      <c r="D265" s="21" t="s">
        <v>26</v>
      </c>
      <c r="E265" s="192">
        <v>0</v>
      </c>
      <c r="F265" s="192">
        <v>18841.7</v>
      </c>
      <c r="G265" s="192">
        <f>E265+F265</f>
        <v>18841.7</v>
      </c>
      <c r="H265" s="192">
        <v>0</v>
      </c>
      <c r="I265" s="192">
        <v>0</v>
      </c>
      <c r="J265" s="114"/>
    </row>
    <row r="266" spans="1:10" ht="78.75">
      <c r="A266" s="22" t="s">
        <v>361</v>
      </c>
      <c r="B266" s="43" t="s">
        <v>116</v>
      </c>
      <c r="C266" s="43" t="s">
        <v>362</v>
      </c>
      <c r="D266" s="43"/>
      <c r="E266" s="37">
        <f>E267</f>
        <v>0</v>
      </c>
      <c r="F266" s="37">
        <f>F267</f>
        <v>148</v>
      </c>
      <c r="G266" s="37">
        <f>G267</f>
        <v>148</v>
      </c>
      <c r="H266" s="37">
        <f>H267</f>
        <v>0</v>
      </c>
      <c r="I266" s="37">
        <f>I267</f>
        <v>0</v>
      </c>
      <c r="J266" s="114"/>
    </row>
    <row r="267" spans="1:10" ht="31.5">
      <c r="A267" s="22" t="s">
        <v>31</v>
      </c>
      <c r="B267" s="43" t="s">
        <v>116</v>
      </c>
      <c r="C267" s="43" t="s">
        <v>362</v>
      </c>
      <c r="D267" s="43" t="s">
        <v>26</v>
      </c>
      <c r="E267" s="37">
        <v>0</v>
      </c>
      <c r="F267" s="37">
        <v>148</v>
      </c>
      <c r="G267" s="37">
        <f>E267+F267</f>
        <v>148</v>
      </c>
      <c r="H267" s="37">
        <v>0</v>
      </c>
      <c r="I267" s="37">
        <v>0</v>
      </c>
      <c r="J267" s="114"/>
    </row>
    <row r="268" spans="1:10" ht="31.5">
      <c r="A268" s="10" t="s">
        <v>326</v>
      </c>
      <c r="B268" s="98" t="s">
        <v>116</v>
      </c>
      <c r="C268" s="11" t="s">
        <v>287</v>
      </c>
      <c r="D268" s="11" t="s">
        <v>0</v>
      </c>
      <c r="E268" s="12">
        <f aca="true" t="shared" si="6" ref="E268:I269">E269</f>
        <v>4330.8</v>
      </c>
      <c r="F268" s="12">
        <f t="shared" si="6"/>
        <v>0</v>
      </c>
      <c r="G268" s="12">
        <f t="shared" si="6"/>
        <v>4330.8</v>
      </c>
      <c r="H268" s="12">
        <f t="shared" si="6"/>
        <v>2282.4</v>
      </c>
      <c r="I268" s="12">
        <f t="shared" si="6"/>
        <v>1335.9</v>
      </c>
      <c r="J268" s="114"/>
    </row>
    <row r="269" spans="1:10" ht="19.5" customHeight="1">
      <c r="A269" s="23" t="s">
        <v>74</v>
      </c>
      <c r="B269" s="43" t="s">
        <v>116</v>
      </c>
      <c r="C269" s="21" t="s">
        <v>286</v>
      </c>
      <c r="D269" s="21"/>
      <c r="E269" s="20">
        <f t="shared" si="6"/>
        <v>4330.8</v>
      </c>
      <c r="F269" s="20">
        <f t="shared" si="6"/>
        <v>0</v>
      </c>
      <c r="G269" s="20">
        <f t="shared" si="6"/>
        <v>4330.8</v>
      </c>
      <c r="H269" s="20">
        <f t="shared" si="6"/>
        <v>2282.4</v>
      </c>
      <c r="I269" s="20">
        <f t="shared" si="6"/>
        <v>1335.9</v>
      </c>
      <c r="J269" s="114"/>
    </row>
    <row r="270" spans="1:10" ht="31.5">
      <c r="A270" s="55" t="s">
        <v>13</v>
      </c>
      <c r="B270" s="43" t="s">
        <v>116</v>
      </c>
      <c r="C270" s="21" t="s">
        <v>286</v>
      </c>
      <c r="D270" s="21" t="s">
        <v>8</v>
      </c>
      <c r="E270" s="20">
        <f>3130.8+1200</f>
        <v>4330.8</v>
      </c>
      <c r="F270" s="175"/>
      <c r="G270" s="20">
        <f>E270+F270</f>
        <v>4330.8</v>
      </c>
      <c r="H270" s="20">
        <v>2282.4</v>
      </c>
      <c r="I270" s="20">
        <v>1335.9</v>
      </c>
      <c r="J270" s="114"/>
    </row>
    <row r="271" spans="1:10" ht="31.5">
      <c r="A271" s="96" t="s">
        <v>91</v>
      </c>
      <c r="B271" s="91" t="s">
        <v>116</v>
      </c>
      <c r="C271" s="90" t="s">
        <v>200</v>
      </c>
      <c r="D271" s="90" t="s">
        <v>0</v>
      </c>
      <c r="E271" s="97">
        <f>E272</f>
        <v>25532.399999999998</v>
      </c>
      <c r="F271" s="97">
        <f>F272</f>
        <v>0</v>
      </c>
      <c r="G271" s="97">
        <f>G272</f>
        <v>25532.399999999998</v>
      </c>
      <c r="H271" s="97">
        <f>H272</f>
        <v>26084.8</v>
      </c>
      <c r="I271" s="97">
        <f>I272</f>
        <v>25925.8</v>
      </c>
      <c r="J271" s="114"/>
    </row>
    <row r="272" spans="1:10" ht="31.5">
      <c r="A272" s="10" t="s">
        <v>93</v>
      </c>
      <c r="B272" s="98" t="s">
        <v>116</v>
      </c>
      <c r="C272" s="11" t="s">
        <v>203</v>
      </c>
      <c r="D272" s="11" t="s">
        <v>0</v>
      </c>
      <c r="E272" s="12">
        <f>E273+E275+E277+E281</f>
        <v>25532.399999999998</v>
      </c>
      <c r="F272" s="12">
        <f>F273+F275+F277+F281</f>
        <v>0</v>
      </c>
      <c r="G272" s="12">
        <f>G273+G275+G277+G281</f>
        <v>25532.399999999998</v>
      </c>
      <c r="H272" s="12">
        <f>H273+H275+H277+H281</f>
        <v>26084.8</v>
      </c>
      <c r="I272" s="12">
        <f>I273+I275+I277+I281</f>
        <v>25925.8</v>
      </c>
      <c r="J272" s="114"/>
    </row>
    <row r="273" spans="1:10" ht="47.25">
      <c r="A273" s="57" t="s">
        <v>63</v>
      </c>
      <c r="B273" s="43" t="s">
        <v>116</v>
      </c>
      <c r="C273" s="43" t="s">
        <v>204</v>
      </c>
      <c r="D273" s="21"/>
      <c r="E273" s="20">
        <f>E274</f>
        <v>1135</v>
      </c>
      <c r="F273" s="20">
        <f>F274</f>
        <v>0</v>
      </c>
      <c r="G273" s="20">
        <f>G274</f>
        <v>1135</v>
      </c>
      <c r="H273" s="20">
        <f>H274</f>
        <v>2593</v>
      </c>
      <c r="I273" s="20">
        <f>I274</f>
        <v>2400</v>
      </c>
      <c r="J273" s="114"/>
    </row>
    <row r="274" spans="1:10" ht="31.5">
      <c r="A274" s="46" t="s">
        <v>13</v>
      </c>
      <c r="B274" s="43" t="s">
        <v>116</v>
      </c>
      <c r="C274" s="43" t="s">
        <v>204</v>
      </c>
      <c r="D274" s="43" t="s">
        <v>8</v>
      </c>
      <c r="E274" s="20">
        <f>2035-700-200</f>
        <v>1135</v>
      </c>
      <c r="F274" s="176"/>
      <c r="G274" s="20">
        <f>E274+F274</f>
        <v>1135</v>
      </c>
      <c r="H274" s="20">
        <v>2593</v>
      </c>
      <c r="I274" s="20">
        <v>2400</v>
      </c>
      <c r="J274" s="114"/>
    </row>
    <row r="275" spans="1:10" ht="19.5" customHeight="1">
      <c r="A275" s="57" t="s">
        <v>18</v>
      </c>
      <c r="B275" s="43" t="s">
        <v>116</v>
      </c>
      <c r="C275" s="43" t="s">
        <v>205</v>
      </c>
      <c r="D275" s="21"/>
      <c r="E275" s="20">
        <f>E276</f>
        <v>300</v>
      </c>
      <c r="F275" s="20">
        <f>F276</f>
        <v>0</v>
      </c>
      <c r="G275" s="20">
        <f>G276</f>
        <v>300</v>
      </c>
      <c r="H275" s="20">
        <f>H276</f>
        <v>456</v>
      </c>
      <c r="I275" s="20">
        <f>I276</f>
        <v>430</v>
      </c>
      <c r="J275" s="114"/>
    </row>
    <row r="276" spans="1:10" ht="31.5">
      <c r="A276" s="46" t="s">
        <v>13</v>
      </c>
      <c r="B276" s="43" t="s">
        <v>116</v>
      </c>
      <c r="C276" s="43" t="s">
        <v>205</v>
      </c>
      <c r="D276" s="43" t="s">
        <v>8</v>
      </c>
      <c r="E276" s="20">
        <v>300</v>
      </c>
      <c r="F276" s="176"/>
      <c r="G276" s="20">
        <f>E276+F276</f>
        <v>300</v>
      </c>
      <c r="H276" s="20">
        <v>456</v>
      </c>
      <c r="I276" s="20">
        <v>430</v>
      </c>
      <c r="J276" s="114"/>
    </row>
    <row r="277" spans="1:10" ht="31.5">
      <c r="A277" s="57" t="s">
        <v>14</v>
      </c>
      <c r="B277" s="43" t="s">
        <v>116</v>
      </c>
      <c r="C277" s="43" t="s">
        <v>206</v>
      </c>
      <c r="D277" s="21"/>
      <c r="E277" s="20">
        <f>SUM(E278:E280)</f>
        <v>16661.899999999998</v>
      </c>
      <c r="F277" s="20">
        <f>SUM(F278:F280)</f>
        <v>0</v>
      </c>
      <c r="G277" s="20">
        <f>SUM(G278:G280)</f>
        <v>16661.899999999998</v>
      </c>
      <c r="H277" s="20">
        <f>SUM(H278:H280)</f>
        <v>16370.3</v>
      </c>
      <c r="I277" s="20">
        <f>SUM(I278:I280)</f>
        <v>16370.3</v>
      </c>
      <c r="J277" s="114"/>
    </row>
    <row r="278" spans="1:10" ht="63">
      <c r="A278" s="56" t="s">
        <v>15</v>
      </c>
      <c r="B278" s="43" t="s">
        <v>116</v>
      </c>
      <c r="C278" s="43" t="s">
        <v>206</v>
      </c>
      <c r="D278" s="43" t="s">
        <v>16</v>
      </c>
      <c r="E278" s="20">
        <v>14446.3</v>
      </c>
      <c r="F278" s="176"/>
      <c r="G278" s="20">
        <f>E278+F278</f>
        <v>14446.3</v>
      </c>
      <c r="H278" s="20">
        <v>14446.3</v>
      </c>
      <c r="I278" s="20">
        <v>14446.3</v>
      </c>
      <c r="J278" s="114"/>
    </row>
    <row r="279" spans="1:10" ht="31.5">
      <c r="A279" s="46" t="s">
        <v>13</v>
      </c>
      <c r="B279" s="43" t="s">
        <v>116</v>
      </c>
      <c r="C279" s="43" t="s">
        <v>206</v>
      </c>
      <c r="D279" s="43" t="s">
        <v>8</v>
      </c>
      <c r="E279" s="20">
        <f>2200.6</f>
        <v>2200.6</v>
      </c>
      <c r="F279" s="176"/>
      <c r="G279" s="20">
        <f>E279+F279</f>
        <v>2200.6</v>
      </c>
      <c r="H279" s="20">
        <v>1909</v>
      </c>
      <c r="I279" s="20">
        <v>1909</v>
      </c>
      <c r="J279" s="114"/>
    </row>
    <row r="280" spans="1:10" ht="15.75">
      <c r="A280" s="22" t="s">
        <v>9</v>
      </c>
      <c r="B280" s="43" t="s">
        <v>116</v>
      </c>
      <c r="C280" s="43" t="s">
        <v>206</v>
      </c>
      <c r="D280" s="43" t="s">
        <v>12</v>
      </c>
      <c r="E280" s="20">
        <v>15</v>
      </c>
      <c r="F280" s="176"/>
      <c r="G280" s="20">
        <f>E280+F280</f>
        <v>15</v>
      </c>
      <c r="H280" s="20">
        <v>15</v>
      </c>
      <c r="I280" s="20">
        <v>15</v>
      </c>
      <c r="J280" s="114"/>
    </row>
    <row r="281" spans="1:10" ht="31.5">
      <c r="A281" s="57" t="s">
        <v>19</v>
      </c>
      <c r="B281" s="43" t="s">
        <v>116</v>
      </c>
      <c r="C281" s="43" t="s">
        <v>207</v>
      </c>
      <c r="D281" s="21"/>
      <c r="E281" s="20">
        <f>E283+E284+E282</f>
        <v>7435.5</v>
      </c>
      <c r="F281" s="20">
        <f>F283+F284+F282</f>
        <v>0</v>
      </c>
      <c r="G281" s="20">
        <f>G283+G284+G282</f>
        <v>7435.5</v>
      </c>
      <c r="H281" s="20">
        <f>H283+H284+H282</f>
        <v>6665.5</v>
      </c>
      <c r="I281" s="20">
        <f>I283+I284+I282</f>
        <v>6725.5</v>
      </c>
      <c r="J281" s="114"/>
    </row>
    <row r="282" spans="1:10" ht="63">
      <c r="A282" s="45" t="s">
        <v>15</v>
      </c>
      <c r="B282" s="43" t="s">
        <v>116</v>
      </c>
      <c r="C282" s="43" t="s">
        <v>207</v>
      </c>
      <c r="D282" s="21" t="s">
        <v>16</v>
      </c>
      <c r="E282" s="20">
        <v>3020.9</v>
      </c>
      <c r="F282" s="175"/>
      <c r="G282" s="20">
        <f>E282+F282</f>
        <v>3020.9</v>
      </c>
      <c r="H282" s="20">
        <v>2960.9</v>
      </c>
      <c r="I282" s="20">
        <v>3020.9</v>
      </c>
      <c r="J282" s="114"/>
    </row>
    <row r="283" spans="1:10" ht="31.5">
      <c r="A283" s="46" t="s">
        <v>13</v>
      </c>
      <c r="B283" s="43" t="s">
        <v>116</v>
      </c>
      <c r="C283" s="43" t="s">
        <v>207</v>
      </c>
      <c r="D283" s="43" t="s">
        <v>8</v>
      </c>
      <c r="E283" s="20">
        <f>4304.6-590</f>
        <v>3714.6000000000004</v>
      </c>
      <c r="F283" s="176"/>
      <c r="G283" s="20">
        <f>E283+F283</f>
        <v>3714.6000000000004</v>
      </c>
      <c r="H283" s="20">
        <v>3004.6</v>
      </c>
      <c r="I283" s="20">
        <v>3004.6</v>
      </c>
      <c r="J283" s="114"/>
    </row>
    <row r="284" spans="1:10" ht="15.75">
      <c r="A284" s="73" t="s">
        <v>9</v>
      </c>
      <c r="B284" s="43" t="s">
        <v>116</v>
      </c>
      <c r="C284" s="43" t="s">
        <v>207</v>
      </c>
      <c r="D284" s="43" t="s">
        <v>12</v>
      </c>
      <c r="E284" s="20">
        <f>1200-500</f>
        <v>700</v>
      </c>
      <c r="F284" s="176"/>
      <c r="G284" s="20">
        <f>E284+F284</f>
        <v>700</v>
      </c>
      <c r="H284" s="20">
        <v>700</v>
      </c>
      <c r="I284" s="20">
        <v>700</v>
      </c>
      <c r="J284" s="114"/>
    </row>
    <row r="285" spans="1:10" ht="15.75">
      <c r="A285" s="33" t="s">
        <v>117</v>
      </c>
      <c r="B285" s="34" t="s">
        <v>118</v>
      </c>
      <c r="C285" s="105"/>
      <c r="D285" s="105"/>
      <c r="E285" s="32">
        <f>E286+E336</f>
        <v>1183177.6999999997</v>
      </c>
      <c r="F285" s="32">
        <f>F286+F336</f>
        <v>56.799999999999926</v>
      </c>
      <c r="G285" s="32">
        <f>G286+G336</f>
        <v>1183234.5</v>
      </c>
      <c r="H285" s="32">
        <f>H286+H336</f>
        <v>1142985.7000000002</v>
      </c>
      <c r="I285" s="32">
        <f>I286+I336</f>
        <v>1140572.7</v>
      </c>
      <c r="J285" s="114"/>
    </row>
    <row r="286" spans="1:10" ht="31.5">
      <c r="A286" s="96" t="s">
        <v>86</v>
      </c>
      <c r="B286" s="91" t="s">
        <v>118</v>
      </c>
      <c r="C286" s="90" t="s">
        <v>152</v>
      </c>
      <c r="D286" s="90" t="s">
        <v>0</v>
      </c>
      <c r="E286" s="97">
        <f>E287+E298+E316+E323+E328</f>
        <v>1182533.6999999997</v>
      </c>
      <c r="F286" s="97">
        <f>F287+F298+F316+F323+F328</f>
        <v>56.799999999999926</v>
      </c>
      <c r="G286" s="97">
        <f>G287+G298+G316+G323+G328</f>
        <v>1182590.5</v>
      </c>
      <c r="H286" s="97">
        <f>H287+H298+H316+H323+H328</f>
        <v>1142447.6</v>
      </c>
      <c r="I286" s="97">
        <f>I287+I298+I316+I323+I328</f>
        <v>1140034.5999999999</v>
      </c>
      <c r="J286" s="114"/>
    </row>
    <row r="287" spans="1:10" ht="31.5">
      <c r="A287" s="10" t="s">
        <v>119</v>
      </c>
      <c r="B287" s="106" t="s">
        <v>118</v>
      </c>
      <c r="C287" s="11" t="s">
        <v>153</v>
      </c>
      <c r="D287" s="11" t="s">
        <v>0</v>
      </c>
      <c r="E287" s="12">
        <f>E288+E294+E292+E296+E290</f>
        <v>457105.9</v>
      </c>
      <c r="F287" s="12">
        <f>F288+F294+F292+F296+F290</f>
        <v>-907.7</v>
      </c>
      <c r="G287" s="12">
        <f>G288+G294+G292+G296+G290</f>
        <v>456198.2</v>
      </c>
      <c r="H287" s="12">
        <f>H288+H294+H292+H296+H290</f>
        <v>440873.89999999997</v>
      </c>
      <c r="I287" s="12">
        <f>I288+I294+I292+I296+I290</f>
        <v>443702.5</v>
      </c>
      <c r="J287" s="114"/>
    </row>
    <row r="288" spans="1:10" ht="31.5">
      <c r="A288" s="41" t="s">
        <v>27</v>
      </c>
      <c r="B288" s="43" t="s">
        <v>118</v>
      </c>
      <c r="C288" s="43" t="s">
        <v>151</v>
      </c>
      <c r="D288" s="43"/>
      <c r="E288" s="44">
        <f>E289</f>
        <v>69163</v>
      </c>
      <c r="F288" s="44">
        <f>F289</f>
        <v>1326.6000000000001</v>
      </c>
      <c r="G288" s="44">
        <f>G289</f>
        <v>70489.6</v>
      </c>
      <c r="H288" s="44">
        <f>H289</f>
        <v>55603.9</v>
      </c>
      <c r="I288" s="44">
        <f>I289</f>
        <v>55493.9</v>
      </c>
      <c r="J288" s="114"/>
    </row>
    <row r="289" spans="1:10" ht="31.5">
      <c r="A289" s="41" t="s">
        <v>10</v>
      </c>
      <c r="B289" s="43" t="s">
        <v>118</v>
      </c>
      <c r="C289" s="43" t="s">
        <v>151</v>
      </c>
      <c r="D289" s="43" t="s">
        <v>11</v>
      </c>
      <c r="E289" s="38">
        <f>63478.7+3251.8+2432.5</f>
        <v>69163</v>
      </c>
      <c r="F289" s="176">
        <f>215+1174.7-63.1</f>
        <v>1326.6000000000001</v>
      </c>
      <c r="G289" s="38">
        <f>E289+F289</f>
        <v>70489.6</v>
      </c>
      <c r="H289" s="38">
        <f>49919.6+3251.8+2432.5</f>
        <v>55603.9</v>
      </c>
      <c r="I289" s="38">
        <f>49809.6+3251.8+2432.5</f>
        <v>55493.9</v>
      </c>
      <c r="J289" s="114"/>
    </row>
    <row r="290" spans="1:10" ht="47.25">
      <c r="A290" s="41" t="s">
        <v>77</v>
      </c>
      <c r="B290" s="43" t="s">
        <v>118</v>
      </c>
      <c r="C290" s="43" t="s">
        <v>155</v>
      </c>
      <c r="D290" s="43"/>
      <c r="E290" s="44">
        <f>E291</f>
        <v>369226.5</v>
      </c>
      <c r="F290" s="44">
        <f>F291</f>
        <v>0</v>
      </c>
      <c r="G290" s="44">
        <f>G291</f>
        <v>369226.5</v>
      </c>
      <c r="H290" s="44">
        <f>H291</f>
        <v>372668.3</v>
      </c>
      <c r="I290" s="44">
        <f>I291</f>
        <v>375606.9</v>
      </c>
      <c r="J290" s="114"/>
    </row>
    <row r="291" spans="1:12" ht="31.5">
      <c r="A291" s="41" t="s">
        <v>10</v>
      </c>
      <c r="B291" s="43" t="s">
        <v>118</v>
      </c>
      <c r="C291" s="43" t="s">
        <v>155</v>
      </c>
      <c r="D291" s="43" t="s">
        <v>11</v>
      </c>
      <c r="E291" s="44">
        <v>369226.5</v>
      </c>
      <c r="F291" s="176"/>
      <c r="G291" s="44">
        <f>E291+F291</f>
        <v>369226.5</v>
      </c>
      <c r="H291" s="44">
        <v>372668.3</v>
      </c>
      <c r="I291" s="44">
        <v>375606.9</v>
      </c>
      <c r="J291" s="114"/>
      <c r="K291" s="114"/>
      <c r="L291" s="114"/>
    </row>
    <row r="292" spans="1:14" ht="31.5">
      <c r="A292" s="41" t="s">
        <v>28</v>
      </c>
      <c r="B292" s="28" t="s">
        <v>118</v>
      </c>
      <c r="C292" s="43" t="s">
        <v>154</v>
      </c>
      <c r="D292" s="43"/>
      <c r="E292" s="44">
        <f>E293</f>
        <v>7000</v>
      </c>
      <c r="F292" s="44">
        <f>F293</f>
        <v>-2234.3</v>
      </c>
      <c r="G292" s="44">
        <f>G293</f>
        <v>4765.7</v>
      </c>
      <c r="H292" s="44">
        <f>H293</f>
        <v>0</v>
      </c>
      <c r="I292" s="44">
        <f>I293</f>
        <v>0</v>
      </c>
      <c r="J292" s="114"/>
      <c r="L292" s="114"/>
      <c r="N292" s="114"/>
    </row>
    <row r="293" spans="1:12" ht="31.5">
      <c r="A293" s="41" t="s">
        <v>10</v>
      </c>
      <c r="B293" s="21" t="s">
        <v>118</v>
      </c>
      <c r="C293" s="43" t="s">
        <v>154</v>
      </c>
      <c r="D293" s="43" t="s">
        <v>11</v>
      </c>
      <c r="E293" s="44">
        <v>7000</v>
      </c>
      <c r="F293" s="176">
        <f>60-5173+2878.7</f>
        <v>-2234.3</v>
      </c>
      <c r="G293" s="44">
        <f>E293+F293</f>
        <v>4765.7</v>
      </c>
      <c r="H293" s="44">
        <v>0</v>
      </c>
      <c r="I293" s="44">
        <v>0</v>
      </c>
      <c r="J293" s="114"/>
      <c r="K293" s="114"/>
      <c r="L293" s="114"/>
    </row>
    <row r="294" spans="1:14" ht="78.75">
      <c r="A294" s="41" t="s">
        <v>76</v>
      </c>
      <c r="B294" s="43" t="s">
        <v>118</v>
      </c>
      <c r="C294" s="43" t="s">
        <v>156</v>
      </c>
      <c r="D294" s="43"/>
      <c r="E294" s="44">
        <f>E295</f>
        <v>9879.5</v>
      </c>
      <c r="F294" s="44">
        <f>F295</f>
        <v>0</v>
      </c>
      <c r="G294" s="44">
        <f>G295</f>
        <v>9879.5</v>
      </c>
      <c r="H294" s="44">
        <f>H295</f>
        <v>10764.8</v>
      </c>
      <c r="I294" s="44">
        <f>I295</f>
        <v>10764.8</v>
      </c>
      <c r="J294" s="114"/>
      <c r="L294" s="114"/>
      <c r="M294" s="114"/>
      <c r="N294" s="114"/>
    </row>
    <row r="295" spans="1:10" ht="31.5">
      <c r="A295" s="41" t="s">
        <v>10</v>
      </c>
      <c r="B295" s="43" t="s">
        <v>118</v>
      </c>
      <c r="C295" s="43" t="s">
        <v>156</v>
      </c>
      <c r="D295" s="43" t="s">
        <v>11</v>
      </c>
      <c r="E295" s="44">
        <v>9879.5</v>
      </c>
      <c r="F295" s="176"/>
      <c r="G295" s="44">
        <f>E295+F295</f>
        <v>9879.5</v>
      </c>
      <c r="H295" s="44">
        <v>10764.8</v>
      </c>
      <c r="I295" s="44">
        <v>10764.8</v>
      </c>
      <c r="J295" s="114"/>
    </row>
    <row r="296" spans="1:12" ht="94.5">
      <c r="A296" s="58" t="s">
        <v>262</v>
      </c>
      <c r="B296" s="43" t="s">
        <v>118</v>
      </c>
      <c r="C296" s="43" t="s">
        <v>157</v>
      </c>
      <c r="D296" s="43"/>
      <c r="E296" s="44">
        <f>E297</f>
        <v>1836.9</v>
      </c>
      <c r="F296" s="44">
        <f>F297</f>
        <v>0</v>
      </c>
      <c r="G296" s="44">
        <f>G297</f>
        <v>1836.9</v>
      </c>
      <c r="H296" s="44">
        <f>H297</f>
        <v>1836.9</v>
      </c>
      <c r="I296" s="44">
        <f>I297</f>
        <v>1836.9</v>
      </c>
      <c r="J296" s="114"/>
      <c r="K296" s="114"/>
      <c r="L296" s="114"/>
    </row>
    <row r="297" spans="1:10" ht="15.75">
      <c r="A297" s="41" t="s">
        <v>29</v>
      </c>
      <c r="B297" s="43" t="s">
        <v>118</v>
      </c>
      <c r="C297" s="43" t="s">
        <v>157</v>
      </c>
      <c r="D297" s="43" t="s">
        <v>17</v>
      </c>
      <c r="E297" s="44">
        <v>1836.9</v>
      </c>
      <c r="F297" s="176"/>
      <c r="G297" s="44">
        <f>E297+F297</f>
        <v>1836.9</v>
      </c>
      <c r="H297" s="44">
        <v>1836.9</v>
      </c>
      <c r="I297" s="44">
        <v>1836.9</v>
      </c>
      <c r="J297" s="114"/>
    </row>
    <row r="298" spans="1:10" ht="31.5">
      <c r="A298" s="10" t="s">
        <v>87</v>
      </c>
      <c r="B298" s="106" t="s">
        <v>118</v>
      </c>
      <c r="C298" s="11" t="s">
        <v>158</v>
      </c>
      <c r="D298" s="11" t="s">
        <v>0</v>
      </c>
      <c r="E298" s="12">
        <f>E299+E305+E314+E312+E303+E310+E308+E301</f>
        <v>625775.3999999999</v>
      </c>
      <c r="F298" s="12">
        <f>F299+F305+F314+F312+F303+F310+F308+F301</f>
        <v>838.9</v>
      </c>
      <c r="G298" s="12">
        <f>G299+G305+G314+G312+G303+G310+G308+G301</f>
        <v>626614.3</v>
      </c>
      <c r="H298" s="12">
        <f>H299+H305+H314+H312+H303+H310+H308</f>
        <v>602878.1</v>
      </c>
      <c r="I298" s="12">
        <f>I299+I305+I314+I312+I303+I310+I308</f>
        <v>603227.5</v>
      </c>
      <c r="J298" s="114"/>
    </row>
    <row r="299" spans="1:10" ht="31.5">
      <c r="A299" s="41" t="s">
        <v>27</v>
      </c>
      <c r="B299" s="43" t="s">
        <v>118</v>
      </c>
      <c r="C299" s="43" t="s">
        <v>159</v>
      </c>
      <c r="D299" s="43"/>
      <c r="E299" s="44">
        <f>E300</f>
        <v>107450.4</v>
      </c>
      <c r="F299" s="44">
        <f>F300</f>
        <v>746.3</v>
      </c>
      <c r="G299" s="44">
        <f>G300</f>
        <v>108196.7</v>
      </c>
      <c r="H299" s="44">
        <f>H300</f>
        <v>83283.6</v>
      </c>
      <c r="I299" s="44">
        <f>I300</f>
        <v>79781.4</v>
      </c>
      <c r="J299" s="114"/>
    </row>
    <row r="300" spans="1:10" ht="31.5">
      <c r="A300" s="41" t="s">
        <v>10</v>
      </c>
      <c r="B300" s="21" t="s">
        <v>118</v>
      </c>
      <c r="C300" s="43" t="s">
        <v>159</v>
      </c>
      <c r="D300" s="43" t="s">
        <v>11</v>
      </c>
      <c r="E300" s="38">
        <f>104967.4+2480+3</f>
        <v>107450.4</v>
      </c>
      <c r="F300" s="176">
        <f>746.3</f>
        <v>746.3</v>
      </c>
      <c r="G300" s="38">
        <f>E300+F300</f>
        <v>108196.7</v>
      </c>
      <c r="H300" s="38">
        <f>80800.6+2480+3</f>
        <v>83283.6</v>
      </c>
      <c r="I300" s="38">
        <f>77298.4+2480+3</f>
        <v>79781.4</v>
      </c>
      <c r="J300" s="114"/>
    </row>
    <row r="301" spans="1:10" ht="31.5">
      <c r="A301" s="41" t="s">
        <v>270</v>
      </c>
      <c r="B301" s="21" t="s">
        <v>118</v>
      </c>
      <c r="C301" s="43" t="s">
        <v>355</v>
      </c>
      <c r="D301" s="43"/>
      <c r="E301" s="44">
        <f>E302</f>
        <v>0</v>
      </c>
      <c r="F301" s="44">
        <f>F302</f>
        <v>89.5</v>
      </c>
      <c r="G301" s="44">
        <f>G302</f>
        <v>89.5</v>
      </c>
      <c r="H301" s="38"/>
      <c r="I301" s="38"/>
      <c r="J301" s="114"/>
    </row>
    <row r="302" spans="1:10" ht="31.5">
      <c r="A302" s="41" t="s">
        <v>10</v>
      </c>
      <c r="B302" s="21" t="s">
        <v>118</v>
      </c>
      <c r="C302" s="43" t="s">
        <v>355</v>
      </c>
      <c r="D302" s="43" t="s">
        <v>11</v>
      </c>
      <c r="E302" s="38">
        <v>0</v>
      </c>
      <c r="F302" s="176">
        <v>89.5</v>
      </c>
      <c r="G302" s="38">
        <f>E302+F302</f>
        <v>89.5</v>
      </c>
      <c r="H302" s="38"/>
      <c r="I302" s="38"/>
      <c r="J302" s="114"/>
    </row>
    <row r="303" spans="1:10" ht="47.25">
      <c r="A303" s="41" t="s">
        <v>77</v>
      </c>
      <c r="B303" s="21" t="s">
        <v>118</v>
      </c>
      <c r="C303" s="43" t="s">
        <v>161</v>
      </c>
      <c r="D303" s="43"/>
      <c r="E303" s="44">
        <f>E304</f>
        <v>483950.4</v>
      </c>
      <c r="F303" s="44">
        <f>F304</f>
        <v>0</v>
      </c>
      <c r="G303" s="44">
        <f>G304</f>
        <v>483950.4</v>
      </c>
      <c r="H303" s="44">
        <f>H304</f>
        <v>488461.6</v>
      </c>
      <c r="I303" s="44">
        <f>I304</f>
        <v>492313.2</v>
      </c>
      <c r="J303" s="114"/>
    </row>
    <row r="304" spans="1:10" ht="31.5">
      <c r="A304" s="41" t="s">
        <v>10</v>
      </c>
      <c r="B304" s="43" t="s">
        <v>118</v>
      </c>
      <c r="C304" s="43" t="s">
        <v>161</v>
      </c>
      <c r="D304" s="43" t="s">
        <v>11</v>
      </c>
      <c r="E304" s="44">
        <v>483950.4</v>
      </c>
      <c r="F304" s="176"/>
      <c r="G304" s="44">
        <f>E304+F304</f>
        <v>483950.4</v>
      </c>
      <c r="H304" s="44">
        <v>488461.6</v>
      </c>
      <c r="I304" s="44">
        <v>492313.2</v>
      </c>
      <c r="J304" s="114"/>
    </row>
    <row r="305" spans="1:10" ht="31.5">
      <c r="A305" s="41" t="s">
        <v>30</v>
      </c>
      <c r="B305" s="43" t="s">
        <v>118</v>
      </c>
      <c r="C305" s="43" t="s">
        <v>169</v>
      </c>
      <c r="D305" s="43"/>
      <c r="E305" s="44">
        <f>E306+E307</f>
        <v>3164.1</v>
      </c>
      <c r="F305" s="44">
        <f>F306+F307</f>
        <v>3</v>
      </c>
      <c r="G305" s="44">
        <f>G306+G307</f>
        <v>3167.1</v>
      </c>
      <c r="H305" s="44">
        <f>H306</f>
        <v>0</v>
      </c>
      <c r="I305" s="44">
        <f>I306</f>
        <v>0</v>
      </c>
      <c r="J305" s="114"/>
    </row>
    <row r="306" spans="1:11" ht="31.5">
      <c r="A306" s="22" t="s">
        <v>31</v>
      </c>
      <c r="B306" s="43" t="s">
        <v>118</v>
      </c>
      <c r="C306" s="43" t="s">
        <v>169</v>
      </c>
      <c r="D306" s="43" t="s">
        <v>26</v>
      </c>
      <c r="E306" s="44">
        <v>3164.1</v>
      </c>
      <c r="F306" s="176"/>
      <c r="G306" s="44">
        <f>E306+F306</f>
        <v>3164.1</v>
      </c>
      <c r="H306" s="44">
        <v>0</v>
      </c>
      <c r="I306" s="44">
        <v>0</v>
      </c>
      <c r="J306" s="114"/>
      <c r="K306" s="114"/>
    </row>
    <row r="307" spans="1:11" ht="31.5">
      <c r="A307" s="41" t="s">
        <v>10</v>
      </c>
      <c r="B307" s="43" t="s">
        <v>118</v>
      </c>
      <c r="C307" s="43" t="s">
        <v>169</v>
      </c>
      <c r="D307" s="43" t="s">
        <v>11</v>
      </c>
      <c r="E307" s="44">
        <v>0</v>
      </c>
      <c r="F307" s="176">
        <v>3</v>
      </c>
      <c r="G307" s="44">
        <f>E307+F307</f>
        <v>3</v>
      </c>
      <c r="H307" s="44"/>
      <c r="I307" s="44"/>
      <c r="J307" s="114"/>
      <c r="K307" s="114"/>
    </row>
    <row r="308" spans="1:10" ht="31.5">
      <c r="A308" s="41" t="s">
        <v>270</v>
      </c>
      <c r="B308" s="43" t="s">
        <v>118</v>
      </c>
      <c r="C308" s="43" t="s">
        <v>275</v>
      </c>
      <c r="D308" s="43"/>
      <c r="E308" s="44">
        <f>E309</f>
        <v>77.6</v>
      </c>
      <c r="F308" s="44">
        <f>F309</f>
        <v>0</v>
      </c>
      <c r="G308" s="44">
        <f>G309</f>
        <v>77.6</v>
      </c>
      <c r="H308" s="44">
        <f>H309</f>
        <v>0</v>
      </c>
      <c r="I308" s="44">
        <f>I309</f>
        <v>0</v>
      </c>
      <c r="J308" s="114"/>
    </row>
    <row r="309" spans="1:10" ht="31.5">
      <c r="A309" s="41" t="s">
        <v>10</v>
      </c>
      <c r="B309" s="43" t="s">
        <v>118</v>
      </c>
      <c r="C309" s="43" t="s">
        <v>275</v>
      </c>
      <c r="D309" s="43" t="s">
        <v>11</v>
      </c>
      <c r="E309" s="44">
        <v>77.6</v>
      </c>
      <c r="F309" s="176"/>
      <c r="G309" s="44">
        <f>E309+F309</f>
        <v>77.6</v>
      </c>
      <c r="H309" s="44">
        <v>0</v>
      </c>
      <c r="I309" s="44"/>
      <c r="J309" s="114"/>
    </row>
    <row r="310" spans="1:10" ht="63">
      <c r="A310" s="41" t="s">
        <v>131</v>
      </c>
      <c r="B310" s="43" t="s">
        <v>118</v>
      </c>
      <c r="C310" s="28" t="s">
        <v>251</v>
      </c>
      <c r="D310" s="43"/>
      <c r="E310" s="38">
        <f>E311</f>
        <v>27143.7</v>
      </c>
      <c r="F310" s="38">
        <f>F311</f>
        <v>0.1</v>
      </c>
      <c r="G310" s="38">
        <f>G311</f>
        <v>27143.8</v>
      </c>
      <c r="H310" s="38">
        <f>H311</f>
        <v>27143.7</v>
      </c>
      <c r="I310" s="38">
        <f>I311</f>
        <v>27143.7</v>
      </c>
      <c r="J310" s="114"/>
    </row>
    <row r="311" spans="1:10" ht="31.5">
      <c r="A311" s="41" t="s">
        <v>10</v>
      </c>
      <c r="B311" s="43" t="s">
        <v>118</v>
      </c>
      <c r="C311" s="28" t="s">
        <v>251</v>
      </c>
      <c r="D311" s="43" t="s">
        <v>11</v>
      </c>
      <c r="E311" s="38">
        <f>26872.3+271.4</f>
        <v>27143.7</v>
      </c>
      <c r="F311" s="176">
        <v>0.1</v>
      </c>
      <c r="G311" s="38">
        <f>E311+F311</f>
        <v>27143.8</v>
      </c>
      <c r="H311" s="38">
        <f>26872.3+271.4</f>
        <v>27143.7</v>
      </c>
      <c r="I311" s="38">
        <f>26872.3+271.4</f>
        <v>27143.7</v>
      </c>
      <c r="J311" s="114"/>
    </row>
    <row r="312" spans="1:10" ht="63">
      <c r="A312" s="41" t="s">
        <v>120</v>
      </c>
      <c r="B312" s="43" t="s">
        <v>118</v>
      </c>
      <c r="C312" s="43" t="s">
        <v>160</v>
      </c>
      <c r="D312" s="43"/>
      <c r="E312" s="44">
        <f>E313</f>
        <v>18.7</v>
      </c>
      <c r="F312" s="44">
        <f>F313</f>
        <v>0</v>
      </c>
      <c r="G312" s="44">
        <f>G313</f>
        <v>18.7</v>
      </c>
      <c r="H312" s="44">
        <f>H313</f>
        <v>18.7</v>
      </c>
      <c r="I312" s="44">
        <f>I313</f>
        <v>18.7</v>
      </c>
      <c r="J312" s="114"/>
    </row>
    <row r="313" spans="1:10" ht="15.75">
      <c r="A313" s="41" t="s">
        <v>29</v>
      </c>
      <c r="B313" s="43" t="s">
        <v>118</v>
      </c>
      <c r="C313" s="43" t="s">
        <v>160</v>
      </c>
      <c r="D313" s="43" t="s">
        <v>17</v>
      </c>
      <c r="E313" s="44">
        <v>18.7</v>
      </c>
      <c r="F313" s="176"/>
      <c r="G313" s="44">
        <f>E313+F313</f>
        <v>18.7</v>
      </c>
      <c r="H313" s="44">
        <v>18.7</v>
      </c>
      <c r="I313" s="44">
        <v>18.7</v>
      </c>
      <c r="J313" s="114"/>
    </row>
    <row r="314" spans="1:10" ht="94.5">
      <c r="A314" s="58" t="s">
        <v>262</v>
      </c>
      <c r="B314" s="43" t="s">
        <v>118</v>
      </c>
      <c r="C314" s="43" t="s">
        <v>162</v>
      </c>
      <c r="D314" s="43"/>
      <c r="E314" s="44">
        <f>E315</f>
        <v>3970.5</v>
      </c>
      <c r="F314" s="44">
        <f>F315</f>
        <v>0</v>
      </c>
      <c r="G314" s="44">
        <f>G315</f>
        <v>3970.5</v>
      </c>
      <c r="H314" s="44">
        <f>H315</f>
        <v>3970.5</v>
      </c>
      <c r="I314" s="44">
        <f>I315</f>
        <v>3970.5</v>
      </c>
      <c r="J314" s="114"/>
    </row>
    <row r="315" spans="1:11" ht="15.75">
      <c r="A315" s="41" t="s">
        <v>29</v>
      </c>
      <c r="B315" s="43" t="s">
        <v>118</v>
      </c>
      <c r="C315" s="43" t="s">
        <v>162</v>
      </c>
      <c r="D315" s="43" t="s">
        <v>17</v>
      </c>
      <c r="E315" s="44">
        <v>3970.5</v>
      </c>
      <c r="F315" s="176"/>
      <c r="G315" s="44">
        <f>E315+F315</f>
        <v>3970.5</v>
      </c>
      <c r="H315" s="44">
        <v>3970.5</v>
      </c>
      <c r="I315" s="44">
        <v>3970.5</v>
      </c>
      <c r="J315" s="114"/>
      <c r="K315" s="114"/>
    </row>
    <row r="316" spans="1:10" ht="15.75">
      <c r="A316" s="10" t="s">
        <v>88</v>
      </c>
      <c r="B316" s="106" t="s">
        <v>118</v>
      </c>
      <c r="C316" s="11" t="s">
        <v>163</v>
      </c>
      <c r="D316" s="11" t="s">
        <v>0</v>
      </c>
      <c r="E316" s="12">
        <f>E317+E319+E321</f>
        <v>32485.899999999998</v>
      </c>
      <c r="F316" s="12">
        <f>F317+F319+F321</f>
        <v>125.6</v>
      </c>
      <c r="G316" s="12">
        <f>G317+G319+G321</f>
        <v>32611.499999999996</v>
      </c>
      <c r="H316" s="12">
        <f>H317+H319+H321</f>
        <v>31564.6</v>
      </c>
      <c r="I316" s="12">
        <f>I317+I319+I321</f>
        <v>30044.3</v>
      </c>
      <c r="J316" s="114"/>
    </row>
    <row r="317" spans="1:10" ht="31.5">
      <c r="A317" s="41" t="s">
        <v>27</v>
      </c>
      <c r="B317" s="43" t="s">
        <v>118</v>
      </c>
      <c r="C317" s="43" t="s">
        <v>164</v>
      </c>
      <c r="D317" s="43"/>
      <c r="E317" s="44">
        <f>E318</f>
        <v>28395.5</v>
      </c>
      <c r="F317" s="44">
        <f>F318</f>
        <v>125.6</v>
      </c>
      <c r="G317" s="44">
        <f>G318</f>
        <v>28521.1</v>
      </c>
      <c r="H317" s="44">
        <f>H318</f>
        <v>27474.2</v>
      </c>
      <c r="I317" s="44">
        <f>I318</f>
        <v>26963.8</v>
      </c>
      <c r="J317" s="114"/>
    </row>
    <row r="318" spans="1:10" ht="31.5">
      <c r="A318" s="41" t="s">
        <v>10</v>
      </c>
      <c r="B318" s="43" t="s">
        <v>118</v>
      </c>
      <c r="C318" s="43" t="s">
        <v>164</v>
      </c>
      <c r="D318" s="43" t="s">
        <v>11</v>
      </c>
      <c r="E318" s="38">
        <f>36559.8-3251.8-4912.5</f>
        <v>28395.5</v>
      </c>
      <c r="F318" s="176">
        <f>112.6+13</f>
        <v>125.6</v>
      </c>
      <c r="G318" s="38">
        <f>E318+F318</f>
        <v>28521.1</v>
      </c>
      <c r="H318" s="38">
        <f>35638.5-3251.8-4912.5</f>
        <v>27474.2</v>
      </c>
      <c r="I318" s="38">
        <f>35128.1-3251.8-4912.5</f>
        <v>26963.8</v>
      </c>
      <c r="J318" s="114"/>
    </row>
    <row r="319" spans="1:11" ht="94.5">
      <c r="A319" s="58" t="s">
        <v>262</v>
      </c>
      <c r="B319" s="43" t="s">
        <v>118</v>
      </c>
      <c r="C319" s="43" t="s">
        <v>165</v>
      </c>
      <c r="D319" s="43"/>
      <c r="E319" s="44">
        <f>E320</f>
        <v>136.6</v>
      </c>
      <c r="F319" s="44">
        <f>F320</f>
        <v>0</v>
      </c>
      <c r="G319" s="44">
        <f>G320</f>
        <v>136.6</v>
      </c>
      <c r="H319" s="44">
        <f>H320</f>
        <v>136.6</v>
      </c>
      <c r="I319" s="44">
        <f>I320</f>
        <v>136.6</v>
      </c>
      <c r="J319" s="114"/>
      <c r="K319" s="114"/>
    </row>
    <row r="320" spans="1:10" ht="15.75">
      <c r="A320" s="41" t="s">
        <v>29</v>
      </c>
      <c r="B320" s="43" t="s">
        <v>118</v>
      </c>
      <c r="C320" s="43" t="s">
        <v>165</v>
      </c>
      <c r="D320" s="43" t="s">
        <v>17</v>
      </c>
      <c r="E320" s="44">
        <v>136.6</v>
      </c>
      <c r="F320" s="176"/>
      <c r="G320" s="44">
        <f>E320+F320</f>
        <v>136.6</v>
      </c>
      <c r="H320" s="44">
        <v>136.6</v>
      </c>
      <c r="I320" s="44">
        <v>136.6</v>
      </c>
      <c r="J320" s="114"/>
    </row>
    <row r="321" spans="1:10" ht="31.5">
      <c r="A321" s="41" t="s">
        <v>302</v>
      </c>
      <c r="B321" s="43" t="s">
        <v>118</v>
      </c>
      <c r="C321" s="43" t="s">
        <v>303</v>
      </c>
      <c r="D321" s="43"/>
      <c r="E321" s="44">
        <f>E322</f>
        <v>3953.8</v>
      </c>
      <c r="F321" s="44">
        <f>F322</f>
        <v>0</v>
      </c>
      <c r="G321" s="44">
        <f>G322</f>
        <v>3953.8</v>
      </c>
      <c r="H321" s="44">
        <f>H322</f>
        <v>3953.8</v>
      </c>
      <c r="I321" s="44">
        <f>I322</f>
        <v>2943.9</v>
      </c>
      <c r="J321" s="114"/>
    </row>
    <row r="322" spans="1:10" ht="31.5">
      <c r="A322" s="41" t="s">
        <v>10</v>
      </c>
      <c r="B322" s="43" t="s">
        <v>118</v>
      </c>
      <c r="C322" s="43" t="s">
        <v>303</v>
      </c>
      <c r="D322" s="43" t="s">
        <v>11</v>
      </c>
      <c r="E322" s="44">
        <v>3953.8</v>
      </c>
      <c r="F322" s="176"/>
      <c r="G322" s="44">
        <f>E322+F322</f>
        <v>3953.8</v>
      </c>
      <c r="H322" s="44">
        <v>3953.8</v>
      </c>
      <c r="I322" s="44">
        <v>2943.9</v>
      </c>
      <c r="J322" s="114"/>
    </row>
    <row r="323" spans="1:10" ht="31.5">
      <c r="A323" s="10" t="s">
        <v>89</v>
      </c>
      <c r="B323" s="106" t="s">
        <v>118</v>
      </c>
      <c r="C323" s="11" t="s">
        <v>173</v>
      </c>
      <c r="D323" s="11" t="s">
        <v>0</v>
      </c>
      <c r="E323" s="12">
        <f>E324</f>
        <v>5363.9</v>
      </c>
      <c r="F323" s="12">
        <f>F324</f>
        <v>0</v>
      </c>
      <c r="G323" s="12">
        <f>G324</f>
        <v>5363.9</v>
      </c>
      <c r="H323" s="12">
        <f>H324</f>
        <v>5363.9</v>
      </c>
      <c r="I323" s="12">
        <f>I324</f>
        <v>5363.9</v>
      </c>
      <c r="J323" s="114"/>
    </row>
    <row r="324" spans="1:10" ht="31.5">
      <c r="A324" s="41" t="s">
        <v>250</v>
      </c>
      <c r="B324" s="43" t="s">
        <v>118</v>
      </c>
      <c r="C324" s="43" t="s">
        <v>245</v>
      </c>
      <c r="D324" s="43"/>
      <c r="E324" s="44">
        <f>E326+E327+E325</f>
        <v>5363.9</v>
      </c>
      <c r="F324" s="44">
        <f>F326+F327+F325</f>
        <v>0</v>
      </c>
      <c r="G324" s="44">
        <f>G326+G327+G325</f>
        <v>5363.9</v>
      </c>
      <c r="H324" s="44">
        <f>H326+H327</f>
        <v>5363.9</v>
      </c>
      <c r="I324" s="44">
        <f>I326+I327</f>
        <v>5363.9</v>
      </c>
      <c r="J324" s="114"/>
    </row>
    <row r="325" spans="1:10" ht="63">
      <c r="A325" s="41" t="s">
        <v>15</v>
      </c>
      <c r="B325" s="43" t="s">
        <v>118</v>
      </c>
      <c r="C325" s="43" t="s">
        <v>245</v>
      </c>
      <c r="D325" s="43" t="s">
        <v>16</v>
      </c>
      <c r="E325" s="44">
        <v>0</v>
      </c>
      <c r="F325" s="44">
        <v>8.2</v>
      </c>
      <c r="G325" s="44">
        <f>E325+F325</f>
        <v>8.2</v>
      </c>
      <c r="H325" s="44">
        <v>0</v>
      </c>
      <c r="I325" s="44">
        <v>0</v>
      </c>
      <c r="J325" s="114"/>
    </row>
    <row r="326" spans="1:10" ht="31.5">
      <c r="A326" s="41" t="s">
        <v>13</v>
      </c>
      <c r="B326" s="43" t="s">
        <v>118</v>
      </c>
      <c r="C326" s="43" t="s">
        <v>245</v>
      </c>
      <c r="D326" s="43" t="s">
        <v>8</v>
      </c>
      <c r="E326" s="44">
        <v>228.7</v>
      </c>
      <c r="F326" s="176">
        <v>10.7</v>
      </c>
      <c r="G326" s="44">
        <f>E326+F326</f>
        <v>239.39999999999998</v>
      </c>
      <c r="H326" s="44">
        <v>228.7</v>
      </c>
      <c r="I326" s="44">
        <v>228.7</v>
      </c>
      <c r="J326" s="114"/>
    </row>
    <row r="327" spans="1:10" ht="31.5">
      <c r="A327" s="80" t="s">
        <v>10</v>
      </c>
      <c r="B327" s="43" t="s">
        <v>118</v>
      </c>
      <c r="C327" s="43" t="s">
        <v>245</v>
      </c>
      <c r="D327" s="43" t="s">
        <v>11</v>
      </c>
      <c r="E327" s="44">
        <f>2120+3015.2</f>
        <v>5135.2</v>
      </c>
      <c r="F327" s="176">
        <v>-18.9</v>
      </c>
      <c r="G327" s="44">
        <f>E327+F327</f>
        <v>5116.3</v>
      </c>
      <c r="H327" s="44">
        <f>2120+3015.2</f>
        <v>5135.2</v>
      </c>
      <c r="I327" s="44">
        <f>2120+3015.2</f>
        <v>5135.2</v>
      </c>
      <c r="J327" s="114"/>
    </row>
    <row r="328" spans="1:10" ht="31.5">
      <c r="A328" s="10" t="s">
        <v>82</v>
      </c>
      <c r="B328" s="106" t="s">
        <v>118</v>
      </c>
      <c r="C328" s="11" t="s">
        <v>166</v>
      </c>
      <c r="D328" s="11" t="s">
        <v>0</v>
      </c>
      <c r="E328" s="12">
        <f>E329+E333</f>
        <v>61802.6</v>
      </c>
      <c r="F328" s="12">
        <f>F329+F333</f>
        <v>0</v>
      </c>
      <c r="G328" s="12">
        <f>G329+G333</f>
        <v>61802.6</v>
      </c>
      <c r="H328" s="12">
        <f>H329+H333</f>
        <v>61767.1</v>
      </c>
      <c r="I328" s="12">
        <f>I329+I333</f>
        <v>57696.399999999994</v>
      </c>
      <c r="J328" s="114"/>
    </row>
    <row r="329" spans="1:10" ht="31.5">
      <c r="A329" s="41" t="s">
        <v>14</v>
      </c>
      <c r="B329" s="43" t="s">
        <v>118</v>
      </c>
      <c r="C329" s="43" t="s">
        <v>167</v>
      </c>
      <c r="D329" s="43"/>
      <c r="E329" s="44">
        <f>E330+E331+E332</f>
        <v>32143.8</v>
      </c>
      <c r="F329" s="44">
        <f>F330+F331+F332</f>
        <v>0</v>
      </c>
      <c r="G329" s="44">
        <f>G330+G331+G332</f>
        <v>32143.8</v>
      </c>
      <c r="H329" s="44">
        <f>H330+H331+H332</f>
        <v>32114.3</v>
      </c>
      <c r="I329" s="44">
        <f>I330+I331+I332</f>
        <v>29336.8</v>
      </c>
      <c r="J329" s="114"/>
    </row>
    <row r="330" spans="1:10" ht="63">
      <c r="A330" s="41" t="s">
        <v>15</v>
      </c>
      <c r="B330" s="43" t="s">
        <v>118</v>
      </c>
      <c r="C330" s="43" t="s">
        <v>167</v>
      </c>
      <c r="D330" s="43" t="s">
        <v>16</v>
      </c>
      <c r="E330" s="44">
        <f>25756.7+0.8+0.8</f>
        <v>25758.3</v>
      </c>
      <c r="F330" s="176"/>
      <c r="G330" s="44">
        <f>E330+F330</f>
        <v>25758.3</v>
      </c>
      <c r="H330" s="44">
        <f>25756.7+0.8+0.8</f>
        <v>25758.3</v>
      </c>
      <c r="I330" s="44">
        <v>25080.2</v>
      </c>
      <c r="J330" s="114"/>
    </row>
    <row r="331" spans="1:10" ht="31.5">
      <c r="A331" s="41" t="s">
        <v>13</v>
      </c>
      <c r="B331" s="43" t="s">
        <v>118</v>
      </c>
      <c r="C331" s="43" t="s">
        <v>167</v>
      </c>
      <c r="D331" s="43" t="s">
        <v>8</v>
      </c>
      <c r="E331" s="44">
        <f>6150.6-0.8-0.8</f>
        <v>6149</v>
      </c>
      <c r="F331" s="176"/>
      <c r="G331" s="44">
        <f>E331+F331</f>
        <v>6149</v>
      </c>
      <c r="H331" s="44">
        <f>6121.1-0.8-0.8</f>
        <v>6119.5</v>
      </c>
      <c r="I331" s="44">
        <v>4020.1</v>
      </c>
      <c r="J331" s="114"/>
    </row>
    <row r="332" spans="1:10" ht="15.75">
      <c r="A332" s="46" t="s">
        <v>9</v>
      </c>
      <c r="B332" s="43" t="s">
        <v>118</v>
      </c>
      <c r="C332" s="43" t="s">
        <v>167</v>
      </c>
      <c r="D332" s="43" t="s">
        <v>12</v>
      </c>
      <c r="E332" s="44">
        <v>236.5</v>
      </c>
      <c r="F332" s="176"/>
      <c r="G332" s="44">
        <f>E332+F332</f>
        <v>236.5</v>
      </c>
      <c r="H332" s="44">
        <v>236.5</v>
      </c>
      <c r="I332" s="44">
        <v>236.5</v>
      </c>
      <c r="J332" s="114"/>
    </row>
    <row r="333" spans="1:10" ht="31.5">
      <c r="A333" s="41" t="s">
        <v>60</v>
      </c>
      <c r="B333" s="43" t="s">
        <v>118</v>
      </c>
      <c r="C333" s="43" t="s">
        <v>174</v>
      </c>
      <c r="D333" s="43"/>
      <c r="E333" s="44">
        <f>E334+E335</f>
        <v>29658.8</v>
      </c>
      <c r="F333" s="44">
        <f>F334+F335</f>
        <v>0</v>
      </c>
      <c r="G333" s="44">
        <f>G334+G335</f>
        <v>29658.8</v>
      </c>
      <c r="H333" s="44">
        <f>H334+H335</f>
        <v>29652.8</v>
      </c>
      <c r="I333" s="44">
        <f>I334+I335</f>
        <v>28359.6</v>
      </c>
      <c r="J333" s="114"/>
    </row>
    <row r="334" spans="1:10" ht="63">
      <c r="A334" s="41" t="s">
        <v>15</v>
      </c>
      <c r="B334" s="43" t="s">
        <v>118</v>
      </c>
      <c r="C334" s="43" t="s">
        <v>168</v>
      </c>
      <c r="D334" s="43" t="s">
        <v>16</v>
      </c>
      <c r="E334" s="44">
        <v>28155.6</v>
      </c>
      <c r="F334" s="176"/>
      <c r="G334" s="44">
        <f>E334+F334</f>
        <v>28155.6</v>
      </c>
      <c r="H334" s="44">
        <v>28155.6</v>
      </c>
      <c r="I334" s="44">
        <v>27836</v>
      </c>
      <c r="J334" s="114"/>
    </row>
    <row r="335" spans="1:10" ht="31.5">
      <c r="A335" s="41" t="s">
        <v>13</v>
      </c>
      <c r="B335" s="43" t="s">
        <v>118</v>
      </c>
      <c r="C335" s="43" t="s">
        <v>168</v>
      </c>
      <c r="D335" s="43" t="s">
        <v>8</v>
      </c>
      <c r="E335" s="44">
        <v>1503.2</v>
      </c>
      <c r="F335" s="176"/>
      <c r="G335" s="44">
        <f>E335+F335</f>
        <v>1503.2</v>
      </c>
      <c r="H335" s="44">
        <v>1497.2</v>
      </c>
      <c r="I335" s="44">
        <v>523.6</v>
      </c>
      <c r="J335" s="114"/>
    </row>
    <row r="336" spans="1:10" ht="31.5">
      <c r="A336" s="96" t="s">
        <v>96</v>
      </c>
      <c r="B336" s="90" t="s">
        <v>118</v>
      </c>
      <c r="C336" s="90" t="s">
        <v>221</v>
      </c>
      <c r="D336" s="90" t="s">
        <v>0</v>
      </c>
      <c r="E336" s="107">
        <f aca="true" t="shared" si="7" ref="E336:H338">E337</f>
        <v>644</v>
      </c>
      <c r="F336" s="107">
        <f t="shared" si="7"/>
        <v>0</v>
      </c>
      <c r="G336" s="107">
        <f t="shared" si="7"/>
        <v>644</v>
      </c>
      <c r="H336" s="107">
        <f t="shared" si="7"/>
        <v>538.1</v>
      </c>
      <c r="I336" s="107">
        <f>I337</f>
        <v>538.1</v>
      </c>
      <c r="J336" s="114"/>
    </row>
    <row r="337" spans="1:10" ht="47.25">
      <c r="A337" s="10" t="s">
        <v>98</v>
      </c>
      <c r="B337" s="106" t="s">
        <v>118</v>
      </c>
      <c r="C337" s="11" t="s">
        <v>177</v>
      </c>
      <c r="D337" s="11" t="s">
        <v>0</v>
      </c>
      <c r="E337" s="12">
        <f t="shared" si="7"/>
        <v>644</v>
      </c>
      <c r="F337" s="12">
        <f t="shared" si="7"/>
        <v>0</v>
      </c>
      <c r="G337" s="12">
        <f t="shared" si="7"/>
        <v>644</v>
      </c>
      <c r="H337" s="12">
        <f t="shared" si="7"/>
        <v>538.1</v>
      </c>
      <c r="I337" s="12">
        <f>I338</f>
        <v>538.1</v>
      </c>
      <c r="J337" s="114"/>
    </row>
    <row r="338" spans="1:10" ht="78.75">
      <c r="A338" s="42" t="s">
        <v>121</v>
      </c>
      <c r="B338" s="28" t="s">
        <v>118</v>
      </c>
      <c r="C338" s="36" t="s">
        <v>224</v>
      </c>
      <c r="D338" s="36"/>
      <c r="E338" s="66">
        <f t="shared" si="7"/>
        <v>644</v>
      </c>
      <c r="F338" s="66">
        <f t="shared" si="7"/>
        <v>0</v>
      </c>
      <c r="G338" s="66">
        <f t="shared" si="7"/>
        <v>644</v>
      </c>
      <c r="H338" s="66">
        <f t="shared" si="7"/>
        <v>538.1</v>
      </c>
      <c r="I338" s="66">
        <f>I339</f>
        <v>538.1</v>
      </c>
      <c r="J338" s="114"/>
    </row>
    <row r="339" spans="1:12" ht="15.75">
      <c r="A339" s="42" t="s">
        <v>29</v>
      </c>
      <c r="B339" s="28" t="s">
        <v>118</v>
      </c>
      <c r="C339" s="36" t="s">
        <v>224</v>
      </c>
      <c r="D339" s="36" t="s">
        <v>17</v>
      </c>
      <c r="E339" s="66">
        <v>644</v>
      </c>
      <c r="F339" s="180"/>
      <c r="G339" s="66">
        <f>E339+F339</f>
        <v>644</v>
      </c>
      <c r="H339" s="66">
        <v>538.1</v>
      </c>
      <c r="I339" s="66">
        <v>538.1</v>
      </c>
      <c r="J339" s="114"/>
      <c r="K339" s="114"/>
      <c r="L339" s="114"/>
    </row>
    <row r="340" spans="1:10" ht="15.75">
      <c r="A340" s="33" t="s">
        <v>122</v>
      </c>
      <c r="B340" s="34" t="s">
        <v>123</v>
      </c>
      <c r="C340" s="95"/>
      <c r="D340" s="104"/>
      <c r="E340" s="32">
        <f>E341+E348</f>
        <v>108923.3</v>
      </c>
      <c r="F340" s="32">
        <f>F341+F348</f>
        <v>16726.4</v>
      </c>
      <c r="G340" s="32">
        <f>G341+G348</f>
        <v>125649.7</v>
      </c>
      <c r="H340" s="32">
        <f>H341+H348</f>
        <v>116515.6</v>
      </c>
      <c r="I340" s="32">
        <f>I341+I348</f>
        <v>116840.5</v>
      </c>
      <c r="J340" s="114"/>
    </row>
    <row r="341" spans="1:10" ht="31.5">
      <c r="A341" s="96" t="s">
        <v>91</v>
      </c>
      <c r="B341" s="108" t="s">
        <v>123</v>
      </c>
      <c r="C341" s="90" t="s">
        <v>200</v>
      </c>
      <c r="D341" s="90" t="s">
        <v>0</v>
      </c>
      <c r="E341" s="97">
        <f aca="true" t="shared" si="8" ref="E341:I342">E342</f>
        <v>18937.8</v>
      </c>
      <c r="F341" s="97">
        <f t="shared" si="8"/>
        <v>686</v>
      </c>
      <c r="G341" s="97">
        <f t="shared" si="8"/>
        <v>19623.8</v>
      </c>
      <c r="H341" s="97">
        <f t="shared" si="8"/>
        <v>18613.5</v>
      </c>
      <c r="I341" s="97">
        <f t="shared" si="8"/>
        <v>18355</v>
      </c>
      <c r="J341" s="114"/>
    </row>
    <row r="342" spans="1:10" ht="31.5">
      <c r="A342" s="10" t="s">
        <v>92</v>
      </c>
      <c r="B342" s="98" t="s">
        <v>123</v>
      </c>
      <c r="C342" s="11" t="s">
        <v>201</v>
      </c>
      <c r="D342" s="11" t="s">
        <v>0</v>
      </c>
      <c r="E342" s="12">
        <f t="shared" si="8"/>
        <v>18937.8</v>
      </c>
      <c r="F342" s="12">
        <f t="shared" si="8"/>
        <v>686</v>
      </c>
      <c r="G342" s="12">
        <f t="shared" si="8"/>
        <v>19623.8</v>
      </c>
      <c r="H342" s="12">
        <f t="shared" si="8"/>
        <v>18613.5</v>
      </c>
      <c r="I342" s="12">
        <f t="shared" si="8"/>
        <v>18355</v>
      </c>
      <c r="J342" s="114"/>
    </row>
    <row r="343" spans="1:10" ht="31.5">
      <c r="A343" s="75" t="s">
        <v>14</v>
      </c>
      <c r="B343" s="43" t="s">
        <v>123</v>
      </c>
      <c r="C343" s="15" t="s">
        <v>202</v>
      </c>
      <c r="D343" s="21"/>
      <c r="E343" s="20">
        <f>SUM(E344:E347)</f>
        <v>18937.8</v>
      </c>
      <c r="F343" s="20">
        <f>SUM(F344:F347)</f>
        <v>686</v>
      </c>
      <c r="G343" s="20">
        <f>SUM(G344:G347)</f>
        <v>19623.8</v>
      </c>
      <c r="H343" s="20">
        <f>SUM(H344:H347)</f>
        <v>18613.5</v>
      </c>
      <c r="I343" s="20">
        <f>SUM(I344:I347)</f>
        <v>18355</v>
      </c>
      <c r="J343" s="114"/>
    </row>
    <row r="344" spans="1:10" ht="63">
      <c r="A344" s="56" t="s">
        <v>15</v>
      </c>
      <c r="B344" s="43" t="s">
        <v>123</v>
      </c>
      <c r="C344" s="15" t="s">
        <v>202</v>
      </c>
      <c r="D344" s="43" t="s">
        <v>16</v>
      </c>
      <c r="E344" s="20">
        <f>12933+795.6+3904-312</f>
        <v>17320.6</v>
      </c>
      <c r="F344" s="176"/>
      <c r="G344" s="20">
        <f>E344+F344</f>
        <v>17320.6</v>
      </c>
      <c r="H344" s="20">
        <f>12875+513.6+3886</f>
        <v>17274.6</v>
      </c>
      <c r="I344" s="20">
        <f>12888+413.6+3890</f>
        <v>17191.6</v>
      </c>
      <c r="J344" s="114"/>
    </row>
    <row r="345" spans="1:10" ht="31.5">
      <c r="A345" s="46" t="s">
        <v>13</v>
      </c>
      <c r="B345" s="43" t="s">
        <v>123</v>
      </c>
      <c r="C345" s="15" t="s">
        <v>202</v>
      </c>
      <c r="D345" s="43" t="s">
        <v>8</v>
      </c>
      <c r="E345" s="20">
        <f>1614.2-334</f>
        <v>1280.2</v>
      </c>
      <c r="F345" s="176">
        <v>100</v>
      </c>
      <c r="G345" s="20">
        <f>E345+F345</f>
        <v>1380.2</v>
      </c>
      <c r="H345" s="20">
        <v>1315.9</v>
      </c>
      <c r="I345" s="20">
        <v>1140.4</v>
      </c>
      <c r="J345" s="114"/>
    </row>
    <row r="346" spans="1:10" ht="15.75">
      <c r="A346" s="42" t="s">
        <v>29</v>
      </c>
      <c r="B346" s="43" t="s">
        <v>123</v>
      </c>
      <c r="C346" s="15" t="s">
        <v>202</v>
      </c>
      <c r="D346" s="43" t="s">
        <v>17</v>
      </c>
      <c r="E346" s="20">
        <f>900-586</f>
        <v>314</v>
      </c>
      <c r="F346" s="176">
        <v>586</v>
      </c>
      <c r="G346" s="20">
        <f>E346+F346</f>
        <v>900</v>
      </c>
      <c r="H346" s="20">
        <v>0</v>
      </c>
      <c r="I346" s="20">
        <v>0</v>
      </c>
      <c r="J346" s="114"/>
    </row>
    <row r="347" spans="1:10" ht="15.75">
      <c r="A347" s="76" t="s">
        <v>9</v>
      </c>
      <c r="B347" s="43" t="s">
        <v>123</v>
      </c>
      <c r="C347" s="15" t="s">
        <v>202</v>
      </c>
      <c r="D347" s="43" t="s">
        <v>12</v>
      </c>
      <c r="E347" s="20">
        <f>19.2+3.8</f>
        <v>23</v>
      </c>
      <c r="F347" s="176"/>
      <c r="G347" s="20">
        <f>E347+F347</f>
        <v>23</v>
      </c>
      <c r="H347" s="20">
        <f>19.2+3.8</f>
        <v>23</v>
      </c>
      <c r="I347" s="20">
        <f>19.2+3.8</f>
        <v>23</v>
      </c>
      <c r="J347" s="114"/>
    </row>
    <row r="348" spans="1:10" ht="15.75">
      <c r="A348" s="89" t="s">
        <v>32</v>
      </c>
      <c r="B348" s="91" t="s">
        <v>123</v>
      </c>
      <c r="C348" s="91" t="s">
        <v>138</v>
      </c>
      <c r="D348" s="91" t="s">
        <v>0</v>
      </c>
      <c r="E348" s="92">
        <f>E355+E357+E359+E361+E363+E365+E353+E367+E369+E349+E373+E371+E351</f>
        <v>89985.5</v>
      </c>
      <c r="F348" s="92">
        <f>F355+F357+F359+F361+F363+F365+F353+F367+F369+F349+F373+F371+F351</f>
        <v>16040.4</v>
      </c>
      <c r="G348" s="92">
        <f>G355+G357+G359+G361+G363+G365+G353+G367+G369+G349+G373+G371+G351</f>
        <v>106025.9</v>
      </c>
      <c r="H348" s="92">
        <f>H355+H357+H359+H361+H363+H365+H353+H367+H369+H349+H373+H371+H351</f>
        <v>97902.1</v>
      </c>
      <c r="I348" s="92">
        <f>I355+I357+I359+I361+I363+I365+I353+I367+I369+I349+I373+I371+I351</f>
        <v>98485.5</v>
      </c>
      <c r="J348" s="114"/>
    </row>
    <row r="349" spans="1:10" ht="31.5">
      <c r="A349" s="22" t="s">
        <v>73</v>
      </c>
      <c r="B349" s="28" t="s">
        <v>123</v>
      </c>
      <c r="C349" s="43" t="s">
        <v>146</v>
      </c>
      <c r="D349" s="67"/>
      <c r="E349" s="44">
        <f>E350</f>
        <v>57942</v>
      </c>
      <c r="F349" s="44">
        <f>F350</f>
        <v>0</v>
      </c>
      <c r="G349" s="44">
        <f>G350</f>
        <v>57942</v>
      </c>
      <c r="H349" s="44">
        <f>H350</f>
        <v>55705.3</v>
      </c>
      <c r="I349" s="44">
        <f>I350</f>
        <v>41335</v>
      </c>
      <c r="J349" s="114"/>
    </row>
    <row r="350" spans="1:10" ht="15.75">
      <c r="A350" s="48" t="s">
        <v>9</v>
      </c>
      <c r="B350" s="43" t="s">
        <v>123</v>
      </c>
      <c r="C350" s="43" t="s">
        <v>146</v>
      </c>
      <c r="D350" s="43" t="s">
        <v>12</v>
      </c>
      <c r="E350" s="44">
        <f>700+646+56596</f>
        <v>57942</v>
      </c>
      <c r="F350" s="176"/>
      <c r="G350" s="44">
        <f>E350+F350</f>
        <v>57942</v>
      </c>
      <c r="H350" s="44">
        <f>700+44005.3+11000</f>
        <v>55705.3</v>
      </c>
      <c r="I350" s="44">
        <f>205.8+30129.2+11000</f>
        <v>41335</v>
      </c>
      <c r="J350" s="114"/>
    </row>
    <row r="351" spans="1:10" ht="63">
      <c r="A351" s="22" t="s">
        <v>369</v>
      </c>
      <c r="B351" s="122" t="s">
        <v>123</v>
      </c>
      <c r="C351" s="122" t="s">
        <v>368</v>
      </c>
      <c r="D351" s="116"/>
      <c r="E351" s="44">
        <f>E352</f>
        <v>0</v>
      </c>
      <c r="F351" s="44">
        <f>F352</f>
        <v>11.9</v>
      </c>
      <c r="G351" s="44">
        <f>G352</f>
        <v>11.9</v>
      </c>
      <c r="H351" s="44">
        <f>H352</f>
        <v>0</v>
      </c>
      <c r="I351" s="44">
        <f>I352</f>
        <v>0</v>
      </c>
      <c r="J351" s="114"/>
    </row>
    <row r="352" spans="1:10" ht="31.5">
      <c r="A352" s="46" t="s">
        <v>13</v>
      </c>
      <c r="B352" s="122" t="s">
        <v>123</v>
      </c>
      <c r="C352" s="122" t="s">
        <v>368</v>
      </c>
      <c r="D352" s="116" t="s">
        <v>8</v>
      </c>
      <c r="E352" s="44">
        <v>0</v>
      </c>
      <c r="F352" s="176">
        <v>11.9</v>
      </c>
      <c r="G352" s="44">
        <f>E352+F352</f>
        <v>11.9</v>
      </c>
      <c r="H352" s="44">
        <v>0</v>
      </c>
      <c r="I352" s="44">
        <v>0</v>
      </c>
      <c r="J352" s="114"/>
    </row>
    <row r="353" spans="1:10" ht="31.5">
      <c r="A353" s="118" t="s">
        <v>50</v>
      </c>
      <c r="B353" s="122" t="s">
        <v>123</v>
      </c>
      <c r="C353" s="122" t="s">
        <v>136</v>
      </c>
      <c r="D353" s="116"/>
      <c r="E353" s="44">
        <f>E354</f>
        <v>1416.9</v>
      </c>
      <c r="F353" s="44">
        <f>F354</f>
        <v>0</v>
      </c>
      <c r="G353" s="44">
        <f>G354</f>
        <v>1416.9</v>
      </c>
      <c r="H353" s="44">
        <f>H354</f>
        <v>1416.9</v>
      </c>
      <c r="I353" s="44">
        <f>I354</f>
        <v>1416.9</v>
      </c>
      <c r="J353" s="114"/>
    </row>
    <row r="354" spans="1:10" ht="15.75">
      <c r="A354" s="47" t="s">
        <v>45</v>
      </c>
      <c r="B354" s="43" t="s">
        <v>123</v>
      </c>
      <c r="C354" s="43" t="s">
        <v>136</v>
      </c>
      <c r="D354" s="43" t="s">
        <v>46</v>
      </c>
      <c r="E354" s="44">
        <v>1416.9</v>
      </c>
      <c r="F354" s="176"/>
      <c r="G354" s="44">
        <f>E354+F354</f>
        <v>1416.9</v>
      </c>
      <c r="H354" s="44">
        <v>1416.9</v>
      </c>
      <c r="I354" s="44">
        <v>1416.9</v>
      </c>
      <c r="J354" s="114"/>
    </row>
    <row r="355" spans="1:10" ht="47.25">
      <c r="A355" s="81" t="s">
        <v>49</v>
      </c>
      <c r="B355" s="43" t="s">
        <v>123</v>
      </c>
      <c r="C355" s="43" t="s">
        <v>137</v>
      </c>
      <c r="D355" s="21"/>
      <c r="E355" s="44">
        <f>E356</f>
        <v>76.4</v>
      </c>
      <c r="F355" s="44">
        <f>F356</f>
        <v>0</v>
      </c>
      <c r="G355" s="44">
        <f>G356</f>
        <v>76.4</v>
      </c>
      <c r="H355" s="44">
        <f>H356</f>
        <v>78.2</v>
      </c>
      <c r="I355" s="44">
        <f>I356</f>
        <v>78.2</v>
      </c>
      <c r="J355" s="114"/>
    </row>
    <row r="356" spans="1:10" ht="15.75">
      <c r="A356" s="47" t="s">
        <v>45</v>
      </c>
      <c r="B356" s="43" t="s">
        <v>123</v>
      </c>
      <c r="C356" s="43" t="s">
        <v>137</v>
      </c>
      <c r="D356" s="43" t="s">
        <v>46</v>
      </c>
      <c r="E356" s="44">
        <v>76.4</v>
      </c>
      <c r="F356" s="176"/>
      <c r="G356" s="44">
        <f>E356+F356</f>
        <v>76.4</v>
      </c>
      <c r="H356" s="44">
        <v>78.2</v>
      </c>
      <c r="I356" s="44">
        <v>78.2</v>
      </c>
      <c r="J356" s="114"/>
    </row>
    <row r="357" spans="1:10" ht="78.75">
      <c r="A357" s="84" t="s">
        <v>259</v>
      </c>
      <c r="B357" s="43" t="s">
        <v>123</v>
      </c>
      <c r="C357" s="52" t="s">
        <v>141</v>
      </c>
      <c r="D357" s="53"/>
      <c r="E357" s="49">
        <f>E358</f>
        <v>1</v>
      </c>
      <c r="F357" s="49">
        <f>F358</f>
        <v>0</v>
      </c>
      <c r="G357" s="49">
        <f>G358</f>
        <v>1</v>
      </c>
      <c r="H357" s="49">
        <f>H358</f>
        <v>1</v>
      </c>
      <c r="I357" s="49">
        <f>I358</f>
        <v>1</v>
      </c>
      <c r="J357" s="114"/>
    </row>
    <row r="358" spans="1:10" ht="31.5">
      <c r="A358" s="55" t="s">
        <v>13</v>
      </c>
      <c r="B358" s="43" t="s">
        <v>123</v>
      </c>
      <c r="C358" s="52" t="s">
        <v>141</v>
      </c>
      <c r="D358" s="53">
        <v>200</v>
      </c>
      <c r="E358" s="49">
        <v>1</v>
      </c>
      <c r="F358" s="184"/>
      <c r="G358" s="49">
        <f>E358+F358</f>
        <v>1</v>
      </c>
      <c r="H358" s="49">
        <v>1</v>
      </c>
      <c r="I358" s="49">
        <v>1</v>
      </c>
      <c r="J358" s="114"/>
    </row>
    <row r="359" spans="1:10" ht="157.5">
      <c r="A359" s="82" t="s">
        <v>260</v>
      </c>
      <c r="B359" s="43" t="s">
        <v>123</v>
      </c>
      <c r="C359" s="109" t="s">
        <v>142</v>
      </c>
      <c r="D359" s="110"/>
      <c r="E359" s="49">
        <f>E360</f>
        <v>3</v>
      </c>
      <c r="F359" s="49">
        <f>F360</f>
        <v>0</v>
      </c>
      <c r="G359" s="49">
        <f>G360</f>
        <v>3</v>
      </c>
      <c r="H359" s="49">
        <f>H360</f>
        <v>3</v>
      </c>
      <c r="I359" s="49">
        <f>I360</f>
        <v>3</v>
      </c>
      <c r="J359" s="114"/>
    </row>
    <row r="360" spans="1:10" ht="31.5">
      <c r="A360" s="55" t="s">
        <v>13</v>
      </c>
      <c r="B360" s="43" t="s">
        <v>123</v>
      </c>
      <c r="C360" s="109" t="s">
        <v>142</v>
      </c>
      <c r="D360" s="111">
        <v>200</v>
      </c>
      <c r="E360" s="49">
        <v>3</v>
      </c>
      <c r="F360" s="185"/>
      <c r="G360" s="49">
        <f>E360+F360</f>
        <v>3</v>
      </c>
      <c r="H360" s="49">
        <v>3</v>
      </c>
      <c r="I360" s="49">
        <v>3</v>
      </c>
      <c r="J360" s="114"/>
    </row>
    <row r="361" spans="1:10" ht="31.5">
      <c r="A361" s="22" t="s">
        <v>47</v>
      </c>
      <c r="B361" s="43" t="s">
        <v>123</v>
      </c>
      <c r="C361" s="109" t="s">
        <v>143</v>
      </c>
      <c r="D361" s="50"/>
      <c r="E361" s="49">
        <f>E362</f>
        <v>1578.7</v>
      </c>
      <c r="F361" s="49">
        <f>F362</f>
        <v>0</v>
      </c>
      <c r="G361" s="49">
        <f>G362</f>
        <v>1578.7</v>
      </c>
      <c r="H361" s="49">
        <f>H362</f>
        <v>1549</v>
      </c>
      <c r="I361" s="49">
        <f>I362</f>
        <v>1520.1</v>
      </c>
      <c r="J361" s="114"/>
    </row>
    <row r="362" spans="1:12" ht="15.75">
      <c r="A362" s="48" t="s">
        <v>45</v>
      </c>
      <c r="B362" s="43" t="s">
        <v>123</v>
      </c>
      <c r="C362" s="109" t="s">
        <v>143</v>
      </c>
      <c r="D362" s="43" t="s">
        <v>46</v>
      </c>
      <c r="E362" s="49">
        <v>1578.7</v>
      </c>
      <c r="F362" s="176"/>
      <c r="G362" s="49">
        <f>E362+F362</f>
        <v>1578.7</v>
      </c>
      <c r="H362" s="49">
        <v>1549</v>
      </c>
      <c r="I362" s="49">
        <v>1520.1</v>
      </c>
      <c r="J362" s="114"/>
      <c r="L362" s="114"/>
    </row>
    <row r="363" spans="1:10" ht="78.75">
      <c r="A363" s="172" t="s">
        <v>345</v>
      </c>
      <c r="B363" s="43" t="s">
        <v>123</v>
      </c>
      <c r="C363" s="109" t="s">
        <v>144</v>
      </c>
      <c r="D363" s="51"/>
      <c r="E363" s="49">
        <f>E364</f>
        <v>122.9</v>
      </c>
      <c r="F363" s="49">
        <f>F364</f>
        <v>0</v>
      </c>
      <c r="G363" s="49">
        <f>G364</f>
        <v>122.9</v>
      </c>
      <c r="H363" s="49">
        <f>H364</f>
        <v>125.5</v>
      </c>
      <c r="I363" s="49">
        <f>I364</f>
        <v>125.5</v>
      </c>
      <c r="J363" s="114"/>
    </row>
    <row r="364" spans="1:10" ht="15.75">
      <c r="A364" s="48" t="s">
        <v>45</v>
      </c>
      <c r="B364" s="43" t="s">
        <v>123</v>
      </c>
      <c r="C364" s="109" t="s">
        <v>144</v>
      </c>
      <c r="D364" s="43" t="s">
        <v>46</v>
      </c>
      <c r="E364" s="49">
        <v>122.9</v>
      </c>
      <c r="F364" s="176"/>
      <c r="G364" s="49">
        <f>E364+F364</f>
        <v>122.9</v>
      </c>
      <c r="H364" s="49">
        <v>125.5</v>
      </c>
      <c r="I364" s="49">
        <v>125.5</v>
      </c>
      <c r="J364" s="114"/>
    </row>
    <row r="365" spans="1:10" ht="105">
      <c r="A365" s="113" t="s">
        <v>295</v>
      </c>
      <c r="B365" s="43" t="s">
        <v>123</v>
      </c>
      <c r="C365" s="109" t="s">
        <v>145</v>
      </c>
      <c r="D365" s="51"/>
      <c r="E365" s="49">
        <f>E366</f>
        <v>7</v>
      </c>
      <c r="F365" s="49">
        <f>F366</f>
        <v>0</v>
      </c>
      <c r="G365" s="49">
        <f>G366</f>
        <v>7</v>
      </c>
      <c r="H365" s="49">
        <f>H366</f>
        <v>7</v>
      </c>
      <c r="I365" s="49">
        <f>I366</f>
        <v>7</v>
      </c>
      <c r="J365" s="114"/>
    </row>
    <row r="366" spans="1:10" ht="31.5">
      <c r="A366" s="48" t="s">
        <v>13</v>
      </c>
      <c r="B366" s="43" t="s">
        <v>123</v>
      </c>
      <c r="C366" s="109" t="s">
        <v>145</v>
      </c>
      <c r="D366" s="43" t="s">
        <v>8</v>
      </c>
      <c r="E366" s="49">
        <v>7</v>
      </c>
      <c r="F366" s="176"/>
      <c r="G366" s="49">
        <f>E366+F366</f>
        <v>7</v>
      </c>
      <c r="H366" s="49">
        <v>7</v>
      </c>
      <c r="I366" s="49">
        <v>7</v>
      </c>
      <c r="J366" s="114"/>
    </row>
    <row r="367" spans="1:10" ht="31.5">
      <c r="A367" s="22" t="s">
        <v>124</v>
      </c>
      <c r="B367" s="43" t="s">
        <v>123</v>
      </c>
      <c r="C367" s="43" t="s">
        <v>139</v>
      </c>
      <c r="D367" s="43" t="s">
        <v>0</v>
      </c>
      <c r="E367" s="49">
        <f>E368</f>
        <v>3400</v>
      </c>
      <c r="F367" s="49">
        <f>F368</f>
        <v>0</v>
      </c>
      <c r="G367" s="49">
        <f>G368</f>
        <v>3400</v>
      </c>
      <c r="H367" s="49">
        <f>H368</f>
        <v>3200</v>
      </c>
      <c r="I367" s="49">
        <f>I368</f>
        <v>3000</v>
      </c>
      <c r="J367" s="114"/>
    </row>
    <row r="368" spans="1:10" ht="15.75">
      <c r="A368" s="48" t="s">
        <v>45</v>
      </c>
      <c r="B368" s="43" t="s">
        <v>123</v>
      </c>
      <c r="C368" s="43" t="s">
        <v>139</v>
      </c>
      <c r="D368" s="43" t="s">
        <v>46</v>
      </c>
      <c r="E368" s="49">
        <v>3400</v>
      </c>
      <c r="F368" s="176"/>
      <c r="G368" s="49">
        <f>E368+F368</f>
        <v>3400</v>
      </c>
      <c r="H368" s="49">
        <v>3200</v>
      </c>
      <c r="I368" s="49">
        <v>3000</v>
      </c>
      <c r="J368" s="114"/>
    </row>
    <row r="369" spans="1:10" ht="31.5">
      <c r="A369" s="81" t="s">
        <v>48</v>
      </c>
      <c r="B369" s="43" t="s">
        <v>123</v>
      </c>
      <c r="C369" s="43" t="s">
        <v>140</v>
      </c>
      <c r="D369" s="50"/>
      <c r="E369" s="49">
        <f>E370</f>
        <v>20337.6</v>
      </c>
      <c r="F369" s="49">
        <f>F370</f>
        <v>1268.5</v>
      </c>
      <c r="G369" s="49">
        <f>G370</f>
        <v>21606.1</v>
      </c>
      <c r="H369" s="49">
        <f>H370</f>
        <v>17256.7</v>
      </c>
      <c r="I369" s="49">
        <f>I370</f>
        <v>15000</v>
      </c>
      <c r="J369" s="114"/>
    </row>
    <row r="370" spans="1:10" ht="15.75">
      <c r="A370" s="48" t="s">
        <v>45</v>
      </c>
      <c r="B370" s="43" t="s">
        <v>123</v>
      </c>
      <c r="C370" s="43" t="s">
        <v>140</v>
      </c>
      <c r="D370" s="43" t="s">
        <v>46</v>
      </c>
      <c r="E370" s="49">
        <v>20337.6</v>
      </c>
      <c r="F370" s="176">
        <v>1268.5</v>
      </c>
      <c r="G370" s="49">
        <f>E370+F370</f>
        <v>21606.1</v>
      </c>
      <c r="H370" s="49">
        <v>17256.7</v>
      </c>
      <c r="I370" s="49">
        <v>15000</v>
      </c>
      <c r="J370" s="114"/>
    </row>
    <row r="371" spans="1:10" ht="31.5">
      <c r="A371" s="149" t="s">
        <v>350</v>
      </c>
      <c r="B371" s="43">
        <v>992</v>
      </c>
      <c r="C371" s="63" t="s">
        <v>344</v>
      </c>
      <c r="D371" s="63"/>
      <c r="E371" s="49">
        <f>E372</f>
        <v>5100</v>
      </c>
      <c r="F371" s="49">
        <f>F372</f>
        <v>14760</v>
      </c>
      <c r="G371" s="49">
        <f>G372</f>
        <v>19860</v>
      </c>
      <c r="H371" s="49">
        <f>H372</f>
        <v>0</v>
      </c>
      <c r="I371" s="49">
        <f>I372</f>
        <v>0</v>
      </c>
      <c r="J371" s="114"/>
    </row>
    <row r="372" spans="1:10" ht="15.75">
      <c r="A372" s="169" t="s">
        <v>9</v>
      </c>
      <c r="B372" s="43">
        <v>992</v>
      </c>
      <c r="C372" s="63" t="s">
        <v>344</v>
      </c>
      <c r="D372" s="63">
        <v>800</v>
      </c>
      <c r="E372" s="49">
        <f>3100+2000</f>
        <v>5100</v>
      </c>
      <c r="F372" s="49">
        <f>-5100+19860</f>
        <v>14760</v>
      </c>
      <c r="G372" s="49">
        <f>E372+F372</f>
        <v>19860</v>
      </c>
      <c r="H372" s="49">
        <v>0</v>
      </c>
      <c r="I372" s="49">
        <v>0</v>
      </c>
      <c r="J372" s="114"/>
    </row>
    <row r="373" spans="1:10" ht="15.75">
      <c r="A373" s="163" t="s">
        <v>327</v>
      </c>
      <c r="B373" s="43" t="s">
        <v>123</v>
      </c>
      <c r="C373" s="15" t="s">
        <v>328</v>
      </c>
      <c r="D373" s="164"/>
      <c r="E373" s="49">
        <f>E374</f>
        <v>0</v>
      </c>
      <c r="F373" s="49">
        <f>F374</f>
        <v>0</v>
      </c>
      <c r="G373" s="49">
        <f>G374</f>
        <v>0</v>
      </c>
      <c r="H373" s="49">
        <f>H374</f>
        <v>18559.5</v>
      </c>
      <c r="I373" s="49">
        <f>I374</f>
        <v>35998.8</v>
      </c>
      <c r="J373" s="114"/>
    </row>
    <row r="374" spans="1:10" ht="15.75">
      <c r="A374" s="45" t="s">
        <v>9</v>
      </c>
      <c r="B374" s="43" t="s">
        <v>123</v>
      </c>
      <c r="C374" s="15" t="s">
        <v>328</v>
      </c>
      <c r="D374" s="164">
        <v>800</v>
      </c>
      <c r="E374" s="49">
        <v>0</v>
      </c>
      <c r="F374" s="186"/>
      <c r="G374" s="49">
        <f>E374+F374</f>
        <v>0</v>
      </c>
      <c r="H374" s="49">
        <f>18045+25+489.5</f>
        <v>18559.5</v>
      </c>
      <c r="I374" s="49">
        <f>35509+50+439.8</f>
        <v>35998.8</v>
      </c>
      <c r="J374" s="114"/>
    </row>
    <row r="375" ht="12.75">
      <c r="J375" s="114"/>
    </row>
  </sheetData>
  <sheetProtection/>
  <autoFilter ref="A14:N375"/>
  <mergeCells count="16">
    <mergeCell ref="E13:E14"/>
    <mergeCell ref="F13:F14"/>
    <mergeCell ref="G13:I13"/>
    <mergeCell ref="A13:A14"/>
    <mergeCell ref="A11:I11"/>
    <mergeCell ref="B13:B14"/>
    <mergeCell ref="C13:C14"/>
    <mergeCell ref="D13:D14"/>
    <mergeCell ref="B8:I8"/>
    <mergeCell ref="B9:I9"/>
    <mergeCell ref="B1:I1"/>
    <mergeCell ref="B2:I2"/>
    <mergeCell ref="B3:I3"/>
    <mergeCell ref="B4:I4"/>
    <mergeCell ref="B6:I6"/>
    <mergeCell ref="B7:I7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2019-02-18T12:05:46Z</cp:lastPrinted>
  <dcterms:created xsi:type="dcterms:W3CDTF">2013-10-14T07:03:00Z</dcterms:created>
  <dcterms:modified xsi:type="dcterms:W3CDTF">2019-02-22T08:32:10Z</dcterms:modified>
  <cp:category/>
  <cp:version/>
  <cp:contentType/>
  <cp:contentStatus/>
</cp:coreProperties>
</file>