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0" windowWidth="15315" windowHeight="10800" activeTab="0"/>
  </bookViews>
  <sheets>
    <sheet name="2019 год Приложение 3" sheetId="1" r:id="rId1"/>
    <sheet name="2019 год Приложение  4" sheetId="2" r:id="rId2"/>
  </sheets>
  <definedNames>
    <definedName name="_xlnm._FilterDatabase" localSheetId="1" hidden="1">'2019 год Приложение  4'!$A$14:$N$376</definedName>
    <definedName name="_xlnm._FilterDatabase" localSheetId="0" hidden="1">'2019 год Приложение 3'!$A$14:$P$354</definedName>
    <definedName name="Z_00A17BE8_878F_44C0_BEBD_D447448DEF61_.wvu.FilterData" localSheetId="1" hidden="1">'2019 год Приложение  4'!$A$15:$N$371</definedName>
    <definedName name="Z_00A17BE8_878F_44C0_BEBD_D447448DEF61_.wvu.FilterData" localSheetId="0" hidden="1">'2019 год Приложение 3'!$A$15:$H$350</definedName>
    <definedName name="Z_0367B446_25B3_4CB0_AE8F_F56EFA9F0138_.wvu.FilterData" localSheetId="1" hidden="1">'2019 год Приложение  4'!$A$15:$N$371</definedName>
    <definedName name="Z_03B9FC11_D718_472C_9325_658176A1E393_.wvu.FilterData" localSheetId="1" hidden="1">'2019 год Приложение  4'!$A$15:$D$371</definedName>
    <definedName name="Z_05436EAD_0453_445C_AAB7_9532A20E8C45_.wvu.FilterData" localSheetId="1" hidden="1">'2019 год Приложение  4'!$A$14:$K$371</definedName>
    <definedName name="Z_05436EAD_0453_445C_AAB7_9532A20E8C45_.wvu.FilterData" localSheetId="0" hidden="1">'2019 год Приложение 3'!$A$14:$H$350</definedName>
    <definedName name="Z_05D8F9CD_8123_4AE2_99C0_5A7FA7BF4315_.wvu.FilterData" localSheetId="0" hidden="1">'2019 год Приложение 3'!$A$14:$P$354</definedName>
    <definedName name="Z_063D0829_F066_4FFA_8D5C_E3787B171893_.wvu.FilterData" localSheetId="1" hidden="1">'2019 год Приложение  4'!$A$15:$D$371</definedName>
    <definedName name="Z_063D0829_F066_4FFA_8D5C_E3787B171893_.wvu.FilterData" localSheetId="0" hidden="1">'2019 год Приложение 3'!$A$14:$H$350</definedName>
    <definedName name="Z_0716348E_E5A1_49BF_9EA9_22865FC05A43_.wvu.FilterData" localSheetId="1" hidden="1">'2019 год Приложение  4'!$A$15:$D$371</definedName>
    <definedName name="Z_09314010_6A21_4750_99BD_9347C651DB63_.wvu.FilterData" localSheetId="1" hidden="1">'2019 год Приложение  4'!$A$15:$D$371</definedName>
    <definedName name="Z_0B09F77D_C89D_4A80_BFA9_4E1A7303ACDC_.wvu.FilterData" localSheetId="1" hidden="1">'2019 год Приложение  4'!$A$15:$N$375</definedName>
    <definedName name="Z_0B09F77D_C89D_4A80_BFA9_4E1A7303ACDC_.wvu.FilterData" localSheetId="0" hidden="1">'2019 год Приложение 3'!$A$15:$H$354</definedName>
    <definedName name="Z_0CFE7E40_53CB_4F78_8BC0_30B076713ABD_.wvu.FilterData" localSheetId="0" hidden="1">'2019 год Приложение 3'!$A$15:$H$350</definedName>
    <definedName name="Z_0E10038A_98B5_41B6_8A52_E077AEBE24CB_.wvu.FilterData" localSheetId="1" hidden="1">'2019 год Приложение  4'!$A$15:$N$371</definedName>
    <definedName name="Z_0EADD6BE_EB23_4F9F_B827_EC6BFE182CB1_.wvu.FilterData" localSheetId="0" hidden="1">'2019 год Приложение 3'!$A$15:$H$350</definedName>
    <definedName name="Z_0EE3EDD7_0780_4555_BA38_4F54A9D92404_.wvu.FilterData" localSheetId="1" hidden="1">'2019 год Приложение  4'!$A$15:$D$371</definedName>
    <definedName name="Z_0FCE94B1_9002_477B_B2E5_4184A7822AB9_.wvu.FilterData" localSheetId="1" hidden="1">'2019 год Приложение  4'!$A$15:$D$371</definedName>
    <definedName name="Z_13268BAB_D594_46C0_B471_B32C252007A8_.wvu.FilterData" localSheetId="0" hidden="1">'2019 год Приложение 3'!$A$15:$H$350</definedName>
    <definedName name="Z_13A5336D_CAB2_4461_BF67_1FCAB741CB2E_.wvu.FilterData" localSheetId="1" hidden="1">'2019 год Приложение  4'!$A$15:$N$371</definedName>
    <definedName name="Z_13B1D33E_575E_47E1_B1E7_E0E9D6FF2CB6_.wvu.FilterData" localSheetId="1" hidden="1">'2019 год Приложение  4'!$A$15:$N$371</definedName>
    <definedName name="Z_13B1D33E_575E_47E1_B1E7_E0E9D6FF2CB6_.wvu.FilterData" localSheetId="0" hidden="1">'2019 год Приложение 3'!$A$15:$H$350</definedName>
    <definedName name="Z_15FA0134_A4CC_4D11_9858_645DC052B6AD_.wvu.FilterData" localSheetId="1" hidden="1">'2019 год Приложение  4'!$A$15:$D$371</definedName>
    <definedName name="Z_1793FDB0_A567_4A38_9DE3_5A747B08302B_.wvu.FilterData" localSheetId="1" hidden="1">'2019 год Приложение  4'!$A$15:$K$371</definedName>
    <definedName name="Z_1793FDB0_A567_4A38_9DE3_5A747B08302B_.wvu.FilterData" localSheetId="0" hidden="1">'2019 год Приложение 3'!$A$15:$H$350</definedName>
    <definedName name="Z_1AA1C7E8_9431_413E_AEE6_AFCA81CFD471_.wvu.FilterData" localSheetId="1" hidden="1">'2019 год Приложение  4'!$A$14:$K$371</definedName>
    <definedName name="Z_1C0C3F35_71F9_4D2D_A638_A75207DC70B3_.wvu.FilterData" localSheetId="1" hidden="1">'2019 год Приложение  4'!$A$15:$N$371</definedName>
    <definedName name="Z_1C2CBEA6_B1D6_4CFC_89E4_B92BD2AE5C55_.wvu.FilterData" localSheetId="1" hidden="1">'2019 год Приложение  4'!$A$15:$D$15</definedName>
    <definedName name="Z_1E00A9CD_B75D_4344_8689_CF1FDB6765FF_.wvu.FilterData" localSheetId="1" hidden="1">'2019 год Приложение  4'!$A$14:$K$371</definedName>
    <definedName name="Z_20A13DD1_7173_4432_8F1D_5127F78A7FC1_.wvu.FilterData" localSheetId="0" hidden="1">'2019 год Приложение 3'!$A$15:$H$350</definedName>
    <definedName name="Z_255C6B67_D096_41E9_BC2F_9E2EF7DC0ADD_.wvu.FilterData" localSheetId="1" hidden="1">'2019 год Приложение  4'!$A$15:$D$371</definedName>
    <definedName name="Z_28EE3EBE_191C_4492_B285_F87B606971F7_.wvu.FilterData" localSheetId="1" hidden="1">'2019 год Приложение  4'!$A$14:$K$371</definedName>
    <definedName name="Z_29F890E0_C9E7_42D5_82BF_281E463A6F97_.wvu.FilterData" localSheetId="0" hidden="1">'2019 год Приложение 3'!$A$16:$H$284</definedName>
    <definedName name="Z_2B5903EA_C582_447F_AE1E_0069BE6A20DA_.wvu.FilterData" localSheetId="1" hidden="1">'2019 год Приложение  4'!$A$14:$K$371</definedName>
    <definedName name="Z_2B5903EA_C582_447F_AE1E_0069BE6A20DA_.wvu.FilterData" localSheetId="0" hidden="1">'2019 год Приложение 3'!$A$14:$H$350</definedName>
    <definedName name="Z_2C31D4B1_0698_43BF_AA90_7F4960F85D25_.wvu.FilterData" localSheetId="1" hidden="1">'2019 год Приложение  4'!$A$14:$K$14</definedName>
    <definedName name="Z_2C31D4B1_0698_43BF_AA90_7F4960F85D25_.wvu.FilterData" localSheetId="0" hidden="1">'2019 год Приложение 3'!$A$15:$C$350</definedName>
    <definedName name="Z_2C8748C9_2E71_4C69_94DE_87D1C2F1495D_.wvu.FilterData" localSheetId="1" hidden="1">'2019 год Приложение  4'!$A$14:$K$371</definedName>
    <definedName name="Z_2C8748C9_2E71_4C69_94DE_87D1C2F1495D_.wvu.FilterData" localSheetId="0" hidden="1">'2019 год Приложение 3'!$A$14:$H$350</definedName>
    <definedName name="Z_2E8A7F9A_F1D1_411F_B656_1F019CD636A5_.wvu.FilterData" localSheetId="1" hidden="1">'2019 год Приложение  4'!$A$15:$N$371</definedName>
    <definedName name="Z_2E8A7F9A_F1D1_411F_B656_1F019CD636A5_.wvu.FilterData" localSheetId="0" hidden="1">'2019 год Приложение 3'!$A$15:$H$350</definedName>
    <definedName name="Z_2F2BAB57_3B85_4B60_A7AA_BFC253810F7B_.wvu.FilterData" localSheetId="1" hidden="1">'2019 год Приложение  4'!$A$15:$D$371</definedName>
    <definedName name="Z_2F2BAB57_3B85_4B60_A7AA_BFC253810F7B_.wvu.FilterData" localSheetId="0" hidden="1">'2019 год Приложение 3'!$A$15:$H$350</definedName>
    <definedName name="Z_2F4E7589_BB9E_4EE8_9FB7_7E262394E878_.wvu.Cols" localSheetId="1" hidden="1">'2019 год Приложение  4'!$E:$F</definedName>
    <definedName name="Z_2F4E7589_BB9E_4EE8_9FB7_7E262394E878_.wvu.Cols" localSheetId="0" hidden="1">'2019 год Приложение 3'!$D:$E</definedName>
    <definedName name="Z_2F4E7589_BB9E_4EE8_9FB7_7E262394E878_.wvu.FilterData" localSheetId="1" hidden="1">'2019 год Приложение  4'!$A$14:$N$376</definedName>
    <definedName name="Z_2F4E7589_BB9E_4EE8_9FB7_7E262394E878_.wvu.FilterData" localSheetId="0" hidden="1">'2019 год Приложение 3'!$A$14:$P$354</definedName>
    <definedName name="Z_2F4E7589_BB9E_4EE8_9FB7_7E262394E878_.wvu.PrintArea" localSheetId="1" hidden="1">'2019 год Приложение  4'!$A$1:$I$375</definedName>
    <definedName name="Z_2FD6E6CE_7595_422E_A05A_30DB27EAFE8F_.wvu.FilterData" localSheetId="1" hidden="1">'2019 год Приложение  4'!$A$15:$N$371</definedName>
    <definedName name="Z_3011A347_4FEE_45EE_A3D2_6E9495927AC2_.wvu.FilterData" localSheetId="0" hidden="1">'2019 год Приложение 3'!$A$15:$H$350</definedName>
    <definedName name="Z_31304256_DFD3_482B_B984_BC9517A67CAB_.wvu.FilterData" localSheetId="0" hidden="1">'2019 год Приложение 3'!$A$16:$H$284</definedName>
    <definedName name="Z_32513D7C_6D2E_4806_BFCE_CD9FEFA27E0A_.wvu.FilterData" localSheetId="1" hidden="1">'2019 год Приложение  4'!$A$15:$D$371</definedName>
    <definedName name="Z_326281D8_1458_43AD_995C_40833A4FF9F7_.wvu.FilterData" localSheetId="1" hidden="1">'2019 год Приложение  4'!$A$15:$K$371</definedName>
    <definedName name="Z_326A7E77_A9A7_4FEA_9D3B_9E37C76DF9C0_.wvu.FilterData" localSheetId="1" hidden="1">'2019 год Приложение  4'!$A$15:$N$375</definedName>
    <definedName name="Z_326A7E77_A9A7_4FEA_9D3B_9E37C76DF9C0_.wvu.FilterData" localSheetId="0" hidden="1">'2019 год Приложение 3'!$A$15:$H$354</definedName>
    <definedName name="Z_331A4417_6C49_4562_9796_C359FA2BE96D_.wvu.FilterData" localSheetId="1" hidden="1">'2019 год Приложение  4'!$A$15:$N$371</definedName>
    <definedName name="Z_3496C1F0_BCFA_4A0C_A603_54E999DDD507_.wvu.FilterData" localSheetId="1" hidden="1">'2019 год Приложение  4'!$A$15:$N$371</definedName>
    <definedName name="Z_35042B4D_185D_4923_B7C3_7D72B1327020_.wvu.FilterData" localSheetId="0" hidden="1">'2019 год Приложение 3'!$A$14:$H$350</definedName>
    <definedName name="Z_372AE423_B16C_4226_B887_6F875638DB23_.wvu.FilterData" localSheetId="1" hidden="1">'2019 год Приложение  4'!$A$15:$D$371</definedName>
    <definedName name="Z_372AE423_B16C_4226_B887_6F875638DB23_.wvu.FilterData" localSheetId="0" hidden="1">'2019 год Приложение 3'!$A$15:$H$350</definedName>
    <definedName name="Z_37C22F8C_5317_4036_9B6D_4959DC678D32_.wvu.FilterData" localSheetId="1" hidden="1">'2019 год Приложение  4'!$A$15:$D$371</definedName>
    <definedName name="Z_37C22F8C_5317_4036_9B6D_4959DC678D32_.wvu.FilterData" localSheetId="0" hidden="1">'2019 год Приложение 3'!$A$15:$H$350</definedName>
    <definedName name="Z_386D50F9_CEE7_46CD_A395_43D9880373C4_.wvu.FilterData" localSheetId="1" hidden="1">'2019 год Приложение  4'!$A$15:$D$371</definedName>
    <definedName name="Z_386D50F9_CEE7_46CD_A395_43D9880373C4_.wvu.FilterData" localSheetId="0" hidden="1">'2019 год Приложение 3'!$A$15:$C$350</definedName>
    <definedName name="Z_38C63987_0AE9_4A83_8CF7_BCCCF760641A_.wvu.FilterData" localSheetId="1" hidden="1">'2019 год Приложение  4'!$A$15:$K$371</definedName>
    <definedName name="Z_3A202BC1_A5BF_4B0A_AE04_4ADD78D9DA7D_.wvu.FilterData" localSheetId="1" hidden="1">'2019 год Приложение  4'!$A$15:$N$371</definedName>
    <definedName name="Z_3C3D319D_9875_4423_A472_EA1CBCFD3D32_.wvu.FilterData" localSheetId="1" hidden="1">'2019 год Приложение  4'!$A$15:$N$371</definedName>
    <definedName name="Z_3D36D4CD_D317_4D11_9EF4_279AF0BA4D22_.wvu.FilterData" localSheetId="1" hidden="1">'2019 год Приложение  4'!$A$15:$N$371</definedName>
    <definedName name="Z_3DD74414_5CAB_495E_9125_A70EBFC442AF_.wvu.FilterData" localSheetId="1" hidden="1">'2019 год Приложение  4'!$A$16:$K$371</definedName>
    <definedName name="Z_3DDD7641_CD23_4658_A2CE_B4FEB02A0159_.wvu.FilterData" localSheetId="1" hidden="1">'2019 год Приложение  4'!$A$15:$N$371</definedName>
    <definedName name="Z_3E6C3B2B_9BE5_4A89_A297_56EDE963DDC1_.wvu.FilterData" localSheetId="1" hidden="1">'2019 год Приложение  4'!$A$15:$K$371</definedName>
    <definedName name="Z_3F313A6C_4796_49DF_9C11_D110C8E222E8_.wvu.FilterData" localSheetId="1" hidden="1">'2019 год Приложение  4'!$A$15:$D$15</definedName>
    <definedName name="Z_3F53FC12_C96E_4629_94B2_DDD250704DFC_.wvu.FilterData" localSheetId="1" hidden="1">'2019 год Приложение  4'!$A$15:$N$371</definedName>
    <definedName name="Z_3F53FC12_C96E_4629_94B2_DDD250704DFC_.wvu.FilterData" localSheetId="0" hidden="1">'2019 год Приложение 3'!$A$15:$H$350</definedName>
    <definedName name="Z_40328EBE_1B9A_4C01_AA33_3C094B2C7826_.wvu.FilterData" localSheetId="0" hidden="1">'2019 год Приложение 3'!$A$15:$C$350</definedName>
    <definedName name="Z_4211EEE3_80E0_4661_AF12_187209E361F0_.wvu.FilterData" localSheetId="1" hidden="1">'2019 год Приложение  4'!$A$14:$K$371</definedName>
    <definedName name="Z_4211EEE3_80E0_4661_AF12_187209E361F0_.wvu.FilterData" localSheetId="0" hidden="1">'2019 год Приложение 3'!$A$15:$C$350</definedName>
    <definedName name="Z_424E4B19_E6F2_4A8C_83A5_CFD54B48D6E9_.wvu.FilterData" localSheetId="1" hidden="1">'2019 год Приложение  4'!$A$15:$N$371</definedName>
    <definedName name="Z_427AE314_3976_4058_892A_5851309CCB98_.wvu.FilterData" localSheetId="1" hidden="1">'2019 год Приложение  4'!$A$14:$K$371</definedName>
    <definedName name="Z_427AE314_3976_4058_892A_5851309CCB98_.wvu.FilterData" localSheetId="0" hidden="1">'2019 год Приложение 3'!$A$14:$H$350</definedName>
    <definedName name="Z_43823885_114F_435D_A47D_D3CA76F33AAB_.wvu.FilterData" localSheetId="0" hidden="1">'2019 год Приложение 3'!$A$16:$C$252</definedName>
    <definedName name="Z_467F0D3D_0B71_4362_9E4C_6C954DC8A15D_.wvu.FilterData" localSheetId="1" hidden="1">'2019 год Приложение  4'!$A$16:$K$371</definedName>
    <definedName name="Z_48336C08_94FE_4074_AC8A_EA8B237AD038_.wvu.FilterData" localSheetId="1" hidden="1">'2019 год Приложение  4'!$A$15:$D$371</definedName>
    <definedName name="Z_48336C08_94FE_4074_AC8A_EA8B237AD038_.wvu.FilterData" localSheetId="0" hidden="1">'2019 год Приложение 3'!$A$15:$H$350</definedName>
    <definedName name="Z_4B4FD35A_9469_4FE1_882E_85989A878F33_.wvu.FilterData" localSheetId="1" hidden="1">'2019 год Приложение  4'!$A$15:$D$15</definedName>
    <definedName name="Z_4B6C104C_E823_4230_B8E7_837634FD5851_.wvu.FilterData" localSheetId="1" hidden="1">'2019 год Приложение  4'!$A$15:$K$371</definedName>
    <definedName name="Z_4B6C104C_E823_4230_B8E7_837634FD5851_.wvu.FilterData" localSheetId="0" hidden="1">'2019 год Приложение 3'!$A$15:$H$350</definedName>
    <definedName name="Z_4BA108C4_7B33_4A4E_B388_A3DA552B5D0C_.wvu.FilterData" localSheetId="1" hidden="1">'2019 год Приложение  4'!$A$14:$N$376</definedName>
    <definedName name="Z_4BF88301_5D07_4335_9373_DE01F04BD47F_.wvu.FilterData" localSheetId="1" hidden="1">'2019 год Приложение  4'!$A$15:$N$371</definedName>
    <definedName name="Z_4CC13233_2272_48EC_B93B_D629C6380523_.wvu.FilterData" localSheetId="1" hidden="1">'2019 год Приложение  4'!$A$14:$K$371</definedName>
    <definedName name="Z_4CC13233_2272_48EC_B93B_D629C6380523_.wvu.FilterData" localSheetId="0" hidden="1">'2019 год Приложение 3'!$A$14:$H$350</definedName>
    <definedName name="Z_4D3648C3_6F57_4DAB_9EA5_7A2AB6A90FF8_.wvu.FilterData" localSheetId="1" hidden="1">'2019 год Приложение  4'!$A$15:$K$371</definedName>
    <definedName name="Z_4DD4AE89_7647_448D_8A0D_26557585F373_.wvu.FilterData" localSheetId="1" hidden="1">'2019 год Приложение  4'!$A$15:$N$371</definedName>
    <definedName name="Z_4DD4AE89_7647_448D_8A0D_26557585F373_.wvu.FilterData" localSheetId="0" hidden="1">'2019 год Приложение 3'!$A$15:$H$350</definedName>
    <definedName name="Z_4E1C3345_197A_4EB5_ACB4_F9888915535C_.wvu.FilterData" localSheetId="0" hidden="1">'2019 год Приложение 3'!$A$15:$H$350</definedName>
    <definedName name="Z_51B46B97_55CA_4B76_BFE3_11ABFF98CFC6_.wvu.FilterData" localSheetId="1" hidden="1">'2019 год Приложение  4'!$A$15:$D$367</definedName>
    <definedName name="Z_52A3D980_C956_4013_B795_3D8200BEA587_.wvu.FilterData" localSheetId="1" hidden="1">'2019 год Приложение  4'!$A$15:$D$371</definedName>
    <definedName name="Z_539E4347_8C7F_44D4_9505_98849C03138E_.wvu.FilterData" localSheetId="0" hidden="1">'2019 год Приложение 3'!$A$14:$H$284</definedName>
    <definedName name="Z_54DA9FAF_3460_4A9A_9DF6_7EF37DBCF7F1_.wvu.FilterData" localSheetId="1" hidden="1">'2019 год Приложение  4'!$A$15:$D$371</definedName>
    <definedName name="Z_54DA9FAF_3460_4A9A_9DF6_7EF37DBCF7F1_.wvu.FilterData" localSheetId="0" hidden="1">'2019 год Приложение 3'!$A$15:$C$350</definedName>
    <definedName name="Z_54FDBBC3_8B4A_4E98_958F_D0CC01A20386_.wvu.FilterData" localSheetId="1" hidden="1">'2019 год Приложение  4'!$A$15:$D$371</definedName>
    <definedName name="Z_55ADA995_3354_4F19_B2FA_4CB4ECB5834D_.wvu.FilterData" localSheetId="0" hidden="1">'2019 год Приложение 3'!$A$16:$C$252</definedName>
    <definedName name="Z_55E1A562_0EF0_422A_9EF8_173A182C0CF4_.wvu.FilterData" localSheetId="0" hidden="1">'2019 год Приложение 3'!$A$15:$H$350</definedName>
    <definedName name="Z_56C32958_9677_4F2B_B05C_46DC39A9C1A7_.wvu.FilterData" localSheetId="1" hidden="1">'2019 год Приложение  4'!$A$14:$N$375</definedName>
    <definedName name="Z_5752EBC4_0B49_4536_8B00_E9C01ED1A121_.wvu.FilterData" localSheetId="1" hidden="1">'2019 год Приложение  4'!$A$15:$J$371</definedName>
    <definedName name="Z_5752EBC4_0B49_4536_8B00_E9C01ED1A121_.wvu.FilterData" localSheetId="0" hidden="1">'2019 год Приложение 3'!$A$15:$H$350</definedName>
    <definedName name="Z_59C2AACE_D634_4A8E_AB6E_28C6423B75B3_.wvu.FilterData" localSheetId="0" hidden="1">'2019 год Приложение 3'!$A$14:$H$284</definedName>
    <definedName name="Z_5C025C79_5D14_4BAA_BFBE_9AADEECC4192_.wvu.FilterData" localSheetId="1" hidden="1">'2019 год Приложение  4'!$A$14:$K$371</definedName>
    <definedName name="Z_5C025C79_5D14_4BAA_BFBE_9AADEECC4192_.wvu.FilterData" localSheetId="0" hidden="1">'2019 год Приложение 3'!$A$14:$H$350</definedName>
    <definedName name="Z_5D8C17BC_AA9D_4951_B935_41BCC0994151_.wvu.FilterData" localSheetId="1" hidden="1">'2019 год Приложение  4'!$A$14:$K$371</definedName>
    <definedName name="Z_5E41CC12_96D3_46DA_8B27_1E27974E447A_.wvu.FilterData" localSheetId="1" hidden="1">'2019 год Приложение  4'!$A$15:$D$371</definedName>
    <definedName name="Z_600DD210_17BC_46DE_B02E_8F488F8FE244_.wvu.FilterData" localSheetId="1" hidden="1">'2019 год Приложение  4'!$A$14:$K$371</definedName>
    <definedName name="Z_61806E68_5051_48E6_8D45_0FCD3D1558B3_.wvu.Cols" localSheetId="1" hidden="1">'2019 год Приложение  4'!$E:$F</definedName>
    <definedName name="Z_61806E68_5051_48E6_8D45_0FCD3D1558B3_.wvu.Cols" localSheetId="0" hidden="1">'2019 год Приложение 3'!$D:$E</definedName>
    <definedName name="Z_61806E68_5051_48E6_8D45_0FCD3D1558B3_.wvu.FilterData" localSheetId="1" hidden="1">'2019 год Приложение  4'!$A$14:$N$376</definedName>
    <definedName name="Z_61806E68_5051_48E6_8D45_0FCD3D1558B3_.wvu.FilterData" localSheetId="0" hidden="1">'2019 год Приложение 3'!$A$14:$P$354</definedName>
    <definedName name="Z_61806E68_5051_48E6_8D45_0FCD3D1558B3_.wvu.PrintArea" localSheetId="1" hidden="1">'2019 год Приложение  4'!$A$1:$I$375</definedName>
    <definedName name="Z_61806E68_5051_48E6_8D45_0FCD3D1558B3_.wvu.PrintArea" localSheetId="0" hidden="1">'2019 год Приложение 3'!$A$1:$H$354</definedName>
    <definedName name="Z_65075A4D_E3FA_49BB_8009_D0572786FC9F_.wvu.FilterData" localSheetId="1" hidden="1">'2019 год Приложение  4'!$A$15:$D$371</definedName>
    <definedName name="Z_65075A4D_E3FA_49BB_8009_D0572786FC9F_.wvu.FilterData" localSheetId="0" hidden="1">'2019 год Приложение 3'!$A$15:$H$350</definedName>
    <definedName name="Z_6A9F626D_B5C9_445D_9F91_12D541237654_.wvu.FilterData" localSheetId="1" hidden="1">'2019 год Приложение  4'!$A$14:$N$375</definedName>
    <definedName name="Z_6D077CB9_8D59_462F_924F_03374197C26E_.wvu.FilterData" localSheetId="1" hidden="1">'2019 год Приложение  4'!$A$15:$D$371</definedName>
    <definedName name="Z_6DFC8E4B_4846_4ACB_803A_C01DDFF5FD08_.wvu.FilterData" localSheetId="1" hidden="1">'2019 год Приложение  4'!$A$16:$K$371</definedName>
    <definedName name="Z_6FA2F3FF_FC92_4230_AD85_214210FA1FCD_.wvu.FilterData" localSheetId="0" hidden="1">'2019 год Приложение 3'!$A$15:$H$350</definedName>
    <definedName name="Z_6FDD2DD6_A80A_404B_8AE4_CD3FE455A3F7_.wvu.FilterData" localSheetId="1" hidden="1">'2019 год Приложение  4'!$A$14:$N$375</definedName>
    <definedName name="Z_6FDD2DD6_A80A_404B_8AE4_CD3FE455A3F7_.wvu.FilterData" localSheetId="0" hidden="1">'2019 год Приложение 3'!$A$14:$P$354</definedName>
    <definedName name="Z_70A97D09_6105_4B02_B7B6_DBBACE81FC1A_.wvu.FilterData" localSheetId="1" hidden="1">'2019 год Приложение  4'!$A$15:$D$371</definedName>
    <definedName name="Z_70A97D09_6105_4B02_B7B6_DBBACE81FC1A_.wvu.FilterData" localSheetId="0" hidden="1">'2019 год Приложение 3'!$A$15:$H$350</definedName>
    <definedName name="Z_71E905DE_E4C2_41D6_AE4D_523FA0B80977_.wvu.FilterData" localSheetId="0" hidden="1">'2019 год Приложение 3'!$A$16:$C$252</definedName>
    <definedName name="Z_768B9204_F1EC_47F0_A690_BF94608AD544_.wvu.FilterData" localSheetId="0" hidden="1">'2019 год Приложение 3'!$A$15:$C$350</definedName>
    <definedName name="Z_777E1047_05A4_453A_BA66_615495BC0516_.wvu.FilterData" localSheetId="1" hidden="1">'2019 год Приложение  4'!$A$16:$K$371</definedName>
    <definedName name="Z_777E1047_05A4_453A_BA66_615495BC0516_.wvu.FilterData" localSheetId="0" hidden="1">'2019 год Приложение 3'!$A$15:$H$350</definedName>
    <definedName name="Z_7813E585_2814_4167_ABED_699744C04C2C_.wvu.FilterData" localSheetId="1" hidden="1">'2019 год Приложение  4'!$A$15:$D$15</definedName>
    <definedName name="Z_7D22304E_D1C8_401C_BE7F_FAD7CB5ABD0F_.wvu.FilterData" localSheetId="1" hidden="1">'2019 год Приложение  4'!$A$15:$N$375</definedName>
    <definedName name="Z_7D2A376A_8FBD_4BB2_8C7D_94AE0A678472_.wvu.FilterData" localSheetId="1" hidden="1">'2019 год Приложение  4'!$A$15:$N$371</definedName>
    <definedName name="Z_7D2A376A_8FBD_4BB2_8C7D_94AE0A678472_.wvu.FilterData" localSheetId="0" hidden="1">'2019 год Приложение 3'!$A$15:$H$350</definedName>
    <definedName name="Z_7D3926A4_57E5_40FD_95A9_3F0FFE087D34_.wvu.FilterData" localSheetId="1" hidden="1">'2019 год Приложение  4'!$A$15:$D$371</definedName>
    <definedName name="Z_7DA340B0_A677_40FD_82BA_34EB9FBA5556_.wvu.FilterData" localSheetId="1" hidden="1">'2019 год Приложение  4'!$A$15:$N$371</definedName>
    <definedName name="Z_7ED1B12E_18E8_4D0C_999C_3C696EA0954D_.wvu.FilterData" localSheetId="1" hidden="1">'2019 год Приложение  4'!$A$15:$N$371</definedName>
    <definedName name="Z_7ED1B12E_18E8_4D0C_999C_3C696EA0954D_.wvu.FilterData" localSheetId="0" hidden="1">'2019 год Приложение 3'!$A$15:$H$350</definedName>
    <definedName name="Z_7F60680A_F797_4F75_B289_136C39785CB1_.wvu.FilterData" localSheetId="1" hidden="1">'2019 год Приложение  4'!$A$14:$K$14</definedName>
    <definedName name="Z_7F60680A_F797_4F75_B289_136C39785CB1_.wvu.FilterData" localSheetId="0" hidden="1">'2019 год Приложение 3'!$A$15:$C$350</definedName>
    <definedName name="Z_803FF1DA_FE3A_4C89_ACF9_5F7B432D37D2_.wvu.FilterData" localSheetId="1" hidden="1">'2019 год Приложение  4'!$A$15:$N$375</definedName>
    <definedName name="Z_8099F9D8_3DEF_4716_96B1_2D7622FBA908_.wvu.FilterData" localSheetId="0" hidden="1">'2019 год Приложение 3'!$A$15:$H$350</definedName>
    <definedName name="Z_846BC90F_537E_49E8_A607_A0E4864A881D_.wvu.FilterData" localSheetId="1" hidden="1">'2019 год Приложение  4'!$A$15:$D$371</definedName>
    <definedName name="Z_84810A54_967A_4759_8061_B741BCC05467_.wvu.FilterData" localSheetId="1" hidden="1">'2019 год Приложение  4'!$A$15:$D$371</definedName>
    <definedName name="Z_84810A54_967A_4759_8061_B741BCC05467_.wvu.FilterData" localSheetId="0" hidden="1">'2019 год Приложение 3'!$A$15:$C$350</definedName>
    <definedName name="Z_85227F59_2ABD_4457_B872_C32BBA9DAD0F_.wvu.FilterData" localSheetId="1" hidden="1">'2019 год Приложение  4'!$A$15:$D$371</definedName>
    <definedName name="Z_8A0DEA83_7805_4952_B850_C5AA181F7D7A_.wvu.FilterData" localSheetId="1" hidden="1">'2019 год Приложение  4'!$A$15:$D$371</definedName>
    <definedName name="Z_90C4E073_73E1_4CF8_8D6C_D3F123ECDF26_.wvu.FilterData" localSheetId="1" hidden="1">'2019 год Приложение  4'!$A$15:$K$371</definedName>
    <definedName name="Z_90C4E073_73E1_4CF8_8D6C_D3F123ECDF26_.wvu.FilterData" localSheetId="0" hidden="1">'2019 год Приложение 3'!$A$15:$H$350</definedName>
    <definedName name="Z_90E5380E_CDF8_4D38_9E20_1FA14AE59581_.wvu.FilterData" localSheetId="1" hidden="1">'2019 год Приложение  4'!$A$16:$K$371</definedName>
    <definedName name="Z_90E5380E_CDF8_4D38_9E20_1FA14AE59581_.wvu.FilterData" localSheetId="0" hidden="1">'2019 год Приложение 3'!$A$15:$H$350</definedName>
    <definedName name="Z_917D339C_6FD9_4579_A679_AC80361B9D57_.wvu.FilterData" localSheetId="1" hidden="1">'2019 год Приложение  4'!$A$14:$K$14</definedName>
    <definedName name="Z_917D339C_6FD9_4579_A679_AC80361B9D57_.wvu.FilterData" localSheetId="0" hidden="1">'2019 год Приложение 3'!$A$15:$C$350</definedName>
    <definedName name="Z_91950569_3719_458D_B0AB_7E6F43EB965E_.wvu.FilterData" localSheetId="1" hidden="1">'2019 год Приложение  4'!$A$15:$D$371</definedName>
    <definedName name="Z_91950569_3719_458D_B0AB_7E6F43EB965E_.wvu.FilterData" localSheetId="0" hidden="1">'2019 год Приложение 3'!$A$15:$C$350</definedName>
    <definedName name="Z_91A2586C_D2E9_46B3_A562_A1873848785C_.wvu.FilterData" localSheetId="1" hidden="1">'2019 год Приложение  4'!$A$14:$N$375</definedName>
    <definedName name="Z_92053A4E_9CDE_49B6_84E2_A66F9B55B321_.wvu.FilterData" localSheetId="1" hidden="1">'2019 год Приложение  4'!$A$15:$D$371</definedName>
    <definedName name="Z_930DC81B_F54A_425A_9FB7_F214A7424670_.wvu.FilterData" localSheetId="1" hidden="1">'2019 год Приложение  4'!$A$15:$N$371</definedName>
    <definedName name="Z_930DC81B_F54A_425A_9FB7_F214A7424670_.wvu.FilterData" localSheetId="0" hidden="1">'2019 год Приложение 3'!$A$15:$H$350</definedName>
    <definedName name="Z_9541036F_F24B_4BFA_BA55_4F7E3FB4DC04_.wvu.FilterData" localSheetId="1" hidden="1">'2019 год Приложение  4'!$A$14:$K$371</definedName>
    <definedName name="Z_9541036F_F24B_4BFA_BA55_4F7E3FB4DC04_.wvu.FilterData" localSheetId="0" hidden="1">'2019 год Приложение 3'!$A$15:$H$350</definedName>
    <definedName name="Z_9550964E_D481_4054_9F8C_4344C60CDD4A_.wvu.FilterData" localSheetId="0" hidden="1">'2019 год Приложение 3'!$A$14:$H$284</definedName>
    <definedName name="Z_95B72C2D_CC9A_400B_A011_7820247D03F7_.wvu.FilterData" localSheetId="1" hidden="1">'2019 год Приложение  4'!$A$15:$K$371</definedName>
    <definedName name="Z_98E9C9B7_1E4D_4C7A_85E5_63F3A1B86AE8_.wvu.FilterData" localSheetId="1" hidden="1">'2019 год Приложение  4'!$A$14:$N$375</definedName>
    <definedName name="Z_98E9C9B7_1E4D_4C7A_85E5_63F3A1B86AE8_.wvu.FilterData" localSheetId="0" hidden="1">'2019 год Приложение 3'!$A$14:$P$354</definedName>
    <definedName name="Z_9AB446FD_945D_4029_AB03_06573FC1DEBE_.wvu.FilterData" localSheetId="1" hidden="1">'2019 год Приложение  4'!$A$15:$N$371</definedName>
    <definedName name="Z_9AB446FD_945D_4029_AB03_06573FC1DEBE_.wvu.FilterData" localSheetId="0" hidden="1">'2019 год Приложение 3'!$A$15:$H$350</definedName>
    <definedName name="Z_9B8BCBB1_0EDA_4E90_BBC4_165B2DE61ED6_.wvu.FilterData" localSheetId="0" hidden="1">'2019 год Приложение 3'!$A$16:$H$284</definedName>
    <definedName name="Z_9BBC64C1_B8B2_47D2_A55F_A2F18B1F25B3_.wvu.FilterData" localSheetId="1" hidden="1">'2019 год Приложение  4'!$A$14:$K$371</definedName>
    <definedName name="Z_9BBC64C1_B8B2_47D2_A55F_A2F18B1F25B3_.wvu.FilterData" localSheetId="0" hidden="1">'2019 год Приложение 3'!$A$15:$C$350</definedName>
    <definedName name="Z_9DA27F9D_67A1_4DD1_8B09_A27C85D1E3A8_.wvu.FilterData" localSheetId="0" hidden="1">'2019 год Приложение 3'!$A$15:$H$350</definedName>
    <definedName name="Z_9E25EEB0_68DE_4D84_AA9E_E153DF655F3F_.wvu.FilterData" localSheetId="1" hidden="1">'2019 год Приложение  4'!$A$15:$D$371</definedName>
    <definedName name="Z_9EA355AC_ACF5_42D1_8703_ACB42E575811_.wvu.FilterData" localSheetId="1" hidden="1">'2019 год Приложение  4'!$A$14:$K$371</definedName>
    <definedName name="Z_9EA355AC_ACF5_42D1_8703_ACB42E575811_.wvu.FilterData" localSheetId="0" hidden="1">'2019 год Приложение 3'!$A$14:$H$350</definedName>
    <definedName name="Z_9EE5CA45_63F7_469B_B5F6_ADDF05EA3BC4_.wvu.FilterData" localSheetId="1" hidden="1">'2019 год Приложение  4'!$A$15:$K$371</definedName>
    <definedName name="Z_9F1D7F01_07CC_4860_B0F3_FACC91FB0B8B_.wvu.FilterData" localSheetId="0" hidden="1">'2019 год Приложение 3'!$A$16:$C$252</definedName>
    <definedName name="Z_9FED5B58_6DFB_4AED_9587_48FFDBC76219_.wvu.FilterData" localSheetId="1" hidden="1">'2019 год Приложение  4'!$A$15:$D$371</definedName>
    <definedName name="Z_A19698F4_0C5B_4B92_B970_672ECC4A1352_.wvu.FilterData" localSheetId="1" hidden="1">'2019 год Приложение  4'!$A$15:$D$371</definedName>
    <definedName name="Z_A19698F4_0C5B_4B92_B970_672ECC4A1352_.wvu.FilterData" localSheetId="0" hidden="1">'2019 год Приложение 3'!$A$15:$H$350</definedName>
    <definedName name="Z_A23DBEB3_CF4F_4D6E_8207_D1E6A46A53CD_.wvu.FilterData" localSheetId="1" hidden="1">'2019 год Приложение  4'!$A$15:$D$371</definedName>
    <definedName name="Z_A23DBEB3_CF4F_4D6E_8207_D1E6A46A53CD_.wvu.FilterData" localSheetId="0" hidden="1">'2019 год Приложение 3'!$A$15:$H$350</definedName>
    <definedName name="Z_A2B31C78_84DB_47B8_A0ED_D9E400FC5E11_.wvu.FilterData" localSheetId="1" hidden="1">'2019 год Приложение  4'!$A$15:$K$371</definedName>
    <definedName name="Z_A2B31C78_84DB_47B8_A0ED_D9E400FC5E11_.wvu.FilterData" localSheetId="0" hidden="1">'2019 год Приложение 3'!$A$15:$H$350</definedName>
    <definedName name="Z_A2C96576_7AB3_44D9_A229_7E94A8E04F2E_.wvu.FilterData" localSheetId="1" hidden="1">'2019 год Приложение  4'!$A$15:$N$371</definedName>
    <definedName name="Z_A650396F_79B4_4B7C_9702_43CBED7DB898_.wvu.FilterData" localSheetId="1" hidden="1">'2019 год Приложение  4'!$A$15:$K$371</definedName>
    <definedName name="Z_A6EDA6AB_892A_41FC_80E6_005AF0ECC3B0_.wvu.FilterData" localSheetId="1" hidden="1">'2019 год Приложение  4'!$A$16:$K$371</definedName>
    <definedName name="Z_A6EDA6AB_892A_41FC_80E6_005AF0ECC3B0_.wvu.FilterData" localSheetId="0" hidden="1">'2019 год Приложение 3'!$A$15:$H$350</definedName>
    <definedName name="Z_A7289A43_FAB0_4BBF_BE44_1FE7F38D66E2_.wvu.FilterData" localSheetId="0" hidden="1">'2019 год Приложение 3'!$A$16:$C$252</definedName>
    <definedName name="Z_A78453D7_4783_4203_A315_20143C6D7080_.wvu.FilterData" localSheetId="0" hidden="1">'2019 год Приложение 3'!$A$15:$H$350</definedName>
    <definedName name="Z_A7AB68EB_0C36_44AC_AFA4_D4EEDD6F2587_.wvu.FilterData" localSheetId="1" hidden="1">'2019 год Приложение  4'!$A$15:$D$371</definedName>
    <definedName name="Z_A926D13F_0B0D_4E83_9405_D363E37D0348_.wvu.FilterData" localSheetId="0" hidden="1">'2019 год Приложение 3'!$A$16:$C$252</definedName>
    <definedName name="Z_A9E291C5_5EEB_4FD7_BCBD_6208C6D7B0F8_.wvu.FilterData" localSheetId="1" hidden="1">'2019 год Приложение  4'!$A$15:$D$371</definedName>
    <definedName name="Z_A9E291C5_5EEB_4FD7_BCBD_6208C6D7B0F8_.wvu.FilterData" localSheetId="0" hidden="1">'2019 год Приложение 3'!$A$15:$H$350</definedName>
    <definedName name="Z_AA16F632_03F0_4A4A_8637_308586BF1014_.wvu.FilterData" localSheetId="1" hidden="1">'2019 год Приложение  4'!$A$15:$N$371</definedName>
    <definedName name="Z_AA16F632_03F0_4A4A_8637_308586BF1014_.wvu.FilterData" localSheetId="0" hidden="1">'2019 год Приложение 3'!$A$15:$H$350</definedName>
    <definedName name="Z_AA6057EE_23A0_4CF2_AC5C_D8F8A8ADD056_.wvu.FilterData" localSheetId="1" hidden="1">'2019 год Приложение  4'!$A$15:$N$371</definedName>
    <definedName name="Z_AAC793E5_144D_410A_8279_F7946D2AF41A_.wvu.FilterData" localSheetId="0" hidden="1">'2019 год Приложение 3'!$A$16:$C$252</definedName>
    <definedName name="Z_AC9AFD28_10D8_4670_A912_DDB893A211D1_.wvu.FilterData" localSheetId="1" hidden="1">'2019 год Приложение  4'!$A$15:$K$371</definedName>
    <definedName name="Z_AC9AFD28_10D8_4670_A912_DDB893A211D1_.wvu.FilterData" localSheetId="0" hidden="1">'2019 год Приложение 3'!$A$15:$H$350</definedName>
    <definedName name="Z_AE730581_F9A0_4649_A160_E986DBCDA19C_.wvu.FilterData" localSheetId="1" hidden="1">'2019 год Приложение  4'!$A$14:$K$371</definedName>
    <definedName name="Z_AE730581_F9A0_4649_A160_E986DBCDA19C_.wvu.FilterData" localSheetId="0" hidden="1">'2019 год Приложение 3'!$A$14:$H$350</definedName>
    <definedName name="Z_AF73B45C_3F4E_4B87_A9E2_DBD75C02FF68_.wvu.FilterData" localSheetId="1" hidden="1">'2019 год Приложение  4'!$A$15:$D$371</definedName>
    <definedName name="Z_AF73B45C_3F4E_4B87_A9E2_DBD75C02FF68_.wvu.FilterData" localSheetId="0" hidden="1">'2019 год Приложение 3'!$A$15:$C$350</definedName>
    <definedName name="Z_B0C8B420_7FC9_4415_952A_23BA0049B056_.wvu.FilterData" localSheetId="0" hidden="1">'2019 год Приложение 3'!$A$15:$H$350</definedName>
    <definedName name="Z_B125367F_1C96_4D35_827A_DEFEE1EF481C_.wvu.FilterData" localSheetId="1" hidden="1">'2019 год Приложение  4'!$A$15:$D$371</definedName>
    <definedName name="Z_B55F0053_78CA_4F7F_BE68_6C331A853EC7_.wvu.FilterData" localSheetId="1" hidden="1">'2019 год Приложение  4'!$A$16:$K$371</definedName>
    <definedName name="Z_B5E7EAA6_F6B2_4C43_A1B2_7FE8D3EE81A8_.wvu.FilterData" localSheetId="1" hidden="1">'2019 год Приложение  4'!$A$15:$D$371</definedName>
    <definedName name="Z_B5E7EAA6_F6B2_4C43_A1B2_7FE8D3EE81A8_.wvu.FilterData" localSheetId="0" hidden="1">'2019 год Приложение 3'!$A$15:$H$350</definedName>
    <definedName name="Z_B6562E8F_88DB_497F_BA23_0DE6FC564B31_.wvu.FilterData" localSheetId="1" hidden="1">'2019 год Приложение  4'!$A$15:$N$371</definedName>
    <definedName name="Z_B79814D9_4A76_444F_9DA0_87988C6053D6_.wvu.FilterData" localSheetId="0" hidden="1">'2019 год Приложение 3'!$A$15:$H$350</definedName>
    <definedName name="Z_B7C6B096_F822_4AE0_9104_276895CD530C_.wvu.FilterData" localSheetId="1" hidden="1">'2019 год Приложение  4'!$A$14:$K$14</definedName>
    <definedName name="Z_B7E8C950_FC48_4F46_94EB_50E3D7BDDB48_.wvu.FilterData" localSheetId="1" hidden="1">'2019 год Приложение  4'!$A$15:$D$371</definedName>
    <definedName name="Z_B9062BA9_20A5_4989_AABF_19FE6A65537B_.wvu.FilterData" localSheetId="1" hidden="1">'2019 год Приложение  4'!$A$15:$K$371</definedName>
    <definedName name="Z_B9062BA9_20A5_4989_AABF_19FE6A65537B_.wvu.FilterData" localSheetId="0" hidden="1">'2019 год Приложение 3'!$A$15:$H$350</definedName>
    <definedName name="Z_BA317F1F_BE01_441F_A8B2_85F003BF75B2_.wvu.FilterData" localSheetId="1" hidden="1">'2019 год Приложение  4'!$A$14:$K$371</definedName>
    <definedName name="Z_BBFF5A56_64CF_4223_9245_057727E8F581_.wvu.FilterData" localSheetId="1" hidden="1">'2019 год Приложение  4'!$A$15:$D$371</definedName>
    <definedName name="Z_BBFF5A56_64CF_4223_9245_057727E8F581_.wvu.FilterData" localSheetId="0" hidden="1">'2019 год Приложение 3'!$A$15:$H$350</definedName>
    <definedName name="Z_BCB9EA5D_CB3A_40AA_BF75_F228AA2D84CC_.wvu.FilterData" localSheetId="1" hidden="1">'2019 год Приложение  4'!$A$15:$D$371</definedName>
    <definedName name="Z_BCB9EA5D_CB3A_40AA_BF75_F228AA2D84CC_.wvu.FilterData" localSheetId="0" hidden="1">'2019 год Приложение 3'!$A$15:$H$350</definedName>
    <definedName name="Z_BCEB75BA_FE87_41C8_80D7_AFB8A63EA641_.wvu.FilterData" localSheetId="1" hidden="1">'2019 год Приложение  4'!$A$15:$N$371</definedName>
    <definedName name="Z_BD54A361_8DC5_477E_AEB8_9AAE45BFB9EE_.wvu.FilterData" localSheetId="1" hidden="1">'2019 год Приложение  4'!$A$15:$D$371</definedName>
    <definedName name="Z_C0C47C63_1E7E_4B25_A29F_CD7550CA823B_.wvu.FilterData" localSheetId="0" hidden="1">'2019 год Приложение 3'!$A$14:$H$284</definedName>
    <definedName name="Z_C0D29360_FD13_4973_8E33_952A22BF16EB_.wvu.FilterData" localSheetId="1" hidden="1">'2019 год Приложение  4'!$A$15:$D$15</definedName>
    <definedName name="Z_C1DDAE5D_89BA_4C96_A938_93F9E8D51819_.wvu.FilterData" localSheetId="1" hidden="1">'2019 год Приложение  4'!$A$15:$D$15</definedName>
    <definedName name="Z_C2DC1AAD_1A3D_4B7B_8D2B_551AC59D6585_.wvu.FilterData" localSheetId="1" hidden="1">'2019 год Приложение  4'!$A$15:$D$371</definedName>
    <definedName name="Z_C407E330_1B3A_4158_9E62_5ED9582C72C0_.wvu.FilterData" localSheetId="1" hidden="1">'2019 год Приложение  4'!$A$16:$K$371</definedName>
    <definedName name="Z_C594D5C5_096D_4C18_BDCB_87F0485F5449_.wvu.FilterData" localSheetId="1" hidden="1">'2019 год Приложение  4'!$A$16:$K$371</definedName>
    <definedName name="Z_C594D5C5_096D_4C18_BDCB_87F0485F5449_.wvu.FilterData" localSheetId="0" hidden="1">'2019 год Приложение 3'!$A$15:$H$350</definedName>
    <definedName name="Z_C63DF42A_916D_43B0_A9E5_99FBCC943E02_.wvu.FilterData" localSheetId="0" hidden="1">'2019 год Приложение 3'!$A$16:$H$284</definedName>
    <definedName name="Z_C6C561F1_23DA_4564_A66A_06C65CDB6B42_.wvu.FilterData" localSheetId="1" hidden="1">'2019 год Приложение  4'!$A$15:$N$371</definedName>
    <definedName name="Z_C9208FB7_BF46_4777_ADFF_D59A4811FEA6_.wvu.FilterData" localSheetId="1" hidden="1">'2019 год Приложение  4'!$A$14:$N$375</definedName>
    <definedName name="Z_CA26A0F4_943F_4D04_8E22_7943168C3B0E_.wvu.FilterData" localSheetId="1" hidden="1">'2019 год Приложение  4'!$A$15:$N$371</definedName>
    <definedName name="Z_CA26A0F4_943F_4D04_8E22_7943168C3B0E_.wvu.FilterData" localSheetId="0" hidden="1">'2019 год Приложение 3'!$A$15:$H$350</definedName>
    <definedName name="Z_CAEC251A_F30C_4C3C_B95E_0CDCABBBBBA6_.wvu.FilterData" localSheetId="1" hidden="1">'2019 год Приложение  4'!$A$14:$K$371</definedName>
    <definedName name="Z_CAEC251A_F30C_4C3C_B95E_0CDCABBBBBA6_.wvu.FilterData" localSheetId="0" hidden="1">'2019 год Приложение 3'!$A$14:$H$350</definedName>
    <definedName name="Z_CB37C154_FBD2_4DEC_B34C_F8AEB86FD5EB_.wvu.FilterData" localSheetId="0" hidden="1">'2019 год Приложение 3'!$A$15:$H$350</definedName>
    <definedName name="Z_CD629787_DE9E_41E9_98D2_872390B88852_.wvu.FilterData" localSheetId="1" hidden="1">'2019 год Приложение  4'!$A$15:$D$371</definedName>
    <definedName name="Z_CE6755E8_8FFD_448B_B838_FFE6BD017EDF_.wvu.FilterData" localSheetId="1" hidden="1">'2019 год Приложение  4'!$A$15:$D$371</definedName>
    <definedName name="Z_CED2E9B6_1773_495E_A3FD_92F54F21EE7D_.wvu.FilterData" localSheetId="1" hidden="1">'2019 год Приложение  4'!$A$14:$K$371</definedName>
    <definedName name="Z_CF7852E9_12A8_41A3_B1FA_248F70E5DC37_.wvu.FilterData" localSheetId="1" hidden="1">'2019 год Приложение  4'!$A$14:$K$371</definedName>
    <definedName name="Z_CF7852E9_12A8_41A3_B1FA_248F70E5DC37_.wvu.FilterData" localSheetId="0" hidden="1">'2019 год Приложение 3'!$A$14:$H$350</definedName>
    <definedName name="Z_D1B917BC_3220_432E_A965_9E7239D6A385_.wvu.FilterData" localSheetId="0" hidden="1">'2019 год Приложение 3'!$A$15:$H$284</definedName>
    <definedName name="Z_D5FAF748_0D0C_4359_BAF7_A8AC21E2030F_.wvu.FilterData" localSheetId="0" hidden="1">'2019 год Приложение 3'!$A$15:$H$350</definedName>
    <definedName name="Z_D6B20A4C_3000_441D_8208_F24778DE96F0_.wvu.FilterData" localSheetId="1" hidden="1">'2019 год Приложение  4'!$A$15:$N$371</definedName>
    <definedName name="Z_D7D5F00E_6389_4DE2_B414_F39C8294F181_.wvu.FilterData" localSheetId="1" hidden="1">'2019 год Приложение  4'!$A$15:$N$375</definedName>
    <definedName name="Z_D7D5F00E_6389_4DE2_B414_F39C8294F181_.wvu.FilterData" localSheetId="0" hidden="1">'2019 год Приложение 3'!$A$15:$H$354</definedName>
    <definedName name="Z_D7D5F00E_6389_4DE2_B414_F39C8294F181_.wvu.PrintArea" localSheetId="1" hidden="1">'2019 год Приложение  4'!$A$6:$I$375</definedName>
    <definedName name="Z_D7D5F00E_6389_4DE2_B414_F39C8294F181_.wvu.PrintArea" localSheetId="0" hidden="1">'2019 год Приложение 3'!$A$6:$H$354</definedName>
    <definedName name="Z_D7D5F00E_6389_4DE2_B414_F39C8294F181_.wvu.Rows" localSheetId="1" hidden="1">'2019 год Приложение  4'!$207:$207,'2019 год Приложение  4'!$232:$233</definedName>
    <definedName name="Z_D896FC5A_220E_437B_9865_C5F08B72A8E9_.wvu.FilterData" localSheetId="1" hidden="1">'2019 год Приложение  4'!$A$14:$N$375</definedName>
    <definedName name="Z_DA0D119F_FE1B_486D_AB08_72CEBEF8134D_.wvu.FilterData" localSheetId="1" hidden="1">'2019 год Приложение  4'!$A$15:$N$375</definedName>
    <definedName name="Z_DA0D119F_FE1B_486D_AB08_72CEBEF8134D_.wvu.FilterData" localSheetId="0" hidden="1">'2019 год Приложение 3'!$A$15:$H$354</definedName>
    <definedName name="Z_DA10F9D2_08DA_4FB8_967C_06A319AB7BED_.wvu.FilterData" localSheetId="1" hidden="1">'2019 год Приложение  4'!$A$15:$D$371</definedName>
    <definedName name="Z_DA9CA7EB_CE82_4121_9528_DE61DCF62070_.wvu.FilterData" localSheetId="1" hidden="1">'2019 год Приложение  4'!$A$15:$N$375</definedName>
    <definedName name="Z_DC2B6D6A_5855_4ADC_BC8B_920453EADA59_.wvu.FilterData" localSheetId="1" hidden="1">'2019 год Приложение  4'!$A$15:$N$371</definedName>
    <definedName name="Z_DC2B6D6A_5855_4ADC_BC8B_920453EADA59_.wvu.FilterData" localSheetId="0" hidden="1">'2019 год Приложение 3'!$A$15:$H$350</definedName>
    <definedName name="Z_DC642106_6C11_487B_A10A_67D65C44C59E_.wvu.FilterData" localSheetId="1" hidden="1">'2019 год Приложение  4'!$A$15:$D$371</definedName>
    <definedName name="Z_DD0B6CDA_0CA4_4F8A_901A_ADCD63EDDDE7_.wvu.FilterData" localSheetId="1" hidden="1">'2019 год Приложение  4'!$A$14:$N$375</definedName>
    <definedName name="Z_DDD8C4AB_CB3C_48E6_9763_42557181A0AF_.wvu.FilterData" localSheetId="1" hidden="1">'2019 год Приложение  4'!$A$14:$N$376</definedName>
    <definedName name="Z_DDD8C4AB_CB3C_48E6_9763_42557181A0AF_.wvu.FilterData" localSheetId="0" hidden="1">'2019 год Приложение 3'!$A$14:$P$354</definedName>
    <definedName name="Z_DEE0439B_F189_4C4A_8D12_38A34AC49EBA_.wvu.FilterData" localSheetId="1" hidden="1">'2019 год Приложение  4'!$A$15:$N$371</definedName>
    <definedName name="Z_DEE0439B_F189_4C4A_8D12_38A34AC49EBA_.wvu.FilterData" localSheetId="0" hidden="1">'2019 год Приложение 3'!$A$15:$H$350</definedName>
    <definedName name="Z_E12E1E2F_DB5D_4E26_AA0F_64A30D7CB250_.wvu.FilterData" localSheetId="1" hidden="1">'2019 год Приложение  4'!$A$15:$N$371</definedName>
    <definedName name="Z_E240582D_2C49_4E51_9BAF_4EB73E148DD3_.wvu.FilterData" localSheetId="1" hidden="1">'2019 год Приложение  4'!$A$14:$N$375</definedName>
    <definedName name="Z_E240582D_2C49_4E51_9BAF_4EB73E148DD3_.wvu.FilterData" localSheetId="0" hidden="1">'2019 год Приложение 3'!$A$14:$P$354</definedName>
    <definedName name="Z_E3C6713E_8023_4AA9_8A29_3AE879C33232_.wvu.FilterData" localSheetId="1" hidden="1">'2019 год Приложение  4'!$A$15:$D$371</definedName>
    <definedName name="Z_E5281637_3B26_479E_BF0F_EBD3A6ED1870_.wvu.FilterData" localSheetId="1" hidden="1">'2019 год Приложение  4'!$A$14:$K$371</definedName>
    <definedName name="Z_E5281637_3B26_479E_BF0F_EBD3A6ED1870_.wvu.FilterData" localSheetId="0" hidden="1">'2019 год Приложение 3'!$A$14:$H$350</definedName>
    <definedName name="Z_E99CA35F_295B_49B3_8AA9_D1FBDEF4F038_.wvu.FilterData" localSheetId="1" hidden="1">'2019 год Приложение  4'!$A$15:$D$371</definedName>
    <definedName name="Z_E99CA35F_295B_49B3_8AA9_D1FBDEF4F038_.wvu.FilterData" localSheetId="0" hidden="1">'2019 год Приложение 3'!$A$15:$C$350</definedName>
    <definedName name="Z_EA7E325E_E9C4_43C2_8F94_8A4CD3295385_.wvu.FilterData" localSheetId="1" hidden="1">'2019 год Приложение  4'!$A$14:$K$371</definedName>
    <definedName name="Z_EA7E325E_E9C4_43C2_8F94_8A4CD3295385_.wvu.FilterData" localSheetId="0" hidden="1">'2019 год Приложение 3'!$A$14:$H$350</definedName>
    <definedName name="Z_EA7E325E_E9C4_43C2_8F94_8A4CD3295385_.wvu.PrintArea" localSheetId="1" hidden="1">'2019 год Приложение  4'!$A$10:$D$371</definedName>
    <definedName name="Z_EA7E325E_E9C4_43C2_8F94_8A4CD3295385_.wvu.PrintArea" localSheetId="0" hidden="1">'2019 год Приложение 3'!$A$11:$C$350</definedName>
    <definedName name="Z_EA7E325E_E9C4_43C2_8F94_8A4CD3295385_.wvu.Rows" localSheetId="1" hidden="1">'2019 год Приложение  4'!#REF!,'2019 год Приложение  4'!#REF!</definedName>
    <definedName name="Z_EA8E9EA7_8D3C_4793_82D3_53C8283F6613_.wvu.FilterData" localSheetId="1" hidden="1">'2019 год Приложение  4'!$A$15:$D$371</definedName>
    <definedName name="Z_EA8E9EA7_8D3C_4793_82D3_53C8283F6613_.wvu.FilterData" localSheetId="0" hidden="1">'2019 год Приложение 3'!$A$15:$C$350</definedName>
    <definedName name="Z_EB1F9754_81A4_4300_9136_C4584DE5BB80_.wvu.FilterData" localSheetId="1" hidden="1">'2019 год Приложение  4'!$A$16:$K$371</definedName>
    <definedName name="Z_EB1F9754_81A4_4300_9136_C4584DE5BB80_.wvu.FilterData" localSheetId="0" hidden="1">'2019 год Приложение 3'!$A$15:$H$350</definedName>
    <definedName name="Z_EB8BBF6B_ABBD_4A01_B4CD_F80BF70D79AB_.wvu.FilterData" localSheetId="1" hidden="1">'2019 год Приложение  4'!$A$15:$D$371</definedName>
    <definedName name="Z_EC1C063C_6B0A_462C_AA57_E835F386C4D8_.wvu.FilterData" localSheetId="1" hidden="1">'2019 год Приложение  4'!$A$15:$K$371</definedName>
    <definedName name="Z_EC62E557_0DAE_4118_92A6_3EE6AFDCD76F_.wvu.FilterData" localSheetId="1" hidden="1">'2019 год Приложение  4'!$A$15:$N$371</definedName>
    <definedName name="Z_ED7D03B9_EBA8_422D_9F4A_BBCCD5E098E3_.wvu.FilterData" localSheetId="0" hidden="1">'2019 год Приложение 3'!$A$15:$H$350</definedName>
    <definedName name="Z_EE33F828_B63A_481B_8687_E404D78A8D56_.wvu.FilterData" localSheetId="1" hidden="1">'2019 год Приложение  4'!$A$15:$N$371</definedName>
    <definedName name="Z_EE33F828_B63A_481B_8687_E404D78A8D56_.wvu.FilterData" localSheetId="0" hidden="1">'2019 год Приложение 3'!$A$15:$H$350</definedName>
    <definedName name="Z_EFF178E8_C8AC_47EC_827A_692B15ACBD0B_.wvu.FilterData" localSheetId="1" hidden="1">'2019 год Приложение  4'!$A$15:$N$371</definedName>
    <definedName name="Z_F09B2707_B73D_4942_B4CA_A55AC32797B2_.wvu.FilterData" localSheetId="1" hidden="1">'2019 год Приложение  4'!$A$15:$N$371</definedName>
    <definedName name="Z_F09B2707_B73D_4942_B4CA_A55AC32797B2_.wvu.FilterData" localSheetId="0" hidden="1">'2019 год Приложение 3'!$A$15:$H$350</definedName>
    <definedName name="Z_F0AEB904_EDFD_4DA8_8E45_5B132DA87D24_.wvu.FilterData" localSheetId="1" hidden="1">'2019 год Приложение  4'!$A$15:$D$371</definedName>
    <definedName name="Z_F1E5C7C7_BAE3_458A_84FB_35E70B388DF5_.wvu.FilterData" localSheetId="0" hidden="1">'2019 год Приложение 3'!$A$16:$C$252</definedName>
    <definedName name="Z_F33373D5_C5C4_4F71_813A_379961506D46_.wvu.FilterData" localSheetId="0" hidden="1">'2019 год Приложение 3'!$A$15:$H$350</definedName>
    <definedName name="Z_F3347612_A29B_4BB4_8F79_0B6F36DACEBB_.wvu.FilterData" localSheetId="1" hidden="1">'2019 год Приложение  4'!$A$14:$K$371</definedName>
    <definedName name="Z_F3347612_A29B_4BB4_8F79_0B6F36DACEBB_.wvu.FilterData" localSheetId="0" hidden="1">'2019 год Приложение 3'!$A$15:$H$350</definedName>
    <definedName name="Z_F3FBA5D4_522A_4E95_B407_653351A6F444_.wvu.FilterData" localSheetId="1" hidden="1">'2019 год Приложение  4'!$A$15:$N$371</definedName>
    <definedName name="Z_F3FBA5D4_522A_4E95_B407_653351A6F444_.wvu.FilterData" localSheetId="0" hidden="1">'2019 год Приложение 3'!$A$15:$H$350</definedName>
    <definedName name="Z_F5243B7A_D732_476C_80EE_A8F8DF8ABC14_.wvu.FilterData" localSheetId="1" hidden="1">'2019 год Приложение  4'!$A$15:$N$375</definedName>
    <definedName name="Z_F5243B7A_D732_476C_80EE_A8F8DF8ABC14_.wvu.FilterData" localSheetId="0" hidden="1">'2019 год Приложение 3'!$A$15:$H$354</definedName>
    <definedName name="Z_F6122843_35FD_4DE2_8960_1676DA0EFE93_.wvu.FilterData" localSheetId="0" hidden="1">'2019 год Приложение 3'!$A$16:$C$252</definedName>
    <definedName name="Z_F77A56A8_A75D_4749_83E7_A46F30372FC7_.wvu.FilterData" localSheetId="0" hidden="1">'2019 год Приложение 3'!$A$16:$C$252</definedName>
    <definedName name="Z_F83E4966_D4D0_48CB_AC08_347FD211344F_.wvu.FilterData" localSheetId="0" hidden="1">'2019 год Приложение 3'!$A$15:$H$350</definedName>
    <definedName name="Z_F890EF21_D7E1_4A9B_9CE1_7F9B34521531_.wvu.FilterData" localSheetId="1" hidden="1">'2019 год Приложение  4'!$A$15:$N$371</definedName>
    <definedName name="Z_F890EF21_D7E1_4A9B_9CE1_7F9B34521531_.wvu.FilterData" localSheetId="0" hidden="1">'2019 год Приложение 3'!$A$15:$H$350</definedName>
    <definedName name="Z_F9510B3D_5733_4A2F_AD41_8D719DE08040_.wvu.FilterData" localSheetId="1" hidden="1">'2019 год Приложение  4'!$A$15:$D$371</definedName>
    <definedName name="Z_F9510B3D_5733_4A2F_AD41_8D719DE08040_.wvu.FilterData" localSheetId="0" hidden="1">'2019 год Приложение 3'!$A$15:$H$350</definedName>
    <definedName name="Z_F9510B3D_5733_4A2F_AD41_8D719DE08040_.wvu.PrintArea" localSheetId="1" hidden="1">'2019 год Приложение  4'!$A$10:$D$371</definedName>
    <definedName name="Z_F9510B3D_5733_4A2F_AD41_8D719DE08040_.wvu.PrintArea" localSheetId="0" hidden="1">'2019 год Приложение 3'!$A$11:$C$350</definedName>
    <definedName name="Z_FAEB8D12_6F02_4D2A_85DF_FFFD885E80DE_.wvu.FilterData" localSheetId="1" hidden="1">'2019 год Приложение  4'!$A$15:$D$371</definedName>
    <definedName name="Z_FAEB8D12_6F02_4D2A_85DF_FFFD885E80DE_.wvu.FilterData" localSheetId="0" hidden="1">'2019 год Приложение 3'!$A$15:$H$350</definedName>
    <definedName name="Z_FCCBE0E7_FEEA_4B4A_9B43_3BC14B324A55_.wvu.FilterData" localSheetId="1" hidden="1">'2019 год Приложение  4'!$A$15:$N$371</definedName>
    <definedName name="Z_FFA87C71_667A_4282_B3E9_0239568B872F_.wvu.FilterData" localSheetId="1" hidden="1">'2019 год Приложение  4'!$A$15:$K$371</definedName>
    <definedName name="Z_FFA87C71_667A_4282_B3E9_0239568B872F_.wvu.FilterData" localSheetId="0" hidden="1">'2019 год Приложение 3'!$A$15:$H$350</definedName>
    <definedName name="_xlnm.Print_Area" localSheetId="1">'2019 год Приложение  4'!$A$1:$I$375</definedName>
    <definedName name="_xlnm.Print_Area" localSheetId="0">'2019 год Приложение 3'!$A$1:$H$354</definedName>
  </definedNames>
  <calcPr fullCalcOnLoad="1"/>
</workbook>
</file>

<file path=xl/sharedStrings.xml><?xml version="1.0" encoding="utf-8"?>
<sst xmlns="http://schemas.openxmlformats.org/spreadsheetml/2006/main" count="2209" uniqueCount="385">
  <si>
    <t/>
  </si>
  <si>
    <t>ЦСР</t>
  </si>
  <si>
    <t>ВР</t>
  </si>
  <si>
    <t>Наименование</t>
  </si>
  <si>
    <t>1</t>
  </si>
  <si>
    <t>2</t>
  </si>
  <si>
    <t>3</t>
  </si>
  <si>
    <t>Всего</t>
  </si>
  <si>
    <t>200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</si>
  <si>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</si>
  <si>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</si>
  <si>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600</t>
  </si>
  <si>
    <t>800</t>
  </si>
  <si>
    <t>Закупка товаров, работ и услуг для государственных (муниципальных) нужд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</si>
  <si>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</si>
  <si>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</si>
  <si>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</si>
  <si>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300</t>
  </si>
  <si>
    <t>Вовлечение муниципального имущества в экономический оборот</t>
  </si>
  <si>
    <t>Реализация прочих функций, связанных с муниципальным управление</t>
  </si>
  <si>
    <t>Внедрение современных технологий обучения специалистов органов МСУ</t>
  </si>
  <si>
    <t>Развитие и поддержка актуального состояния портала администрации МО и сайтов муниципальных учреждений (8-ФЗ,83-ФЗ и пр.)</t>
  </si>
  <si>
    <t>Автоматизация и модернизация рабочих мест специалистов администрации МО и муниципальных учреждений, осуществляющих работу с государственными и муниципальными информационными системами</t>
  </si>
  <si>
    <t>Обеспечение функций муниципальных органов</t>
  </si>
  <si>
    <t>Поддержка малых форм хозяйствования</t>
  </si>
  <si>
    <t>Возмещение части затрат по доставке произведенной продукции из труднодоступных и /или малочисленных, и/или отдаленных сельских населеннных пунктов в пункты ее реализации</t>
  </si>
  <si>
    <t>400</t>
  </si>
  <si>
    <t>Обеспечение деятельности (оказание услуг) муниципальных организаций</t>
  </si>
  <si>
    <t>Укрепление и модернизация материально-технической базы дошкольных образовательных организаций</t>
  </si>
  <si>
    <t>Социальное обеспечение и иные выплаты населению</t>
  </si>
  <si>
    <t>Укрепление и модернизация материально-технической базы общеобразовательных организаций</t>
  </si>
  <si>
    <t>Капитальные вложения в объекты недвижимого имущества государственной (муниципальной) собственности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</si>
  <si>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</si>
  <si>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</si>
  <si>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 xml:space="preserve">Руководство и управление в сфере установленных функций органов местного самоуправления </t>
  </si>
  <si>
    <t xml:space="preserve">Содействие в организации охраны общественного порядка </t>
  </si>
  <si>
    <t>Проведение мероприятий, направленных на профилактику преступлений экстремисткого и террористического характера</t>
  </si>
  <si>
    <t xml:space="preserve"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семье. </t>
  </si>
  <si>
    <t>Предоставление субсидий общественным некоммерческим организациям на частичное финансовое обеспечение расходов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</si>
  <si>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</si>
  <si>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</si>
  <si>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Обустройство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</si>
  <si>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</si>
  <si>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Развитие физкультурно-оздоровительной и спортивной работы</t>
  </si>
  <si>
    <t>Организация, проведение физкультурных и спортивно-массовых мероприятий</t>
  </si>
  <si>
    <t>Межбюджетные трансферты</t>
  </si>
  <si>
    <t>500</t>
  </si>
  <si>
    <t xml:space="preserve">Дотации на выравнивание бюджетной обеспеченности поселений </t>
  </si>
  <si>
    <t>Поддержка мер по обеспечению сбалансированности местных бюджетов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</si>
  <si>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</si>
  <si>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Субвенции на осуществление первичного воинского учета на территориях, где отсутствуют военные комиссариаты</t>
  </si>
  <si>
    <t>Обеспечение мероприятий по капитальному ремонту и ремонту объектов коммунальной инфраструктуры</t>
  </si>
  <si>
    <t>Внедрение энергосберегающих технологий в муниципальных организациях</t>
  </si>
  <si>
    <t>Реализация прочих функций, связанных с муниципальным управлением</t>
  </si>
  <si>
    <t>Обеспечение деятельности (оказание услуг) муниципальных учреждений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</si>
  <si>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</si>
  <si>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дополнительного образования детей в области искусств</t>
  </si>
  <si>
    <t>Оказание муниципальных услуг (выполнение работ) учреждениями культурно-досугового типа</t>
  </si>
  <si>
    <t>Муниципальная  программа "Развитие физической культуры и спорта МО МР "Печора"</t>
  </si>
  <si>
    <t>Оказание муниципальных услуг (выполнение работ) физкультурно-спортивным учреждением</t>
  </si>
  <si>
    <t>Обеспечение деятельности (оказание услуг) подведомственных казенных учреждений</t>
  </si>
  <si>
    <t>Подпрограмма "Укрепление правопорядка,защита населения и территории МО МР "Печора"  от чрезвычайных ситуаций"</t>
  </si>
  <si>
    <t>Участие в организации проведения оплачиваемых общественных работ</t>
  </si>
  <si>
    <t>Признание прав, регулирование отношений по имуществу для муниципальных нужд и оптимизация состава (структуры) муниципального имущества</t>
  </si>
  <si>
    <t>Резервный фонд администрации муниципального района "Печора" по предупреждению и ликвидации чрезвычайных ситуаций и последствий стихийных бедствий</t>
  </si>
  <si>
    <t>Подпрограмма "Дорожное хозяйство и транспорт "</t>
  </si>
  <si>
    <t>Подпрограмма "Энергосбережение и повышение энергетической эффективности на территории муниципального района "Печора"</t>
  </si>
  <si>
    <t>Обеспечение мероприятий, направленных на энергосбережение жилищно-коммунальных услуг</t>
  </si>
  <si>
    <t>Муниципальная  программа "Развитие экономики МО МР "Печора"</t>
  </si>
  <si>
    <t>Подпрограмма "Развитие и поддержка малого и среднего предпринимательства в муниципальном районе "Печора"</t>
  </si>
  <si>
    <t>Муниципальная  программа "Развитие агропромышленного и рыбохозяйственного комплексов МО МР "Печора"</t>
  </si>
  <si>
    <t>Муниципальная  программа "Жилье, жилищно-коммунальное хозяйство и территориальное развитие МО МР "Печора"</t>
  </si>
  <si>
    <t>Обеспечение информационной безопасности в КСПД</t>
  </si>
  <si>
    <t>Реализация государственных функций, связанных с общегосударственным управлением</t>
  </si>
  <si>
    <t>Повышение уровня благоустройства и качества городской среды</t>
  </si>
  <si>
    <t>Обеспечение функций казенных учреждений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</si>
  <si>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</si>
  <si>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</si>
  <si>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</si>
  <si>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</si>
  <si>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 xml:space="preserve"> Социальное обеспечение и иные выплаты населению</t>
  </si>
  <si>
    <t>Подпрограмма "Комплексное освоение и развитие территорий в целях жилищного строительства на территории МО МР "Печора"</t>
  </si>
  <si>
    <t>Подпрограмма "Обеспечение создания условий для реализации муниципальной программы"</t>
  </si>
  <si>
    <t>Подпрограмма "Улучшение состояния жилищно-коммунального комплекса на территории МО МР "Печора"</t>
  </si>
  <si>
    <t>Подпрограмма "Электронный муниципалитет"</t>
  </si>
  <si>
    <t>Подпрограмма "Развитие сельского хозяйства и рыбоводства на территории МО МР "Печора"</t>
  </si>
  <si>
    <t>Муниципальная  программа "Развитие образования МО МР "Печора"</t>
  </si>
  <si>
    <t>Подпрограмма "Развитие системы общего образования на территории МО МР "Печора"</t>
  </si>
  <si>
    <t>Подпрограмма "Дети и молодежь МО МР "Печора"</t>
  </si>
  <si>
    <t>Подпрограмма "Оздоровление, отдых детей и трудоустройство подростков МО МР "Печора"</t>
  </si>
  <si>
    <t>Муниципальная программа "Развитие культуры и туризма на территории МО МР "Печора"</t>
  </si>
  <si>
    <t>Муниципальная  программа "Развитие системы муниципального управления МО МР "Печора"</t>
  </si>
  <si>
    <t>Подпрограмма "Управление муниципальным финансами и муниципальным долгом МО МР "Печора"</t>
  </si>
  <si>
    <t>Подпрограмма "Управление муниципальным имуществом МО МР "Печора"</t>
  </si>
  <si>
    <t>Подпрограмма "Муниципальное управление  МР "Печора"</t>
  </si>
  <si>
    <t>Муниципальная  программа "Безопасность жизнедеятельности населения МО МР "Печора"</t>
  </si>
  <si>
    <t>Муниципальная  программа "Социальное развитие МО МР "Печора"</t>
  </si>
  <si>
    <t>Подпрограмма "Содействие занятости населения МО МР "Печора"</t>
  </si>
  <si>
    <t>Подпрограмма "Социальная поддержка отдельных категорий граждан, развитие и укрепление института семьи на территории МО МР "Печора"</t>
  </si>
  <si>
    <t>Подпрограмма "Поддержка некоммерческих общественных организаций МО МР "Печора"</t>
  </si>
  <si>
    <t>Подпрограмма "Профилактика терроризма и экстремизма на территории МО МР "Печора"</t>
  </si>
  <si>
    <t>Подпрограмма "Развитие системы дошкольного образования на территории МО МР "Печора"</t>
  </si>
  <si>
    <t>Проект "Финансовая поддержка одарённых детей Печоры"</t>
  </si>
  <si>
    <t xml:space="preserve">Социальное обеспечение и иные выплаты населению
</t>
  </si>
  <si>
    <t>КВСР</t>
  </si>
  <si>
    <t>921</t>
  </si>
  <si>
    <t xml:space="preserve">Руководитель контрольно-счетной комиссии муниципального района "Печора" </t>
  </si>
  <si>
    <t>923</t>
  </si>
  <si>
    <t>Подпргорамма "Комплексное освоение и развитие территорий в целях жилищного строительства на территории МО МР "Печора"</t>
  </si>
  <si>
    <t>Подпрограмма "Укрепление правопорядка, защита населения и территории МО МР "Печора"  от чрезвычайных ситуаций"</t>
  </si>
  <si>
    <t>Подпрограмма "Профилактика терроризма и экстремизма на территории МО МР "Печора""</t>
  </si>
  <si>
    <t>Муниципальная  программа "Социальное развитие МО МР "Печора""</t>
  </si>
  <si>
    <t>Управление культуры и туризма муниципального района "Печора"</t>
  </si>
  <si>
    <t>956</t>
  </si>
  <si>
    <t xml:space="preserve">956 </t>
  </si>
  <si>
    <t>Комитет по управлению муниципальной собственностью муниципального района "Печора"</t>
  </si>
  <si>
    <t>963</t>
  </si>
  <si>
    <t>Управление образования муниципального района "Печора"</t>
  </si>
  <si>
    <t>975</t>
  </si>
  <si>
    <t>Подрограмма "Развитие системы дошкольного образования на территории МО МР "Печора"</t>
  </si>
  <si>
    <t>Меры социальной поддержки специалистов муниципальных организаций образования, работающих и проживающих в сельских населённых пунктах и посёлках городского типа МО МР "Печора"</t>
  </si>
  <si>
    <t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</t>
  </si>
  <si>
    <t>Управление финансов муниципального района "Печора"</t>
  </si>
  <si>
    <t>992</t>
  </si>
  <si>
    <t>Дотации на выравнивание бюджетной обеспеченности поселений муниципального района "Печора"</t>
  </si>
  <si>
    <t>Совет муниципального района "Печора"</t>
  </si>
  <si>
    <t>Администрация муниципального района "Печора"</t>
  </si>
  <si>
    <t>Подпрограмма "Повышение безопасности дорожного движения"</t>
  </si>
  <si>
    <t>Содействие в проведении профилактических, пропагандистких акций, конкурсов, мероприятий направленных на укрепление дисциплины участников дорожного движения , формирования у них стереотипов законопослушного поведения на дороге</t>
  </si>
  <si>
    <t>Оснащение образовательных организаций оборудованием , позволяющим в игровой форме формировать навыки безопасного поведения улично-дорожной сети ( в том числе обустройство мини-улиц и авто-городков)</t>
  </si>
  <si>
    <t>Содействие в проведении мероприятий с детьми по профилактике детского дорожно-транспортного травматизма и обеспечению безопасному участию в дорожном движении</t>
  </si>
  <si>
    <t>Организация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</si>
  <si>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Военно-патриотическое воспитание молодёжи допризывного возраста</t>
  </si>
  <si>
    <t>Стимулирование активного участия молодёжи в общественной жизни и профилактика негативных тенденций в молодёжной среде</t>
  </si>
  <si>
    <t>01 0 00 00000</t>
  </si>
  <si>
    <t>01 3 00 00000</t>
  </si>
  <si>
    <t>99 0 00 51180</t>
  </si>
  <si>
    <t>99 0 00 59300</t>
  </si>
  <si>
    <t>99 0 00 00000</t>
  </si>
  <si>
    <t>99 0 00 91020</t>
  </si>
  <si>
    <t>99 0 00 91030</t>
  </si>
  <si>
    <t>99 0 00 73090</t>
  </si>
  <si>
    <t>99 0 00 73100</t>
  </si>
  <si>
    <t>99 0 00 73110</t>
  </si>
  <si>
    <t>99 0 00 73150</t>
  </si>
  <si>
    <t>99 0 00 73160</t>
  </si>
  <si>
    <t>99 0 00 02110</t>
  </si>
  <si>
    <t>99 0 00 02040</t>
  </si>
  <si>
    <t>99 0 00 02020</t>
  </si>
  <si>
    <t>99 0 00 02030</t>
  </si>
  <si>
    <t>99 0 00 99271</t>
  </si>
  <si>
    <t>04 1 11 00000</t>
  </si>
  <si>
    <t>04 0 00 00000</t>
  </si>
  <si>
    <t>04 1 00 00000</t>
  </si>
  <si>
    <t>04 1 13 00000</t>
  </si>
  <si>
    <t>04 1 12 73010</t>
  </si>
  <si>
    <t>04 1 15 73020</t>
  </si>
  <si>
    <t>04 1 18 73190</t>
  </si>
  <si>
    <t>04 2 00 00000</t>
  </si>
  <si>
    <t>04 2 11 00000</t>
  </si>
  <si>
    <t>04 2 18 00000</t>
  </si>
  <si>
    <t>04 2 12 73010</t>
  </si>
  <si>
    <t>04 2 19 73190</t>
  </si>
  <si>
    <t>04 3 00 00000</t>
  </si>
  <si>
    <t>04 3 11 00000</t>
  </si>
  <si>
    <t>04 3 17 73190</t>
  </si>
  <si>
    <t>04 5 00 00000</t>
  </si>
  <si>
    <t>04 5 11 00000</t>
  </si>
  <si>
    <t>04 5 12 00000</t>
  </si>
  <si>
    <t>04 2 13 00000</t>
  </si>
  <si>
    <t>04 3 16 00000</t>
  </si>
  <si>
    <t>04 3 31 00000</t>
  </si>
  <si>
    <t>04 3 42 00000</t>
  </si>
  <si>
    <t>04 4 00 00000</t>
  </si>
  <si>
    <t xml:space="preserve"> 04 5 12 00000</t>
  </si>
  <si>
    <t>08 4 00 00000</t>
  </si>
  <si>
    <t>08 0 00 00000</t>
  </si>
  <si>
    <t>09 2 00 00000</t>
  </si>
  <si>
    <t>05 0 11 00000</t>
  </si>
  <si>
    <t>05 0 00 00000</t>
  </si>
  <si>
    <t>05 0 21 00000</t>
  </si>
  <si>
    <t>05 0 22 00000</t>
  </si>
  <si>
    <t>05 0 41 00000</t>
  </si>
  <si>
    <t>05 0 43 00000</t>
  </si>
  <si>
    <t>06 0 00 00000</t>
  </si>
  <si>
    <t>06 0 21 00000</t>
  </si>
  <si>
    <t>06 0 23 00000</t>
  </si>
  <si>
    <t>06 0 51 00000</t>
  </si>
  <si>
    <t>08 2 00 00000</t>
  </si>
  <si>
    <r>
      <t>08 2 1</t>
    </r>
    <r>
      <rPr>
        <sz val="12"/>
        <rFont val="Times New Roman"/>
        <family val="1"/>
      </rPr>
      <t>1 00000</t>
    </r>
  </si>
  <si>
    <r>
      <t>08 2 32</t>
    </r>
    <r>
      <rPr>
        <sz val="12"/>
        <rFont val="Times New Roman"/>
        <family val="1"/>
      </rPr>
      <t xml:space="preserve"> 00000</t>
    </r>
  </si>
  <si>
    <r>
      <t>08 4 11</t>
    </r>
    <r>
      <rPr>
        <sz val="12"/>
        <rFont val="Times New Roman"/>
        <family val="1"/>
      </rPr>
      <t xml:space="preserve"> 00000</t>
    </r>
  </si>
  <si>
    <t>08 5 00 00000</t>
  </si>
  <si>
    <r>
      <t>08 5 11</t>
    </r>
    <r>
      <rPr>
        <sz val="12"/>
        <rFont val="Times New Roman"/>
        <family val="1"/>
      </rPr>
      <t xml:space="preserve"> 00000</t>
    </r>
  </si>
  <si>
    <r>
      <t>08 5 21</t>
    </r>
    <r>
      <rPr>
        <sz val="12"/>
        <rFont val="Times New Roman"/>
        <family val="1"/>
      </rPr>
      <t xml:space="preserve"> 00000</t>
    </r>
  </si>
  <si>
    <r>
      <t>08 5 22</t>
    </r>
    <r>
      <rPr>
        <sz val="12"/>
        <rFont val="Times New Roman"/>
        <family val="1"/>
      </rPr>
      <t xml:space="preserve"> 00000</t>
    </r>
  </si>
  <si>
    <t>02 0 00 00000</t>
  </si>
  <si>
    <t>02 1 00 00000</t>
  </si>
  <si>
    <r>
      <t xml:space="preserve">02 1 </t>
    </r>
    <r>
      <rPr>
        <sz val="12"/>
        <rFont val="Times New Roman"/>
        <family val="1"/>
      </rPr>
      <t>12 00000</t>
    </r>
  </si>
  <si>
    <r>
      <t xml:space="preserve">02 1 </t>
    </r>
    <r>
      <rPr>
        <sz val="12"/>
        <rFont val="Times New Roman"/>
        <family val="1"/>
      </rPr>
      <t>13 00000</t>
    </r>
  </si>
  <si>
    <t>07 0 00 00000</t>
  </si>
  <si>
    <t>07 1 00 00000</t>
  </si>
  <si>
    <t>07 1 31 00000</t>
  </si>
  <si>
    <t>07 2 00 00000</t>
  </si>
  <si>
    <t>07 2 11 00000</t>
  </si>
  <si>
    <t>07 2 21 00000</t>
  </si>
  <si>
    <t>07 2 31 00000</t>
  </si>
  <si>
    <t>07 2 32 00000</t>
  </si>
  <si>
    <t>07 3 00 00000</t>
  </si>
  <si>
    <t>07 3 21 00000</t>
  </si>
  <si>
    <t>07 3 71 00000</t>
  </si>
  <si>
    <t>07 3 72 00000</t>
  </si>
  <si>
    <t>07 3 79 00000</t>
  </si>
  <si>
    <t>07 4 00 00000</t>
  </si>
  <si>
    <t>07 4 12 00000</t>
  </si>
  <si>
    <t>07 4 45 00000</t>
  </si>
  <si>
    <t>07 4 54 00000</t>
  </si>
  <si>
    <t>07 3 74 73040</t>
  </si>
  <si>
    <t>07 3 76 73070</t>
  </si>
  <si>
    <t>07 3 77 73080</t>
  </si>
  <si>
    <t>07 3 78 73120</t>
  </si>
  <si>
    <t>09 0 00 00000</t>
  </si>
  <si>
    <t>09 1 00 00000</t>
  </si>
  <si>
    <t>09 1 12 00000</t>
  </si>
  <si>
    <t>09 2 11 00000</t>
  </si>
  <si>
    <t>09 3 00 00000</t>
  </si>
  <si>
    <t>09 3 11 00000</t>
  </si>
  <si>
    <t>03 0 00 00000</t>
  </si>
  <si>
    <t>03 1 00 00000</t>
  </si>
  <si>
    <t>03 1 14 00000</t>
  </si>
  <si>
    <t>03 1 16 00000</t>
  </si>
  <si>
    <t>03 2 00 00000</t>
  </si>
  <si>
    <t>03 3 00 00000</t>
  </si>
  <si>
    <t>03 3 12 00000</t>
  </si>
  <si>
    <t>03 3 13 00000</t>
  </si>
  <si>
    <t>03 3 15 00000</t>
  </si>
  <si>
    <t>03 5 00 00000</t>
  </si>
  <si>
    <t>03 5 12 00000</t>
  </si>
  <si>
    <t>03 5 13 00000</t>
  </si>
  <si>
    <t>03 1 19 73060</t>
  </si>
  <si>
    <t>Кадровое обеспечение, повышение квалификации</t>
  </si>
  <si>
    <t>05 0 25 00000</t>
  </si>
  <si>
    <t>03 3 12 S2210</t>
  </si>
  <si>
    <t>03 3 13 S2220</t>
  </si>
  <si>
    <t>03 3 17 S2270</t>
  </si>
  <si>
    <t>04 4 11 S2040</t>
  </si>
  <si>
    <t>07 3 73 73150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</si>
  <si>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</t>
  </si>
  <si>
    <t xml:space="preserve"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 </t>
  </si>
  <si>
    <t>08 2 32 00000</t>
  </si>
  <si>
    <t>Мероприятия по проведению оздоровительной кампании детей и трудоустройству подростков</t>
  </si>
  <si>
    <t>04 2 16 S2000</t>
  </si>
  <si>
    <t>Реализация поэтапного внедрения Всероссийского физкультурно-спортивного комплекса "Готов к труду и обороне" (ГТО)</t>
  </si>
  <si>
    <t>07 4 53 00000</t>
  </si>
  <si>
    <t>Обеспечение защиты конфидециальной информации в информационных системах</t>
  </si>
  <si>
    <t>99 0 00 27100</t>
  </si>
  <si>
    <t>Проведение ремонтно-восстановительных работ при ликвидации чрезвычайных и аварийных ситуаций на объектах жилищно-коммунального хозяйства</t>
  </si>
  <si>
    <t>99 0 00 63160</t>
  </si>
  <si>
    <t>Меры социальной поддержки специалистов муниципальных учреждений образования, культуры муниципального района "Печора", работающих и проживающих в сельских населенных пунктах и поселках городского типа</t>
  </si>
  <si>
    <t>Осуществление государственного полномочия Республики Коми, предусмотренного статьей 2 Закона Республики Коми "О наделении органов местного самоуправления в Республике Коми отдельными государственными полномочиями в сфере государственной регистрации актов гражданского состояния"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</si>
  <si>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</si>
  <si>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Руководитель контрольно-счетной комиссии муниципального района "Печора"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</si>
  <si>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</si>
  <si>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09 3 12 S2430</t>
  </si>
  <si>
    <t>Поддержка отрасли культуры</t>
  </si>
  <si>
    <t>05 0 13 L5190</t>
  </si>
  <si>
    <t>06 0 61 00000</t>
  </si>
  <si>
    <t xml:space="preserve">Предоставление социальных выплат молодым семьям на приобретение жилого помещения или создание объекта индивидуального жилищного строительства
</t>
  </si>
  <si>
    <t>Реализация муниципальных программ (подпрограмм, основных мероприятий) поддержки социально ориентированных некоммерческих организаций</t>
  </si>
  <si>
    <t>09 2 31 73030</t>
  </si>
  <si>
    <t>Реализация народных проектов в сфере образования, прошедших отбор в рамках проекта «Народный бюджет»</t>
  </si>
  <si>
    <t>Реконструкция, капитальный ремонт и ремонт автомобильных дорог  общего пользования местного значения</t>
  </si>
  <si>
    <t>03 3 16 00000</t>
  </si>
  <si>
    <t>Мероприятия в области пассажирского транспорта</t>
  </si>
  <si>
    <t>03 3 14 00000</t>
  </si>
  <si>
    <t>04 2 13 S2020</t>
  </si>
  <si>
    <t>Подпрограмма "Дорожное хозяйство и транспорт " МО МР "Печора"</t>
  </si>
  <si>
    <t>Подпрограмма "Инвестиционный климат в МО МР "Печора"</t>
  </si>
  <si>
    <t>01 2 00 00000</t>
  </si>
  <si>
    <t>01 3 11 00000</t>
  </si>
  <si>
    <t>Организационная поддержка малого и среднего предпринимательства</t>
  </si>
  <si>
    <t>Информационная поддержка малого и среднего предпринимательства</t>
  </si>
  <si>
    <t>06 0 31 00000</t>
  </si>
  <si>
    <t>Организация подготовки и переподготовки специалистов в сфере физической культуры и спорта</t>
  </si>
  <si>
    <t>Создание, техническое обслуживание, наращивание и модернизация корпоративной сети передачи данных (далее КСПД) МО</t>
  </si>
  <si>
    <t>07 4 41 00000</t>
  </si>
  <si>
    <t>03 6 13 00000</t>
  </si>
  <si>
    <t>03 6 00 00000</t>
  </si>
  <si>
    <t>03 6 14 73120</t>
  </si>
  <si>
    <t>01 2 21 00000</t>
  </si>
  <si>
    <t>01 3 12 00000</t>
  </si>
  <si>
    <t>Содействие развитию инвестиционного потенциала муниципального района</t>
  </si>
  <si>
    <t>Приложение 3</t>
  </si>
  <si>
    <t>Осуществление государственного полномочия Республики Коми, предусмотренного подпунктом «а»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</si>
  <si>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09 2 41 L4970</t>
  </si>
  <si>
    <t>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</si>
  <si>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Обслуживание государственного (муниципального) долга</t>
  </si>
  <si>
    <t>700</t>
  </si>
  <si>
    <t>Обеспечение жильем отдельных категорий граждан, установленных федеральным законом  от 24 ноября 1995 года № 181-ФЗ "О социальной защите инвалидов в Российской Федерации"</t>
  </si>
  <si>
    <t>Обеспечение жильем отдельных категорий граждан, установленных федеральным законом  от 12 января 1995 года № 5-ФЗ "О ветеранах"</t>
  </si>
  <si>
    <t>Комплексные кадастровые работы</t>
  </si>
  <si>
    <t>03 2 34 S2080</t>
  </si>
  <si>
    <t>Обеспечение персонифицированного финансирования дополнительного образования детей</t>
  </si>
  <si>
    <t>04 3 19 00000</t>
  </si>
  <si>
    <t>Обеспечение мероприятий по капитальному ремонту и ремонту многоквартирных домов</t>
  </si>
  <si>
    <t>Обеспечение мероприятий по капитальному ремонту  и ремонту многоквартирных домов</t>
  </si>
  <si>
    <t>99 0 00 63230</t>
  </si>
  <si>
    <t>Выплаты в соответствии с Решением Совета МР «Печора» от 24 апреля 2018 «О наградах муниципального образования муниципального района «Печора»</t>
  </si>
  <si>
    <t>Подпрограмма "Улучшение состояния территорий МО МР «Печора»</t>
  </si>
  <si>
    <t>07 1 15 00000</t>
  </si>
  <si>
    <t>Обслуживание муниципального долга</t>
  </si>
  <si>
    <t>Подпрограмма "Управление муниципальными финансами и муниципальным долгом МО МР "Печора"</t>
  </si>
  <si>
    <t>Подпрограмма  "Управление муниципальными финансами и муниципальным долгом МО МР "Печора"</t>
  </si>
  <si>
    <t>99 0 00 27400</t>
  </si>
  <si>
    <t>Проведение муниципального конкурса "Лучшее подворье муниципального района "Печора"</t>
  </si>
  <si>
    <t>01 3 21 00000</t>
  </si>
  <si>
    <t>Финансовая поддержка субъектов малого и среднего предпринимательства</t>
  </si>
  <si>
    <t>Приложение 4</t>
  </si>
  <si>
    <t>2020 год</t>
  </si>
  <si>
    <t xml:space="preserve">к  решению Совета </t>
  </si>
  <si>
    <t>2021 год</t>
  </si>
  <si>
    <t>Распределение бюджетных ассигнований по целевым статьям (муниципальным программам и непрограммным  направлениям деятельности), группам видов расходов классификации расходов бюджетов Российской Федерации на 2019 год и плановый период 2020 и 2021 годов</t>
  </si>
  <si>
    <t>Сумма (тыс. рублей)</t>
  </si>
  <si>
    <t>2019 год</t>
  </si>
  <si>
    <t>Ведомственная структура расходов бюджета муниципального образования муниципального района "Печора" на 2019 год и плановый период 2020 и 2021 годов</t>
  </si>
  <si>
    <t>01 3 23 00000</t>
  </si>
  <si>
    <t>Подпрограмма "Улучшение состояния территорий МО МР "Печора"</t>
  </si>
  <si>
    <t>Условно утверждаемые (утвержденные) расходы</t>
  </si>
  <si>
    <t>99 0 00 99990</t>
  </si>
  <si>
    <t>07 4 56 00000</t>
  </si>
  <si>
    <t>Обеспечение связью удаленных населенных пунктов</t>
  </si>
  <si>
    <t>09 1 13 00000</t>
  </si>
  <si>
    <t>Реализация проекта "Народный бюджет" в сфере занятости населения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</si>
  <si>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</si>
  <si>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Реализация народных проектов в сфере предпринимательства в рамках проекта "Народный бюджет"</t>
  </si>
  <si>
    <t xml:space="preserve"> муниципального района "Печора" 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</si>
  <si>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</si>
  <si>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</si>
  <si>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03 1 20 S2410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</si>
  <si>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</si>
  <si>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</si>
  <si>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 xml:space="preserve">Разработка (корректировка) генеральных планов, правил землепользования и застройки  и документации по планировке территории муниципальных образований </t>
  </si>
  <si>
    <t>05 0 13 00000</t>
  </si>
  <si>
    <t>Укрепление материально-технической базы муниципальных учреждений сферы культуры</t>
  </si>
  <si>
    <t>99 0 00 99950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</si>
  <si>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</si>
  <si>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7 - 10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</si>
  <si>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 xml:space="preserve">от  18 декабря 2018 года № 6-31/326  </t>
  </si>
  <si>
    <t>09 2 32 51760</t>
  </si>
  <si>
    <t>09 2 32 51350</t>
  </si>
  <si>
    <t>Резерв средств на 2019 год, в том числе для увеличения расходов на оплату труда</t>
  </si>
  <si>
    <t>Сумма
(тыс. рублей)</t>
  </si>
  <si>
    <t>изменения</t>
  </si>
  <si>
    <t>04 2 11 S2020</t>
  </si>
  <si>
    <t xml:space="preserve">Разработка генеральных планов, правил землепользования и застройки  и документации по планировке территории муниципальных образований </t>
  </si>
  <si>
    <t>03 2 35 S2410</t>
  </si>
  <si>
    <t>05 0 13 L4670</t>
  </si>
  <si>
    <t>05 0 12 00000</t>
  </si>
  <si>
    <t>Укрепление материально-технической базы муниципальных учреждений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</si>
  <si>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 с учетом необходимости развития малоэтажного жилищного строительства </t>
  </si>
  <si>
    <t>03 2 21 S9602</t>
  </si>
  <si>
    <t>Субсидии юридическим лицам (кроме некоммерческих организаций), индивидуальным предпринимателям, физическим лицам</t>
  </si>
  <si>
    <t>99 0 00 27300</t>
  </si>
  <si>
    <t>07 3 81 00000</t>
  </si>
  <si>
    <t>Создание условий для функционирования муниципальных учреждений (организаций)</t>
  </si>
  <si>
    <t>07 3 82 00000</t>
  </si>
  <si>
    <t>99 0 00 03010</t>
  </si>
  <si>
    <t>Осуществление переданных  органами местного самоуправления части отдельных полномочий по решению вопросов местного значения  по исполнению бюджета поселения, осуществлению контроля за его исполнением</t>
  </si>
  <si>
    <t>Осуществление переданных органами местного самоуправления полномочий по решению вопросов местного значения по обеспечению проживающих в поселении и нуждающихся в жилых помещениях малоимущих граждан жилыми помещениями, по организации содержания муниципального жилого фонда, по созданию условий для жилищного строительства, а также по осуществлению иных полномочий органов местного самоуправления в соответствии с жилищным законодательством</t>
  </si>
  <si>
    <t>99 0 00 03020</t>
  </si>
  <si>
    <t>99 0 00 03040</t>
  </si>
  <si>
    <t>Осуществление переданных органами местного самоуправления полномочий по решению вопросов местного значения по участию в минимизации и(или) ликвидации последствий проявления терроризма и экстремизма в границах поселения</t>
  </si>
  <si>
    <t xml:space="preserve">Реализация народных проектов в сфере малого и среднего предпринимательства, прошедших отбор в рамках проекта "Народный бюджет".
</t>
  </si>
  <si>
    <t>01 3 23 S2560</t>
  </si>
  <si>
    <t>Приложение 2</t>
  </si>
  <si>
    <t>Реализация народных проектов в сфере культуры, прошедших отбор в рамках проекта "Народный бюджет"</t>
  </si>
  <si>
    <t>05 0 21 S2460</t>
  </si>
  <si>
    <t>05 0 22 S2460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</si>
  <si>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</si>
  <si>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03 2 21 09502</t>
  </si>
  <si>
    <t>03 2 21 09602</t>
  </si>
  <si>
    <t xml:space="preserve">Реализация народных проектов в сфере занятости населения, прошедших отбор в рамках проекта "Народный бюджет".
</t>
  </si>
  <si>
    <t>09 1 13 S2540</t>
  </si>
  <si>
    <t>Обеспечение деятельности (оказания услуг) муниципальных учреждений (организаций)</t>
  </si>
  <si>
    <t xml:space="preserve">от 27 февраля 2019 года №6-32/342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</si>
</sst>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?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\ 00\ 00"/>
    <numFmt numFmtId="187" formatCode="000"/>
    <numFmt numFmtId="188" formatCode="000000"/>
    <numFmt numFmtId="189" formatCode="0.0"/>
    <numFmt numFmtId="190" formatCode="#,##0.000"/>
    <numFmt numFmtId="191" formatCode="#,##0.0000"/>
    <numFmt numFmtId="192" formatCode="#,##0.00000"/>
    <numFmt numFmtId="193" formatCode="00"/>
    <numFmt numFmtId="194" formatCode="#,##0.00\ &quot;₽&quot;"/>
    <numFmt numFmtId="195" formatCode="#,##0.00\ _₽"/>
    <numFmt numFmtId="196" formatCode="#,##0.0\ _₽"/>
  </numFmts>
  <fonts count="63">
    <font>
      <sz val="10"/>
      <name val="Arial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 CYR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  <font>
      <sz val="10"/>
      <color rgb="FFFF0000"/>
      <name val="Arial"/>
      <family val="2"/>
    </font>
    <font>
      <sz val="10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dotted"/>
      <top style="thin"/>
      <bottom style="dotted"/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top"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right" vertical="center"/>
    </xf>
    <xf numFmtId="49" fontId="58" fillId="0" borderId="10" xfId="0" applyNumberFormat="1" applyFont="1" applyBorder="1" applyAlignment="1">
      <alignment horizontal="center" vertical="center" wrapText="1"/>
    </xf>
    <xf numFmtId="49" fontId="9" fillId="7" borderId="10" xfId="0" applyNumberFormat="1" applyFont="1" applyFill="1" applyBorder="1" applyAlignment="1">
      <alignment horizontal="justify" vertical="center" wrapText="1"/>
    </xf>
    <xf numFmtId="49" fontId="9" fillId="7" borderId="10" xfId="0" applyNumberFormat="1" applyFont="1" applyFill="1" applyBorder="1" applyAlignment="1">
      <alignment horizontal="center" vertical="center" wrapText="1"/>
    </xf>
    <xf numFmtId="181" fontId="9" fillId="7" borderId="10" xfId="0" applyNumberFormat="1" applyFont="1" applyFill="1" applyBorder="1" applyAlignment="1">
      <alignment horizontal="right" vertical="center"/>
    </xf>
    <xf numFmtId="49" fontId="10" fillId="7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Border="1" applyAlignment="1">
      <alignment horizontal="justify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181" fontId="11" fillId="0" borderId="10" xfId="0" applyNumberFormat="1" applyFont="1" applyBorder="1" applyAlignment="1">
      <alignment horizontal="right" vertical="center"/>
    </xf>
    <xf numFmtId="0" fontId="11" fillId="0" borderId="10" xfId="0" applyNumberFormat="1" applyFont="1" applyBorder="1" applyAlignment="1">
      <alignment horizontal="justify" vertical="center" wrapText="1"/>
    </xf>
    <xf numFmtId="0" fontId="0" fillId="0" borderId="0" xfId="0" applyFont="1" applyAlignment="1">
      <alignment/>
    </xf>
    <xf numFmtId="181" fontId="3" fillId="33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justify" vertical="center" wrapText="1"/>
    </xf>
    <xf numFmtId="49" fontId="10" fillId="7" borderId="10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181" fontId="3" fillId="0" borderId="0" xfId="0" applyNumberFormat="1" applyFont="1" applyAlignment="1">
      <alignment vertical="center"/>
    </xf>
    <xf numFmtId="181" fontId="0" fillId="0" borderId="0" xfId="0" applyNumberFormat="1" applyFont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justify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81" fontId="2" fillId="34" borderId="10" xfId="0" applyNumberFormat="1" applyFont="1" applyFill="1" applyBorder="1" applyAlignment="1">
      <alignment horizontal="right" vertical="center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181" fontId="6" fillId="34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right" vertical="center"/>
    </xf>
    <xf numFmtId="181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justify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181" fontId="11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0" fontId="11" fillId="33" borderId="10" xfId="0" applyNumberFormat="1" applyFont="1" applyFill="1" applyBorder="1" applyAlignment="1">
      <alignment/>
    </xf>
    <xf numFmtId="186" fontId="11" fillId="33" borderId="12" xfId="0" applyNumberFormat="1" applyFont="1" applyFill="1" applyBorder="1" applyAlignment="1">
      <alignment horizontal="center" vertical="center" wrapText="1"/>
    </xf>
    <xf numFmtId="187" fontId="11" fillId="33" borderId="13" xfId="0" applyNumberFormat="1" applyFont="1" applyFill="1" applyBorder="1" applyAlignment="1">
      <alignment horizontal="center" vertical="center" wrapText="1"/>
    </xf>
    <xf numFmtId="0" fontId="60" fillId="33" borderId="10" xfId="0" applyNumberFormat="1" applyFont="1" applyFill="1" applyBorder="1" applyAlignment="1">
      <alignment wrapText="1"/>
    </xf>
    <xf numFmtId="0" fontId="3" fillId="33" borderId="10" xfId="0" applyNumberFormat="1" applyFont="1" applyFill="1" applyBorder="1" applyAlignment="1">
      <alignment horizontal="justify" vertical="center" wrapText="1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10" xfId="0" applyFont="1" applyFill="1" applyBorder="1" applyAlignment="1">
      <alignment wrapText="1"/>
    </xf>
    <xf numFmtId="0" fontId="11" fillId="33" borderId="10" xfId="0" applyNumberFormat="1" applyFont="1" applyFill="1" applyBorder="1" applyAlignment="1">
      <alignment horizontal="justify" vertical="center" wrapText="1"/>
    </xf>
    <xf numFmtId="49" fontId="11" fillId="33" borderId="14" xfId="0" applyNumberFormat="1" applyFont="1" applyFill="1" applyBorder="1" applyAlignment="1">
      <alignment horizontal="left" vertical="center" wrapText="1"/>
    </xf>
    <xf numFmtId="49" fontId="11" fillId="33" borderId="11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49" fontId="58" fillId="35" borderId="10" xfId="0" applyNumberFormat="1" applyFont="1" applyFill="1" applyBorder="1" applyAlignment="1">
      <alignment horizontal="center" vertical="center" wrapText="1"/>
    </xf>
    <xf numFmtId="49" fontId="17" fillId="35" borderId="10" xfId="0" applyNumberFormat="1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>
      <alignment vertical="center"/>
    </xf>
    <xf numFmtId="49" fontId="6" fillId="35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top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justify" vertical="center" wrapText="1"/>
    </xf>
    <xf numFmtId="49" fontId="11" fillId="33" borderId="16" xfId="0" applyNumberFormat="1" applyFont="1" applyFill="1" applyBorder="1" applyAlignment="1">
      <alignment horizontal="left" vertical="center" wrapText="1"/>
    </xf>
    <xf numFmtId="0" fontId="11" fillId="33" borderId="17" xfId="0" applyFont="1" applyFill="1" applyBorder="1" applyAlignment="1">
      <alignment wrapText="1"/>
    </xf>
    <xf numFmtId="0" fontId="11" fillId="33" borderId="18" xfId="0" applyFont="1" applyFill="1" applyBorder="1" applyAlignment="1">
      <alignment horizontal="justify" vertical="center" wrapText="1"/>
    </xf>
    <xf numFmtId="0" fontId="11" fillId="0" borderId="17" xfId="0" applyFont="1" applyFill="1" applyBorder="1" applyAlignment="1">
      <alignment wrapText="1"/>
    </xf>
    <xf numFmtId="0" fontId="11" fillId="0" borderId="19" xfId="0" applyFont="1" applyFill="1" applyBorder="1" applyAlignment="1">
      <alignment horizontal="justify" vertical="center" wrapText="1"/>
    </xf>
    <xf numFmtId="49" fontId="11" fillId="0" borderId="16" xfId="0" applyNumberFormat="1" applyFont="1" applyFill="1" applyBorder="1" applyAlignment="1">
      <alignment horizontal="left" vertical="center" wrapText="1"/>
    </xf>
    <xf numFmtId="49" fontId="11" fillId="0" borderId="19" xfId="0" applyNumberFormat="1" applyFont="1" applyFill="1" applyBorder="1" applyAlignment="1">
      <alignment horizontal="left" vertical="center" wrapText="1"/>
    </xf>
    <xf numFmtId="49" fontId="3" fillId="33" borderId="16" xfId="0" applyNumberFormat="1" applyFont="1" applyFill="1" applyBorder="1" applyAlignment="1">
      <alignment horizontal="left" vertical="center" wrapText="1"/>
    </xf>
    <xf numFmtId="0" fontId="14" fillId="33" borderId="16" xfId="0" applyNumberFormat="1" applyFont="1" applyFill="1" applyBorder="1" applyAlignment="1">
      <alignment vertical="center" wrapText="1"/>
    </xf>
    <xf numFmtId="49" fontId="3" fillId="0" borderId="19" xfId="0" applyNumberFormat="1" applyFont="1" applyBorder="1" applyAlignment="1">
      <alignment horizontal="justify" vertical="center" wrapText="1"/>
    </xf>
    <xf numFmtId="0" fontId="14" fillId="33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181" fontId="11" fillId="0" borderId="15" xfId="0" applyNumberFormat="1" applyFont="1" applyFill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49" fontId="6" fillId="34" borderId="20" xfId="0" applyNumberFormat="1" applyFont="1" applyFill="1" applyBorder="1" applyAlignment="1">
      <alignment horizontal="left" vertical="center" wrapText="1"/>
    </xf>
    <xf numFmtId="49" fontId="6" fillId="6" borderId="10" xfId="0" applyNumberFormat="1" applyFont="1" applyFill="1" applyBorder="1" applyAlignment="1">
      <alignment horizontal="left" vertical="center" wrapText="1"/>
    </xf>
    <xf numFmtId="49" fontId="2" fillId="6" borderId="10" xfId="0" applyNumberFormat="1" applyFont="1" applyFill="1" applyBorder="1" applyAlignment="1">
      <alignment horizontal="center" vertical="center" wrapText="1"/>
    </xf>
    <xf numFmtId="49" fontId="6" fillId="6" borderId="10" xfId="0" applyNumberFormat="1" applyFont="1" applyFill="1" applyBorder="1" applyAlignment="1">
      <alignment horizontal="center" vertical="center" wrapText="1"/>
    </xf>
    <xf numFmtId="181" fontId="6" fillId="6" borderId="10" xfId="0" applyNumberFormat="1" applyFont="1" applyFill="1" applyBorder="1" applyAlignment="1">
      <alignment horizontal="right" vertical="center"/>
    </xf>
    <xf numFmtId="49" fontId="6" fillId="34" borderId="21" xfId="0" applyNumberFormat="1" applyFont="1" applyFill="1" applyBorder="1" applyAlignment="1">
      <alignment horizontal="left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2" fillId="6" borderId="10" xfId="0" applyNumberFormat="1" applyFont="1" applyFill="1" applyBorder="1" applyAlignment="1">
      <alignment horizontal="justify" vertical="center" wrapText="1"/>
    </xf>
    <xf numFmtId="181" fontId="2" fillId="6" borderId="10" xfId="0" applyNumberFormat="1" applyFont="1" applyFill="1" applyBorder="1" applyAlignment="1">
      <alignment horizontal="right" vertical="center"/>
    </xf>
    <xf numFmtId="49" fontId="11" fillId="7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11" fillId="33" borderId="19" xfId="0" applyFont="1" applyFill="1" applyBorder="1" applyAlignment="1">
      <alignment horizontal="justify" vertical="center" wrapText="1"/>
    </xf>
    <xf numFmtId="0" fontId="11" fillId="33" borderId="10" xfId="0" applyFont="1" applyFill="1" applyBorder="1" applyAlignment="1">
      <alignment vertical="top" wrapText="1"/>
    </xf>
    <xf numFmtId="49" fontId="11" fillId="6" borderId="10" xfId="0" applyNumberFormat="1" applyFont="1" applyFill="1" applyBorder="1" applyAlignment="1">
      <alignment horizontal="center" vertical="center" wrapText="1"/>
    </xf>
    <xf numFmtId="181" fontId="2" fillId="6" borderId="22" xfId="0" applyNumberFormat="1" applyFont="1" applyFill="1" applyBorder="1" applyAlignment="1">
      <alignment vertical="center"/>
    </xf>
    <xf numFmtId="49" fontId="58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3" fillId="7" borderId="10" xfId="0" applyNumberFormat="1" applyFont="1" applyFill="1" applyBorder="1" applyAlignment="1">
      <alignment horizontal="center" vertical="center" wrapText="1"/>
    </xf>
    <xf numFmtId="181" fontId="2" fillId="6" borderId="10" xfId="0" applyNumberFormat="1" applyFont="1" applyFill="1" applyBorder="1" applyAlignment="1">
      <alignment horizontal="right" vertical="center" wrapText="1"/>
    </xf>
    <xf numFmtId="49" fontId="11" fillId="6" borderId="12" xfId="0" applyNumberFormat="1" applyFont="1" applyFill="1" applyBorder="1" applyAlignment="1">
      <alignment horizontal="center" vertical="center" wrapText="1"/>
    </xf>
    <xf numFmtId="186" fontId="11" fillId="33" borderId="23" xfId="0" applyNumberFormat="1" applyFont="1" applyFill="1" applyBorder="1" applyAlignment="1">
      <alignment horizontal="center" vertical="center" wrapText="1"/>
    </xf>
    <xf numFmtId="187" fontId="11" fillId="33" borderId="14" xfId="0" applyNumberFormat="1" applyFont="1" applyFill="1" applyBorder="1" applyAlignment="1">
      <alignment horizontal="center" vertical="center" wrapText="1"/>
    </xf>
    <xf numFmtId="187" fontId="11" fillId="33" borderId="24" xfId="0" applyNumberFormat="1" applyFont="1" applyFill="1" applyBorder="1" applyAlignment="1">
      <alignment horizontal="center" vertical="center" wrapText="1"/>
    </xf>
    <xf numFmtId="0" fontId="11" fillId="33" borderId="16" xfId="0" applyNumberFormat="1" applyFont="1" applyFill="1" applyBorder="1" applyAlignment="1">
      <alignment horizontal="justify" vertical="center" wrapText="1"/>
    </xf>
    <xf numFmtId="0" fontId="60" fillId="33" borderId="10" xfId="0" applyNumberFormat="1" applyFont="1" applyFill="1" applyBorder="1" applyAlignment="1">
      <alignment vertical="center" wrapText="1"/>
    </xf>
    <xf numFmtId="181" fontId="0" fillId="0" borderId="0" xfId="0" applyNumberFormat="1" applyAlignment="1">
      <alignment/>
    </xf>
    <xf numFmtId="181" fontId="11" fillId="33" borderId="12" xfId="0" applyNumberFormat="1" applyFont="1" applyFill="1" applyBorder="1" applyAlignment="1">
      <alignment horizontal="right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11" fillId="33" borderId="25" xfId="0" applyNumberFormat="1" applyFont="1" applyFill="1" applyBorder="1" applyAlignment="1">
      <alignment horizontal="left" vertical="center" wrapText="1"/>
    </xf>
    <xf numFmtId="49" fontId="11" fillId="33" borderId="26" xfId="0" applyNumberFormat="1" applyFont="1" applyFill="1" applyBorder="1" applyAlignment="1">
      <alignment horizontal="left" vertical="center" wrapText="1"/>
    </xf>
    <xf numFmtId="181" fontId="2" fillId="0" borderId="0" xfId="0" applyNumberFormat="1" applyFont="1" applyAlignment="1">
      <alignment vertical="center"/>
    </xf>
    <xf numFmtId="49" fontId="11" fillId="33" borderId="10" xfId="0" applyNumberFormat="1" applyFont="1" applyFill="1" applyBorder="1" applyAlignment="1">
      <alignment horizontal="justify" vertical="top" wrapText="1"/>
    </xf>
    <xf numFmtId="0" fontId="7" fillId="0" borderId="0" xfId="0" applyFont="1" applyAlignment="1">
      <alignment horizontal="right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right" vertical="center"/>
    </xf>
    <xf numFmtId="181" fontId="3" fillId="33" borderId="10" xfId="0" applyNumberFormat="1" applyFont="1" applyFill="1" applyBorder="1" applyAlignment="1">
      <alignment horizontal="right" vertical="center"/>
    </xf>
    <xf numFmtId="0" fontId="11" fillId="33" borderId="23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justify" vertical="center" wrapText="1"/>
    </xf>
    <xf numFmtId="181" fontId="11" fillId="33" borderId="15" xfId="0" applyNumberFormat="1" applyFont="1" applyFill="1" applyBorder="1" applyAlignment="1">
      <alignment horizontal="right" vertical="center"/>
    </xf>
    <xf numFmtId="181" fontId="3" fillId="33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181" fontId="3" fillId="35" borderId="10" xfId="0" applyNumberFormat="1" applyFont="1" applyFill="1" applyBorder="1" applyAlignment="1">
      <alignment horizontal="right" vertical="center"/>
    </xf>
    <xf numFmtId="49" fontId="3" fillId="35" borderId="10" xfId="0" applyNumberFormat="1" applyFont="1" applyFill="1" applyBorder="1" applyAlignment="1">
      <alignment horizontal="justify" vertical="center" wrapText="1"/>
    </xf>
    <xf numFmtId="0" fontId="3" fillId="35" borderId="10" xfId="0" applyNumberFormat="1" applyFont="1" applyFill="1" applyBorder="1" applyAlignment="1">
      <alignment horizontal="justify" vertical="center" wrapText="1"/>
    </xf>
    <xf numFmtId="49" fontId="3" fillId="33" borderId="10" xfId="0" applyNumberFormat="1" applyFont="1" applyFill="1" applyBorder="1" applyAlignment="1">
      <alignment horizontal="justify" vertical="center" wrapText="1"/>
    </xf>
    <xf numFmtId="0" fontId="0" fillId="35" borderId="0" xfId="0" applyFill="1" applyAlignment="1">
      <alignment/>
    </xf>
    <xf numFmtId="0" fontId="0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19" fillId="35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justify" vertical="center" wrapText="1"/>
    </xf>
    <xf numFmtId="181" fontId="11" fillId="33" borderId="15" xfId="0" applyNumberFormat="1" applyFont="1" applyFill="1" applyBorder="1" applyAlignment="1">
      <alignment vertical="center"/>
    </xf>
    <xf numFmtId="188" fontId="3" fillId="33" borderId="10" xfId="0" applyNumberFormat="1" applyFont="1" applyFill="1" applyBorder="1" applyAlignment="1">
      <alignment horizontal="left" vertical="center" wrapText="1"/>
    </xf>
    <xf numFmtId="189" fontId="19" fillId="35" borderId="0" xfId="0" applyNumberFormat="1" applyFont="1" applyFill="1" applyAlignment="1">
      <alignment horizontal="center" vertical="center"/>
    </xf>
    <xf numFmtId="49" fontId="2" fillId="7" borderId="10" xfId="0" applyNumberFormat="1" applyFont="1" applyFill="1" applyBorder="1" applyAlignment="1">
      <alignment horizontal="center" vertical="center" wrapText="1"/>
    </xf>
    <xf numFmtId="181" fontId="3" fillId="7" borderId="10" xfId="0" applyNumberFormat="1" applyFont="1" applyFill="1" applyBorder="1" applyAlignment="1">
      <alignment horizontal="right" vertical="center"/>
    </xf>
    <xf numFmtId="0" fontId="11" fillId="33" borderId="12" xfId="0" applyFont="1" applyFill="1" applyBorder="1" applyAlignment="1">
      <alignment horizontal="justify" vertical="center" wrapText="1"/>
    </xf>
    <xf numFmtId="0" fontId="20" fillId="35" borderId="0" xfId="0" applyFont="1" applyFill="1" applyAlignment="1">
      <alignment vertical="center"/>
    </xf>
    <xf numFmtId="0" fontId="20" fillId="35" borderId="0" xfId="0" applyFont="1" applyFill="1" applyAlignment="1">
      <alignment/>
    </xf>
    <xf numFmtId="0" fontId="20" fillId="35" borderId="0" xfId="0" applyFont="1" applyFill="1" applyAlignment="1">
      <alignment horizontal="center" vertical="center"/>
    </xf>
    <xf numFmtId="189" fontId="21" fillId="35" borderId="0" xfId="0" applyNumberFormat="1" applyFont="1" applyFill="1" applyAlignment="1">
      <alignment horizontal="center" vertical="center"/>
    </xf>
    <xf numFmtId="0" fontId="20" fillId="0" borderId="0" xfId="0" applyFont="1" applyAlignment="1">
      <alignment/>
    </xf>
    <xf numFmtId="188" fontId="11" fillId="33" borderId="10" xfId="0" applyNumberFormat="1" applyFont="1" applyFill="1" applyBorder="1" applyAlignment="1">
      <alignment horizontal="left" vertical="center" wrapText="1"/>
    </xf>
    <xf numFmtId="180" fontId="2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49" fontId="11" fillId="33" borderId="10" xfId="0" applyNumberFormat="1" applyFont="1" applyFill="1" applyBorder="1" applyAlignment="1">
      <alignment horizontal="center" vertical="center"/>
    </xf>
    <xf numFmtId="181" fontId="3" fillId="33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/>
    </xf>
    <xf numFmtId="4" fontId="16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wrapText="1"/>
    </xf>
    <xf numFmtId="0" fontId="3" fillId="0" borderId="10" xfId="0" applyNumberFormat="1" applyFont="1" applyFill="1" applyBorder="1" applyAlignment="1">
      <alignment horizontal="justify" vertical="center" wrapText="1"/>
    </xf>
    <xf numFmtId="0" fontId="61" fillId="0" borderId="0" xfId="0" applyFont="1" applyFill="1" applyAlignment="1">
      <alignment/>
    </xf>
    <xf numFmtId="0" fontId="15" fillId="0" borderId="16" xfId="0" applyNumberFormat="1" applyFont="1" applyFill="1" applyBorder="1" applyAlignment="1">
      <alignment horizontal="justify" vertical="center" wrapText="1"/>
    </xf>
    <xf numFmtId="0" fontId="3" fillId="33" borderId="16" xfId="0" applyNumberFormat="1" applyFont="1" applyFill="1" applyBorder="1" applyAlignment="1">
      <alignment horizontal="justify" vertical="center" wrapText="1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96" fontId="3" fillId="33" borderId="10" xfId="0" applyNumberFormat="1" applyFont="1" applyFill="1" applyBorder="1" applyAlignment="1">
      <alignment horizontal="right" vertical="center" wrapText="1"/>
    </xf>
    <xf numFmtId="196" fontId="11" fillId="33" borderId="10" xfId="0" applyNumberFormat="1" applyFont="1" applyFill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 vertical="center" wrapText="1"/>
    </xf>
    <xf numFmtId="196" fontId="11" fillId="0" borderId="10" xfId="0" applyNumberFormat="1" applyFont="1" applyBorder="1" applyAlignment="1">
      <alignment horizontal="right" vertical="center" wrapText="1"/>
    </xf>
    <xf numFmtId="196" fontId="3" fillId="33" borderId="10" xfId="0" applyNumberFormat="1" applyFont="1" applyFill="1" applyBorder="1" applyAlignment="1">
      <alignment horizontal="right" vertical="center" wrapText="1"/>
    </xf>
    <xf numFmtId="196" fontId="3" fillId="0" borderId="10" xfId="0" applyNumberFormat="1" applyFont="1" applyFill="1" applyBorder="1" applyAlignment="1">
      <alignment horizontal="right" vertical="center" wrapText="1"/>
    </xf>
    <xf numFmtId="196" fontId="3" fillId="0" borderId="10" xfId="0" applyNumberFormat="1" applyFont="1" applyFill="1" applyBorder="1" applyAlignment="1">
      <alignment horizontal="right" vertical="center" wrapText="1"/>
    </xf>
    <xf numFmtId="196" fontId="3" fillId="33" borderId="15" xfId="0" applyNumberFormat="1" applyFont="1" applyFill="1" applyBorder="1" applyAlignment="1">
      <alignment horizontal="right" vertical="center" wrapText="1"/>
    </xf>
    <xf numFmtId="196" fontId="11" fillId="33" borderId="15" xfId="0" applyNumberFormat="1" applyFont="1" applyFill="1" applyBorder="1" applyAlignment="1">
      <alignment horizontal="right" vertical="center" wrapText="1"/>
    </xf>
    <xf numFmtId="196" fontId="11" fillId="33" borderId="13" xfId="0" applyNumberFormat="1" applyFont="1" applyFill="1" applyBorder="1" applyAlignment="1">
      <alignment horizontal="right" vertical="center" wrapText="1"/>
    </xf>
    <xf numFmtId="196" fontId="11" fillId="33" borderId="27" xfId="0" applyNumberFormat="1" applyFont="1" applyFill="1" applyBorder="1" applyAlignment="1">
      <alignment horizontal="right" vertical="center" wrapText="1"/>
    </xf>
    <xf numFmtId="196" fontId="11" fillId="33" borderId="10" xfId="0" applyNumberFormat="1" applyFont="1" applyFill="1" applyBorder="1" applyAlignment="1">
      <alignment horizontal="right" vertical="center"/>
    </xf>
    <xf numFmtId="0" fontId="20" fillId="35" borderId="0" xfId="0" applyFont="1" applyFill="1" applyAlignment="1">
      <alignment horizontal="left" vertical="center"/>
    </xf>
    <xf numFmtId="181" fontId="3" fillId="33" borderId="10" xfId="0" applyNumberFormat="1" applyFont="1" applyFill="1" applyBorder="1" applyAlignment="1">
      <alignment horizontal="right" vertical="center"/>
    </xf>
    <xf numFmtId="4" fontId="9" fillId="7" borderId="10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justify" wrapText="1"/>
    </xf>
    <xf numFmtId="0" fontId="20" fillId="35" borderId="0" xfId="0" applyFont="1" applyFill="1" applyAlignment="1">
      <alignment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181" fontId="11" fillId="0" borderId="15" xfId="0" applyNumberFormat="1" applyFont="1" applyFill="1" applyBorder="1" applyAlignment="1">
      <alignment horizontal="right" vertical="center"/>
    </xf>
    <xf numFmtId="196" fontId="11" fillId="10" borderId="10" xfId="0" applyNumberFormat="1" applyFont="1" applyFill="1" applyBorder="1" applyAlignment="1">
      <alignment horizontal="right" vertical="center" wrapText="1"/>
    </xf>
    <xf numFmtId="181" fontId="11" fillId="10" borderId="10" xfId="0" applyNumberFormat="1" applyFont="1" applyFill="1" applyBorder="1" applyAlignment="1">
      <alignment horizontal="right" vertical="center"/>
    </xf>
    <xf numFmtId="196" fontId="11" fillId="36" borderId="10" xfId="0" applyNumberFormat="1" applyFont="1" applyFill="1" applyBorder="1" applyAlignment="1">
      <alignment horizontal="right" vertical="center" wrapText="1"/>
    </xf>
    <xf numFmtId="181" fontId="3" fillId="10" borderId="10" xfId="0" applyNumberFormat="1" applyFont="1" applyFill="1" applyBorder="1" applyAlignment="1">
      <alignment horizontal="right" vertical="center"/>
    </xf>
    <xf numFmtId="181" fontId="62" fillId="0" borderId="0" xfId="0" applyNumberFormat="1" applyFont="1" applyAlignment="1">
      <alignment/>
    </xf>
    <xf numFmtId="0" fontId="7" fillId="0" borderId="0" xfId="0" applyFont="1" applyAlignment="1">
      <alignment horizontal="right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80" fontId="8" fillId="0" borderId="0" xfId="0" applyNumberFormat="1" applyFont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180" fontId="8" fillId="0" borderId="0" xfId="0" applyNumberFormat="1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7"/>
  <sheetViews>
    <sheetView tabSelected="1" view="pageBreakPreview" zoomScaleNormal="90" zoomScaleSheetLayoutView="100" workbookViewId="0" topLeftCell="A1">
      <selection activeCell="J10" sqref="J10"/>
    </sheetView>
  </sheetViews>
  <sheetFormatPr defaultColWidth="9.140625" defaultRowHeight="9.75" customHeight="1"/>
  <cols>
    <col min="1" max="1" width="65.8515625" style="19" customWidth="1"/>
    <col min="2" max="2" width="17.8515625" style="19" customWidth="1"/>
    <col min="3" max="3" width="8.00390625" style="19" customWidth="1"/>
    <col min="4" max="4" width="8.8515625" style="19" hidden="1" customWidth="1"/>
    <col min="5" max="5" width="15.140625" style="19" hidden="1" customWidth="1"/>
    <col min="6" max="6" width="13.8515625" style="19" customWidth="1"/>
    <col min="7" max="7" width="14.7109375" style="19" customWidth="1"/>
    <col min="8" max="8" width="13.57421875" style="19" customWidth="1"/>
    <col min="9" max="9" width="15.28125" style="19" customWidth="1"/>
    <col min="10" max="10" width="12.57421875" style="19" customWidth="1"/>
    <col min="11" max="11" width="10.7109375" style="19" bestFit="1" customWidth="1"/>
    <col min="12" max="12" width="60.421875" style="19" customWidth="1"/>
    <col min="13" max="16384" width="9.140625" style="19" customWidth="1"/>
  </cols>
  <sheetData>
    <row r="1" spans="2:8" ht="23.25" customHeight="1">
      <c r="B1" s="202" t="s">
        <v>374</v>
      </c>
      <c r="C1" s="202"/>
      <c r="D1" s="202"/>
      <c r="E1" s="202"/>
      <c r="F1" s="202"/>
      <c r="G1" s="202"/>
      <c r="H1" s="202"/>
    </row>
    <row r="2" spans="2:8" ht="18" customHeight="1">
      <c r="B2" s="203" t="s">
        <v>319</v>
      </c>
      <c r="C2" s="203"/>
      <c r="D2" s="203"/>
      <c r="E2" s="203"/>
      <c r="F2" s="203"/>
      <c r="G2" s="203"/>
      <c r="H2" s="203"/>
    </row>
    <row r="3" spans="2:8" ht="12.75" customHeight="1">
      <c r="B3" s="203" t="s">
        <v>335</v>
      </c>
      <c r="C3" s="203"/>
      <c r="D3" s="203"/>
      <c r="E3" s="203"/>
      <c r="F3" s="203"/>
      <c r="G3" s="203"/>
      <c r="H3" s="203"/>
    </row>
    <row r="4" spans="2:8" ht="11.25" customHeight="1">
      <c r="B4" s="203" t="s">
        <v>384</v>
      </c>
      <c r="C4" s="203"/>
      <c r="D4" s="203"/>
      <c r="E4" s="203"/>
      <c r="F4" s="203"/>
      <c r="G4" s="203"/>
      <c r="H4" s="203"/>
    </row>
    <row r="5" spans="2:8" ht="18.75" customHeight="1">
      <c r="B5" s="174"/>
      <c r="C5" s="174"/>
      <c r="D5" s="174"/>
      <c r="E5" s="174"/>
      <c r="F5" s="174"/>
      <c r="G5" s="174"/>
      <c r="H5" s="174"/>
    </row>
    <row r="6" spans="2:8" ht="18.75" customHeight="1">
      <c r="B6" s="202" t="s">
        <v>292</v>
      </c>
      <c r="C6" s="202"/>
      <c r="D6" s="202"/>
      <c r="E6" s="202"/>
      <c r="F6" s="202"/>
      <c r="G6" s="202"/>
      <c r="H6" s="202"/>
    </row>
    <row r="7" spans="2:8" ht="23.25" customHeight="1">
      <c r="B7" s="121"/>
      <c r="C7" s="121"/>
      <c r="D7" s="121"/>
      <c r="E7" s="121"/>
      <c r="F7" s="199" t="s">
        <v>319</v>
      </c>
      <c r="G7" s="199"/>
      <c r="H7" s="199"/>
    </row>
    <row r="8" spans="2:8" ht="12.75" customHeight="1">
      <c r="B8" s="121"/>
      <c r="C8" s="121"/>
      <c r="D8" s="121"/>
      <c r="E8" s="121"/>
      <c r="F8" s="199" t="s">
        <v>335</v>
      </c>
      <c r="G8" s="199"/>
      <c r="H8" s="199"/>
    </row>
    <row r="9" spans="2:8" ht="12.75" customHeight="1">
      <c r="B9" s="121"/>
      <c r="C9" s="121"/>
      <c r="D9" s="121"/>
      <c r="E9" s="121"/>
      <c r="F9" s="199" t="s">
        <v>347</v>
      </c>
      <c r="G9" s="199"/>
      <c r="H9" s="199"/>
    </row>
    <row r="10" ht="12.75"/>
    <row r="11" spans="1:8" ht="57.75" customHeight="1">
      <c r="A11" s="204" t="s">
        <v>321</v>
      </c>
      <c r="B11" s="204"/>
      <c r="C11" s="204"/>
      <c r="D11" s="204"/>
      <c r="E11" s="204"/>
      <c r="F11" s="204"/>
      <c r="G11" s="204"/>
      <c r="H11" s="204"/>
    </row>
    <row r="12" spans="1:7" ht="12.75">
      <c r="A12" s="1" t="s">
        <v>0</v>
      </c>
      <c r="B12" s="1" t="s">
        <v>0</v>
      </c>
      <c r="C12" s="1" t="s">
        <v>0</v>
      </c>
      <c r="D12" s="1"/>
      <c r="E12" s="1"/>
      <c r="F12" s="1"/>
      <c r="G12" s="1"/>
    </row>
    <row r="13" spans="1:8" ht="18" customHeight="1">
      <c r="A13" s="200" t="s">
        <v>3</v>
      </c>
      <c r="B13" s="205" t="s">
        <v>1</v>
      </c>
      <c r="C13" s="205" t="s">
        <v>2</v>
      </c>
      <c r="D13" s="200" t="s">
        <v>351</v>
      </c>
      <c r="E13" s="200" t="s">
        <v>352</v>
      </c>
      <c r="F13" s="207" t="s">
        <v>322</v>
      </c>
      <c r="G13" s="207"/>
      <c r="H13" s="207"/>
    </row>
    <row r="14" spans="1:8" ht="29.25" customHeight="1">
      <c r="A14" s="201"/>
      <c r="B14" s="206"/>
      <c r="C14" s="206"/>
      <c r="D14" s="201"/>
      <c r="E14" s="201"/>
      <c r="F14" s="162" t="s">
        <v>323</v>
      </c>
      <c r="G14" s="162" t="s">
        <v>318</v>
      </c>
      <c r="H14" s="162" t="s">
        <v>320</v>
      </c>
    </row>
    <row r="15" spans="1:8" s="2" customFormat="1" ht="15" customHeight="1">
      <c r="A15" s="25" t="s">
        <v>4</v>
      </c>
      <c r="B15" s="25" t="s">
        <v>5</v>
      </c>
      <c r="C15" s="25" t="s">
        <v>6</v>
      </c>
      <c r="D15" s="25">
        <v>4</v>
      </c>
      <c r="E15" s="25">
        <v>5</v>
      </c>
      <c r="F15" s="25">
        <v>6</v>
      </c>
      <c r="G15" s="25">
        <v>7</v>
      </c>
      <c r="H15" s="25">
        <v>8</v>
      </c>
    </row>
    <row r="16" spans="1:12" ht="18.75">
      <c r="A16" s="29" t="s">
        <v>7</v>
      </c>
      <c r="B16" s="5" t="s">
        <v>0</v>
      </c>
      <c r="C16" s="5" t="s">
        <v>0</v>
      </c>
      <c r="D16" s="6">
        <f>D17+D32+D38+D88+D145+D175+D187+D256+D274+D298</f>
        <v>1735687.6999999997</v>
      </c>
      <c r="E16" s="6">
        <f>E17+E32+E38+E88+E145+E175+E187+E256+E274+E298</f>
        <v>77764.20000000001</v>
      </c>
      <c r="F16" s="6">
        <f>F17+F32+F38+F88+F145+F175+F187+F256+F274+F298</f>
        <v>1813451.9000000001</v>
      </c>
      <c r="G16" s="6">
        <f>G17+G32+G38+G88+G145+G175+G187+G256+G274+G298</f>
        <v>1656883.2</v>
      </c>
      <c r="H16" s="6">
        <f>H17+H32+H38+H88+H145+H175+H187+H256+H274+H298</f>
        <v>1652486.8999999997</v>
      </c>
      <c r="I16" s="27"/>
      <c r="J16" s="27"/>
      <c r="K16" s="27"/>
      <c r="L16" s="27"/>
    </row>
    <row r="17" spans="1:8" ht="31.5">
      <c r="A17" s="30" t="s">
        <v>68</v>
      </c>
      <c r="B17" s="31" t="s">
        <v>134</v>
      </c>
      <c r="C17" s="31" t="s">
        <v>0</v>
      </c>
      <c r="D17" s="32">
        <f>D21+D18</f>
        <v>961.8</v>
      </c>
      <c r="E17" s="32">
        <f>E21+E18</f>
        <v>0</v>
      </c>
      <c r="F17" s="32">
        <f>F21+F18</f>
        <v>961.8</v>
      </c>
      <c r="G17" s="32">
        <f>G21+G18</f>
        <v>889.3</v>
      </c>
      <c r="H17" s="32">
        <f>H21+H18</f>
        <v>889.3</v>
      </c>
    </row>
    <row r="18" spans="1:8" ht="15.75">
      <c r="A18" s="13" t="s">
        <v>277</v>
      </c>
      <c r="B18" s="11" t="s">
        <v>278</v>
      </c>
      <c r="C18" s="11" t="s">
        <v>0</v>
      </c>
      <c r="D18" s="12">
        <f aca="true" t="shared" si="0" ref="D18:H19">D19</f>
        <v>100</v>
      </c>
      <c r="E18" s="12">
        <f t="shared" si="0"/>
        <v>0</v>
      </c>
      <c r="F18" s="12">
        <f t="shared" si="0"/>
        <v>100</v>
      </c>
      <c r="G18" s="12">
        <f t="shared" si="0"/>
        <v>100</v>
      </c>
      <c r="H18" s="12">
        <f t="shared" si="0"/>
        <v>100</v>
      </c>
    </row>
    <row r="19" spans="1:8" ht="31.5">
      <c r="A19" s="46" t="s">
        <v>291</v>
      </c>
      <c r="B19" s="15" t="s">
        <v>289</v>
      </c>
      <c r="C19" s="43"/>
      <c r="D19" s="20">
        <f t="shared" si="0"/>
        <v>100</v>
      </c>
      <c r="E19" s="20">
        <f t="shared" si="0"/>
        <v>0</v>
      </c>
      <c r="F19" s="20">
        <f t="shared" si="0"/>
        <v>100</v>
      </c>
      <c r="G19" s="20">
        <f t="shared" si="0"/>
        <v>100</v>
      </c>
      <c r="H19" s="20">
        <f t="shared" si="0"/>
        <v>100</v>
      </c>
    </row>
    <row r="20" spans="1:8" ht="31.5">
      <c r="A20" s="125" t="s">
        <v>13</v>
      </c>
      <c r="B20" s="15" t="s">
        <v>289</v>
      </c>
      <c r="C20" s="43" t="s">
        <v>8</v>
      </c>
      <c r="D20" s="20">
        <f>'2019 год Приложение  4'!E33</f>
        <v>100</v>
      </c>
      <c r="E20" s="20">
        <f>'2019 год Приложение  4'!F33</f>
        <v>0</v>
      </c>
      <c r="F20" s="20">
        <f>'2019 год Приложение  4'!G33</f>
        <v>100</v>
      </c>
      <c r="G20" s="20">
        <f>'2019 год Приложение  4'!H33</f>
        <v>100</v>
      </c>
      <c r="H20" s="20">
        <f>'2019 год Приложение  4'!I33</f>
        <v>100</v>
      </c>
    </row>
    <row r="21" spans="1:8" ht="31.5">
      <c r="A21" s="13" t="s">
        <v>69</v>
      </c>
      <c r="B21" s="106" t="s">
        <v>135</v>
      </c>
      <c r="C21" s="11" t="s">
        <v>0</v>
      </c>
      <c r="D21" s="12">
        <f>D24+D22+D26+D28+D30</f>
        <v>861.8</v>
      </c>
      <c r="E21" s="12">
        <f>E24+E22+E26+E28+E30</f>
        <v>0</v>
      </c>
      <c r="F21" s="12">
        <f>F24+F22+F26+F28+F30</f>
        <v>861.8</v>
      </c>
      <c r="G21" s="12">
        <f>G24+G22+G26+G28+G30</f>
        <v>789.3</v>
      </c>
      <c r="H21" s="12">
        <f>H24+H22+H26+H28+H30</f>
        <v>789.3</v>
      </c>
    </row>
    <row r="22" spans="1:8" ht="31.5">
      <c r="A22" s="46" t="s">
        <v>280</v>
      </c>
      <c r="B22" s="15" t="s">
        <v>279</v>
      </c>
      <c r="C22" s="43"/>
      <c r="D22" s="20">
        <f>D23</f>
        <v>180</v>
      </c>
      <c r="E22" s="20">
        <f>E23</f>
        <v>0</v>
      </c>
      <c r="F22" s="20">
        <f>F23</f>
        <v>180</v>
      </c>
      <c r="G22" s="20">
        <f>G23</f>
        <v>180</v>
      </c>
      <c r="H22" s="20">
        <f>H23</f>
        <v>180</v>
      </c>
    </row>
    <row r="23" spans="1:8" ht="31.5">
      <c r="A23" s="125" t="s">
        <v>13</v>
      </c>
      <c r="B23" s="15" t="s">
        <v>279</v>
      </c>
      <c r="C23" s="43" t="s">
        <v>8</v>
      </c>
      <c r="D23" s="20">
        <f>'2019 год Приложение  4'!E36</f>
        <v>180</v>
      </c>
      <c r="E23" s="20">
        <f>'2019 год Приложение  4'!F36</f>
        <v>0</v>
      </c>
      <c r="F23" s="20">
        <f>'2019 год Приложение  4'!G36</f>
        <v>180</v>
      </c>
      <c r="G23" s="20">
        <f>'2019 год Приложение  4'!H36</f>
        <v>180</v>
      </c>
      <c r="H23" s="20">
        <f>'2019 год Приложение  4'!I36</f>
        <v>180</v>
      </c>
    </row>
    <row r="24" spans="1:8" ht="33.75" customHeight="1">
      <c r="A24" s="46" t="s">
        <v>281</v>
      </c>
      <c r="B24" s="15" t="s">
        <v>290</v>
      </c>
      <c r="C24" s="43"/>
      <c r="D24" s="20">
        <f>D25</f>
        <v>139.3</v>
      </c>
      <c r="E24" s="20">
        <f>E25</f>
        <v>0</v>
      </c>
      <c r="F24" s="20">
        <f>F25</f>
        <v>139.3</v>
      </c>
      <c r="G24" s="20">
        <f>G25</f>
        <v>139.3</v>
      </c>
      <c r="H24" s="20">
        <f>H25</f>
        <v>139.3</v>
      </c>
    </row>
    <row r="25" spans="1:8" ht="31.5">
      <c r="A25" s="125" t="s">
        <v>13</v>
      </c>
      <c r="B25" s="15" t="s">
        <v>290</v>
      </c>
      <c r="C25" s="43" t="s">
        <v>8</v>
      </c>
      <c r="D25" s="20">
        <f>'2019 год Приложение  4'!E38</f>
        <v>139.3</v>
      </c>
      <c r="E25" s="20">
        <f>'2019 год Приложение  4'!F38</f>
        <v>0</v>
      </c>
      <c r="F25" s="20">
        <f>'2019 год Приложение  4'!G38</f>
        <v>139.3</v>
      </c>
      <c r="G25" s="20">
        <f>'2019 год Приложение  4'!H38</f>
        <v>139.3</v>
      </c>
      <c r="H25" s="20">
        <f>'2019 год Приложение  4'!I38</f>
        <v>139.3</v>
      </c>
    </row>
    <row r="26" spans="1:8" ht="31.5">
      <c r="A26" s="155" t="s">
        <v>316</v>
      </c>
      <c r="B26" s="15" t="s">
        <v>315</v>
      </c>
      <c r="C26" s="43"/>
      <c r="D26" s="20">
        <f>D27</f>
        <v>470</v>
      </c>
      <c r="E26" s="20">
        <f>E27</f>
        <v>0</v>
      </c>
      <c r="F26" s="20">
        <f>F27</f>
        <v>470</v>
      </c>
      <c r="G26" s="20">
        <f>G27</f>
        <v>470</v>
      </c>
      <c r="H26" s="20">
        <f>H27</f>
        <v>470</v>
      </c>
    </row>
    <row r="27" spans="1:8" ht="15.75">
      <c r="A27" s="125" t="s">
        <v>9</v>
      </c>
      <c r="B27" s="15" t="s">
        <v>315</v>
      </c>
      <c r="C27" s="43" t="s">
        <v>12</v>
      </c>
      <c r="D27" s="20">
        <f>'2019 год Приложение  4'!E40</f>
        <v>470</v>
      </c>
      <c r="E27" s="20">
        <f>'2019 год Приложение  4'!F40</f>
        <v>0</v>
      </c>
      <c r="F27" s="20">
        <f>'2019 год Приложение  4'!G40</f>
        <v>470</v>
      </c>
      <c r="G27" s="20">
        <f>'2019 год Приложение  4'!H40</f>
        <v>470</v>
      </c>
      <c r="H27" s="20">
        <f>'2019 год Приложение  4'!I40</f>
        <v>470</v>
      </c>
    </row>
    <row r="28" spans="1:8" ht="31.5">
      <c r="A28" s="155" t="s">
        <v>334</v>
      </c>
      <c r="B28" s="15" t="s">
        <v>325</v>
      </c>
      <c r="C28" s="43"/>
      <c r="D28" s="20">
        <f>'2019 год Приложение  4'!E41</f>
        <v>72.5</v>
      </c>
      <c r="E28" s="20">
        <f>'2019 год Приложение  4'!F41</f>
        <v>-72.5</v>
      </c>
      <c r="F28" s="20">
        <f>'2019 год Приложение  4'!G41</f>
        <v>0</v>
      </c>
      <c r="G28" s="20">
        <f>'2019 год Приложение  4'!H41</f>
        <v>0</v>
      </c>
      <c r="H28" s="20">
        <f>'2019 год Приложение  4'!I41</f>
        <v>0</v>
      </c>
    </row>
    <row r="29" spans="1:8" ht="15.75">
      <c r="A29" s="125" t="s">
        <v>9</v>
      </c>
      <c r="B29" s="15" t="s">
        <v>325</v>
      </c>
      <c r="C29" s="43" t="s">
        <v>12</v>
      </c>
      <c r="D29" s="20">
        <f>'2019 год Приложение  4'!E42</f>
        <v>72.5</v>
      </c>
      <c r="E29" s="20">
        <f>'2019 год Приложение  4'!F42</f>
        <v>-72.5</v>
      </c>
      <c r="F29" s="20">
        <f>'2019 год Приложение  4'!G42</f>
        <v>0</v>
      </c>
      <c r="G29" s="20">
        <f>'2019 год Приложение  4'!H42</f>
        <v>0</v>
      </c>
      <c r="H29" s="20">
        <f>'2019 год Приложение  4'!I42</f>
        <v>0</v>
      </c>
    </row>
    <row r="30" spans="1:8" ht="63">
      <c r="A30" s="190" t="s">
        <v>372</v>
      </c>
      <c r="B30" s="15" t="s">
        <v>373</v>
      </c>
      <c r="C30" s="43"/>
      <c r="D30" s="20">
        <f>D31</f>
        <v>0</v>
      </c>
      <c r="E30" s="20">
        <f>E31</f>
        <v>72.5</v>
      </c>
      <c r="F30" s="20">
        <f>F31</f>
        <v>72.5</v>
      </c>
      <c r="G30" s="20">
        <f>G31</f>
        <v>0</v>
      </c>
      <c r="H30" s="20">
        <f>H31</f>
        <v>0</v>
      </c>
    </row>
    <row r="31" spans="1:8" ht="15.75">
      <c r="A31" s="125" t="s">
        <v>9</v>
      </c>
      <c r="B31" s="15" t="s">
        <v>373</v>
      </c>
      <c r="C31" s="43" t="s">
        <v>12</v>
      </c>
      <c r="D31" s="20">
        <f>'2019 год Приложение  4'!E44</f>
        <v>0</v>
      </c>
      <c r="E31" s="20">
        <f>'2019 год Приложение  4'!F44</f>
        <v>72.5</v>
      </c>
      <c r="F31" s="20">
        <f>D31+E31</f>
        <v>72.5</v>
      </c>
      <c r="G31" s="20">
        <f>'2019 год Приложение  4'!H44</f>
        <v>0</v>
      </c>
      <c r="H31" s="20">
        <f>'2019 год Приложение  4'!I44</f>
        <v>0</v>
      </c>
    </row>
    <row r="32" spans="1:8" ht="31.5">
      <c r="A32" s="30" t="s">
        <v>70</v>
      </c>
      <c r="B32" s="31" t="s">
        <v>196</v>
      </c>
      <c r="C32" s="31" t="s">
        <v>0</v>
      </c>
      <c r="D32" s="32">
        <f>D33</f>
        <v>120</v>
      </c>
      <c r="E32" s="32">
        <f>E33</f>
        <v>0</v>
      </c>
      <c r="F32" s="32">
        <f>F33</f>
        <v>120</v>
      </c>
      <c r="G32" s="32">
        <f>G33</f>
        <v>120</v>
      </c>
      <c r="H32" s="32">
        <f>H33</f>
        <v>120</v>
      </c>
    </row>
    <row r="33" spans="1:8" ht="31.5">
      <c r="A33" s="10" t="s">
        <v>85</v>
      </c>
      <c r="B33" s="11" t="s">
        <v>197</v>
      </c>
      <c r="C33" s="11" t="s">
        <v>0</v>
      </c>
      <c r="D33" s="12">
        <f>D34+D36</f>
        <v>120</v>
      </c>
      <c r="E33" s="12">
        <f>E34+E36</f>
        <v>0</v>
      </c>
      <c r="F33" s="12">
        <f>F34+F36</f>
        <v>120</v>
      </c>
      <c r="G33" s="12">
        <f>G34+G36</f>
        <v>120</v>
      </c>
      <c r="H33" s="12">
        <f>H34+H36</f>
        <v>120</v>
      </c>
    </row>
    <row r="34" spans="1:8" ht="15.75">
      <c r="A34" s="14" t="s">
        <v>24</v>
      </c>
      <c r="B34" s="7" t="s">
        <v>198</v>
      </c>
      <c r="C34" s="7"/>
      <c r="D34" s="20">
        <f>D35</f>
        <v>100</v>
      </c>
      <c r="E34" s="20">
        <f>E35</f>
        <v>0</v>
      </c>
      <c r="F34" s="20">
        <f>F35</f>
        <v>100</v>
      </c>
      <c r="G34" s="20">
        <f>G35</f>
        <v>100</v>
      </c>
      <c r="H34" s="20">
        <f>H35</f>
        <v>100</v>
      </c>
    </row>
    <row r="35" spans="1:8" ht="31.5">
      <c r="A35" s="73" t="s">
        <v>13</v>
      </c>
      <c r="B35" s="7" t="s">
        <v>198</v>
      </c>
      <c r="C35" s="43" t="s">
        <v>8</v>
      </c>
      <c r="D35" s="20">
        <f>'2019 год Приложение  4'!E48</f>
        <v>100</v>
      </c>
      <c r="E35" s="20">
        <f>'2019 год Приложение  4'!F48</f>
        <v>0</v>
      </c>
      <c r="F35" s="20">
        <f>'2019 год Приложение  4'!G48</f>
        <v>100</v>
      </c>
      <c r="G35" s="20">
        <f>'2019 год Приложение  4'!H48</f>
        <v>100</v>
      </c>
      <c r="H35" s="20">
        <f>'2019 год Приложение  4'!I48</f>
        <v>100</v>
      </c>
    </row>
    <row r="36" spans="1:8" ht="51" customHeight="1">
      <c r="A36" s="14" t="s">
        <v>25</v>
      </c>
      <c r="B36" s="7" t="s">
        <v>199</v>
      </c>
      <c r="C36" s="7"/>
      <c r="D36" s="20">
        <f>D37</f>
        <v>20</v>
      </c>
      <c r="E36" s="20">
        <f>E37</f>
        <v>0</v>
      </c>
      <c r="F36" s="20">
        <f>F37</f>
        <v>20</v>
      </c>
      <c r="G36" s="20">
        <f>G37</f>
        <v>20</v>
      </c>
      <c r="H36" s="20">
        <f>H37</f>
        <v>20</v>
      </c>
    </row>
    <row r="37" spans="1:8" ht="15.75">
      <c r="A37" s="46" t="s">
        <v>9</v>
      </c>
      <c r="B37" s="7" t="s">
        <v>199</v>
      </c>
      <c r="C37" s="43" t="s">
        <v>12</v>
      </c>
      <c r="D37" s="20">
        <f>'2019 год Приложение  4'!E50</f>
        <v>20</v>
      </c>
      <c r="E37" s="20">
        <f>'2019 год Приложение  4'!F50</f>
        <v>0</v>
      </c>
      <c r="F37" s="20">
        <f>'2019 год Приложение  4'!G50</f>
        <v>20</v>
      </c>
      <c r="G37" s="20">
        <f>'2019 год Приложение  4'!H50</f>
        <v>20</v>
      </c>
      <c r="H37" s="20">
        <f>'2019 год Приложение  4'!I50</f>
        <v>20</v>
      </c>
    </row>
    <row r="38" spans="1:11" ht="47.25">
      <c r="A38" s="30" t="s">
        <v>71</v>
      </c>
      <c r="B38" s="31" t="s">
        <v>227</v>
      </c>
      <c r="C38" s="31" t="s">
        <v>0</v>
      </c>
      <c r="D38" s="32">
        <f>D39+D48+D77+D59+D83</f>
        <v>70966.4</v>
      </c>
      <c r="E38" s="32">
        <f>E39+E48+E77+E59+E83</f>
        <v>53587.100000000006</v>
      </c>
      <c r="F38" s="32">
        <f>F39+F48+F77+F59+F83</f>
        <v>124553.5</v>
      </c>
      <c r="G38" s="32">
        <f>G39+G48+G77+G59+G83</f>
        <v>41765.6</v>
      </c>
      <c r="H38" s="32">
        <f>H39+H48+H77+H59+H83</f>
        <v>44518.700000000004</v>
      </c>
      <c r="I38" s="27"/>
      <c r="J38" s="27"/>
      <c r="K38" s="27"/>
    </row>
    <row r="39" spans="1:11" ht="31.5">
      <c r="A39" s="10" t="s">
        <v>83</v>
      </c>
      <c r="B39" s="11" t="s">
        <v>228</v>
      </c>
      <c r="C39" s="11" t="s">
        <v>0</v>
      </c>
      <c r="D39" s="12">
        <f>D40+D42+D44+D46</f>
        <v>28618.499999999996</v>
      </c>
      <c r="E39" s="12">
        <f>E40+E42+E44+E46</f>
        <v>966.9</v>
      </c>
      <c r="F39" s="12">
        <f>F40+F42+F44+F46</f>
        <v>29585.399999999998</v>
      </c>
      <c r="G39" s="12">
        <f>G40+G42+G44</f>
        <v>20130</v>
      </c>
      <c r="H39" s="12">
        <f>H40+H42+H44</f>
        <v>22535.2</v>
      </c>
      <c r="I39" s="27"/>
      <c r="J39" s="27"/>
      <c r="K39" s="27"/>
    </row>
    <row r="40" spans="1:8" ht="31.5">
      <c r="A40" s="14" t="s">
        <v>305</v>
      </c>
      <c r="B40" s="43" t="s">
        <v>229</v>
      </c>
      <c r="C40" s="7"/>
      <c r="D40" s="8">
        <f>D41</f>
        <v>8563.399999999998</v>
      </c>
      <c r="E40" s="8">
        <f>E41</f>
        <v>-33.1</v>
      </c>
      <c r="F40" s="8">
        <f>F41</f>
        <v>8530.299999999997</v>
      </c>
      <c r="G40" s="8">
        <f>G41</f>
        <v>6000</v>
      </c>
      <c r="H40" s="8">
        <f>H41</f>
        <v>6000</v>
      </c>
    </row>
    <row r="41" spans="1:8" ht="31.5">
      <c r="A41" s="112" t="s">
        <v>13</v>
      </c>
      <c r="B41" s="43" t="s">
        <v>229</v>
      </c>
      <c r="C41" s="43" t="s">
        <v>8</v>
      </c>
      <c r="D41" s="20">
        <f>'2019 год Приложение  4'!E54</f>
        <v>8563.399999999998</v>
      </c>
      <c r="E41" s="20">
        <f>'2019 год Приложение  4'!F54</f>
        <v>-33.1</v>
      </c>
      <c r="F41" s="20">
        <f>'2019 год Приложение  4'!G54</f>
        <v>8530.299999999997</v>
      </c>
      <c r="G41" s="20">
        <f>'2019 год Приложение  4'!H54</f>
        <v>6000</v>
      </c>
      <c r="H41" s="20">
        <f>'2019 год Приложение  4'!I54</f>
        <v>6000</v>
      </c>
    </row>
    <row r="42" spans="1:8" ht="31.5">
      <c r="A42" s="18" t="s">
        <v>51</v>
      </c>
      <c r="B42" s="43" t="s">
        <v>230</v>
      </c>
      <c r="C42" s="9"/>
      <c r="D42" s="8">
        <f>D43</f>
        <v>16219.4</v>
      </c>
      <c r="E42" s="8">
        <f>E43</f>
        <v>1000</v>
      </c>
      <c r="F42" s="8">
        <f>F43</f>
        <v>17219.4</v>
      </c>
      <c r="G42" s="8">
        <f>G43</f>
        <v>7630</v>
      </c>
      <c r="H42" s="8">
        <f>H43</f>
        <v>10035.2</v>
      </c>
    </row>
    <row r="43" spans="1:8" ht="31.5">
      <c r="A43" s="73" t="s">
        <v>13</v>
      </c>
      <c r="B43" s="43" t="s">
        <v>230</v>
      </c>
      <c r="C43" s="43" t="s">
        <v>8</v>
      </c>
      <c r="D43" s="20">
        <f>'2019 год Приложение  4'!E56</f>
        <v>16219.4</v>
      </c>
      <c r="E43" s="20">
        <f>'2019 год Приложение  4'!F56</f>
        <v>1000</v>
      </c>
      <c r="F43" s="20">
        <f>'2019 год Приложение  4'!G56</f>
        <v>17219.4</v>
      </c>
      <c r="G43" s="20">
        <f>'2019 год Приложение  4'!H56</f>
        <v>7630</v>
      </c>
      <c r="H43" s="20">
        <f>'2019 год Приложение  4'!I56</f>
        <v>10035.2</v>
      </c>
    </row>
    <row r="44" spans="1:11" ht="47.25">
      <c r="A44" s="41" t="s">
        <v>79</v>
      </c>
      <c r="B44" s="28" t="s">
        <v>239</v>
      </c>
      <c r="C44" s="64"/>
      <c r="D44" s="20">
        <f>'2019 год Приложение  4'!E57</f>
        <v>3800</v>
      </c>
      <c r="E44" s="20">
        <f>'2019 год Приложение  4'!F57</f>
        <v>0</v>
      </c>
      <c r="F44" s="20">
        <f>'2019 год Приложение  4'!G57</f>
        <v>3800</v>
      </c>
      <c r="G44" s="20">
        <f>'2019 год Приложение  4'!H57</f>
        <v>6500</v>
      </c>
      <c r="H44" s="20">
        <f>'2019 год Приложение  4'!I57</f>
        <v>6500</v>
      </c>
      <c r="I44" s="27"/>
      <c r="J44" s="27"/>
      <c r="K44" s="27"/>
    </row>
    <row r="45" spans="1:8" ht="15.75">
      <c r="A45" s="46" t="s">
        <v>9</v>
      </c>
      <c r="B45" s="28" t="s">
        <v>239</v>
      </c>
      <c r="C45" s="43" t="s">
        <v>12</v>
      </c>
      <c r="D45" s="20">
        <f>'2019 год Приложение  4'!E58</f>
        <v>3800</v>
      </c>
      <c r="E45" s="20">
        <f>'2019 год Приложение  4'!F58</f>
        <v>0</v>
      </c>
      <c r="F45" s="20">
        <f>'2019 год Приложение  4'!G58</f>
        <v>3800</v>
      </c>
      <c r="G45" s="20">
        <f>'2019 год Приложение  4'!H58</f>
        <v>6500</v>
      </c>
      <c r="H45" s="20">
        <f>'2019 год Приложение  4'!I58</f>
        <v>6500</v>
      </c>
    </row>
    <row r="46" spans="1:8" ht="47.25">
      <c r="A46" s="22" t="s">
        <v>337</v>
      </c>
      <c r="B46" s="28" t="s">
        <v>338</v>
      </c>
      <c r="C46" s="43"/>
      <c r="D46" s="20">
        <f>D47</f>
        <v>35.7</v>
      </c>
      <c r="E46" s="20">
        <f>E47</f>
        <v>0</v>
      </c>
      <c r="F46" s="20">
        <f>F47</f>
        <v>35.7</v>
      </c>
      <c r="G46" s="20">
        <f>G47</f>
        <v>0</v>
      </c>
      <c r="H46" s="20">
        <f>H47</f>
        <v>0</v>
      </c>
    </row>
    <row r="47" spans="1:8" ht="31.5">
      <c r="A47" s="46" t="s">
        <v>13</v>
      </c>
      <c r="B47" s="28" t="s">
        <v>338</v>
      </c>
      <c r="C47" s="43" t="s">
        <v>8</v>
      </c>
      <c r="D47" s="20">
        <f>'2019 год Приложение  4'!E60</f>
        <v>35.7</v>
      </c>
      <c r="E47" s="20">
        <f>'2019 год Приложение  4'!F60</f>
        <v>0</v>
      </c>
      <c r="F47" s="20">
        <f>'2019 год Приложение  4'!G60</f>
        <v>35.7</v>
      </c>
      <c r="G47" s="20">
        <f>'2019 год Приложение  4'!H60</f>
        <v>0</v>
      </c>
      <c r="H47" s="20">
        <f>'2019 год Приложение  4'!I60</f>
        <v>0</v>
      </c>
    </row>
    <row r="48" spans="1:8" ht="47.25">
      <c r="A48" s="10" t="s">
        <v>81</v>
      </c>
      <c r="B48" s="11" t="s">
        <v>231</v>
      </c>
      <c r="C48" s="11" t="s">
        <v>0</v>
      </c>
      <c r="D48" s="12">
        <f>D55+D57+D53+D49+D51</f>
        <v>15.2</v>
      </c>
      <c r="E48" s="12">
        <f>E55+E57+E53+E49+E51</f>
        <v>51417.4</v>
      </c>
      <c r="F48" s="12">
        <f>F55+F57+F53+F49+F51</f>
        <v>51432.600000000006</v>
      </c>
      <c r="G48" s="12">
        <f>G55+G57+G53+G49+G51</f>
        <v>0</v>
      </c>
      <c r="H48" s="12">
        <f>H55+H57+H53+H49+H51</f>
        <v>0</v>
      </c>
    </row>
    <row r="49" spans="1:8" ht="78.75">
      <c r="A49" s="22" t="s">
        <v>378</v>
      </c>
      <c r="B49" s="43" t="s">
        <v>379</v>
      </c>
      <c r="C49" s="21"/>
      <c r="D49" s="37">
        <f>D50</f>
        <v>0</v>
      </c>
      <c r="E49" s="37">
        <f>E50</f>
        <v>28670.4</v>
      </c>
      <c r="F49" s="37">
        <f>F50</f>
        <v>28670.4</v>
      </c>
      <c r="G49" s="37">
        <f>G50</f>
        <v>0</v>
      </c>
      <c r="H49" s="37">
        <f>H50</f>
        <v>0</v>
      </c>
    </row>
    <row r="50" spans="1:8" ht="31.5">
      <c r="A50" s="22" t="s">
        <v>31</v>
      </c>
      <c r="B50" s="43" t="s">
        <v>379</v>
      </c>
      <c r="C50" s="21" t="s">
        <v>26</v>
      </c>
      <c r="D50" s="37">
        <f>'2019 год Приложение  4'!E264</f>
        <v>0</v>
      </c>
      <c r="E50" s="37">
        <f>'2019 год Приложение  4'!F264</f>
        <v>28670.4</v>
      </c>
      <c r="F50" s="37">
        <f>D50+E50</f>
        <v>28670.4</v>
      </c>
      <c r="G50" s="37">
        <f>'2019 год Приложение  4'!H264</f>
        <v>0</v>
      </c>
      <c r="H50" s="37">
        <f>'2019 год Приложение  4'!I264</f>
        <v>0</v>
      </c>
    </row>
    <row r="51" spans="1:8" ht="78.75">
      <c r="A51" s="22" t="s">
        <v>378</v>
      </c>
      <c r="B51" s="43" t="s">
        <v>380</v>
      </c>
      <c r="C51" s="21"/>
      <c r="D51" s="37">
        <f>D52</f>
        <v>0</v>
      </c>
      <c r="E51" s="37">
        <f>E52</f>
        <v>18841.8</v>
      </c>
      <c r="F51" s="37">
        <f>F52</f>
        <v>18841.8</v>
      </c>
      <c r="G51" s="37">
        <f>G52</f>
        <v>0</v>
      </c>
      <c r="H51" s="37">
        <f>H52</f>
        <v>0</v>
      </c>
    </row>
    <row r="52" spans="1:8" ht="31.5">
      <c r="A52" s="22" t="s">
        <v>31</v>
      </c>
      <c r="B52" s="43" t="s">
        <v>380</v>
      </c>
      <c r="C52" s="21" t="s">
        <v>26</v>
      </c>
      <c r="D52" s="37">
        <f>'2019 год Приложение  4'!E266</f>
        <v>0</v>
      </c>
      <c r="E52" s="37">
        <f>'2019 год Приложение  4'!F266</f>
        <v>18841.8</v>
      </c>
      <c r="F52" s="37">
        <f>D52+E52</f>
        <v>18841.8</v>
      </c>
      <c r="G52" s="37">
        <f>'2019 год Приложение  4'!H266</f>
        <v>0</v>
      </c>
      <c r="H52" s="37">
        <f>'2019 год Приложение  4'!I266</f>
        <v>0</v>
      </c>
    </row>
    <row r="53" spans="1:8" ht="78.75">
      <c r="A53" s="22" t="s">
        <v>359</v>
      </c>
      <c r="B53" s="43" t="s">
        <v>360</v>
      </c>
      <c r="C53" s="43"/>
      <c r="D53" s="37">
        <f>D54</f>
        <v>0</v>
      </c>
      <c r="E53" s="37">
        <f>E54</f>
        <v>148</v>
      </c>
      <c r="F53" s="37">
        <f>F54</f>
        <v>148</v>
      </c>
      <c r="G53" s="37">
        <f>G54</f>
        <v>0</v>
      </c>
      <c r="H53" s="37">
        <f>H54</f>
        <v>0</v>
      </c>
    </row>
    <row r="54" spans="1:8" ht="31.5">
      <c r="A54" s="22" t="s">
        <v>31</v>
      </c>
      <c r="B54" s="43" t="s">
        <v>360</v>
      </c>
      <c r="C54" s="43" t="s">
        <v>26</v>
      </c>
      <c r="D54" s="37">
        <v>0</v>
      </c>
      <c r="E54" s="37">
        <f>'2019 год Приложение  4'!F268</f>
        <v>148</v>
      </c>
      <c r="F54" s="37">
        <f>D54+E54</f>
        <v>148</v>
      </c>
      <c r="G54" s="37">
        <v>0</v>
      </c>
      <c r="H54" s="37">
        <v>0</v>
      </c>
    </row>
    <row r="55" spans="1:8" ht="15.75">
      <c r="A55" s="22" t="s">
        <v>300</v>
      </c>
      <c r="B55" s="43" t="s">
        <v>301</v>
      </c>
      <c r="C55" s="43"/>
      <c r="D55" s="20">
        <f>'2019 год Приложение  4'!E62</f>
        <v>15.2</v>
      </c>
      <c r="E55" s="20">
        <f>'2019 год Приложение  4'!F62</f>
        <v>3493.2000000000003</v>
      </c>
      <c r="F55" s="20">
        <f>'2019 год Приложение  4'!G62</f>
        <v>3508.4</v>
      </c>
      <c r="G55" s="20">
        <f>'2019 год Приложение  4'!H62</f>
        <v>0</v>
      </c>
      <c r="H55" s="20">
        <f>'2019 год Приложение  4'!I62</f>
        <v>0</v>
      </c>
    </row>
    <row r="56" spans="1:8" ht="31.5">
      <c r="A56" s="22" t="s">
        <v>13</v>
      </c>
      <c r="B56" s="43" t="s">
        <v>301</v>
      </c>
      <c r="C56" s="43" t="s">
        <v>8</v>
      </c>
      <c r="D56" s="20">
        <f>'2019 год Приложение  4'!E63</f>
        <v>15.2</v>
      </c>
      <c r="E56" s="20">
        <f>'2019 год Приложение  4'!F63</f>
        <v>3493.2000000000003</v>
      </c>
      <c r="F56" s="20">
        <f>'2019 год Приложение  4'!G63</f>
        <v>3508.4</v>
      </c>
      <c r="G56" s="20">
        <f>'2019 год Приложение  4'!H63</f>
        <v>0</v>
      </c>
      <c r="H56" s="20">
        <f>'2019 год Приложение  4'!I63</f>
        <v>0</v>
      </c>
    </row>
    <row r="57" spans="1:8" ht="47.25">
      <c r="A57" s="22" t="s">
        <v>341</v>
      </c>
      <c r="B57" s="43" t="s">
        <v>355</v>
      </c>
      <c r="C57" s="43"/>
      <c r="D57" s="20">
        <f>D58</f>
        <v>0</v>
      </c>
      <c r="E57" s="20">
        <f>E58</f>
        <v>264</v>
      </c>
      <c r="F57" s="20">
        <f>F58</f>
        <v>264</v>
      </c>
      <c r="G57" s="20">
        <f>G58</f>
        <v>0</v>
      </c>
      <c r="H57" s="20">
        <f>H58</f>
        <v>0</v>
      </c>
    </row>
    <row r="58" spans="1:8" ht="31.5">
      <c r="A58" s="22" t="s">
        <v>13</v>
      </c>
      <c r="B58" s="43" t="s">
        <v>355</v>
      </c>
      <c r="C58" s="43" t="s">
        <v>8</v>
      </c>
      <c r="D58" s="20">
        <f>'2019 год Приложение  4'!E65</f>
        <v>0</v>
      </c>
      <c r="E58" s="20">
        <f>'2019 год Приложение  4'!F65</f>
        <v>264</v>
      </c>
      <c r="F58" s="20">
        <f>'2019 год Приложение  4'!G65</f>
        <v>264</v>
      </c>
      <c r="G58" s="20">
        <f>'2019 год Приложение  4'!H65</f>
        <v>0</v>
      </c>
      <c r="H58" s="20">
        <f>'2019 год Приложение  4'!I65</f>
        <v>0</v>
      </c>
    </row>
    <row r="59" spans="1:8" ht="15.75">
      <c r="A59" s="10" t="s">
        <v>65</v>
      </c>
      <c r="B59" s="11" t="s">
        <v>232</v>
      </c>
      <c r="C59" s="11" t="s">
        <v>0</v>
      </c>
      <c r="D59" s="12">
        <f>D60+D62+D66+D71+D75+D64+D69+D73</f>
        <v>36148.3</v>
      </c>
      <c r="E59" s="12">
        <f>E60+E62+E66+E71+E75+E64+E69+E73</f>
        <v>-1797.2</v>
      </c>
      <c r="F59" s="12">
        <f>F60+F62+F66+F71+F75+F64+F69+F73</f>
        <v>34351.100000000006</v>
      </c>
      <c r="G59" s="12">
        <f>G60+G62+G66+G71+G75+G64+G69+G73</f>
        <v>18809.699999999997</v>
      </c>
      <c r="H59" s="12">
        <f>H60+H62+H66+H71+H75+H64+H69+H73</f>
        <v>20104.1</v>
      </c>
    </row>
    <row r="60" spans="1:11" ht="31.5">
      <c r="A60" s="14" t="s">
        <v>39</v>
      </c>
      <c r="B60" s="15" t="s">
        <v>233</v>
      </c>
      <c r="C60" s="65"/>
      <c r="D60" s="44">
        <f>D61</f>
        <v>2186.2</v>
      </c>
      <c r="E60" s="44">
        <f>E61</f>
        <v>0</v>
      </c>
      <c r="F60" s="44">
        <f>F61</f>
        <v>2186.2</v>
      </c>
      <c r="G60" s="44">
        <f>G61</f>
        <v>4921.9</v>
      </c>
      <c r="H60" s="44">
        <f>H61</f>
        <v>5132.3</v>
      </c>
      <c r="I60" s="27"/>
      <c r="J60" s="27"/>
      <c r="K60" s="27"/>
    </row>
    <row r="61" spans="1:8" ht="31.5">
      <c r="A61" s="73" t="s">
        <v>13</v>
      </c>
      <c r="B61" s="15" t="s">
        <v>233</v>
      </c>
      <c r="C61" s="43" t="s">
        <v>8</v>
      </c>
      <c r="D61" s="20">
        <f>'2019 год Приложение  4'!E68</f>
        <v>2186.2</v>
      </c>
      <c r="E61" s="20">
        <f>'2019 год Приложение  4'!F68</f>
        <v>0</v>
      </c>
      <c r="F61" s="20">
        <f>'2019 год Приложение  4'!G68</f>
        <v>2186.2</v>
      </c>
      <c r="G61" s="20">
        <f>'2019 год Приложение  4'!H68</f>
        <v>4921.9</v>
      </c>
      <c r="H61" s="20">
        <f>'2019 год Приложение  4'!I68</f>
        <v>5132.3</v>
      </c>
    </row>
    <row r="62" spans="1:8" ht="31.5">
      <c r="A62" s="14" t="s">
        <v>39</v>
      </c>
      <c r="B62" s="15" t="s">
        <v>242</v>
      </c>
      <c r="C62" s="15"/>
      <c r="D62" s="44">
        <f>D63</f>
        <v>2516.6</v>
      </c>
      <c r="E62" s="44">
        <f>E63</f>
        <v>0</v>
      </c>
      <c r="F62" s="44">
        <f>F63</f>
        <v>2516.6</v>
      </c>
      <c r="G62" s="44">
        <f>G63</f>
        <v>0</v>
      </c>
      <c r="H62" s="44">
        <f>H63</f>
        <v>0</v>
      </c>
    </row>
    <row r="63" spans="1:8" ht="31.5">
      <c r="A63" s="22" t="s">
        <v>13</v>
      </c>
      <c r="B63" s="15" t="s">
        <v>242</v>
      </c>
      <c r="C63" s="43" t="s">
        <v>8</v>
      </c>
      <c r="D63" s="20">
        <f>'2019 год Приложение  4'!E70</f>
        <v>2516.6</v>
      </c>
      <c r="E63" s="20">
        <f>'2019 год Приложение  4'!F70</f>
        <v>0</v>
      </c>
      <c r="F63" s="20">
        <f>'2019 год Приложение  4'!G70</f>
        <v>2516.6</v>
      </c>
      <c r="G63" s="20">
        <f>'2019 год Приложение  4'!H70</f>
        <v>0</v>
      </c>
      <c r="H63" s="20">
        <f>'2019 год Приложение  4'!I70</f>
        <v>0</v>
      </c>
    </row>
    <row r="64" spans="1:8" ht="31.5">
      <c r="A64" s="22" t="s">
        <v>40</v>
      </c>
      <c r="B64" s="21" t="s">
        <v>234</v>
      </c>
      <c r="C64" s="21"/>
      <c r="D64" s="20">
        <f>D65</f>
        <v>919.5</v>
      </c>
      <c r="E64" s="20">
        <f>E65</f>
        <v>0</v>
      </c>
      <c r="F64" s="20">
        <f>F65</f>
        <v>919.5</v>
      </c>
      <c r="G64" s="20">
        <f>G65</f>
        <v>4386</v>
      </c>
      <c r="H64" s="20">
        <f>H65</f>
        <v>4577</v>
      </c>
    </row>
    <row r="65" spans="1:8" ht="31.5">
      <c r="A65" s="22" t="s">
        <v>13</v>
      </c>
      <c r="B65" s="21" t="s">
        <v>234</v>
      </c>
      <c r="C65" s="21" t="s">
        <v>8</v>
      </c>
      <c r="D65" s="20">
        <f>'2019 год Приложение  4'!E72</f>
        <v>919.5</v>
      </c>
      <c r="E65" s="20">
        <f>'2019 год Приложение  4'!F72</f>
        <v>0</v>
      </c>
      <c r="F65" s="20">
        <f>'2019 год Приложение  4'!G72</f>
        <v>919.5</v>
      </c>
      <c r="G65" s="20">
        <f>'2019 год Приложение  4'!H72</f>
        <v>4386</v>
      </c>
      <c r="H65" s="20">
        <f>'2019 год Приложение  4'!I72</f>
        <v>4577</v>
      </c>
    </row>
    <row r="66" spans="1:9" ht="31.5">
      <c r="A66" s="41" t="s">
        <v>40</v>
      </c>
      <c r="B66" s="15" t="s">
        <v>243</v>
      </c>
      <c r="C66" s="43"/>
      <c r="D66" s="44">
        <f>D67+D68</f>
        <v>17523</v>
      </c>
      <c r="E66" s="44">
        <f>E67+E68</f>
        <v>360.79999999999995</v>
      </c>
      <c r="F66" s="44">
        <f>F67+F68</f>
        <v>17883.800000000003</v>
      </c>
      <c r="G66" s="44">
        <f>G67+G68</f>
        <v>0</v>
      </c>
      <c r="H66" s="44">
        <f>H67+H68</f>
        <v>0</v>
      </c>
      <c r="I66" s="27"/>
    </row>
    <row r="67" spans="1:8" ht="31.5">
      <c r="A67" s="46" t="s">
        <v>13</v>
      </c>
      <c r="B67" s="15" t="s">
        <v>243</v>
      </c>
      <c r="C67" s="43" t="s">
        <v>8</v>
      </c>
      <c r="D67" s="20">
        <f>'2019 год Приложение  4'!E74</f>
        <v>15725.800000000001</v>
      </c>
      <c r="E67" s="20">
        <f>'2019 год Приложение  4'!F74</f>
        <v>2158</v>
      </c>
      <c r="F67" s="20">
        <f>'2019 год Приложение  4'!G74</f>
        <v>17883.800000000003</v>
      </c>
      <c r="G67" s="20">
        <f>'2019 год Приложение  4'!H74</f>
        <v>0</v>
      </c>
      <c r="H67" s="20">
        <f>'2019 год Приложение  4'!I74</f>
        <v>0</v>
      </c>
    </row>
    <row r="68" spans="1:8" ht="15.75">
      <c r="A68" s="76" t="s">
        <v>45</v>
      </c>
      <c r="B68" s="15" t="s">
        <v>243</v>
      </c>
      <c r="C68" s="43" t="s">
        <v>46</v>
      </c>
      <c r="D68" s="20">
        <f>'2019 год Приложение  4'!E75</f>
        <v>1797.1999999999998</v>
      </c>
      <c r="E68" s="20">
        <f>'2019 год Приложение  4'!F75</f>
        <v>-1797.2</v>
      </c>
      <c r="F68" s="20">
        <f>'2019 год Приложение  4'!G75</f>
        <v>0</v>
      </c>
      <c r="G68" s="20">
        <f>'2019 год Приложение  4'!H75</f>
        <v>0</v>
      </c>
      <c r="H68" s="20">
        <f>'2019 год Приложение  4'!I75</f>
        <v>0</v>
      </c>
    </row>
    <row r="69" spans="1:8" ht="31.5">
      <c r="A69" s="46" t="s">
        <v>271</v>
      </c>
      <c r="B69" s="15" t="s">
        <v>274</v>
      </c>
      <c r="C69" s="43"/>
      <c r="D69" s="20">
        <f>'2019 год Приложение  4'!E76</f>
        <v>10636</v>
      </c>
      <c r="E69" s="20">
        <f>'2019 год Приложение  4'!F76</f>
        <v>-2158</v>
      </c>
      <c r="F69" s="20">
        <f>'2019 год Приложение  4'!G76</f>
        <v>8478</v>
      </c>
      <c r="G69" s="20">
        <f>'2019 год Приложение  4'!H76</f>
        <v>7132.799999999999</v>
      </c>
      <c r="H69" s="20">
        <f>'2019 год Приложение  4'!I76</f>
        <v>7594.799999999999</v>
      </c>
    </row>
    <row r="70" spans="1:8" ht="31.5">
      <c r="A70" s="73" t="s">
        <v>13</v>
      </c>
      <c r="B70" s="15" t="s">
        <v>274</v>
      </c>
      <c r="C70" s="43" t="s">
        <v>8</v>
      </c>
      <c r="D70" s="20">
        <f>'2019 год Приложение  4'!E77</f>
        <v>10636</v>
      </c>
      <c r="E70" s="20">
        <f>'2019 год Приложение  4'!F77</f>
        <v>-2158</v>
      </c>
      <c r="F70" s="20">
        <f>'2019 год Приложение  4'!G77</f>
        <v>8478</v>
      </c>
      <c r="G70" s="20">
        <f>'2019 год Приложение  4'!H77</f>
        <v>7132.799999999999</v>
      </c>
      <c r="H70" s="20">
        <f>'2019 год Приложение  4'!I77</f>
        <v>7594.799999999999</v>
      </c>
    </row>
    <row r="71" spans="1:8" ht="31.5">
      <c r="A71" s="41" t="s">
        <v>41</v>
      </c>
      <c r="B71" s="43" t="s">
        <v>235</v>
      </c>
      <c r="C71" s="65"/>
      <c r="D71" s="44">
        <f>D72</f>
        <v>2050</v>
      </c>
      <c r="E71" s="44">
        <f>E72</f>
        <v>0</v>
      </c>
      <c r="F71" s="44">
        <f>F72</f>
        <v>2050</v>
      </c>
      <c r="G71" s="44">
        <f>G72</f>
        <v>2050</v>
      </c>
      <c r="H71" s="44">
        <f>H72</f>
        <v>2050</v>
      </c>
    </row>
    <row r="72" spans="1:8" ht="31.5">
      <c r="A72" s="41" t="s">
        <v>13</v>
      </c>
      <c r="B72" s="43" t="s">
        <v>235</v>
      </c>
      <c r="C72" s="43" t="s">
        <v>8</v>
      </c>
      <c r="D72" s="44">
        <f>'2019 год Приложение  4'!E79</f>
        <v>2050</v>
      </c>
      <c r="E72" s="44">
        <f>'2019 год Приложение  4'!F79</f>
        <v>0</v>
      </c>
      <c r="F72" s="44">
        <f>'2019 год Приложение  4'!G79</f>
        <v>2050</v>
      </c>
      <c r="G72" s="44">
        <f>'2019 год Приложение  4'!H79</f>
        <v>2050</v>
      </c>
      <c r="H72" s="44">
        <f>'2019 год Приложение  4'!I79</f>
        <v>2050</v>
      </c>
    </row>
    <row r="73" spans="1:8" ht="15.75">
      <c r="A73" s="46" t="s">
        <v>273</v>
      </c>
      <c r="B73" s="15" t="s">
        <v>272</v>
      </c>
      <c r="C73" s="43"/>
      <c r="D73" s="44">
        <f>D74</f>
        <v>17</v>
      </c>
      <c r="E73" s="44">
        <f>E74</f>
        <v>0</v>
      </c>
      <c r="F73" s="44">
        <f>F74</f>
        <v>17</v>
      </c>
      <c r="G73" s="44">
        <f>G74</f>
        <v>19</v>
      </c>
      <c r="H73" s="44">
        <f>H74</f>
        <v>450</v>
      </c>
    </row>
    <row r="74" spans="1:8" ht="31.5">
      <c r="A74" s="46" t="s">
        <v>13</v>
      </c>
      <c r="B74" s="15" t="s">
        <v>272</v>
      </c>
      <c r="C74" s="43" t="s">
        <v>8</v>
      </c>
      <c r="D74" s="44">
        <f>'2019 год Приложение  4'!E81</f>
        <v>17</v>
      </c>
      <c r="E74" s="44">
        <f>'2019 год Приложение  4'!F81</f>
        <v>0</v>
      </c>
      <c r="F74" s="44">
        <f>'2019 год Приложение  4'!G81</f>
        <v>17</v>
      </c>
      <c r="G74" s="44">
        <f>'2019 год Приложение  4'!H81</f>
        <v>19</v>
      </c>
      <c r="H74" s="44">
        <f>'2019 год Приложение  4'!I81</f>
        <v>450</v>
      </c>
    </row>
    <row r="75" spans="1:8" ht="63">
      <c r="A75" s="41" t="s">
        <v>42</v>
      </c>
      <c r="B75" s="36" t="s">
        <v>244</v>
      </c>
      <c r="C75" s="43"/>
      <c r="D75" s="44">
        <f>D76</f>
        <v>300</v>
      </c>
      <c r="E75" s="44">
        <f>E76</f>
        <v>0</v>
      </c>
      <c r="F75" s="44">
        <f>F76</f>
        <v>300</v>
      </c>
      <c r="G75" s="44">
        <f>G76</f>
        <v>300</v>
      </c>
      <c r="H75" s="44">
        <f>H76</f>
        <v>300</v>
      </c>
    </row>
    <row r="76" spans="1:8" ht="15.75">
      <c r="A76" s="46" t="s">
        <v>9</v>
      </c>
      <c r="B76" s="36" t="s">
        <v>244</v>
      </c>
      <c r="C76" s="43" t="s">
        <v>12</v>
      </c>
      <c r="D76" s="20">
        <f>'2019 год Приложение  4'!E83</f>
        <v>300</v>
      </c>
      <c r="E76" s="20">
        <f>'2019 год Приложение  4'!F83</f>
        <v>0</v>
      </c>
      <c r="F76" s="20">
        <f>'2019 год Приложение  4'!G83</f>
        <v>300</v>
      </c>
      <c r="G76" s="20">
        <f>'2019 год Приложение  4'!H83</f>
        <v>300</v>
      </c>
      <c r="H76" s="20">
        <f>'2019 год Приложение  4'!I83</f>
        <v>300</v>
      </c>
    </row>
    <row r="77" spans="1:8" ht="47.25">
      <c r="A77" s="10" t="s">
        <v>66</v>
      </c>
      <c r="B77" s="11" t="s">
        <v>236</v>
      </c>
      <c r="C77" s="11" t="s">
        <v>0</v>
      </c>
      <c r="D77" s="12">
        <f>D81+D78</f>
        <v>1510.2</v>
      </c>
      <c r="E77" s="12">
        <f>E81+E78</f>
        <v>3000</v>
      </c>
      <c r="F77" s="12">
        <f>F81+F78</f>
        <v>4510.2</v>
      </c>
      <c r="G77" s="12">
        <f>G81+G78</f>
        <v>200</v>
      </c>
      <c r="H77" s="12">
        <f>H81+H78</f>
        <v>200</v>
      </c>
    </row>
    <row r="78" spans="1:8" ht="31.5">
      <c r="A78" s="22" t="s">
        <v>67</v>
      </c>
      <c r="B78" s="28" t="s">
        <v>237</v>
      </c>
      <c r="C78" s="43"/>
      <c r="D78" s="44">
        <f>'2019 год Приложение  4'!E85</f>
        <v>50</v>
      </c>
      <c r="E78" s="44">
        <f>'2019 год Приложение  4'!F85</f>
        <v>3000</v>
      </c>
      <c r="F78" s="44">
        <f>'2019 год Приложение  4'!G85</f>
        <v>3050</v>
      </c>
      <c r="G78" s="44">
        <f>G80</f>
        <v>50</v>
      </c>
      <c r="H78" s="44">
        <f>H80</f>
        <v>50</v>
      </c>
    </row>
    <row r="79" spans="1:8" ht="35.25" customHeight="1">
      <c r="A79" s="22" t="s">
        <v>13</v>
      </c>
      <c r="B79" s="28" t="s">
        <v>237</v>
      </c>
      <c r="C79" s="43" t="s">
        <v>8</v>
      </c>
      <c r="D79" s="44">
        <f>'2019 год Приложение  4'!E86</f>
        <v>0</v>
      </c>
      <c r="E79" s="44">
        <f>'2019 год Приложение  4'!F86</f>
        <v>3000</v>
      </c>
      <c r="F79" s="44">
        <f>'2019 год Приложение  4'!G86</f>
        <v>3000</v>
      </c>
      <c r="G79" s="44"/>
      <c r="H79" s="44"/>
    </row>
    <row r="80" spans="1:8" ht="15.75">
      <c r="A80" s="41" t="s">
        <v>29</v>
      </c>
      <c r="B80" s="28" t="s">
        <v>237</v>
      </c>
      <c r="C80" s="21" t="s">
        <v>17</v>
      </c>
      <c r="D80" s="44">
        <f>'2019 год Приложение  4'!E87</f>
        <v>50</v>
      </c>
      <c r="E80" s="44">
        <f>'2019 год Приложение  4'!F87</f>
        <v>0</v>
      </c>
      <c r="F80" s="44">
        <f>'2019 год Приложение  4'!G87</f>
        <v>50</v>
      </c>
      <c r="G80" s="44">
        <f>'2019 год Приложение  4'!H87</f>
        <v>50</v>
      </c>
      <c r="H80" s="44">
        <f>'2019 год Приложение  4'!I87</f>
        <v>50</v>
      </c>
    </row>
    <row r="81" spans="1:8" ht="31.5">
      <c r="A81" s="41" t="s">
        <v>52</v>
      </c>
      <c r="B81" s="28" t="s">
        <v>238</v>
      </c>
      <c r="C81" s="21"/>
      <c r="D81" s="20">
        <f>D82</f>
        <v>1460.2</v>
      </c>
      <c r="E81" s="20">
        <f>E82</f>
        <v>0</v>
      </c>
      <c r="F81" s="20">
        <f>F82</f>
        <v>1460.2</v>
      </c>
      <c r="G81" s="20">
        <f>G82</f>
        <v>150</v>
      </c>
      <c r="H81" s="20">
        <f>H82</f>
        <v>150</v>
      </c>
    </row>
    <row r="82" spans="1:8" ht="31.5">
      <c r="A82" s="73" t="s">
        <v>13</v>
      </c>
      <c r="B82" s="28" t="s">
        <v>238</v>
      </c>
      <c r="C82" s="43" t="s">
        <v>8</v>
      </c>
      <c r="D82" s="20">
        <f>'2019 год Приложение  4'!E89</f>
        <v>1460.2</v>
      </c>
      <c r="E82" s="20">
        <f>'2019 год Приложение  4'!F89</f>
        <v>0</v>
      </c>
      <c r="F82" s="20">
        <f>'2019 год Приложение  4'!G89</f>
        <v>1460.2</v>
      </c>
      <c r="G82" s="20">
        <f>'2019 год Приложение  4'!H89</f>
        <v>150</v>
      </c>
      <c r="H82" s="20">
        <f>'2019 год Приложение  4'!I89</f>
        <v>150</v>
      </c>
    </row>
    <row r="83" spans="1:8" ht="31.5">
      <c r="A83" s="10" t="s">
        <v>308</v>
      </c>
      <c r="B83" s="11" t="s">
        <v>287</v>
      </c>
      <c r="C83" s="11" t="s">
        <v>0</v>
      </c>
      <c r="D83" s="12">
        <f>D86+D84</f>
        <v>4674.2</v>
      </c>
      <c r="E83" s="12">
        <f>E86+E84</f>
        <v>0</v>
      </c>
      <c r="F83" s="12">
        <f>F86+F84</f>
        <v>4674.2</v>
      </c>
      <c r="G83" s="12">
        <f>G86+G84</f>
        <v>2625.9</v>
      </c>
      <c r="H83" s="12">
        <f>H86+H84</f>
        <v>1679.4</v>
      </c>
    </row>
    <row r="84" spans="1:8" ht="15.75">
      <c r="A84" s="141" t="s">
        <v>74</v>
      </c>
      <c r="B84" s="139" t="s">
        <v>286</v>
      </c>
      <c r="C84" s="139"/>
      <c r="D84" s="140">
        <f>D85</f>
        <v>4330.8</v>
      </c>
      <c r="E84" s="140">
        <f>E85</f>
        <v>0</v>
      </c>
      <c r="F84" s="140">
        <f>F85</f>
        <v>4330.8</v>
      </c>
      <c r="G84" s="140">
        <f>G85</f>
        <v>2282.4</v>
      </c>
      <c r="H84" s="140">
        <f>H85</f>
        <v>1335.9</v>
      </c>
    </row>
    <row r="85" spans="1:8" ht="31.5">
      <c r="A85" s="142" t="s">
        <v>13</v>
      </c>
      <c r="B85" s="139" t="s">
        <v>286</v>
      </c>
      <c r="C85" s="139" t="s">
        <v>8</v>
      </c>
      <c r="D85" s="140">
        <f>'2019 год Приложение  4'!E271</f>
        <v>4330.8</v>
      </c>
      <c r="E85" s="140">
        <f>'2019 год Приложение  4'!F271</f>
        <v>0</v>
      </c>
      <c r="F85" s="140">
        <f>'2019 год Приложение  4'!G271</f>
        <v>4330.8</v>
      </c>
      <c r="G85" s="140">
        <f>'2019 год Приложение  4'!H271</f>
        <v>2282.4</v>
      </c>
      <c r="H85" s="140">
        <f>'2019 год Приложение  4'!I271</f>
        <v>1335.9</v>
      </c>
    </row>
    <row r="86" spans="1:8" ht="63">
      <c r="A86" s="23" t="s">
        <v>247</v>
      </c>
      <c r="B86" s="138" t="s">
        <v>288</v>
      </c>
      <c r="C86" s="21"/>
      <c r="D86" s="136">
        <f>'2019 год Приложение  4'!E91</f>
        <v>343.4</v>
      </c>
      <c r="E86" s="136">
        <f>'2019 год Приложение  4'!F91</f>
        <v>0</v>
      </c>
      <c r="F86" s="136">
        <f>'2019 год Приложение  4'!G91</f>
        <v>343.4</v>
      </c>
      <c r="G86" s="136">
        <f>'2019 год Приложение  4'!H91</f>
        <v>343.5</v>
      </c>
      <c r="H86" s="136">
        <f>'2019 год Приложение  4'!I91</f>
        <v>343.5</v>
      </c>
    </row>
    <row r="87" spans="1:8" ht="31.5">
      <c r="A87" s="55" t="s">
        <v>13</v>
      </c>
      <c r="B87" s="138" t="s">
        <v>288</v>
      </c>
      <c r="C87" s="21" t="s">
        <v>8</v>
      </c>
      <c r="D87" s="136">
        <f>'2019 год Приложение  4'!E92</f>
        <v>343.4</v>
      </c>
      <c r="E87" s="136">
        <f>'2019 год Приложение  4'!F92</f>
        <v>0</v>
      </c>
      <c r="F87" s="136">
        <f>'2019 год Приложение  4'!G92</f>
        <v>343.4</v>
      </c>
      <c r="G87" s="136">
        <f>'2019 год Приложение  4'!H92</f>
        <v>343.5</v>
      </c>
      <c r="H87" s="136">
        <f>'2019 год Приложение  4'!I92</f>
        <v>343.5</v>
      </c>
    </row>
    <row r="88" spans="1:9" ht="31.5">
      <c r="A88" s="30" t="s">
        <v>86</v>
      </c>
      <c r="B88" s="31" t="s">
        <v>152</v>
      </c>
      <c r="C88" s="31" t="s">
        <v>0</v>
      </c>
      <c r="D88" s="32">
        <f>D89+D100+D118+D132+D137</f>
        <v>1183283.6999999997</v>
      </c>
      <c r="E88" s="32">
        <f>E89+E100+E118+E132+E137</f>
        <v>56.799999999999926</v>
      </c>
      <c r="F88" s="32">
        <f>F89+F100+F118+F132+F137</f>
        <v>1183340.5</v>
      </c>
      <c r="G88" s="32">
        <f>G89+G100+G118+G132+G137</f>
        <v>1144251.5</v>
      </c>
      <c r="H88" s="32">
        <f>H89+H100+H118+H132+H137</f>
        <v>1141838.4999999998</v>
      </c>
      <c r="I88" s="27"/>
    </row>
    <row r="89" spans="1:11" ht="31.5">
      <c r="A89" s="10" t="s">
        <v>101</v>
      </c>
      <c r="B89" s="11" t="s">
        <v>153</v>
      </c>
      <c r="C89" s="11" t="s">
        <v>0</v>
      </c>
      <c r="D89" s="12">
        <f>D90+D96+D94+D98+D92</f>
        <v>457105.9</v>
      </c>
      <c r="E89" s="12">
        <f>E90+E96+E94+E98+E92</f>
        <v>-907.7</v>
      </c>
      <c r="F89" s="12">
        <f>F90+F96+F94+F98+F92</f>
        <v>456198.2</v>
      </c>
      <c r="G89" s="12">
        <f>G90+G96+G94+G98+G92</f>
        <v>440873.89999999997</v>
      </c>
      <c r="H89" s="12">
        <f>H90+H96+H94+H98+H92</f>
        <v>443702.5</v>
      </c>
      <c r="I89" s="27"/>
      <c r="J89" s="27"/>
      <c r="K89" s="27"/>
    </row>
    <row r="90" spans="1:8" ht="31.5">
      <c r="A90" s="41" t="s">
        <v>27</v>
      </c>
      <c r="B90" s="43" t="s">
        <v>151</v>
      </c>
      <c r="C90" s="43"/>
      <c r="D90" s="44">
        <f>D91</f>
        <v>69163</v>
      </c>
      <c r="E90" s="44">
        <f>E91</f>
        <v>1326.6000000000001</v>
      </c>
      <c r="F90" s="44">
        <f>F91</f>
        <v>70489.6</v>
      </c>
      <c r="G90" s="44">
        <f>G91</f>
        <v>55603.9</v>
      </c>
      <c r="H90" s="44">
        <f>H91</f>
        <v>55493.9</v>
      </c>
    </row>
    <row r="91" spans="1:8" ht="31.5">
      <c r="A91" s="41" t="s">
        <v>10</v>
      </c>
      <c r="B91" s="43" t="s">
        <v>151</v>
      </c>
      <c r="C91" s="43" t="s">
        <v>11</v>
      </c>
      <c r="D91" s="44">
        <f>'2019 год Приложение  4'!E290</f>
        <v>69163</v>
      </c>
      <c r="E91" s="44">
        <f>'2019 год Приложение  4'!F290</f>
        <v>1326.6000000000001</v>
      </c>
      <c r="F91" s="44">
        <f>'2019 год Приложение  4'!G290</f>
        <v>70489.6</v>
      </c>
      <c r="G91" s="44">
        <f>'2019 год Приложение  4'!H290</f>
        <v>55603.9</v>
      </c>
      <c r="H91" s="44">
        <f>'2019 год Приложение  4'!I290</f>
        <v>55493.9</v>
      </c>
    </row>
    <row r="92" spans="1:16" ht="47.25">
      <c r="A92" s="41" t="s">
        <v>77</v>
      </c>
      <c r="B92" s="43" t="s">
        <v>155</v>
      </c>
      <c r="C92" s="43"/>
      <c r="D92" s="44">
        <f>D93</f>
        <v>369226.5</v>
      </c>
      <c r="E92" s="44">
        <f>E93</f>
        <v>0</v>
      </c>
      <c r="F92" s="44">
        <f>F93</f>
        <v>369226.5</v>
      </c>
      <c r="G92" s="44">
        <f>G93</f>
        <v>372668.3</v>
      </c>
      <c r="H92" s="44">
        <f>H93</f>
        <v>375606.9</v>
      </c>
      <c r="I92" s="27"/>
      <c r="J92" s="27"/>
      <c r="K92" s="27"/>
      <c r="N92" s="27"/>
      <c r="O92" s="27"/>
      <c r="P92" s="27"/>
    </row>
    <row r="93" spans="1:8" ht="31.5">
      <c r="A93" s="41" t="s">
        <v>10</v>
      </c>
      <c r="B93" s="43" t="s">
        <v>155</v>
      </c>
      <c r="C93" s="43" t="s">
        <v>11</v>
      </c>
      <c r="D93" s="44">
        <f>'2019 год Приложение  4'!E292</f>
        <v>369226.5</v>
      </c>
      <c r="E93" s="44">
        <f>'2019 год Приложение  4'!F292</f>
        <v>0</v>
      </c>
      <c r="F93" s="44">
        <f>'2019 год Приложение  4'!G292</f>
        <v>369226.5</v>
      </c>
      <c r="G93" s="44">
        <f>'2019 год Приложение  4'!H292</f>
        <v>372668.3</v>
      </c>
      <c r="H93" s="44">
        <f>'2019 год Приложение  4'!I292</f>
        <v>375606.9</v>
      </c>
    </row>
    <row r="94" spans="1:8" ht="31.5">
      <c r="A94" s="41" t="s">
        <v>28</v>
      </c>
      <c r="B94" s="43" t="s">
        <v>154</v>
      </c>
      <c r="C94" s="43"/>
      <c r="D94" s="44">
        <f>D95</f>
        <v>7000</v>
      </c>
      <c r="E94" s="44">
        <f>E95</f>
        <v>-2234.3</v>
      </c>
      <c r="F94" s="44">
        <f>F95</f>
        <v>4765.7</v>
      </c>
      <c r="G94" s="44">
        <f>G95</f>
        <v>0</v>
      </c>
      <c r="H94" s="44">
        <f>H95</f>
        <v>0</v>
      </c>
    </row>
    <row r="95" spans="1:8" ht="31.5">
      <c r="A95" s="41" t="s">
        <v>10</v>
      </c>
      <c r="B95" s="43" t="s">
        <v>154</v>
      </c>
      <c r="C95" s="43" t="s">
        <v>11</v>
      </c>
      <c r="D95" s="44">
        <f>'2019 год Приложение  4'!E294</f>
        <v>7000</v>
      </c>
      <c r="E95" s="44">
        <f>'2019 год Приложение  4'!F294</f>
        <v>-2234.3</v>
      </c>
      <c r="F95" s="44">
        <f>'2019 год Приложение  4'!G294</f>
        <v>4765.7</v>
      </c>
      <c r="G95" s="44">
        <f>'2019 год Приложение  4'!H294</f>
        <v>0</v>
      </c>
      <c r="H95" s="44">
        <f>'2019 год Приложение  4'!I294</f>
        <v>0</v>
      </c>
    </row>
    <row r="96" spans="1:8" ht="78.75">
      <c r="A96" s="41" t="s">
        <v>76</v>
      </c>
      <c r="B96" s="43" t="s">
        <v>156</v>
      </c>
      <c r="C96" s="43"/>
      <c r="D96" s="44">
        <f>D97</f>
        <v>9879.5</v>
      </c>
      <c r="E96" s="44">
        <f>E97</f>
        <v>0</v>
      </c>
      <c r="F96" s="44">
        <f>F97</f>
        <v>9879.5</v>
      </c>
      <c r="G96" s="44">
        <f>G97</f>
        <v>10764.8</v>
      </c>
      <c r="H96" s="44">
        <f>H97</f>
        <v>10764.8</v>
      </c>
    </row>
    <row r="97" spans="1:8" ht="31.5">
      <c r="A97" s="41" t="s">
        <v>10</v>
      </c>
      <c r="B97" s="43" t="s">
        <v>156</v>
      </c>
      <c r="C97" s="43" t="s">
        <v>11</v>
      </c>
      <c r="D97" s="44">
        <f>'2019 год Приложение  4'!E296</f>
        <v>9879.5</v>
      </c>
      <c r="E97" s="44">
        <f>'2019 год Приложение  4'!F296</f>
        <v>0</v>
      </c>
      <c r="F97" s="44">
        <f>'2019 год Приложение  4'!G296</f>
        <v>9879.5</v>
      </c>
      <c r="G97" s="44">
        <f>'2019 год Приложение  4'!H296</f>
        <v>10764.8</v>
      </c>
      <c r="H97" s="44">
        <f>'2019 год Приложение  4'!I296</f>
        <v>10764.8</v>
      </c>
    </row>
    <row r="98" spans="1:8" ht="94.5">
      <c r="A98" s="58" t="s">
        <v>262</v>
      </c>
      <c r="B98" s="43" t="s">
        <v>157</v>
      </c>
      <c r="C98" s="43"/>
      <c r="D98" s="44">
        <f>D99</f>
        <v>1836.9</v>
      </c>
      <c r="E98" s="44">
        <f>E99</f>
        <v>0</v>
      </c>
      <c r="F98" s="44">
        <f>F99</f>
        <v>1836.9</v>
      </c>
      <c r="G98" s="44">
        <f>G99</f>
        <v>1836.9</v>
      </c>
      <c r="H98" s="44">
        <f>H99</f>
        <v>1836.9</v>
      </c>
    </row>
    <row r="99" spans="1:8" ht="15.75">
      <c r="A99" s="41" t="s">
        <v>29</v>
      </c>
      <c r="B99" s="43" t="s">
        <v>157</v>
      </c>
      <c r="C99" s="43" t="s">
        <v>17</v>
      </c>
      <c r="D99" s="44">
        <f>'2019 год Приложение  4'!E298</f>
        <v>1836.9</v>
      </c>
      <c r="E99" s="44">
        <f>'2019 год Приложение  4'!F298</f>
        <v>0</v>
      </c>
      <c r="F99" s="44">
        <f>'2019 год Приложение  4'!G298</f>
        <v>1836.9</v>
      </c>
      <c r="G99" s="44">
        <f>'2019 год Приложение  4'!H298</f>
        <v>1836.9</v>
      </c>
      <c r="H99" s="44">
        <f>'2019 год Приложение  4'!I298</f>
        <v>1836.9</v>
      </c>
    </row>
    <row r="100" spans="1:11" ht="31.5">
      <c r="A100" s="10" t="s">
        <v>87</v>
      </c>
      <c r="B100" s="11" t="s">
        <v>158</v>
      </c>
      <c r="C100" s="11" t="s">
        <v>0</v>
      </c>
      <c r="D100" s="12">
        <f>D101+D107+D116+D114+D105+D112+D110+D103</f>
        <v>625775.3999999999</v>
      </c>
      <c r="E100" s="12">
        <f>E101+E107+E116+E114+E105+E112+E110+E103</f>
        <v>838.9</v>
      </c>
      <c r="F100" s="12">
        <f>F101+F107+F116+F114+F105+F112+F110+F103</f>
        <v>626614.3</v>
      </c>
      <c r="G100" s="12">
        <f>G101+G107+G116+G114+G105+G112+G110</f>
        <v>602878.1</v>
      </c>
      <c r="H100" s="12">
        <f>H101+H107+H116+H114+H105+H112+H110</f>
        <v>603227.5</v>
      </c>
      <c r="I100" s="166"/>
      <c r="J100" s="166"/>
      <c r="K100" s="166"/>
    </row>
    <row r="101" spans="1:8" ht="31.5">
      <c r="A101" s="41" t="s">
        <v>27</v>
      </c>
      <c r="B101" s="43" t="s">
        <v>159</v>
      </c>
      <c r="C101" s="43"/>
      <c r="D101" s="44">
        <f>D102</f>
        <v>107450.4</v>
      </c>
      <c r="E101" s="44">
        <f>E102</f>
        <v>746.3</v>
      </c>
      <c r="F101" s="44">
        <f>F102</f>
        <v>108196.7</v>
      </c>
      <c r="G101" s="44">
        <f>G102</f>
        <v>83283.6</v>
      </c>
      <c r="H101" s="44">
        <f>H102</f>
        <v>79781.4</v>
      </c>
    </row>
    <row r="102" spans="1:8" ht="31.5">
      <c r="A102" s="41" t="s">
        <v>10</v>
      </c>
      <c r="B102" s="43" t="s">
        <v>159</v>
      </c>
      <c r="C102" s="43" t="s">
        <v>11</v>
      </c>
      <c r="D102" s="44">
        <f>'2019 год Приложение  4'!E301</f>
        <v>107450.4</v>
      </c>
      <c r="E102" s="44">
        <f>'2019 год Приложение  4'!F301</f>
        <v>746.3</v>
      </c>
      <c r="F102" s="44">
        <f>'2019 год Приложение  4'!G301</f>
        <v>108196.7</v>
      </c>
      <c r="G102" s="44">
        <f>'2019 год Приложение  4'!H301</f>
        <v>83283.6</v>
      </c>
      <c r="H102" s="44">
        <f>'2019 год Приложение  4'!I301</f>
        <v>79781.4</v>
      </c>
    </row>
    <row r="103" spans="1:8" ht="31.5">
      <c r="A103" s="41" t="s">
        <v>270</v>
      </c>
      <c r="B103" s="43" t="s">
        <v>353</v>
      </c>
      <c r="C103" s="43"/>
      <c r="D103" s="44">
        <f>D104</f>
        <v>0</v>
      </c>
      <c r="E103" s="44">
        <f>E104</f>
        <v>89.5</v>
      </c>
      <c r="F103" s="44">
        <f>F104</f>
        <v>89.5</v>
      </c>
      <c r="G103" s="44">
        <f>G104</f>
        <v>0</v>
      </c>
      <c r="H103" s="44">
        <f>H104</f>
        <v>0</v>
      </c>
    </row>
    <row r="104" spans="1:8" ht="31.5">
      <c r="A104" s="41" t="s">
        <v>10</v>
      </c>
      <c r="B104" s="43" t="s">
        <v>353</v>
      </c>
      <c r="C104" s="43" t="s">
        <v>11</v>
      </c>
      <c r="D104" s="44">
        <f>'2019 год Приложение  4'!E303</f>
        <v>0</v>
      </c>
      <c r="E104" s="44">
        <f>'2019 год Приложение  4'!F303</f>
        <v>89.5</v>
      </c>
      <c r="F104" s="44">
        <f>'2019 год Приложение  4'!G303</f>
        <v>89.5</v>
      </c>
      <c r="G104" s="44">
        <f>'2019 год Приложение  4'!H303</f>
        <v>0</v>
      </c>
      <c r="H104" s="44">
        <f>'2019 год Приложение  4'!I303</f>
        <v>0</v>
      </c>
    </row>
    <row r="105" spans="1:16" ht="47.25">
      <c r="A105" s="41" t="s">
        <v>77</v>
      </c>
      <c r="B105" s="43" t="s">
        <v>161</v>
      </c>
      <c r="C105" s="43"/>
      <c r="D105" s="44">
        <f>D106</f>
        <v>483950.4</v>
      </c>
      <c r="E105" s="44">
        <f>E106</f>
        <v>0</v>
      </c>
      <c r="F105" s="44">
        <f>F106</f>
        <v>483950.4</v>
      </c>
      <c r="G105" s="44">
        <f>G106</f>
        <v>488461.6</v>
      </c>
      <c r="H105" s="44">
        <f>H106</f>
        <v>492313.2</v>
      </c>
      <c r="I105" s="27"/>
      <c r="J105" s="27"/>
      <c r="K105" s="27"/>
      <c r="N105" s="27"/>
      <c r="O105" s="27"/>
      <c r="P105" s="27"/>
    </row>
    <row r="106" spans="1:8" ht="31.5">
      <c r="A106" s="41" t="s">
        <v>10</v>
      </c>
      <c r="B106" s="43" t="s">
        <v>161</v>
      </c>
      <c r="C106" s="43" t="s">
        <v>11</v>
      </c>
      <c r="D106" s="44">
        <f>'2019 год Приложение  4'!E305</f>
        <v>483950.4</v>
      </c>
      <c r="E106" s="44">
        <f>'2019 год Приложение  4'!F305</f>
        <v>0</v>
      </c>
      <c r="F106" s="44">
        <f>'2019 год Приложение  4'!G305</f>
        <v>483950.4</v>
      </c>
      <c r="G106" s="44">
        <f>'2019 год Приложение  4'!H305</f>
        <v>488461.6</v>
      </c>
      <c r="H106" s="44">
        <f>'2019 год Приложение  4'!I305</f>
        <v>492313.2</v>
      </c>
    </row>
    <row r="107" spans="1:9" ht="31.5">
      <c r="A107" s="41" t="s">
        <v>30</v>
      </c>
      <c r="B107" s="43" t="s">
        <v>169</v>
      </c>
      <c r="C107" s="43"/>
      <c r="D107" s="44">
        <f>'2019 год Приложение  4'!E306</f>
        <v>3164.1</v>
      </c>
      <c r="E107" s="44">
        <f>'2019 год Приложение  4'!F306</f>
        <v>3</v>
      </c>
      <c r="F107" s="44">
        <f>'2019 год Приложение  4'!G306</f>
        <v>3167.1</v>
      </c>
      <c r="G107" s="44">
        <f>'2019 год Приложение  4'!H306</f>
        <v>0</v>
      </c>
      <c r="H107" s="44">
        <f>'2019 год Приложение  4'!I306</f>
        <v>0</v>
      </c>
      <c r="I107" s="27"/>
    </row>
    <row r="108" spans="1:8" ht="31.5">
      <c r="A108" s="22" t="s">
        <v>31</v>
      </c>
      <c r="B108" s="43" t="s">
        <v>169</v>
      </c>
      <c r="C108" s="43" t="s">
        <v>26</v>
      </c>
      <c r="D108" s="44">
        <f>'2019 год Приложение  4'!E307</f>
        <v>3164.1</v>
      </c>
      <c r="E108" s="44">
        <f>'2019 год Приложение  4'!F307</f>
        <v>0</v>
      </c>
      <c r="F108" s="44">
        <f>'2019 год Приложение  4'!G307</f>
        <v>3164.1</v>
      </c>
      <c r="G108" s="44">
        <f>'2019 год Приложение  4'!H307</f>
        <v>0</v>
      </c>
      <c r="H108" s="44">
        <f>'2019 год Приложение  4'!I307</f>
        <v>0</v>
      </c>
    </row>
    <row r="109" spans="1:8" ht="31.5">
      <c r="A109" s="41" t="s">
        <v>10</v>
      </c>
      <c r="B109" s="43" t="s">
        <v>169</v>
      </c>
      <c r="C109" s="43" t="s">
        <v>11</v>
      </c>
      <c r="D109" s="44">
        <f>'2019 год Приложение  4'!E308</f>
        <v>0</v>
      </c>
      <c r="E109" s="44">
        <f>'2019 год Приложение  4'!F308</f>
        <v>3</v>
      </c>
      <c r="F109" s="44">
        <f>'2019 год Приложение  4'!G308</f>
        <v>3</v>
      </c>
      <c r="G109" s="44">
        <f>'2019 год Приложение  4'!H308</f>
        <v>0</v>
      </c>
      <c r="H109" s="44">
        <f>'2019 год Приложение  4'!I308</f>
        <v>0</v>
      </c>
    </row>
    <row r="110" spans="1:8" ht="31.5">
      <c r="A110" s="41" t="s">
        <v>270</v>
      </c>
      <c r="B110" s="43" t="s">
        <v>275</v>
      </c>
      <c r="C110" s="43"/>
      <c r="D110" s="44">
        <f>D111</f>
        <v>77.6</v>
      </c>
      <c r="E110" s="44">
        <f>E111</f>
        <v>0</v>
      </c>
      <c r="F110" s="44">
        <f>F111</f>
        <v>77.6</v>
      </c>
      <c r="G110" s="44">
        <f>G111</f>
        <v>0</v>
      </c>
      <c r="H110" s="44">
        <f>H111</f>
        <v>0</v>
      </c>
    </row>
    <row r="111" spans="1:8" ht="31.5">
      <c r="A111" s="41" t="s">
        <v>10</v>
      </c>
      <c r="B111" s="43" t="s">
        <v>275</v>
      </c>
      <c r="C111" s="43" t="s">
        <v>11</v>
      </c>
      <c r="D111" s="44">
        <f>'2019 год Приложение  4'!E310</f>
        <v>77.6</v>
      </c>
      <c r="E111" s="44">
        <f>'2019 год Приложение  4'!F310</f>
        <v>0</v>
      </c>
      <c r="F111" s="44">
        <f>'2019 год Приложение  4'!G310</f>
        <v>77.6</v>
      </c>
      <c r="G111" s="44">
        <f>'2019 год Приложение  4'!H310</f>
        <v>0</v>
      </c>
      <c r="H111" s="44">
        <f>'2019 год Приложение  4'!I310</f>
        <v>0</v>
      </c>
    </row>
    <row r="112" spans="1:11" ht="63">
      <c r="A112" s="41" t="s">
        <v>131</v>
      </c>
      <c r="B112" s="28" t="s">
        <v>251</v>
      </c>
      <c r="C112" s="43"/>
      <c r="D112" s="38">
        <f>D113</f>
        <v>27143.7</v>
      </c>
      <c r="E112" s="38">
        <f>E113</f>
        <v>0.1</v>
      </c>
      <c r="F112" s="38">
        <f>F113</f>
        <v>27143.8</v>
      </c>
      <c r="G112" s="38">
        <f>G113</f>
        <v>27143.7</v>
      </c>
      <c r="H112" s="38">
        <f>H113</f>
        <v>27143.7</v>
      </c>
      <c r="I112" s="167"/>
      <c r="J112" s="167"/>
      <c r="K112" s="167"/>
    </row>
    <row r="113" spans="1:8" ht="31.5">
      <c r="A113" s="41" t="s">
        <v>10</v>
      </c>
      <c r="B113" s="28" t="s">
        <v>251</v>
      </c>
      <c r="C113" s="43" t="s">
        <v>11</v>
      </c>
      <c r="D113" s="38">
        <f>'2019 год Приложение  4'!E312</f>
        <v>27143.7</v>
      </c>
      <c r="E113" s="38">
        <f>'2019 год Приложение  4'!F312</f>
        <v>0.1</v>
      </c>
      <c r="F113" s="38">
        <f>'2019 год Приложение  4'!G312</f>
        <v>27143.8</v>
      </c>
      <c r="G113" s="38">
        <f>'2019 год Приложение  4'!H312</f>
        <v>27143.7</v>
      </c>
      <c r="H113" s="38">
        <f>'2019 год Приложение  4'!I312</f>
        <v>27143.7</v>
      </c>
    </row>
    <row r="114" spans="1:11" ht="63">
      <c r="A114" s="41" t="s">
        <v>120</v>
      </c>
      <c r="B114" s="43" t="s">
        <v>160</v>
      </c>
      <c r="C114" s="43"/>
      <c r="D114" s="44">
        <f>D115</f>
        <v>18.7</v>
      </c>
      <c r="E114" s="44">
        <f>E115</f>
        <v>0</v>
      </c>
      <c r="F114" s="44">
        <f>F115</f>
        <v>18.7</v>
      </c>
      <c r="G114" s="44">
        <f>G115</f>
        <v>18.7</v>
      </c>
      <c r="H114" s="44">
        <f>H115</f>
        <v>18.7</v>
      </c>
      <c r="I114" s="166"/>
      <c r="J114" s="166"/>
      <c r="K114" s="166"/>
    </row>
    <row r="115" spans="1:8" ht="15.75">
      <c r="A115" s="41" t="s">
        <v>29</v>
      </c>
      <c r="B115" s="43" t="s">
        <v>160</v>
      </c>
      <c r="C115" s="43" t="s">
        <v>17</v>
      </c>
      <c r="D115" s="44">
        <f>'2019 год Приложение  4'!E314</f>
        <v>18.7</v>
      </c>
      <c r="E115" s="44">
        <f>'2019 год Приложение  4'!F314</f>
        <v>0</v>
      </c>
      <c r="F115" s="44">
        <f>'2019 год Приложение  4'!G314</f>
        <v>18.7</v>
      </c>
      <c r="G115" s="44">
        <f>'2019 год Приложение  4'!H314</f>
        <v>18.7</v>
      </c>
      <c r="H115" s="44">
        <f>'2019 год Приложение  4'!I314</f>
        <v>18.7</v>
      </c>
    </row>
    <row r="116" spans="1:8" ht="94.5">
      <c r="A116" s="58" t="s">
        <v>262</v>
      </c>
      <c r="B116" s="43" t="s">
        <v>162</v>
      </c>
      <c r="C116" s="43"/>
      <c r="D116" s="44">
        <f>D117</f>
        <v>3970.5</v>
      </c>
      <c r="E116" s="44">
        <f>E117</f>
        <v>0</v>
      </c>
      <c r="F116" s="44">
        <f>F117</f>
        <v>3970.5</v>
      </c>
      <c r="G116" s="44">
        <f>G117</f>
        <v>3970.5</v>
      </c>
      <c r="H116" s="44">
        <f>H117</f>
        <v>3970.5</v>
      </c>
    </row>
    <row r="117" spans="1:8" ht="15.75">
      <c r="A117" s="41" t="s">
        <v>29</v>
      </c>
      <c r="B117" s="43" t="s">
        <v>162</v>
      </c>
      <c r="C117" s="43" t="s">
        <v>17</v>
      </c>
      <c r="D117" s="44">
        <f>'2019 год Приложение  4'!E316</f>
        <v>3970.5</v>
      </c>
      <c r="E117" s="44">
        <f>'2019 год Приложение  4'!F316</f>
        <v>0</v>
      </c>
      <c r="F117" s="44">
        <f>'2019 год Приложение  4'!G316</f>
        <v>3970.5</v>
      </c>
      <c r="G117" s="44">
        <f>'2019 год Приложение  4'!H316</f>
        <v>3970.5</v>
      </c>
      <c r="H117" s="44">
        <f>'2019 год Приложение  4'!I316</f>
        <v>3970.5</v>
      </c>
    </row>
    <row r="118" spans="1:11" ht="15.75">
      <c r="A118" s="10" t="s">
        <v>88</v>
      </c>
      <c r="B118" s="11" t="s">
        <v>163</v>
      </c>
      <c r="C118" s="11" t="s">
        <v>0</v>
      </c>
      <c r="D118" s="12">
        <f>D119+D121+D128+D130+D124+D126</f>
        <v>33235.9</v>
      </c>
      <c r="E118" s="12">
        <f>E119+E121+E128+E130+E124+E126</f>
        <v>125.6</v>
      </c>
      <c r="F118" s="12">
        <f>F119+F121+F128+F130+F124+F126</f>
        <v>33361.5</v>
      </c>
      <c r="G118" s="12">
        <f>G119+G121+G128+G130+G124+G126</f>
        <v>33368.5</v>
      </c>
      <c r="H118" s="12">
        <f>H119+H121+H128+H130+H124+H126</f>
        <v>31848.2</v>
      </c>
      <c r="I118" s="27"/>
      <c r="J118" s="27"/>
      <c r="K118" s="27"/>
    </row>
    <row r="119" spans="1:11" ht="31.5">
      <c r="A119" s="41" t="s">
        <v>27</v>
      </c>
      <c r="B119" s="43" t="s">
        <v>164</v>
      </c>
      <c r="C119" s="43"/>
      <c r="D119" s="44">
        <f>D120</f>
        <v>28395.5</v>
      </c>
      <c r="E119" s="44">
        <f>E120</f>
        <v>125.6</v>
      </c>
      <c r="F119" s="44">
        <f>F120</f>
        <v>28521.1</v>
      </c>
      <c r="G119" s="44">
        <f>G120</f>
        <v>27474.2</v>
      </c>
      <c r="H119" s="44">
        <f>H120</f>
        <v>26963.8</v>
      </c>
      <c r="I119" s="27"/>
      <c r="J119" s="27"/>
      <c r="K119" s="27"/>
    </row>
    <row r="120" spans="1:8" ht="31.5">
      <c r="A120" s="41" t="s">
        <v>10</v>
      </c>
      <c r="B120" s="43" t="s">
        <v>164</v>
      </c>
      <c r="C120" s="43" t="s">
        <v>11</v>
      </c>
      <c r="D120" s="44">
        <f>'2019 год Приложение  4'!E319</f>
        <v>28395.5</v>
      </c>
      <c r="E120" s="44">
        <f>'2019 год Приложение  4'!F319</f>
        <v>125.6</v>
      </c>
      <c r="F120" s="44">
        <f>'2019 год Приложение  4'!G319</f>
        <v>28521.1</v>
      </c>
      <c r="G120" s="44">
        <f>'2019 год Приложение  4'!H319</f>
        <v>27474.2</v>
      </c>
      <c r="H120" s="44">
        <f>'2019 год Приложение  4'!I319</f>
        <v>26963.8</v>
      </c>
    </row>
    <row r="121" spans="1:8" ht="15.75">
      <c r="A121" s="41" t="s">
        <v>102</v>
      </c>
      <c r="B121" s="43" t="s">
        <v>170</v>
      </c>
      <c r="C121" s="43"/>
      <c r="D121" s="44">
        <f>D122+D123</f>
        <v>500</v>
      </c>
      <c r="E121" s="44">
        <f>E122+E123</f>
        <v>0</v>
      </c>
      <c r="F121" s="44">
        <f>F122+F123</f>
        <v>500</v>
      </c>
      <c r="G121" s="44">
        <f>G122+G123</f>
        <v>615</v>
      </c>
      <c r="H121" s="44">
        <f>H122+H123</f>
        <v>615</v>
      </c>
    </row>
    <row r="122" spans="1:8" ht="31.5">
      <c r="A122" s="41" t="s">
        <v>13</v>
      </c>
      <c r="B122" s="43" t="s">
        <v>170</v>
      </c>
      <c r="C122" s="43" t="s">
        <v>8</v>
      </c>
      <c r="D122" s="44">
        <f>'2019 год Приложение  4'!E96</f>
        <v>300</v>
      </c>
      <c r="E122" s="44">
        <f>'2019 год Приложение  4'!F96</f>
        <v>0</v>
      </c>
      <c r="F122" s="44">
        <f>'2019 год Приложение  4'!G96</f>
        <v>300</v>
      </c>
      <c r="G122" s="44">
        <f>'2019 год Приложение  4'!H96</f>
        <v>415</v>
      </c>
      <c r="H122" s="44">
        <f>'2019 год Приложение  4'!I96</f>
        <v>415</v>
      </c>
    </row>
    <row r="123" spans="1:8" ht="31.5">
      <c r="A123" s="120" t="s">
        <v>103</v>
      </c>
      <c r="B123" s="43" t="s">
        <v>170</v>
      </c>
      <c r="C123" s="43" t="s">
        <v>17</v>
      </c>
      <c r="D123" s="44">
        <f>'2019 год Приложение  4'!E97</f>
        <v>200</v>
      </c>
      <c r="E123" s="44">
        <f>'2019 год Приложение  4'!F97</f>
        <v>0</v>
      </c>
      <c r="F123" s="44">
        <f>'2019 год Приложение  4'!G97</f>
        <v>200</v>
      </c>
      <c r="G123" s="44">
        <f>'2019 год Приложение  4'!H97</f>
        <v>200</v>
      </c>
      <c r="H123" s="44">
        <f>'2019 год Приложение  4'!I97</f>
        <v>200</v>
      </c>
    </row>
    <row r="124" spans="1:8" ht="94.5">
      <c r="A124" s="58" t="s">
        <v>262</v>
      </c>
      <c r="B124" s="43" t="s">
        <v>165</v>
      </c>
      <c r="C124" s="43"/>
      <c r="D124" s="44">
        <f>D125</f>
        <v>136.6</v>
      </c>
      <c r="E124" s="44">
        <f>E125</f>
        <v>0</v>
      </c>
      <c r="F124" s="44">
        <f>F125</f>
        <v>136.6</v>
      </c>
      <c r="G124" s="44">
        <f>G125</f>
        <v>136.6</v>
      </c>
      <c r="H124" s="44">
        <f>H125</f>
        <v>136.6</v>
      </c>
    </row>
    <row r="125" spans="1:8" ht="24.75" customHeight="1">
      <c r="A125" s="41" t="s">
        <v>103</v>
      </c>
      <c r="B125" s="43" t="s">
        <v>165</v>
      </c>
      <c r="C125" s="43" t="s">
        <v>17</v>
      </c>
      <c r="D125" s="44">
        <f>'2019 год Приложение  4'!E321</f>
        <v>136.6</v>
      </c>
      <c r="E125" s="44">
        <f>'2019 год Приложение  4'!F321</f>
        <v>0</v>
      </c>
      <c r="F125" s="44">
        <f>'2019 год Приложение  4'!G321</f>
        <v>136.6</v>
      </c>
      <c r="G125" s="44">
        <f>'2019 год Приложение  4'!H321</f>
        <v>136.6</v>
      </c>
      <c r="H125" s="44">
        <f>'2019 год Приложение  4'!I321</f>
        <v>136.6</v>
      </c>
    </row>
    <row r="126" spans="1:8" ht="31.5">
      <c r="A126" s="41" t="s">
        <v>302</v>
      </c>
      <c r="B126" s="43" t="s">
        <v>303</v>
      </c>
      <c r="C126" s="43"/>
      <c r="D126" s="44">
        <f>D127</f>
        <v>3953.8</v>
      </c>
      <c r="E126" s="44">
        <f>E127</f>
        <v>0</v>
      </c>
      <c r="F126" s="44">
        <f>F127</f>
        <v>3953.8</v>
      </c>
      <c r="G126" s="44">
        <f>G127</f>
        <v>3953.8</v>
      </c>
      <c r="H126" s="44">
        <f>H127</f>
        <v>2943.9</v>
      </c>
    </row>
    <row r="127" spans="1:8" ht="31.5">
      <c r="A127" s="41" t="s">
        <v>10</v>
      </c>
      <c r="B127" s="43" t="s">
        <v>303</v>
      </c>
      <c r="C127" s="43" t="s">
        <v>11</v>
      </c>
      <c r="D127" s="44">
        <f>'2019 год Приложение  4'!E323</f>
        <v>3953.8</v>
      </c>
      <c r="E127" s="44">
        <f>'2019 год Приложение  4'!F323</f>
        <v>0</v>
      </c>
      <c r="F127" s="44">
        <f>'2019 год Приложение  4'!G323</f>
        <v>3953.8</v>
      </c>
      <c r="G127" s="44">
        <f>'2019 год Приложение  4'!H323</f>
        <v>3953.8</v>
      </c>
      <c r="H127" s="44">
        <f>'2019 год Приложение  4'!I323</f>
        <v>2943.9</v>
      </c>
    </row>
    <row r="128" spans="1:8" ht="31.5">
      <c r="A128" s="41" t="s">
        <v>132</v>
      </c>
      <c r="B128" s="43" t="s">
        <v>171</v>
      </c>
      <c r="C128" s="43"/>
      <c r="D128" s="44">
        <f>'2019 год Приложение  4'!E99</f>
        <v>150</v>
      </c>
      <c r="E128" s="44">
        <f>'2019 год Приложение  4'!F99</f>
        <v>0</v>
      </c>
      <c r="F128" s="44">
        <f>'2019 год Приложение  4'!G99</f>
        <v>150</v>
      </c>
      <c r="G128" s="44">
        <f>'2019 год Приложение  4'!H99</f>
        <v>691.5</v>
      </c>
      <c r="H128" s="44">
        <f>'2019 год Приложение  4'!I99</f>
        <v>691.5</v>
      </c>
    </row>
    <row r="129" spans="1:8" ht="31.5">
      <c r="A129" s="41" t="s">
        <v>13</v>
      </c>
      <c r="B129" s="43" t="s">
        <v>171</v>
      </c>
      <c r="C129" s="43" t="s">
        <v>8</v>
      </c>
      <c r="D129" s="44">
        <f>'2019 год Приложение  4'!E99</f>
        <v>150</v>
      </c>
      <c r="E129" s="44">
        <f>'2019 год Приложение  4'!F99</f>
        <v>0</v>
      </c>
      <c r="F129" s="44">
        <f>'2019 год Приложение  4'!G99</f>
        <v>150</v>
      </c>
      <c r="G129" s="44">
        <f>'2019 год Приложение  4'!H99</f>
        <v>691.5</v>
      </c>
      <c r="H129" s="44">
        <f>'2019 год Приложение  4'!I99</f>
        <v>691.5</v>
      </c>
    </row>
    <row r="130" spans="1:8" ht="47.25">
      <c r="A130" s="41" t="s">
        <v>133</v>
      </c>
      <c r="B130" s="43" t="s">
        <v>172</v>
      </c>
      <c r="C130" s="43"/>
      <c r="D130" s="44">
        <f>D131</f>
        <v>100</v>
      </c>
      <c r="E130" s="44">
        <f>E131</f>
        <v>0</v>
      </c>
      <c r="F130" s="44">
        <f>F131</f>
        <v>100</v>
      </c>
      <c r="G130" s="44">
        <f>G131</f>
        <v>497.4</v>
      </c>
      <c r="H130" s="44">
        <f>H131</f>
        <v>497.4</v>
      </c>
    </row>
    <row r="131" spans="1:8" ht="31.5">
      <c r="A131" s="41" t="s">
        <v>13</v>
      </c>
      <c r="B131" s="43" t="s">
        <v>172</v>
      </c>
      <c r="C131" s="43" t="s">
        <v>8</v>
      </c>
      <c r="D131" s="44">
        <f>'2019 год Приложение  4'!E101</f>
        <v>100</v>
      </c>
      <c r="E131" s="44">
        <f>'2019 год Приложение  4'!F101</f>
        <v>0</v>
      </c>
      <c r="F131" s="44">
        <f>'2019 год Приложение  4'!G101</f>
        <v>100</v>
      </c>
      <c r="G131" s="44">
        <f>'2019 год Приложение  4'!H101</f>
        <v>497.4</v>
      </c>
      <c r="H131" s="44">
        <f>'2019 год Приложение  4'!I101</f>
        <v>497.4</v>
      </c>
    </row>
    <row r="132" spans="1:11" ht="31.5">
      <c r="A132" s="10" t="s">
        <v>89</v>
      </c>
      <c r="B132" s="11" t="s">
        <v>173</v>
      </c>
      <c r="C132" s="11" t="s">
        <v>0</v>
      </c>
      <c r="D132" s="12">
        <f>D133</f>
        <v>5363.9</v>
      </c>
      <c r="E132" s="12">
        <f>E133</f>
        <v>0</v>
      </c>
      <c r="F132" s="12">
        <f>F133</f>
        <v>5363.9</v>
      </c>
      <c r="G132" s="12">
        <f>G133</f>
        <v>5363.9</v>
      </c>
      <c r="H132" s="12">
        <f>H133</f>
        <v>5363.9</v>
      </c>
      <c r="I132" s="167"/>
      <c r="J132" s="167"/>
      <c r="K132" s="167"/>
    </row>
    <row r="133" spans="1:11" ht="31.5">
      <c r="A133" s="41" t="s">
        <v>250</v>
      </c>
      <c r="B133" s="43" t="s">
        <v>245</v>
      </c>
      <c r="C133" s="43"/>
      <c r="D133" s="44">
        <f>D135+D136+D134</f>
        <v>5363.9</v>
      </c>
      <c r="E133" s="44">
        <f>E135+E136+E134</f>
        <v>0</v>
      </c>
      <c r="F133" s="44">
        <f>F135+F136+F134</f>
        <v>5363.9</v>
      </c>
      <c r="G133" s="44">
        <f>G135+G136</f>
        <v>5363.9</v>
      </c>
      <c r="H133" s="44">
        <f>H135+H136</f>
        <v>5363.9</v>
      </c>
      <c r="I133" s="167"/>
      <c r="J133" s="167"/>
      <c r="K133" s="167"/>
    </row>
    <row r="134" spans="1:11" ht="63">
      <c r="A134" s="41" t="s">
        <v>15</v>
      </c>
      <c r="B134" s="43" t="s">
        <v>245</v>
      </c>
      <c r="C134" s="43" t="s">
        <v>16</v>
      </c>
      <c r="D134" s="44">
        <f>'2019 год Приложение  4'!E326</f>
        <v>0</v>
      </c>
      <c r="E134" s="44">
        <f>'2019 год Приложение  4'!F326</f>
        <v>8.2</v>
      </c>
      <c r="F134" s="44">
        <f>'2019 год Приложение  4'!G326</f>
        <v>8.2</v>
      </c>
      <c r="G134" s="44">
        <f>'2019 год Приложение  4'!H326</f>
        <v>0</v>
      </c>
      <c r="H134" s="44">
        <f>'2019 год Приложение  4'!I326</f>
        <v>0</v>
      </c>
      <c r="I134" s="167"/>
      <c r="J134" s="167"/>
      <c r="K134" s="167"/>
    </row>
    <row r="135" spans="1:8" ht="31.5">
      <c r="A135" s="41" t="s">
        <v>13</v>
      </c>
      <c r="B135" s="43" t="s">
        <v>245</v>
      </c>
      <c r="C135" s="43" t="s">
        <v>8</v>
      </c>
      <c r="D135" s="44">
        <f>'2019 год Приложение  4'!E327</f>
        <v>228.7</v>
      </c>
      <c r="E135" s="44">
        <f>'2019 год Приложение  4'!F327</f>
        <v>10.7</v>
      </c>
      <c r="F135" s="44">
        <f>'2019 год Приложение  4'!G327</f>
        <v>239.39999999999998</v>
      </c>
      <c r="G135" s="44">
        <f>'2019 год Приложение  4'!H327</f>
        <v>228.7</v>
      </c>
      <c r="H135" s="44">
        <f>'2019 год Приложение  4'!I327</f>
        <v>228.7</v>
      </c>
    </row>
    <row r="136" spans="1:8" ht="31.5">
      <c r="A136" s="80" t="s">
        <v>10</v>
      </c>
      <c r="B136" s="43" t="s">
        <v>245</v>
      </c>
      <c r="C136" s="43" t="s">
        <v>11</v>
      </c>
      <c r="D136" s="44">
        <f>'2019 год Приложение  4'!E328</f>
        <v>5135.2</v>
      </c>
      <c r="E136" s="44">
        <f>'2019 год Приложение  4'!F328</f>
        <v>-18.9</v>
      </c>
      <c r="F136" s="44">
        <f>'2019 год Приложение  4'!G328</f>
        <v>5116.3</v>
      </c>
      <c r="G136" s="44">
        <f>'2019 год Приложение  4'!H328</f>
        <v>5135.2</v>
      </c>
      <c r="H136" s="44">
        <f>'2019 год Приложение  4'!I328</f>
        <v>5135.2</v>
      </c>
    </row>
    <row r="137" spans="1:8" ht="31.5">
      <c r="A137" s="10" t="s">
        <v>82</v>
      </c>
      <c r="B137" s="11" t="s">
        <v>166</v>
      </c>
      <c r="C137" s="11" t="s">
        <v>0</v>
      </c>
      <c r="D137" s="12">
        <f>D138+D142</f>
        <v>61802.6</v>
      </c>
      <c r="E137" s="12">
        <f>E138+E142</f>
        <v>0</v>
      </c>
      <c r="F137" s="12">
        <f>F138+F142</f>
        <v>61802.6</v>
      </c>
      <c r="G137" s="12">
        <f>G138+G142</f>
        <v>61767.1</v>
      </c>
      <c r="H137" s="12">
        <f>H138+H142</f>
        <v>57696.399999999994</v>
      </c>
    </row>
    <row r="138" spans="1:8" ht="31.5">
      <c r="A138" s="41" t="s">
        <v>14</v>
      </c>
      <c r="B138" s="43" t="s">
        <v>167</v>
      </c>
      <c r="C138" s="43"/>
      <c r="D138" s="44">
        <f>D139+D140+D141</f>
        <v>32143.8</v>
      </c>
      <c r="E138" s="44">
        <f>E139+E140+E141</f>
        <v>0</v>
      </c>
      <c r="F138" s="44">
        <f>F139+F140+F141</f>
        <v>32143.8</v>
      </c>
      <c r="G138" s="44">
        <f>G139+G140+G141</f>
        <v>32114.3</v>
      </c>
      <c r="H138" s="44">
        <f>H139+H140+H141</f>
        <v>29336.8</v>
      </c>
    </row>
    <row r="139" spans="1:8" ht="63">
      <c r="A139" s="41" t="s">
        <v>15</v>
      </c>
      <c r="B139" s="43" t="s">
        <v>167</v>
      </c>
      <c r="C139" s="43" t="s">
        <v>16</v>
      </c>
      <c r="D139" s="44">
        <f>'2019 год Приложение  4'!E331</f>
        <v>25758.3</v>
      </c>
      <c r="E139" s="44">
        <f>'2019 год Приложение  4'!F331</f>
        <v>0</v>
      </c>
      <c r="F139" s="44">
        <f>'2019 год Приложение  4'!G331</f>
        <v>25758.3</v>
      </c>
      <c r="G139" s="44">
        <f>'2019 год Приложение  4'!H331</f>
        <v>25758.3</v>
      </c>
      <c r="H139" s="44">
        <f>'2019 год Приложение  4'!I331</f>
        <v>25080.2</v>
      </c>
    </row>
    <row r="140" spans="1:8" ht="31.5">
      <c r="A140" s="41" t="s">
        <v>13</v>
      </c>
      <c r="B140" s="43" t="s">
        <v>167</v>
      </c>
      <c r="C140" s="43" t="s">
        <v>8</v>
      </c>
      <c r="D140" s="44">
        <f>'2019 год Приложение  4'!E332</f>
        <v>6149</v>
      </c>
      <c r="E140" s="44">
        <f>'2019 год Приложение  4'!F332</f>
        <v>0</v>
      </c>
      <c r="F140" s="44">
        <f>'2019 год Приложение  4'!G332</f>
        <v>6149</v>
      </c>
      <c r="G140" s="44">
        <f>'2019 год Приложение  4'!H332</f>
        <v>6119.5</v>
      </c>
      <c r="H140" s="44">
        <f>'2019 год Приложение  4'!I332</f>
        <v>4020.1</v>
      </c>
    </row>
    <row r="141" spans="1:8" ht="15.75">
      <c r="A141" s="46" t="s">
        <v>9</v>
      </c>
      <c r="B141" s="43" t="s">
        <v>167</v>
      </c>
      <c r="C141" s="43" t="s">
        <v>12</v>
      </c>
      <c r="D141" s="44">
        <f>'2019 год Приложение  4'!E333</f>
        <v>236.5</v>
      </c>
      <c r="E141" s="44">
        <f>'2019 год Приложение  4'!F333</f>
        <v>0</v>
      </c>
      <c r="F141" s="44">
        <f>'2019 год Приложение  4'!G333</f>
        <v>236.5</v>
      </c>
      <c r="G141" s="44">
        <f>'2019 год Приложение  4'!H333</f>
        <v>236.5</v>
      </c>
      <c r="H141" s="44">
        <f>'2019 год Приложение  4'!I333</f>
        <v>236.5</v>
      </c>
    </row>
    <row r="142" spans="1:8" ht="31.5">
      <c r="A142" s="41" t="s">
        <v>60</v>
      </c>
      <c r="B142" s="43" t="s">
        <v>168</v>
      </c>
      <c r="C142" s="43"/>
      <c r="D142" s="44">
        <f>D143+D144</f>
        <v>29658.8</v>
      </c>
      <c r="E142" s="44">
        <f>E143+E144</f>
        <v>0</v>
      </c>
      <c r="F142" s="44">
        <f>F143+F144</f>
        <v>29658.8</v>
      </c>
      <c r="G142" s="44">
        <f>G143+G144</f>
        <v>29652.8</v>
      </c>
      <c r="H142" s="44">
        <f>H143+H144</f>
        <v>28359.6</v>
      </c>
    </row>
    <row r="143" spans="1:8" ht="63">
      <c r="A143" s="41" t="s">
        <v>15</v>
      </c>
      <c r="B143" s="43" t="s">
        <v>168</v>
      </c>
      <c r="C143" s="43" t="s">
        <v>16</v>
      </c>
      <c r="D143" s="44">
        <f>'2019 год Приложение  4'!E335</f>
        <v>28155.6</v>
      </c>
      <c r="E143" s="44">
        <f>'2019 год Приложение  4'!F335</f>
        <v>0</v>
      </c>
      <c r="F143" s="44">
        <f>'2019 год Приложение  4'!G335</f>
        <v>28155.6</v>
      </c>
      <c r="G143" s="44">
        <f>'2019 год Приложение  4'!H335</f>
        <v>28155.6</v>
      </c>
      <c r="H143" s="44">
        <f>'2019 год Приложение  4'!I335</f>
        <v>27836</v>
      </c>
    </row>
    <row r="144" spans="1:8" ht="31.5">
      <c r="A144" s="41" t="s">
        <v>13</v>
      </c>
      <c r="B144" s="43" t="s">
        <v>168</v>
      </c>
      <c r="C144" s="43" t="s">
        <v>8</v>
      </c>
      <c r="D144" s="44">
        <f>'2019 год Приложение  4'!E336</f>
        <v>1503.2</v>
      </c>
      <c r="E144" s="44">
        <f>'2019 год Приложение  4'!F336</f>
        <v>0</v>
      </c>
      <c r="F144" s="44">
        <f>'2019 год Приложение  4'!G336</f>
        <v>1503.2</v>
      </c>
      <c r="G144" s="44">
        <f>'2019 год Приложение  4'!H336</f>
        <v>1497.2</v>
      </c>
      <c r="H144" s="44">
        <f>'2019 год Приложение  4'!I336</f>
        <v>523.6</v>
      </c>
    </row>
    <row r="145" spans="1:8" ht="31.5">
      <c r="A145" s="30" t="s">
        <v>90</v>
      </c>
      <c r="B145" s="31" t="s">
        <v>179</v>
      </c>
      <c r="C145" s="31" t="s">
        <v>0</v>
      </c>
      <c r="D145" s="32">
        <f>D146+D154+D156+D160+D164+D166+D170+D150+D148+D152+D158+D162</f>
        <v>111457.1</v>
      </c>
      <c r="E145" s="32">
        <f>E146+E154+E156+E160+E164+E166+E170+E150+E148+E152+E158+E162</f>
        <v>2916.2</v>
      </c>
      <c r="F145" s="32">
        <f>F146+F154+F156+F160+F164+F166+F170+F150+F148+F152+F158+F162</f>
        <v>114373.30000000002</v>
      </c>
      <c r="G145" s="32">
        <f>G146+G154+G156+G160+G164+G166+G170+G150+G148+G152+G158+G162</f>
        <v>103011.09999999999</v>
      </c>
      <c r="H145" s="32">
        <f>H146+H154+H156+H160+H164+H166+H170+H150+H148+H152+H158+H162</f>
        <v>98965.29999999999</v>
      </c>
    </row>
    <row r="146" spans="1:8" ht="31.5">
      <c r="A146" s="41" t="s">
        <v>55</v>
      </c>
      <c r="B146" s="43" t="s">
        <v>178</v>
      </c>
      <c r="C146" s="43"/>
      <c r="D146" s="20">
        <f>'2019 год Приложение  4'!E228</f>
        <v>25130.3</v>
      </c>
      <c r="E146" s="20">
        <f>'2019 год Приложение  4'!F228</f>
        <v>0</v>
      </c>
      <c r="F146" s="20">
        <f>'2019 год Приложение  4'!G228</f>
        <v>25130.3</v>
      </c>
      <c r="G146" s="20">
        <f>'2019 год Приложение  4'!H228</f>
        <v>23752</v>
      </c>
      <c r="H146" s="20">
        <f>'2019 год Приложение  4'!I228</f>
        <v>22864.4</v>
      </c>
    </row>
    <row r="147" spans="1:8" ht="31.5">
      <c r="A147" s="22" t="s">
        <v>10</v>
      </c>
      <c r="B147" s="43" t="s">
        <v>178</v>
      </c>
      <c r="C147" s="43" t="s">
        <v>11</v>
      </c>
      <c r="D147" s="20">
        <f>'2019 год Приложение  4'!E229</f>
        <v>25130.3</v>
      </c>
      <c r="E147" s="20">
        <f>'2019 год Приложение  4'!F229</f>
        <v>0</v>
      </c>
      <c r="F147" s="20">
        <f>'2019 год Приложение  4'!G229</f>
        <v>25130.3</v>
      </c>
      <c r="G147" s="20">
        <f>'2019 год Приложение  4'!H229</f>
        <v>23752</v>
      </c>
      <c r="H147" s="20">
        <f>'2019 год Приложение  4'!I229</f>
        <v>22864.4</v>
      </c>
    </row>
    <row r="148" spans="1:8" ht="31.5">
      <c r="A148" s="22" t="s">
        <v>358</v>
      </c>
      <c r="B148" s="43" t="s">
        <v>357</v>
      </c>
      <c r="C148" s="43"/>
      <c r="D148" s="20">
        <f>D149</f>
        <v>0</v>
      </c>
      <c r="E148" s="20">
        <f>E149</f>
        <v>1303.8</v>
      </c>
      <c r="F148" s="20">
        <f>F149</f>
        <v>1303.8</v>
      </c>
      <c r="G148" s="20">
        <f>G149</f>
        <v>0</v>
      </c>
      <c r="H148" s="20">
        <f>H149</f>
        <v>0</v>
      </c>
    </row>
    <row r="149" spans="1:8" ht="31.5">
      <c r="A149" s="22" t="s">
        <v>10</v>
      </c>
      <c r="B149" s="43" t="s">
        <v>357</v>
      </c>
      <c r="C149" s="43" t="s">
        <v>11</v>
      </c>
      <c r="D149" s="20">
        <f>'2019 год Приложение  4'!E231</f>
        <v>0</v>
      </c>
      <c r="E149" s="20">
        <f>'2019 год Приложение  4'!F231</f>
        <v>1303.8</v>
      </c>
      <c r="F149" s="20">
        <f>'2019 год Приложение  4'!G231</f>
        <v>1303.8</v>
      </c>
      <c r="G149" s="20">
        <f>'2019 год Приложение  4'!H231</f>
        <v>0</v>
      </c>
      <c r="H149" s="20">
        <f>'2019 год Приложение  4'!I231</f>
        <v>0</v>
      </c>
    </row>
    <row r="150" spans="1:8" ht="31.5">
      <c r="A150" s="22" t="s">
        <v>343</v>
      </c>
      <c r="B150" s="43" t="s">
        <v>342</v>
      </c>
      <c r="C150" s="43"/>
      <c r="D150" s="20">
        <f>D151</f>
        <v>0</v>
      </c>
      <c r="E150" s="20">
        <f>E151</f>
        <v>250</v>
      </c>
      <c r="F150" s="20">
        <f>F151</f>
        <v>250</v>
      </c>
      <c r="G150" s="20">
        <f>G151</f>
        <v>0</v>
      </c>
      <c r="H150" s="20">
        <f>H151</f>
        <v>0</v>
      </c>
    </row>
    <row r="151" spans="1:8" ht="31.5">
      <c r="A151" s="22" t="s">
        <v>10</v>
      </c>
      <c r="B151" s="43" t="s">
        <v>342</v>
      </c>
      <c r="C151" s="43" t="s">
        <v>11</v>
      </c>
      <c r="D151" s="20">
        <f>'2019 год Приложение  4'!E233</f>
        <v>0</v>
      </c>
      <c r="E151" s="20">
        <f>'2019 год Приложение  4'!F233</f>
        <v>250</v>
      </c>
      <c r="F151" s="20">
        <f>'2019 год Приложение  4'!G233</f>
        <v>250</v>
      </c>
      <c r="G151" s="20">
        <f>'2019 год Приложение  4'!H233</f>
        <v>0</v>
      </c>
      <c r="H151" s="20">
        <f>'2019 год Приложение  4'!I233</f>
        <v>0</v>
      </c>
    </row>
    <row r="152" spans="1:8" ht="31.5">
      <c r="A152" s="22" t="s">
        <v>343</v>
      </c>
      <c r="B152" s="43" t="s">
        <v>356</v>
      </c>
      <c r="C152" s="43"/>
      <c r="D152" s="20">
        <f>D153</f>
        <v>0</v>
      </c>
      <c r="E152" s="20">
        <f>E153</f>
        <v>230</v>
      </c>
      <c r="F152" s="20">
        <f>F153</f>
        <v>230</v>
      </c>
      <c r="G152" s="20">
        <f>G153</f>
        <v>0</v>
      </c>
      <c r="H152" s="20">
        <f>H153</f>
        <v>0</v>
      </c>
    </row>
    <row r="153" spans="1:8" ht="31.5">
      <c r="A153" s="74" t="s">
        <v>10</v>
      </c>
      <c r="B153" s="43" t="s">
        <v>356</v>
      </c>
      <c r="C153" s="43" t="s">
        <v>11</v>
      </c>
      <c r="D153" s="20">
        <f>'2019 год Приложение  4'!E235</f>
        <v>0</v>
      </c>
      <c r="E153" s="20">
        <f>'2019 год Приложение  4'!F235</f>
        <v>230</v>
      </c>
      <c r="F153" s="20">
        <f>'2019 год Приложение  4'!G235</f>
        <v>230</v>
      </c>
      <c r="G153" s="20">
        <f>'2019 год Приложение  4'!H235</f>
        <v>0</v>
      </c>
      <c r="H153" s="20">
        <f>'2019 год Приложение  4'!I235</f>
        <v>0</v>
      </c>
    </row>
    <row r="154" spans="1:8" ht="15.75">
      <c r="A154" s="22" t="s">
        <v>264</v>
      </c>
      <c r="B154" s="43" t="s">
        <v>265</v>
      </c>
      <c r="C154" s="43"/>
      <c r="D154" s="20">
        <f>'2019 год Приложение  4'!E236</f>
        <v>198</v>
      </c>
      <c r="E154" s="20">
        <f>'2019 год Приложение  4'!F236</f>
        <v>350.70000000000005</v>
      </c>
      <c r="F154" s="20">
        <f>'2019 год Приложение  4'!G236</f>
        <v>548.7</v>
      </c>
      <c r="G154" s="20">
        <f>'2019 год Приложение  4'!H236</f>
        <v>98</v>
      </c>
      <c r="H154" s="20">
        <f>'2019 год Приложение  4'!I236</f>
        <v>0</v>
      </c>
    </row>
    <row r="155" spans="1:12" ht="31.5">
      <c r="A155" s="74" t="s">
        <v>10</v>
      </c>
      <c r="B155" s="43" t="s">
        <v>265</v>
      </c>
      <c r="C155" s="43" t="s">
        <v>11</v>
      </c>
      <c r="D155" s="20">
        <f>'2019 год Приложение  4'!E237</f>
        <v>198</v>
      </c>
      <c r="E155" s="20">
        <f>'2019 год Приложение  4'!F237</f>
        <v>350.70000000000005</v>
      </c>
      <c r="F155" s="20">
        <f>'2019 год Приложение  4'!G237</f>
        <v>548.7</v>
      </c>
      <c r="G155" s="20">
        <f>'2019 год Приложение  4'!H237</f>
        <v>98</v>
      </c>
      <c r="H155" s="20">
        <f>'2019 год Приложение  4'!I237</f>
        <v>0</v>
      </c>
      <c r="J155" s="27"/>
      <c r="K155" s="27"/>
      <c r="L155" s="27"/>
    </row>
    <row r="156" spans="1:8" ht="31.5">
      <c r="A156" s="41" t="s">
        <v>57</v>
      </c>
      <c r="B156" s="43" t="s">
        <v>180</v>
      </c>
      <c r="C156" s="43"/>
      <c r="D156" s="20">
        <f>'2019 год Приложение  4'!E238</f>
        <v>43731.2</v>
      </c>
      <c r="E156" s="20">
        <f>'2019 год Приложение  4'!F238</f>
        <v>1165.4</v>
      </c>
      <c r="F156" s="20">
        <f>'2019 год Приложение  4'!G238</f>
        <v>44896.6</v>
      </c>
      <c r="G156" s="20">
        <f>'2019 год Приложение  4'!H238</f>
        <v>41313.6</v>
      </c>
      <c r="H156" s="20">
        <f>'2019 год Приложение  4'!I238</f>
        <v>39210.4</v>
      </c>
    </row>
    <row r="157" spans="1:8" ht="31.5">
      <c r="A157" s="74" t="s">
        <v>10</v>
      </c>
      <c r="B157" s="43" t="s">
        <v>180</v>
      </c>
      <c r="C157" s="43" t="s">
        <v>11</v>
      </c>
      <c r="D157" s="20">
        <f>'2019 год Приложение  4'!E239</f>
        <v>43731.2</v>
      </c>
      <c r="E157" s="20">
        <f>'2019 год Приложение  4'!F239</f>
        <v>1165.4</v>
      </c>
      <c r="F157" s="20">
        <f>'2019 год Приложение  4'!G239</f>
        <v>44896.6</v>
      </c>
      <c r="G157" s="20">
        <f>'2019 год Приложение  4'!H239</f>
        <v>41313.6</v>
      </c>
      <c r="H157" s="20">
        <f>'2019 год Приложение  4'!I239</f>
        <v>39210.4</v>
      </c>
    </row>
    <row r="158" spans="1:8" ht="31.5">
      <c r="A158" s="41" t="s">
        <v>375</v>
      </c>
      <c r="B158" s="43" t="s">
        <v>376</v>
      </c>
      <c r="C158" s="43"/>
      <c r="D158" s="20">
        <f>D159</f>
        <v>0</v>
      </c>
      <c r="E158" s="20">
        <f>E159</f>
        <v>98.6</v>
      </c>
      <c r="F158" s="20">
        <f>F159</f>
        <v>98.6</v>
      </c>
      <c r="G158" s="20">
        <f>G159</f>
        <v>0</v>
      </c>
      <c r="H158" s="20">
        <f>H159</f>
        <v>0</v>
      </c>
    </row>
    <row r="159" spans="1:8" ht="31.5">
      <c r="A159" s="74" t="s">
        <v>10</v>
      </c>
      <c r="B159" s="43" t="s">
        <v>376</v>
      </c>
      <c r="C159" s="43" t="s">
        <v>11</v>
      </c>
      <c r="D159" s="20">
        <f>'2019 год Приложение  4'!E241</f>
        <v>0</v>
      </c>
      <c r="E159" s="20">
        <f>'2019 год Приложение  4'!F241</f>
        <v>98.6</v>
      </c>
      <c r="F159" s="20">
        <f>'2019 год Приложение  4'!G241</f>
        <v>98.6</v>
      </c>
      <c r="G159" s="20">
        <f>'2019 год Приложение  4'!H241</f>
        <v>0</v>
      </c>
      <c r="H159" s="20">
        <f>'2019 год Приложение  4'!I241</f>
        <v>0</v>
      </c>
    </row>
    <row r="160" spans="1:8" ht="47.25">
      <c r="A160" s="41" t="s">
        <v>56</v>
      </c>
      <c r="B160" s="43" t="s">
        <v>181</v>
      </c>
      <c r="C160" s="43"/>
      <c r="D160" s="20">
        <f>'2019 год Приложение  4'!E242</f>
        <v>22405.6</v>
      </c>
      <c r="E160" s="20">
        <f>'2019 год Приложение  4'!F242</f>
        <v>-22.6</v>
      </c>
      <c r="F160" s="20">
        <f>'2019 год Приложение  4'!G242</f>
        <v>22383</v>
      </c>
      <c r="G160" s="20">
        <f>'2019 год Приложение  4'!H242</f>
        <v>20842.1</v>
      </c>
      <c r="H160" s="20">
        <f>'2019 год Приложение  4'!I242</f>
        <v>19885.1</v>
      </c>
    </row>
    <row r="161" spans="1:8" ht="31.5">
      <c r="A161" s="117" t="s">
        <v>10</v>
      </c>
      <c r="B161" s="43" t="s">
        <v>181</v>
      </c>
      <c r="C161" s="43" t="s">
        <v>11</v>
      </c>
      <c r="D161" s="20">
        <f>'2019 год Приложение  4'!E243</f>
        <v>22405.6</v>
      </c>
      <c r="E161" s="20">
        <f>'2019 год Приложение  4'!F243</f>
        <v>-22.6</v>
      </c>
      <c r="F161" s="20">
        <f>'2019 год Приложение  4'!G243</f>
        <v>22383</v>
      </c>
      <c r="G161" s="20">
        <f>'2019 год Приложение  4'!H243</f>
        <v>20842.1</v>
      </c>
      <c r="H161" s="20">
        <f>'2019 год Приложение  4'!I243</f>
        <v>19885.1</v>
      </c>
    </row>
    <row r="162" spans="1:8" ht="31.5">
      <c r="A162" s="41" t="s">
        <v>375</v>
      </c>
      <c r="B162" s="43" t="s">
        <v>377</v>
      </c>
      <c r="C162" s="43"/>
      <c r="D162" s="20">
        <f>D163</f>
        <v>0</v>
      </c>
      <c r="E162" s="20">
        <f>E163</f>
        <v>22.6</v>
      </c>
      <c r="F162" s="20">
        <f>F163</f>
        <v>22.6</v>
      </c>
      <c r="G162" s="20">
        <f>G163</f>
        <v>0</v>
      </c>
      <c r="H162" s="20">
        <f>H163</f>
        <v>0</v>
      </c>
    </row>
    <row r="163" spans="1:8" ht="31.5">
      <c r="A163" s="74" t="s">
        <v>10</v>
      </c>
      <c r="B163" s="43" t="s">
        <v>377</v>
      </c>
      <c r="C163" s="43"/>
      <c r="D163" s="20">
        <f>'2019 год Приложение  4'!E245</f>
        <v>0</v>
      </c>
      <c r="E163" s="20">
        <f>'2019 год Приложение  4'!F245</f>
        <v>22.6</v>
      </c>
      <c r="F163" s="20">
        <f>'2019 год Приложение  4'!G245</f>
        <v>22.6</v>
      </c>
      <c r="G163" s="20">
        <f>'2019 год Приложение  4'!H245</f>
        <v>0</v>
      </c>
      <c r="H163" s="20">
        <f>'2019 год Приложение  4'!I245</f>
        <v>0</v>
      </c>
    </row>
    <row r="164" spans="1:8" ht="15.75">
      <c r="A164" s="41" t="s">
        <v>240</v>
      </c>
      <c r="B164" s="43" t="s">
        <v>241</v>
      </c>
      <c r="C164" s="43"/>
      <c r="D164" s="20">
        <f>'2019 год Приложение  4'!E246</f>
        <v>20</v>
      </c>
      <c r="E164" s="20">
        <f>'2019 год Приложение  4'!F246</f>
        <v>0</v>
      </c>
      <c r="F164" s="20">
        <f>'2019 год Приложение  4'!G246</f>
        <v>20</v>
      </c>
      <c r="G164" s="20">
        <f>'2019 год Приложение  4'!H246</f>
        <v>20</v>
      </c>
      <c r="H164" s="20">
        <f>'2019 год Приложение  4'!I246</f>
        <v>20</v>
      </c>
    </row>
    <row r="165" spans="1:8" ht="15.75">
      <c r="A165" s="41" t="s">
        <v>29</v>
      </c>
      <c r="B165" s="43" t="s">
        <v>241</v>
      </c>
      <c r="C165" s="43" t="s">
        <v>17</v>
      </c>
      <c r="D165" s="20">
        <f>'2019 год Приложение  4'!E247</f>
        <v>20</v>
      </c>
      <c r="E165" s="20">
        <f>'2019 год Приложение  4'!F247</f>
        <v>0</v>
      </c>
      <c r="F165" s="20">
        <f>'2019 год Приложение  4'!G247</f>
        <v>20</v>
      </c>
      <c r="G165" s="20">
        <f>'2019 год Приложение  4'!H247</f>
        <v>20</v>
      </c>
      <c r="H165" s="20">
        <f>'2019 год Приложение  4'!I247</f>
        <v>20</v>
      </c>
    </row>
    <row r="166" spans="1:8" ht="15.75">
      <c r="A166" s="41" t="s">
        <v>23</v>
      </c>
      <c r="B166" s="43" t="s">
        <v>182</v>
      </c>
      <c r="C166" s="43"/>
      <c r="D166" s="20">
        <f>'2019 год Приложение  4'!E248</f>
        <v>7813.400000000001</v>
      </c>
      <c r="E166" s="20">
        <f>'2019 год Приложение  4'!F248</f>
        <v>0</v>
      </c>
      <c r="F166" s="20">
        <f>'2019 год Приложение  4'!G248</f>
        <v>7813.400000000001</v>
      </c>
      <c r="G166" s="20">
        <f>'2019 год Приложение  4'!H248</f>
        <v>7583.900000000001</v>
      </c>
      <c r="H166" s="20">
        <f>'2019 год Приложение  4'!I248</f>
        <v>7583.900000000001</v>
      </c>
    </row>
    <row r="167" spans="1:8" ht="63">
      <c r="A167" s="22" t="s">
        <v>15</v>
      </c>
      <c r="B167" s="43" t="s">
        <v>182</v>
      </c>
      <c r="C167" s="43" t="s">
        <v>16</v>
      </c>
      <c r="D167" s="20">
        <f>'2019 год Приложение  4'!E249</f>
        <v>6864.6</v>
      </c>
      <c r="E167" s="20">
        <f>'2019 год Приложение  4'!F249</f>
        <v>0</v>
      </c>
      <c r="F167" s="20">
        <f>'2019 год Приложение  4'!G249</f>
        <v>6864.6</v>
      </c>
      <c r="G167" s="20">
        <f>'2019 год Приложение  4'!H249</f>
        <v>6635.1</v>
      </c>
      <c r="H167" s="20">
        <f>'2019 год Приложение  4'!I249</f>
        <v>6635.1</v>
      </c>
    </row>
    <row r="168" spans="1:8" ht="31.5">
      <c r="A168" s="58" t="s">
        <v>13</v>
      </c>
      <c r="B168" s="43" t="s">
        <v>182</v>
      </c>
      <c r="C168" s="43" t="s">
        <v>8</v>
      </c>
      <c r="D168" s="20">
        <f>'2019 год Приложение  4'!E250</f>
        <v>930</v>
      </c>
      <c r="E168" s="20">
        <f>'2019 год Приложение  4'!F250</f>
        <v>0</v>
      </c>
      <c r="F168" s="20">
        <f>'2019 год Приложение  4'!G250</f>
        <v>930</v>
      </c>
      <c r="G168" s="20">
        <f>'2019 год Приложение  4'!H250</f>
        <v>930</v>
      </c>
      <c r="H168" s="20">
        <f>'2019 год Приложение  4'!I250</f>
        <v>930</v>
      </c>
    </row>
    <row r="169" spans="1:8" ht="15.75">
      <c r="A169" s="58" t="s">
        <v>9</v>
      </c>
      <c r="B169" s="43" t="s">
        <v>182</v>
      </c>
      <c r="C169" s="43" t="s">
        <v>12</v>
      </c>
      <c r="D169" s="20">
        <f>'2019 год Приложение  4'!E251</f>
        <v>18.8</v>
      </c>
      <c r="E169" s="20">
        <f>'2019 год Приложение  4'!F251</f>
        <v>0</v>
      </c>
      <c r="F169" s="20">
        <f>'2019 год Приложение  4'!G251</f>
        <v>18.8</v>
      </c>
      <c r="G169" s="20">
        <f>'2019 год Приложение  4'!H251</f>
        <v>18.8</v>
      </c>
      <c r="H169" s="20">
        <f>'2019 год Приложение  4'!I251</f>
        <v>18.8</v>
      </c>
    </row>
    <row r="170" spans="1:8" ht="31.5">
      <c r="A170" s="41" t="s">
        <v>54</v>
      </c>
      <c r="B170" s="43" t="s">
        <v>183</v>
      </c>
      <c r="C170" s="43"/>
      <c r="D170" s="20">
        <f>'2019 год Приложение  4'!E252</f>
        <v>12158.6</v>
      </c>
      <c r="E170" s="20">
        <f>'2019 год Приложение  4'!F252</f>
        <v>-482.30000000000007</v>
      </c>
      <c r="F170" s="20">
        <f>'2019 год Приложение  4'!G252</f>
        <v>11676.3</v>
      </c>
      <c r="G170" s="20">
        <f>'2019 год Приложение  4'!H252</f>
        <v>9401.5</v>
      </c>
      <c r="H170" s="20">
        <f>'2019 год Приложение  4'!I252</f>
        <v>9401.5</v>
      </c>
    </row>
    <row r="171" spans="1:10" ht="63">
      <c r="A171" s="22" t="s">
        <v>15</v>
      </c>
      <c r="B171" s="43" t="s">
        <v>183</v>
      </c>
      <c r="C171" s="43" t="s">
        <v>16</v>
      </c>
      <c r="D171" s="20">
        <f>'2019 год Приложение  4'!E253</f>
        <v>8708.8</v>
      </c>
      <c r="E171" s="20">
        <f>'2019 год Приложение  4'!F253</f>
        <v>32.300000000000004</v>
      </c>
      <c r="F171" s="20">
        <f>'2019 год Приложение  4'!G253</f>
        <v>8741.099999999999</v>
      </c>
      <c r="G171" s="20">
        <f>'2019 год Приложение  4'!H253</f>
        <v>8708.8</v>
      </c>
      <c r="H171" s="20">
        <f>'2019 год Приложение  4'!I253</f>
        <v>8708.8</v>
      </c>
      <c r="J171" s="27"/>
    </row>
    <row r="172" spans="1:8" ht="31.5">
      <c r="A172" s="58" t="s">
        <v>13</v>
      </c>
      <c r="B172" s="43" t="s">
        <v>183</v>
      </c>
      <c r="C172" s="43" t="s">
        <v>8</v>
      </c>
      <c r="D172" s="20">
        <f>'2019 год Приложение  4'!E254</f>
        <v>690.2</v>
      </c>
      <c r="E172" s="20">
        <f>'2019 год Приложение  4'!F254</f>
        <v>1.8</v>
      </c>
      <c r="F172" s="20">
        <f>'2019 год Приложение  4'!G254</f>
        <v>692</v>
      </c>
      <c r="G172" s="20">
        <f>'2019 год Приложение  4'!H254</f>
        <v>690.2</v>
      </c>
      <c r="H172" s="20">
        <f>'2019 год Приложение  4'!I254</f>
        <v>690.2</v>
      </c>
    </row>
    <row r="173" spans="1:8" ht="15.75">
      <c r="A173" s="41" t="s">
        <v>29</v>
      </c>
      <c r="B173" s="43" t="s">
        <v>183</v>
      </c>
      <c r="C173" s="43" t="s">
        <v>17</v>
      </c>
      <c r="D173" s="20">
        <f>'2019 год Приложение  4'!E255</f>
        <v>2757.1</v>
      </c>
      <c r="E173" s="20">
        <f>'2019 год Приложение  4'!F255</f>
        <v>-519.4000000000001</v>
      </c>
      <c r="F173" s="20">
        <f>'2019 год Приложение  4'!G255</f>
        <v>2237.7</v>
      </c>
      <c r="G173" s="20">
        <f>'2019 год Приложение  4'!H255</f>
        <v>0</v>
      </c>
      <c r="H173" s="20">
        <f>'2019 год Приложение  4'!I255</f>
        <v>0</v>
      </c>
    </row>
    <row r="174" spans="1:8" ht="15.75">
      <c r="A174" s="58" t="s">
        <v>9</v>
      </c>
      <c r="B174" s="43" t="s">
        <v>183</v>
      </c>
      <c r="C174" s="43" t="s">
        <v>12</v>
      </c>
      <c r="D174" s="20">
        <f>'2019 год Приложение  4'!E256</f>
        <v>2.5</v>
      </c>
      <c r="E174" s="20">
        <f>'2019 год Приложение  4'!F256</f>
        <v>3</v>
      </c>
      <c r="F174" s="20">
        <f>'2019 год Приложение  4'!G256</f>
        <v>5.5</v>
      </c>
      <c r="G174" s="20">
        <f>'2019 год Приложение  4'!H256</f>
        <v>2.5</v>
      </c>
      <c r="H174" s="20">
        <f>'2019 год Приложение  4'!I256</f>
        <v>2.5</v>
      </c>
    </row>
    <row r="175" spans="1:8" ht="31.5">
      <c r="A175" s="30" t="s">
        <v>58</v>
      </c>
      <c r="B175" s="31" t="s">
        <v>184</v>
      </c>
      <c r="C175" s="31" t="s">
        <v>0</v>
      </c>
      <c r="D175" s="32">
        <f>D182+D178+D176+D185+D180</f>
        <v>58420.7</v>
      </c>
      <c r="E175" s="32">
        <f>E182+E178+E176+E185+E180</f>
        <v>0</v>
      </c>
      <c r="F175" s="32">
        <f>F182+F178+F176+F185+F180</f>
        <v>58420.7</v>
      </c>
      <c r="G175" s="32">
        <f>G182+G178+G176+G185+G180</f>
        <v>58420.7</v>
      </c>
      <c r="H175" s="32">
        <f>H182+H178+H176+H185+H180</f>
        <v>58420.7</v>
      </c>
    </row>
    <row r="176" spans="1:8" ht="31.5">
      <c r="A176" s="41" t="s">
        <v>59</v>
      </c>
      <c r="B176" s="43" t="s">
        <v>185</v>
      </c>
      <c r="C176" s="43"/>
      <c r="D176" s="37">
        <f>'2019 год Приложение  4'!E103</f>
        <v>56000</v>
      </c>
      <c r="E176" s="37">
        <f>'2019 год Приложение  4'!F103</f>
        <v>0</v>
      </c>
      <c r="F176" s="37">
        <f>'2019 год Приложение  4'!G103</f>
        <v>56000</v>
      </c>
      <c r="G176" s="37">
        <f>'2019 год Приложение  4'!H103</f>
        <v>56000</v>
      </c>
      <c r="H176" s="37">
        <f>'2019 год Приложение  4'!I103</f>
        <v>56000</v>
      </c>
    </row>
    <row r="177" spans="1:8" ht="31.5">
      <c r="A177" s="59" t="s">
        <v>10</v>
      </c>
      <c r="B177" s="43" t="s">
        <v>185</v>
      </c>
      <c r="C177" s="43" t="s">
        <v>11</v>
      </c>
      <c r="D177" s="37">
        <f>'2019 год Приложение  4'!E104</f>
        <v>56000</v>
      </c>
      <c r="E177" s="37">
        <f>'2019 год Приложение  4'!F104</f>
        <v>0</v>
      </c>
      <c r="F177" s="37">
        <f>'2019 год Приложение  4'!G104</f>
        <v>56000</v>
      </c>
      <c r="G177" s="37">
        <f>'2019 год Приложение  4'!H104</f>
        <v>56000</v>
      </c>
      <c r="H177" s="37">
        <f>'2019 год Приложение  4'!I104</f>
        <v>56000</v>
      </c>
    </row>
    <row r="178" spans="1:8" ht="15.75">
      <c r="A178" s="60" t="s">
        <v>43</v>
      </c>
      <c r="B178" s="43" t="s">
        <v>186</v>
      </c>
      <c r="C178" s="43"/>
      <c r="D178" s="37">
        <f>'2019 год Приложение  4'!E105</f>
        <v>300.7</v>
      </c>
      <c r="E178" s="37">
        <f>'2019 год Приложение  4'!F105</f>
        <v>0</v>
      </c>
      <c r="F178" s="37">
        <f>'2019 год Приложение  4'!G105</f>
        <v>300.7</v>
      </c>
      <c r="G178" s="37">
        <f>'2019 год Приложение  4'!H105</f>
        <v>300.7</v>
      </c>
      <c r="H178" s="37">
        <f>'2019 год Приложение  4'!I105</f>
        <v>300.7</v>
      </c>
    </row>
    <row r="179" spans="1:8" ht="31.5">
      <c r="A179" s="60" t="s">
        <v>10</v>
      </c>
      <c r="B179" s="43" t="s">
        <v>186</v>
      </c>
      <c r="C179" s="43" t="s">
        <v>11</v>
      </c>
      <c r="D179" s="37">
        <f>'2019 год Приложение  4'!E106</f>
        <v>300.7</v>
      </c>
      <c r="E179" s="37">
        <f>'2019 год Приложение  4'!F106</f>
        <v>0</v>
      </c>
      <c r="F179" s="37">
        <f>'2019 год Приложение  4'!G106</f>
        <v>300.7</v>
      </c>
      <c r="G179" s="37">
        <f>'2019 год Приложение  4'!H106</f>
        <v>300.7</v>
      </c>
      <c r="H179" s="37">
        <f>'2019 год Приложение  4'!I106</f>
        <v>300.7</v>
      </c>
    </row>
    <row r="180" spans="1:8" ht="31.5">
      <c r="A180" s="99" t="s">
        <v>283</v>
      </c>
      <c r="B180" s="43" t="s">
        <v>282</v>
      </c>
      <c r="C180" s="15"/>
      <c r="D180" s="37">
        <f>'2019 год Приложение  4'!E107</f>
        <v>20</v>
      </c>
      <c r="E180" s="37">
        <f>'2019 год Приложение  4'!F107</f>
        <v>0</v>
      </c>
      <c r="F180" s="37">
        <f>'2019 год Приложение  4'!G107</f>
        <v>20</v>
      </c>
      <c r="G180" s="37">
        <f>'2019 год Приложение  4'!H107</f>
        <v>20</v>
      </c>
      <c r="H180" s="37">
        <f>'2019 год Приложение  4'!I107</f>
        <v>20</v>
      </c>
    </row>
    <row r="181" spans="1:8" ht="31.5">
      <c r="A181" s="22" t="s">
        <v>13</v>
      </c>
      <c r="B181" s="43" t="s">
        <v>282</v>
      </c>
      <c r="C181" s="15" t="s">
        <v>8</v>
      </c>
      <c r="D181" s="37">
        <f>'2019 год Приложение  4'!E108</f>
        <v>20</v>
      </c>
      <c r="E181" s="37">
        <f>'2019 год Приложение  4'!F108</f>
        <v>0</v>
      </c>
      <c r="F181" s="37">
        <f>'2019 год Приложение  4'!G108</f>
        <v>20</v>
      </c>
      <c r="G181" s="37">
        <f>'2019 год Приложение  4'!H108</f>
        <v>20</v>
      </c>
      <c r="H181" s="37">
        <f>'2019 год Приложение  4'!I108</f>
        <v>20</v>
      </c>
    </row>
    <row r="182" spans="1:8" ht="31.5">
      <c r="A182" s="99" t="s">
        <v>283</v>
      </c>
      <c r="B182" s="43" t="s">
        <v>187</v>
      </c>
      <c r="C182" s="43"/>
      <c r="D182" s="37">
        <f>'2019 год Приложение  4'!E109</f>
        <v>2000</v>
      </c>
      <c r="E182" s="37">
        <f>'2019 год Приложение  4'!F109</f>
        <v>0</v>
      </c>
      <c r="F182" s="37">
        <f>'2019 год Приложение  4'!G109</f>
        <v>2000</v>
      </c>
      <c r="G182" s="37">
        <f>'2019 год Приложение  4'!H109</f>
        <v>2000</v>
      </c>
      <c r="H182" s="37">
        <f>'2019 год Приложение  4'!I109</f>
        <v>2000</v>
      </c>
    </row>
    <row r="183" spans="1:8" ht="63">
      <c r="A183" s="99" t="s">
        <v>15</v>
      </c>
      <c r="B183" s="43" t="s">
        <v>187</v>
      </c>
      <c r="C183" s="43" t="s">
        <v>16</v>
      </c>
      <c r="D183" s="37">
        <f>'2019 год Приложение  4'!E110</f>
        <v>0</v>
      </c>
      <c r="E183" s="37">
        <f>'2019 год Приложение  4'!F110</f>
        <v>1550</v>
      </c>
      <c r="F183" s="37">
        <f>'2019 год Приложение  4'!G110</f>
        <v>1550</v>
      </c>
      <c r="G183" s="37"/>
      <c r="H183" s="37"/>
    </row>
    <row r="184" spans="1:8" ht="31.5">
      <c r="A184" s="22" t="s">
        <v>13</v>
      </c>
      <c r="B184" s="43" t="s">
        <v>187</v>
      </c>
      <c r="C184" s="43" t="s">
        <v>8</v>
      </c>
      <c r="D184" s="37">
        <f>'2019 год Приложение  4'!E111</f>
        <v>2000</v>
      </c>
      <c r="E184" s="37">
        <f>'2019 год Приложение  4'!F111</f>
        <v>-1550</v>
      </c>
      <c r="F184" s="37">
        <f>'2019 год Приложение  4'!G111</f>
        <v>450</v>
      </c>
      <c r="G184" s="37">
        <f>'2019 год Приложение  4'!H111</f>
        <v>2000</v>
      </c>
      <c r="H184" s="37">
        <f>'2019 год Приложение  4'!I111</f>
        <v>2000</v>
      </c>
    </row>
    <row r="185" spans="1:8" ht="47.25">
      <c r="A185" s="22" t="s">
        <v>252</v>
      </c>
      <c r="B185" s="43" t="s">
        <v>266</v>
      </c>
      <c r="C185" s="15"/>
      <c r="D185" s="37">
        <f>'2019 год Приложение  4'!E112</f>
        <v>100</v>
      </c>
      <c r="E185" s="37">
        <f>'2019 год Приложение  4'!F112</f>
        <v>0</v>
      </c>
      <c r="F185" s="37">
        <f>'2019 год Приложение  4'!G112</f>
        <v>100</v>
      </c>
      <c r="G185" s="37">
        <f>'2019 год Приложение  4'!H112</f>
        <v>100</v>
      </c>
      <c r="H185" s="37">
        <f>'2019 год Приложение  4'!I112</f>
        <v>100</v>
      </c>
    </row>
    <row r="186" spans="1:8" ht="31.5">
      <c r="A186" s="22" t="s">
        <v>10</v>
      </c>
      <c r="B186" s="43" t="s">
        <v>266</v>
      </c>
      <c r="C186" s="15" t="s">
        <v>11</v>
      </c>
      <c r="D186" s="37">
        <f>'2019 год Приложение  4'!E113</f>
        <v>100</v>
      </c>
      <c r="E186" s="37">
        <f>'2019 год Приложение  4'!F113</f>
        <v>0</v>
      </c>
      <c r="F186" s="37">
        <f>'2019 год Приложение  4'!G113</f>
        <v>100</v>
      </c>
      <c r="G186" s="37">
        <f>'2019 год Приложение  4'!H113</f>
        <v>100</v>
      </c>
      <c r="H186" s="37">
        <f>'2019 год Приложение  4'!I113</f>
        <v>100</v>
      </c>
    </row>
    <row r="187" spans="1:11" ht="31.5">
      <c r="A187" s="30" t="s">
        <v>91</v>
      </c>
      <c r="B187" s="31" t="s">
        <v>200</v>
      </c>
      <c r="C187" s="31" t="s">
        <v>0</v>
      </c>
      <c r="D187" s="32">
        <f>D196+D209+D243+D188</f>
        <v>164107.3</v>
      </c>
      <c r="E187" s="32">
        <f>E196+E209+E243+E188</f>
        <v>4286</v>
      </c>
      <c r="F187" s="32">
        <f>F196+F209+F243+F188</f>
        <v>168393.3</v>
      </c>
      <c r="G187" s="32">
        <f>G196+G209+G243+G188</f>
        <v>169491.7</v>
      </c>
      <c r="H187" s="32">
        <f>H196+H209+H243+H188</f>
        <v>168360.50000000003</v>
      </c>
      <c r="I187" s="27"/>
      <c r="J187" s="27"/>
      <c r="K187" s="27"/>
    </row>
    <row r="188" spans="1:8" ht="31.5">
      <c r="A188" s="10" t="s">
        <v>311</v>
      </c>
      <c r="B188" s="106" t="s">
        <v>201</v>
      </c>
      <c r="C188" s="106"/>
      <c r="D188" s="154">
        <f>D189+D191</f>
        <v>25979.199999999997</v>
      </c>
      <c r="E188" s="154">
        <f>E189+E191</f>
        <v>686</v>
      </c>
      <c r="F188" s="154">
        <f>F189+F191</f>
        <v>26665.199999999997</v>
      </c>
      <c r="G188" s="154">
        <f>G189+G191</f>
        <v>25654.9</v>
      </c>
      <c r="H188" s="154">
        <f>H189+H191</f>
        <v>24682.7</v>
      </c>
    </row>
    <row r="189" spans="1:8" ht="15.75">
      <c r="A189" s="149" t="s">
        <v>310</v>
      </c>
      <c r="B189" s="36" t="s">
        <v>309</v>
      </c>
      <c r="C189" s="36"/>
      <c r="D189" s="37">
        <f>D190</f>
        <v>7041.4</v>
      </c>
      <c r="E189" s="37">
        <f>E190</f>
        <v>0</v>
      </c>
      <c r="F189" s="37">
        <f>F190</f>
        <v>7041.4</v>
      </c>
      <c r="G189" s="37">
        <f>G190</f>
        <v>7041.4</v>
      </c>
      <c r="H189" s="37">
        <f>H190</f>
        <v>6327.7</v>
      </c>
    </row>
    <row r="190" spans="1:8" ht="15.75">
      <c r="A190" s="149" t="s">
        <v>296</v>
      </c>
      <c r="B190" s="36" t="s">
        <v>309</v>
      </c>
      <c r="C190" s="36" t="s">
        <v>297</v>
      </c>
      <c r="D190" s="37">
        <f>'2019 год Приложение  4'!E117</f>
        <v>7041.4</v>
      </c>
      <c r="E190" s="37">
        <f>'2019 год Приложение  4'!F117</f>
        <v>0</v>
      </c>
      <c r="F190" s="37">
        <f>'2019 год Приложение  4'!G117</f>
        <v>7041.4</v>
      </c>
      <c r="G190" s="37">
        <f>'2019 год Приложение  4'!H117</f>
        <v>7041.4</v>
      </c>
      <c r="H190" s="37">
        <f>'2019 год Приложение  4'!I117</f>
        <v>6327.7</v>
      </c>
    </row>
    <row r="191" spans="1:8" ht="31.5">
      <c r="A191" s="75" t="s">
        <v>14</v>
      </c>
      <c r="B191" s="15" t="s">
        <v>202</v>
      </c>
      <c r="C191" s="21"/>
      <c r="D191" s="20">
        <f>SUM(D192:D195)</f>
        <v>18937.8</v>
      </c>
      <c r="E191" s="20">
        <f>SUM(E192:E195)</f>
        <v>686</v>
      </c>
      <c r="F191" s="20">
        <f>SUM(F192:F195)</f>
        <v>19623.8</v>
      </c>
      <c r="G191" s="20">
        <f>SUM(G192:G195)</f>
        <v>18613.5</v>
      </c>
      <c r="H191" s="20">
        <f>SUM(H192:H195)</f>
        <v>18355</v>
      </c>
    </row>
    <row r="192" spans="1:8" ht="63">
      <c r="A192" s="56" t="s">
        <v>15</v>
      </c>
      <c r="B192" s="15" t="s">
        <v>202</v>
      </c>
      <c r="C192" s="43" t="s">
        <v>16</v>
      </c>
      <c r="D192" s="20">
        <f>'2019 год Приложение  4'!E345</f>
        <v>17320.6</v>
      </c>
      <c r="E192" s="20">
        <f>'2019 год Приложение  4'!F345</f>
        <v>0</v>
      </c>
      <c r="F192" s="20">
        <f>'2019 год Приложение  4'!G345</f>
        <v>17320.6</v>
      </c>
      <c r="G192" s="20">
        <f>'2019 год Приложение  4'!H345</f>
        <v>17274.6</v>
      </c>
      <c r="H192" s="20">
        <f>'2019 год Приложение  4'!I345</f>
        <v>17191.6</v>
      </c>
    </row>
    <row r="193" spans="1:8" ht="31.5">
      <c r="A193" s="46" t="s">
        <v>13</v>
      </c>
      <c r="B193" s="15" t="s">
        <v>202</v>
      </c>
      <c r="C193" s="43" t="s">
        <v>8</v>
      </c>
      <c r="D193" s="20">
        <f>'2019 год Приложение  4'!E346</f>
        <v>1280.2</v>
      </c>
      <c r="E193" s="20">
        <f>'2019 год Приложение  4'!F346</f>
        <v>100</v>
      </c>
      <c r="F193" s="20">
        <f>'2019 год Приложение  4'!G346</f>
        <v>1380.2</v>
      </c>
      <c r="G193" s="20">
        <f>'2019 год Приложение  4'!H346</f>
        <v>1315.9</v>
      </c>
      <c r="H193" s="20">
        <f>'2019 год Приложение  4'!I346</f>
        <v>1140.4</v>
      </c>
    </row>
    <row r="194" spans="1:8" ht="15.75">
      <c r="A194" s="42" t="s">
        <v>29</v>
      </c>
      <c r="B194" s="15" t="s">
        <v>202</v>
      </c>
      <c r="C194" s="43" t="s">
        <v>17</v>
      </c>
      <c r="D194" s="20">
        <f>'2019 год Приложение  4'!E347</f>
        <v>314</v>
      </c>
      <c r="E194" s="20">
        <f>'2019 год Приложение  4'!F347</f>
        <v>586</v>
      </c>
      <c r="F194" s="20">
        <f>'2019 год Приложение  4'!G347</f>
        <v>900</v>
      </c>
      <c r="G194" s="20">
        <f>'2019 год Приложение  4'!H347</f>
        <v>0</v>
      </c>
      <c r="H194" s="20">
        <f>'2019 год Приложение  4'!I347</f>
        <v>0</v>
      </c>
    </row>
    <row r="195" spans="1:8" ht="15.75">
      <c r="A195" s="46" t="s">
        <v>9</v>
      </c>
      <c r="B195" s="15" t="s">
        <v>202</v>
      </c>
      <c r="C195" s="43" t="s">
        <v>12</v>
      </c>
      <c r="D195" s="20">
        <f>'2019 год Приложение  4'!E348</f>
        <v>23</v>
      </c>
      <c r="E195" s="20">
        <f>'2019 год Приложение  4'!F348</f>
        <v>0</v>
      </c>
      <c r="F195" s="20">
        <f>'2019 год Приложение  4'!G348</f>
        <v>23</v>
      </c>
      <c r="G195" s="20">
        <f>'2019 год Приложение  4'!H348</f>
        <v>23</v>
      </c>
      <c r="H195" s="20">
        <f>'2019 год Приложение  4'!I348</f>
        <v>23</v>
      </c>
    </row>
    <row r="196" spans="1:8" ht="31.5">
      <c r="A196" s="10" t="s">
        <v>93</v>
      </c>
      <c r="B196" s="11" t="s">
        <v>203</v>
      </c>
      <c r="C196" s="11" t="s">
        <v>0</v>
      </c>
      <c r="D196" s="12">
        <f>D197+D199+D201+D205</f>
        <v>25532.399999999998</v>
      </c>
      <c r="E196" s="12">
        <f>E197+E199+E201+E205</f>
        <v>0</v>
      </c>
      <c r="F196" s="12">
        <f>F197+F199+F201+F205</f>
        <v>25532.399999999998</v>
      </c>
      <c r="G196" s="12">
        <f>G197+G199+G201+G205</f>
        <v>26084.8</v>
      </c>
      <c r="H196" s="12">
        <f>H197+H199+H201+H205</f>
        <v>25925.8</v>
      </c>
    </row>
    <row r="197" spans="1:8" ht="47.25">
      <c r="A197" s="16" t="s">
        <v>63</v>
      </c>
      <c r="B197" s="15" t="s">
        <v>204</v>
      </c>
      <c r="C197" s="7"/>
      <c r="D197" s="8">
        <f>D198</f>
        <v>1135</v>
      </c>
      <c r="E197" s="8">
        <f>E198</f>
        <v>0</v>
      </c>
      <c r="F197" s="8">
        <f>F198</f>
        <v>1135</v>
      </c>
      <c r="G197" s="8">
        <f>G198</f>
        <v>2593</v>
      </c>
      <c r="H197" s="8">
        <f>H198</f>
        <v>2400</v>
      </c>
    </row>
    <row r="198" spans="1:8" ht="31.5">
      <c r="A198" s="46" t="s">
        <v>13</v>
      </c>
      <c r="B198" s="15" t="s">
        <v>204</v>
      </c>
      <c r="C198" s="43" t="s">
        <v>8</v>
      </c>
      <c r="D198" s="20">
        <f>'2019 год Приложение  4'!E275</f>
        <v>1135</v>
      </c>
      <c r="E198" s="20">
        <f>'2019 год Приложение  4'!F275</f>
        <v>0</v>
      </c>
      <c r="F198" s="20">
        <f>'2019 год Приложение  4'!G275</f>
        <v>1135</v>
      </c>
      <c r="G198" s="20">
        <f>'2019 год Приложение  4'!H275</f>
        <v>2593</v>
      </c>
      <c r="H198" s="20">
        <f>'2019 год Приложение  4'!I275</f>
        <v>2400</v>
      </c>
    </row>
    <row r="199" spans="1:8" ht="23.25" customHeight="1">
      <c r="A199" s="57" t="s">
        <v>18</v>
      </c>
      <c r="B199" s="15" t="s">
        <v>205</v>
      </c>
      <c r="C199" s="21"/>
      <c r="D199" s="20">
        <f>D200</f>
        <v>300</v>
      </c>
      <c r="E199" s="20">
        <f>E200</f>
        <v>0</v>
      </c>
      <c r="F199" s="20">
        <f>F200</f>
        <v>300</v>
      </c>
      <c r="G199" s="20">
        <f>G200</f>
        <v>456</v>
      </c>
      <c r="H199" s="20">
        <f>H200</f>
        <v>430</v>
      </c>
    </row>
    <row r="200" spans="1:8" ht="31.5">
      <c r="A200" s="46" t="s">
        <v>13</v>
      </c>
      <c r="B200" s="15" t="s">
        <v>205</v>
      </c>
      <c r="C200" s="43" t="s">
        <v>8</v>
      </c>
      <c r="D200" s="20">
        <f>'2019 год Приложение  4'!E277</f>
        <v>300</v>
      </c>
      <c r="E200" s="20">
        <f>'2019 год Приложение  4'!F277</f>
        <v>0</v>
      </c>
      <c r="F200" s="20">
        <f>'2019 год Приложение  4'!G277</f>
        <v>300</v>
      </c>
      <c r="G200" s="20">
        <f>'2019 год Приложение  4'!H277</f>
        <v>456</v>
      </c>
      <c r="H200" s="20">
        <f>'2019 год Приложение  4'!I277</f>
        <v>430</v>
      </c>
    </row>
    <row r="201" spans="1:8" ht="31.5">
      <c r="A201" s="57" t="s">
        <v>14</v>
      </c>
      <c r="B201" s="15" t="s">
        <v>206</v>
      </c>
      <c r="C201" s="21"/>
      <c r="D201" s="20">
        <f>SUM(D202:D204)</f>
        <v>16661.899999999998</v>
      </c>
      <c r="E201" s="20">
        <f>SUM(E202:E204)</f>
        <v>0</v>
      </c>
      <c r="F201" s="20">
        <f>SUM(F202:F204)</f>
        <v>16661.899999999998</v>
      </c>
      <c r="G201" s="20">
        <f>SUM(G202:G204)</f>
        <v>16370.3</v>
      </c>
      <c r="H201" s="20">
        <f>SUM(H202:H204)</f>
        <v>16370.3</v>
      </c>
    </row>
    <row r="202" spans="1:8" ht="63">
      <c r="A202" s="56" t="s">
        <v>15</v>
      </c>
      <c r="B202" s="15" t="s">
        <v>206</v>
      </c>
      <c r="C202" s="43" t="s">
        <v>16</v>
      </c>
      <c r="D202" s="20">
        <f>'2019 год Приложение  4'!E279</f>
        <v>14446.3</v>
      </c>
      <c r="E202" s="20">
        <f>'2019 год Приложение  4'!F279</f>
        <v>0</v>
      </c>
      <c r="F202" s="20">
        <f>'2019 год Приложение  4'!G279</f>
        <v>14446.3</v>
      </c>
      <c r="G202" s="20">
        <f>'2019 год Приложение  4'!H279</f>
        <v>14446.3</v>
      </c>
      <c r="H202" s="20">
        <f>'2019 год Приложение  4'!I279</f>
        <v>14446.3</v>
      </c>
    </row>
    <row r="203" spans="1:8" ht="31.5">
      <c r="A203" s="46" t="s">
        <v>13</v>
      </c>
      <c r="B203" s="15" t="s">
        <v>206</v>
      </c>
      <c r="C203" s="43" t="s">
        <v>8</v>
      </c>
      <c r="D203" s="20">
        <f>'2019 год Приложение  4'!E280</f>
        <v>2200.6</v>
      </c>
      <c r="E203" s="20">
        <f>'2019 год Приложение  4'!F280</f>
        <v>0</v>
      </c>
      <c r="F203" s="20">
        <f>'2019 год Приложение  4'!G280</f>
        <v>2200.6</v>
      </c>
      <c r="G203" s="20">
        <f>'2019 год Приложение  4'!H280</f>
        <v>1909</v>
      </c>
      <c r="H203" s="20">
        <f>'2019 год Приложение  4'!I280</f>
        <v>1909</v>
      </c>
    </row>
    <row r="204" spans="1:8" ht="15.75">
      <c r="A204" s="46" t="s">
        <v>9</v>
      </c>
      <c r="B204" s="15" t="s">
        <v>206</v>
      </c>
      <c r="C204" s="43" t="s">
        <v>12</v>
      </c>
      <c r="D204" s="20">
        <f>'2019 год Приложение  4'!E281</f>
        <v>15</v>
      </c>
      <c r="E204" s="20">
        <f>'2019 год Приложение  4'!F281</f>
        <v>0</v>
      </c>
      <c r="F204" s="20">
        <f>'2019 год Приложение  4'!G281</f>
        <v>15</v>
      </c>
      <c r="G204" s="20">
        <f>'2019 год Приложение  4'!H281</f>
        <v>15</v>
      </c>
      <c r="H204" s="20">
        <f>'2019 год Приложение  4'!I281</f>
        <v>15</v>
      </c>
    </row>
    <row r="205" spans="1:8" ht="31.5">
      <c r="A205" s="57" t="s">
        <v>53</v>
      </c>
      <c r="B205" s="15" t="s">
        <v>207</v>
      </c>
      <c r="C205" s="21"/>
      <c r="D205" s="20">
        <f>SUM(D206:D208)</f>
        <v>7435.5</v>
      </c>
      <c r="E205" s="20">
        <f>SUM(E206:E208)</f>
        <v>0</v>
      </c>
      <c r="F205" s="20">
        <f>SUM(F206:F208)</f>
        <v>7435.5</v>
      </c>
      <c r="G205" s="20">
        <f>SUM(G206:G208)</f>
        <v>6665.5</v>
      </c>
      <c r="H205" s="20">
        <f>SUM(H206:H208)</f>
        <v>6725.5</v>
      </c>
    </row>
    <row r="206" spans="1:8" ht="63">
      <c r="A206" s="45" t="s">
        <v>15</v>
      </c>
      <c r="B206" s="15" t="s">
        <v>207</v>
      </c>
      <c r="C206" s="21" t="s">
        <v>16</v>
      </c>
      <c r="D206" s="20">
        <f>'2019 год Приложение  4'!E283</f>
        <v>3020.9</v>
      </c>
      <c r="E206" s="20">
        <f>'2019 год Приложение  4'!F283</f>
        <v>0</v>
      </c>
      <c r="F206" s="20">
        <f>'2019 год Приложение  4'!G283</f>
        <v>3020.9</v>
      </c>
      <c r="G206" s="20">
        <f>'2019 год Приложение  4'!H283</f>
        <v>2960.9</v>
      </c>
      <c r="H206" s="20">
        <f>'2019 год Приложение  4'!I283</f>
        <v>3020.9</v>
      </c>
    </row>
    <row r="207" spans="1:8" ht="31.5">
      <c r="A207" s="46" t="s">
        <v>13</v>
      </c>
      <c r="B207" s="15" t="s">
        <v>207</v>
      </c>
      <c r="C207" s="43" t="s">
        <v>8</v>
      </c>
      <c r="D207" s="20">
        <f>'2019 год Приложение  4'!E284</f>
        <v>3714.6000000000004</v>
      </c>
      <c r="E207" s="20">
        <f>'2019 год Приложение  4'!F284</f>
        <v>0</v>
      </c>
      <c r="F207" s="20">
        <f>'2019 год Приложение  4'!G284</f>
        <v>3714.6000000000004</v>
      </c>
      <c r="G207" s="20">
        <f>'2019 год Приложение  4'!H284</f>
        <v>3004.6</v>
      </c>
      <c r="H207" s="20">
        <f>'2019 год Приложение  4'!I284</f>
        <v>3004.6</v>
      </c>
    </row>
    <row r="208" spans="1:8" ht="15.75">
      <c r="A208" s="46" t="s">
        <v>9</v>
      </c>
      <c r="B208" s="15" t="s">
        <v>207</v>
      </c>
      <c r="C208" s="43" t="s">
        <v>12</v>
      </c>
      <c r="D208" s="20">
        <f>'2019 год Приложение  4'!E285</f>
        <v>700</v>
      </c>
      <c r="E208" s="20">
        <f>'2019 год Приложение  4'!F285</f>
        <v>0</v>
      </c>
      <c r="F208" s="20">
        <f>'2019 год Приложение  4'!G285</f>
        <v>700</v>
      </c>
      <c r="G208" s="20">
        <f>'2019 год Приложение  4'!H285</f>
        <v>700</v>
      </c>
      <c r="H208" s="20">
        <f>'2019 год Приложение  4'!I285</f>
        <v>700</v>
      </c>
    </row>
    <row r="209" spans="1:11" ht="15.75">
      <c r="A209" s="10" t="s">
        <v>94</v>
      </c>
      <c r="B209" s="11" t="s">
        <v>208</v>
      </c>
      <c r="C209" s="11" t="s">
        <v>0</v>
      </c>
      <c r="D209" s="12">
        <f>D210+D212+D217+D224+D227+D230+D233+D236+D221+D239+D241</f>
        <v>111333.70000000001</v>
      </c>
      <c r="E209" s="12">
        <f>E210+E212+E217+E224+E227+E230+E233+E236+E221+E239+E241</f>
        <v>3600</v>
      </c>
      <c r="F209" s="12">
        <f>F210+F212+F217+F224+F227+F230+F233+F236+F221+F239+F241</f>
        <v>114933.70000000001</v>
      </c>
      <c r="G209" s="12">
        <f>G210+G212+G217+G224+G227+G230+G233+G236+G221+G239+G241</f>
        <v>116417.00000000001</v>
      </c>
      <c r="H209" s="12">
        <f>H210+H212+H217+H224+H227+H230+H233+H236+H221+H239+H241</f>
        <v>116417.00000000001</v>
      </c>
      <c r="I209" s="27"/>
      <c r="J209" s="27"/>
      <c r="K209" s="27"/>
    </row>
    <row r="210" spans="1:8" ht="31.5">
      <c r="A210" s="16" t="s">
        <v>20</v>
      </c>
      <c r="B210" s="15" t="s">
        <v>209</v>
      </c>
      <c r="C210" s="7"/>
      <c r="D210" s="8">
        <f>D211</f>
        <v>200</v>
      </c>
      <c r="E210" s="8">
        <f>E211</f>
        <v>0</v>
      </c>
      <c r="F210" s="8">
        <f>F211</f>
        <v>200</v>
      </c>
      <c r="G210" s="8">
        <f>G211</f>
        <v>200</v>
      </c>
      <c r="H210" s="8">
        <f>H211</f>
        <v>200</v>
      </c>
    </row>
    <row r="211" spans="1:8" ht="31.5">
      <c r="A211" s="61" t="s">
        <v>13</v>
      </c>
      <c r="B211" s="15" t="s">
        <v>209</v>
      </c>
      <c r="C211" s="28" t="s">
        <v>8</v>
      </c>
      <c r="D211" s="37">
        <f>'2019 год Приложение  4'!E120</f>
        <v>200</v>
      </c>
      <c r="E211" s="37">
        <f>'2019 год Приложение  4'!F120</f>
        <v>0</v>
      </c>
      <c r="F211" s="37">
        <f>'2019 год Приложение  4'!G120</f>
        <v>200</v>
      </c>
      <c r="G211" s="37">
        <f>'2019 год Приложение  4'!H120</f>
        <v>200</v>
      </c>
      <c r="H211" s="37">
        <f>'2019 год Приложение  4'!I120</f>
        <v>200</v>
      </c>
    </row>
    <row r="212" spans="1:8" ht="31.5">
      <c r="A212" s="77" t="s">
        <v>14</v>
      </c>
      <c r="B212" s="15" t="s">
        <v>210</v>
      </c>
      <c r="C212" s="36"/>
      <c r="D212" s="37">
        <f>SUM(D213:D216)</f>
        <v>98758.40000000001</v>
      </c>
      <c r="E212" s="37">
        <f>SUM(E213:E216)</f>
        <v>0</v>
      </c>
      <c r="F212" s="37">
        <f>SUM(F213:F216)</f>
        <v>98758.40000000001</v>
      </c>
      <c r="G212" s="37">
        <f>SUM(G213:G216)</f>
        <v>104611.40000000001</v>
      </c>
      <c r="H212" s="37">
        <f>SUM(H213:H216)</f>
        <v>104611.40000000001</v>
      </c>
    </row>
    <row r="213" spans="1:8" ht="63">
      <c r="A213" s="69" t="s">
        <v>15</v>
      </c>
      <c r="B213" s="15" t="s">
        <v>210</v>
      </c>
      <c r="C213" s="28" t="s">
        <v>16</v>
      </c>
      <c r="D213" s="37">
        <f>'2019 год Приложение  4'!E122</f>
        <v>81368.8</v>
      </c>
      <c r="E213" s="37">
        <f>'2019 год Приложение  4'!F122</f>
        <v>0</v>
      </c>
      <c r="F213" s="37">
        <f>'2019 год Приложение  4'!G122</f>
        <v>81368.8</v>
      </c>
      <c r="G213" s="37">
        <f>'2019 год Приложение  4'!H122</f>
        <v>84950.3</v>
      </c>
      <c r="H213" s="37">
        <f>'2019 год Приложение  4'!I122</f>
        <v>84950.3</v>
      </c>
    </row>
    <row r="214" spans="1:8" ht="31.5">
      <c r="A214" s="78" t="s">
        <v>13</v>
      </c>
      <c r="B214" s="15" t="s">
        <v>210</v>
      </c>
      <c r="C214" s="28" t="s">
        <v>8</v>
      </c>
      <c r="D214" s="37">
        <f>'2019 год Приложение  4'!E123</f>
        <v>8728.5</v>
      </c>
      <c r="E214" s="37">
        <f>'2019 год Приложение  4'!F123</f>
        <v>0</v>
      </c>
      <c r="F214" s="37">
        <f>'2019 год Приложение  4'!G123</f>
        <v>8728.5</v>
      </c>
      <c r="G214" s="37">
        <f>'2019 год Приложение  4'!H123</f>
        <v>11000</v>
      </c>
      <c r="H214" s="37">
        <f>'2019 год Приложение  4'!I123</f>
        <v>11000</v>
      </c>
    </row>
    <row r="215" spans="1:8" ht="15.75">
      <c r="A215" s="68" t="s">
        <v>80</v>
      </c>
      <c r="B215" s="15" t="s">
        <v>210</v>
      </c>
      <c r="C215" s="28" t="s">
        <v>17</v>
      </c>
      <c r="D215" s="37">
        <f>'2019 год Приложение  4'!E124</f>
        <v>8233.1</v>
      </c>
      <c r="E215" s="37">
        <f>'2019 год Приложение  4'!F124</f>
        <v>0</v>
      </c>
      <c r="F215" s="37">
        <f>'2019 год Приложение  4'!G124</f>
        <v>8233.1</v>
      </c>
      <c r="G215" s="37">
        <f>'2019 год Приложение  4'!H124</f>
        <v>8233.1</v>
      </c>
      <c r="H215" s="37">
        <f>'2019 год Приложение  4'!I124</f>
        <v>8233.1</v>
      </c>
    </row>
    <row r="216" spans="1:8" ht="15.75">
      <c r="A216" s="61" t="s">
        <v>9</v>
      </c>
      <c r="B216" s="15" t="s">
        <v>210</v>
      </c>
      <c r="C216" s="28" t="s">
        <v>12</v>
      </c>
      <c r="D216" s="37">
        <f>'2019 год Приложение  4'!E125</f>
        <v>428</v>
      </c>
      <c r="E216" s="37">
        <f>'2019 год Приложение  4'!F125</f>
        <v>0</v>
      </c>
      <c r="F216" s="37">
        <f>'2019 год Приложение  4'!G125</f>
        <v>428</v>
      </c>
      <c r="G216" s="37">
        <f>'2019 год Приложение  4'!H125</f>
        <v>428</v>
      </c>
      <c r="H216" s="37">
        <f>'2019 год Приложение  4'!I125</f>
        <v>428</v>
      </c>
    </row>
    <row r="217" spans="1:8" ht="31.5">
      <c r="A217" s="16" t="s">
        <v>60</v>
      </c>
      <c r="B217" s="15" t="s">
        <v>211</v>
      </c>
      <c r="C217" s="7"/>
      <c r="D217" s="8">
        <f>D219+D218+D220</f>
        <v>9841.6</v>
      </c>
      <c r="E217" s="8">
        <f>E219+E218+E220</f>
        <v>0</v>
      </c>
      <c r="F217" s="8">
        <f>F219+F218+F220</f>
        <v>9841.6</v>
      </c>
      <c r="G217" s="8">
        <f>G219+G218+G220</f>
        <v>10326.4</v>
      </c>
      <c r="H217" s="8">
        <f>H219+H218+H220</f>
        <v>10326.4</v>
      </c>
    </row>
    <row r="218" spans="1:8" ht="63">
      <c r="A218" s="61" t="s">
        <v>15</v>
      </c>
      <c r="B218" s="15" t="s">
        <v>211</v>
      </c>
      <c r="C218" s="28" t="s">
        <v>16</v>
      </c>
      <c r="D218" s="37">
        <f>'2019 год Приложение  4'!E127</f>
        <v>8565.9</v>
      </c>
      <c r="E218" s="37">
        <f>'2019 год Приложение  4'!F127</f>
        <v>0</v>
      </c>
      <c r="F218" s="37">
        <f>'2019 год Приложение  4'!G127</f>
        <v>8565.9</v>
      </c>
      <c r="G218" s="37">
        <f>'2019 год Приложение  4'!H127</f>
        <v>8565.9</v>
      </c>
      <c r="H218" s="37">
        <f>'2019 год Приложение  4'!I127</f>
        <v>8565.9</v>
      </c>
    </row>
    <row r="219" spans="1:8" ht="31.5">
      <c r="A219" s="78" t="s">
        <v>13</v>
      </c>
      <c r="B219" s="15" t="s">
        <v>211</v>
      </c>
      <c r="C219" s="28" t="s">
        <v>8</v>
      </c>
      <c r="D219" s="37">
        <f>'2019 год Приложение  4'!E128</f>
        <v>1215.7</v>
      </c>
      <c r="E219" s="37">
        <f>'2019 год Приложение  4'!F128</f>
        <v>0</v>
      </c>
      <c r="F219" s="37">
        <f>'2019 год Приложение  4'!G128</f>
        <v>1215.7</v>
      </c>
      <c r="G219" s="37">
        <f>'2019 год Приложение  4'!H128</f>
        <v>1700.5</v>
      </c>
      <c r="H219" s="37">
        <f>'2019 год Приложение  4'!I128</f>
        <v>1700.5</v>
      </c>
    </row>
    <row r="220" spans="1:8" ht="15.75">
      <c r="A220" s="61" t="s">
        <v>9</v>
      </c>
      <c r="B220" s="15" t="s">
        <v>211</v>
      </c>
      <c r="C220" s="28" t="s">
        <v>12</v>
      </c>
      <c r="D220" s="37">
        <f>'2019 год Приложение  4'!E129</f>
        <v>60</v>
      </c>
      <c r="E220" s="37">
        <f>'2019 год Приложение  4'!F129</f>
        <v>0</v>
      </c>
      <c r="F220" s="37">
        <f>'2019 год Приложение  4'!G129</f>
        <v>60</v>
      </c>
      <c r="G220" s="37">
        <f>'2019 год Приложение  4'!H129</f>
        <v>60</v>
      </c>
      <c r="H220" s="37">
        <f>'2019 год Приложение  4'!I129</f>
        <v>60</v>
      </c>
    </row>
    <row r="221" spans="1:12" ht="84" customHeight="1">
      <c r="A221" s="71" t="s">
        <v>345</v>
      </c>
      <c r="B221" s="28" t="s">
        <v>246</v>
      </c>
      <c r="C221" s="28"/>
      <c r="D221" s="38">
        <f>D222+D223</f>
        <v>23.2</v>
      </c>
      <c r="E221" s="38">
        <f>E222+E223</f>
        <v>0</v>
      </c>
      <c r="F221" s="38">
        <f>F222+F223</f>
        <v>23.2</v>
      </c>
      <c r="G221" s="38">
        <f>G222+G223</f>
        <v>23.6</v>
      </c>
      <c r="H221" s="38">
        <f>H222+H223</f>
        <v>23.6</v>
      </c>
      <c r="I221" s="27"/>
      <c r="J221" s="27"/>
      <c r="K221" s="27"/>
      <c r="L221" s="168"/>
    </row>
    <row r="222" spans="1:8" ht="63">
      <c r="A222" s="45" t="s">
        <v>15</v>
      </c>
      <c r="B222" s="28" t="s">
        <v>246</v>
      </c>
      <c r="C222" s="28" t="s">
        <v>16</v>
      </c>
      <c r="D222" s="38">
        <f>'2019 год Приложение  4'!E131</f>
        <v>15.2</v>
      </c>
      <c r="E222" s="38">
        <f>'2019 год Приложение  4'!F131</f>
        <v>0</v>
      </c>
      <c r="F222" s="38">
        <f>'2019 год Приложение  4'!G131</f>
        <v>15.2</v>
      </c>
      <c r="G222" s="38">
        <f>'2019 год Приложение  4'!H131</f>
        <v>15.600000000000001</v>
      </c>
      <c r="H222" s="38">
        <f>'2019 год Приложение  4'!I131</f>
        <v>15.600000000000001</v>
      </c>
    </row>
    <row r="223" spans="1:8" ht="31.5">
      <c r="A223" s="46" t="s">
        <v>13</v>
      </c>
      <c r="B223" s="28" t="s">
        <v>246</v>
      </c>
      <c r="C223" s="28" t="s">
        <v>8</v>
      </c>
      <c r="D223" s="38">
        <f>'2019 год Приложение  4'!E132</f>
        <v>8</v>
      </c>
      <c r="E223" s="38">
        <f>'2019 год Приложение  4'!F132</f>
        <v>0</v>
      </c>
      <c r="F223" s="38">
        <f>'2019 год Приложение  4'!G132</f>
        <v>8</v>
      </c>
      <c r="G223" s="38">
        <f>'2019 год Приложение  4'!H132</f>
        <v>8</v>
      </c>
      <c r="H223" s="38">
        <f>'2019 год Приложение  4'!I132</f>
        <v>8</v>
      </c>
    </row>
    <row r="224" spans="1:12" ht="115.5" customHeight="1">
      <c r="A224" s="39" t="s">
        <v>346</v>
      </c>
      <c r="B224" s="28" t="s">
        <v>217</v>
      </c>
      <c r="C224" s="36"/>
      <c r="D224" s="38">
        <f>D225+D226</f>
        <v>84.5</v>
      </c>
      <c r="E224" s="38">
        <f>E225+E226</f>
        <v>0</v>
      </c>
      <c r="F224" s="38">
        <f>F225+F226</f>
        <v>84.5</v>
      </c>
      <c r="G224" s="38">
        <f>G225+G226</f>
        <v>87</v>
      </c>
      <c r="H224" s="38">
        <f>H225+H226</f>
        <v>87</v>
      </c>
      <c r="L224" s="168"/>
    </row>
    <row r="225" spans="1:8" ht="63">
      <c r="A225" s="70" t="s">
        <v>15</v>
      </c>
      <c r="B225" s="28" t="s">
        <v>217</v>
      </c>
      <c r="C225" s="28" t="s">
        <v>16</v>
      </c>
      <c r="D225" s="38">
        <f>'2019 год Приложение  4'!E134</f>
        <v>82.7</v>
      </c>
      <c r="E225" s="38">
        <f>'2019 год Приложение  4'!F134</f>
        <v>0</v>
      </c>
      <c r="F225" s="38">
        <f>'2019 год Приложение  4'!G134</f>
        <v>82.7</v>
      </c>
      <c r="G225" s="38">
        <f>'2019 год Приложение  4'!H134</f>
        <v>85.2</v>
      </c>
      <c r="H225" s="38">
        <f>'2019 год Приложение  4'!I134</f>
        <v>85.2</v>
      </c>
    </row>
    <row r="226" spans="1:8" ht="31.5">
      <c r="A226" s="78" t="s">
        <v>13</v>
      </c>
      <c r="B226" s="28" t="s">
        <v>217</v>
      </c>
      <c r="C226" s="28" t="s">
        <v>8</v>
      </c>
      <c r="D226" s="38">
        <f>'2019 год Приложение  4'!E135</f>
        <v>1.8</v>
      </c>
      <c r="E226" s="38">
        <f>'2019 год Приложение  4'!F135</f>
        <v>0</v>
      </c>
      <c r="F226" s="38">
        <f>'2019 год Приложение  4'!G135</f>
        <v>1.8</v>
      </c>
      <c r="G226" s="38">
        <f>'2019 год Приложение  4'!H135</f>
        <v>1.8</v>
      </c>
      <c r="H226" s="38">
        <f>'2019 год Приложение  4'!I135</f>
        <v>1.8</v>
      </c>
    </row>
    <row r="227" spans="1:12" ht="78.75">
      <c r="A227" s="40" t="s">
        <v>293</v>
      </c>
      <c r="B227" s="28" t="s">
        <v>218</v>
      </c>
      <c r="C227" s="36"/>
      <c r="D227" s="38">
        <f>D228+D229</f>
        <v>74</v>
      </c>
      <c r="E227" s="38">
        <f>E228+E229</f>
        <v>0</v>
      </c>
      <c r="F227" s="38">
        <f>F228+F229</f>
        <v>74</v>
      </c>
      <c r="G227" s="38">
        <f>G228+G229</f>
        <v>76</v>
      </c>
      <c r="H227" s="38">
        <f>H228+H229</f>
        <v>76</v>
      </c>
      <c r="L227" s="168"/>
    </row>
    <row r="228" spans="1:8" ht="63">
      <c r="A228" s="70" t="s">
        <v>15</v>
      </c>
      <c r="B228" s="28" t="s">
        <v>218</v>
      </c>
      <c r="C228" s="28" t="s">
        <v>16</v>
      </c>
      <c r="D228" s="38">
        <f>'2019 год Приложение  4'!E137</f>
        <v>69</v>
      </c>
      <c r="E228" s="38">
        <f>'2019 год Приложение  4'!F137</f>
        <v>0</v>
      </c>
      <c r="F228" s="38">
        <f>'2019 год Приложение  4'!G137</f>
        <v>69</v>
      </c>
      <c r="G228" s="38">
        <f>'2019 год Приложение  4'!H137</f>
        <v>71</v>
      </c>
      <c r="H228" s="38">
        <f>'2019 год Приложение  4'!I137</f>
        <v>71</v>
      </c>
    </row>
    <row r="229" spans="1:8" ht="31.5">
      <c r="A229" s="78" t="s">
        <v>13</v>
      </c>
      <c r="B229" s="28" t="s">
        <v>218</v>
      </c>
      <c r="C229" s="28" t="s">
        <v>8</v>
      </c>
      <c r="D229" s="38">
        <f>'2019 год Приложение  4'!E138</f>
        <v>5</v>
      </c>
      <c r="E229" s="38">
        <f>'2019 год Приложение  4'!F138</f>
        <v>0</v>
      </c>
      <c r="F229" s="38">
        <f>'2019 год Приложение  4'!G138</f>
        <v>5</v>
      </c>
      <c r="G229" s="38">
        <f>'2019 год Приложение  4'!H138</f>
        <v>5</v>
      </c>
      <c r="H229" s="38">
        <f>'2019 год Приложение  4'!I138</f>
        <v>5</v>
      </c>
    </row>
    <row r="230" spans="1:12" ht="78.75">
      <c r="A230" s="161" t="s">
        <v>336</v>
      </c>
      <c r="B230" s="43" t="s">
        <v>219</v>
      </c>
      <c r="C230" s="36"/>
      <c r="D230" s="37">
        <f>D231+D232</f>
        <v>793</v>
      </c>
      <c r="E230" s="37">
        <f>E231+E232</f>
        <v>0</v>
      </c>
      <c r="F230" s="37">
        <f>F231+F232</f>
        <v>793</v>
      </c>
      <c r="G230" s="37">
        <f>G231+G232</f>
        <v>816.6</v>
      </c>
      <c r="H230" s="37">
        <f>H231+H232</f>
        <v>816.6</v>
      </c>
      <c r="L230" s="168"/>
    </row>
    <row r="231" spans="1:8" ht="63">
      <c r="A231" s="70" t="s">
        <v>15</v>
      </c>
      <c r="B231" s="43" t="s">
        <v>219</v>
      </c>
      <c r="C231" s="28" t="s">
        <v>16</v>
      </c>
      <c r="D231" s="37">
        <f>'2019 год Приложение  4'!E140</f>
        <v>776.1</v>
      </c>
      <c r="E231" s="37">
        <f>'2019 год Приложение  4'!F140</f>
        <v>0</v>
      </c>
      <c r="F231" s="37">
        <f>'2019 год Приложение  4'!G140</f>
        <v>776.1</v>
      </c>
      <c r="G231" s="37">
        <f>'2019 год Приложение  4'!H140</f>
        <v>799</v>
      </c>
      <c r="H231" s="37">
        <f>'2019 год Приложение  4'!I140</f>
        <v>799</v>
      </c>
    </row>
    <row r="232" spans="1:8" ht="31.5">
      <c r="A232" s="78" t="s">
        <v>13</v>
      </c>
      <c r="B232" s="43" t="s">
        <v>219</v>
      </c>
      <c r="C232" s="28" t="s">
        <v>8</v>
      </c>
      <c r="D232" s="37">
        <f>'2019 год Приложение  4'!E141</f>
        <v>16.9</v>
      </c>
      <c r="E232" s="37">
        <f>'2019 год Приложение  4'!F141</f>
        <v>0</v>
      </c>
      <c r="F232" s="37">
        <f>'2019 год Приложение  4'!G141</f>
        <v>16.9</v>
      </c>
      <c r="G232" s="37">
        <f>'2019 год Приложение  4'!H141</f>
        <v>17.6</v>
      </c>
      <c r="H232" s="37">
        <f>'2019 год Приложение  4'!I141</f>
        <v>17.6</v>
      </c>
    </row>
    <row r="233" spans="1:8" ht="63">
      <c r="A233" s="23" t="s">
        <v>248</v>
      </c>
      <c r="B233" s="28" t="s">
        <v>220</v>
      </c>
      <c r="C233" s="36"/>
      <c r="D233" s="38">
        <f>D234+D235</f>
        <v>74</v>
      </c>
      <c r="E233" s="38">
        <f>E234+E235</f>
        <v>0</v>
      </c>
      <c r="F233" s="38">
        <f>F234+F235</f>
        <v>74</v>
      </c>
      <c r="G233" s="38">
        <f>G234+G235</f>
        <v>76</v>
      </c>
      <c r="H233" s="38">
        <f>H234+H235</f>
        <v>76</v>
      </c>
    </row>
    <row r="234" spans="1:8" ht="63">
      <c r="A234" s="70" t="s">
        <v>15</v>
      </c>
      <c r="B234" s="28" t="s">
        <v>220</v>
      </c>
      <c r="C234" s="28" t="s">
        <v>16</v>
      </c>
      <c r="D234" s="37">
        <f>'2019 год Приложение  4'!E143</f>
        <v>69</v>
      </c>
      <c r="E234" s="37">
        <f>'2019 год Приложение  4'!F143</f>
        <v>0</v>
      </c>
      <c r="F234" s="37">
        <f>'2019 год Приложение  4'!G143</f>
        <v>69</v>
      </c>
      <c r="G234" s="37">
        <f>'2019 год Приложение  4'!H143</f>
        <v>71</v>
      </c>
      <c r="H234" s="37">
        <f>'2019 год Приложение  4'!I143</f>
        <v>71</v>
      </c>
    </row>
    <row r="235" spans="1:8" ht="31.5">
      <c r="A235" s="78" t="s">
        <v>13</v>
      </c>
      <c r="B235" s="28" t="s">
        <v>220</v>
      </c>
      <c r="C235" s="28" t="s">
        <v>8</v>
      </c>
      <c r="D235" s="37">
        <f>'2019 год Приложение  4'!E144</f>
        <v>5</v>
      </c>
      <c r="E235" s="37">
        <f>'2019 год Приложение  4'!F144</f>
        <v>0</v>
      </c>
      <c r="F235" s="37">
        <f>'2019 год Приложение  4'!G144</f>
        <v>5</v>
      </c>
      <c r="G235" s="37">
        <f>'2019 год Приложение  4'!H144</f>
        <v>5</v>
      </c>
      <c r="H235" s="37">
        <f>'2019 год Приложение  4'!I144</f>
        <v>5</v>
      </c>
    </row>
    <row r="236" spans="1:8" ht="31.5">
      <c r="A236" s="46" t="s">
        <v>53</v>
      </c>
      <c r="B236" s="15" t="s">
        <v>212</v>
      </c>
      <c r="C236" s="43"/>
      <c r="D236" s="8">
        <f>D237+D238</f>
        <v>1485</v>
      </c>
      <c r="E236" s="8">
        <f>E237+E238</f>
        <v>0</v>
      </c>
      <c r="F236" s="8">
        <f>F237+F238</f>
        <v>1485</v>
      </c>
      <c r="G236" s="8">
        <f>G237+G238</f>
        <v>200</v>
      </c>
      <c r="H236" s="8">
        <f>H237+H238</f>
        <v>200</v>
      </c>
    </row>
    <row r="237" spans="1:8" ht="31.5">
      <c r="A237" s="61" t="s">
        <v>13</v>
      </c>
      <c r="B237" s="15" t="s">
        <v>212</v>
      </c>
      <c r="C237" s="28" t="s">
        <v>8</v>
      </c>
      <c r="D237" s="37">
        <f>'2019 год Приложение  4'!E146</f>
        <v>1285</v>
      </c>
      <c r="E237" s="37">
        <f>'2019 год Приложение  4'!F146</f>
        <v>0</v>
      </c>
      <c r="F237" s="37">
        <f>'2019 год Приложение  4'!G146</f>
        <v>1285</v>
      </c>
      <c r="G237" s="37">
        <f>'2019 год Приложение  4'!H146</f>
        <v>0</v>
      </c>
      <c r="H237" s="37">
        <f>'2019 год Приложение  4'!I146</f>
        <v>0</v>
      </c>
    </row>
    <row r="238" spans="1:8" ht="15.75">
      <c r="A238" s="46" t="s">
        <v>9</v>
      </c>
      <c r="B238" s="15" t="s">
        <v>212</v>
      </c>
      <c r="C238" s="28" t="s">
        <v>12</v>
      </c>
      <c r="D238" s="37">
        <f>'2019 год Приложение  4'!E147</f>
        <v>200</v>
      </c>
      <c r="E238" s="37">
        <f>'2019 год Приложение  4'!F147</f>
        <v>0</v>
      </c>
      <c r="F238" s="37">
        <f>'2019 год Приложение  4'!G147</f>
        <v>200</v>
      </c>
      <c r="G238" s="37">
        <f>'2019 год Приложение  4'!H147</f>
        <v>200</v>
      </c>
      <c r="H238" s="37">
        <f>'2019 год Приложение  4'!I147</f>
        <v>200</v>
      </c>
    </row>
    <row r="239" spans="1:8" ht="31.5">
      <c r="A239" s="46" t="s">
        <v>383</v>
      </c>
      <c r="B239" s="43" t="s">
        <v>363</v>
      </c>
      <c r="C239" s="43"/>
      <c r="D239" s="37">
        <f>D240</f>
        <v>0</v>
      </c>
      <c r="E239" s="37">
        <f>E240</f>
        <v>3100</v>
      </c>
      <c r="F239" s="37">
        <f>F240</f>
        <v>3100</v>
      </c>
      <c r="G239" s="37">
        <f>G240</f>
        <v>0</v>
      </c>
      <c r="H239" s="37">
        <f>H240</f>
        <v>0</v>
      </c>
    </row>
    <row r="240" spans="1:8" ht="31.5">
      <c r="A240" s="74" t="s">
        <v>10</v>
      </c>
      <c r="B240" s="43" t="s">
        <v>363</v>
      </c>
      <c r="C240" s="43" t="s">
        <v>11</v>
      </c>
      <c r="D240" s="37">
        <f>'2019 год Приложение  4'!E149</f>
        <v>0</v>
      </c>
      <c r="E240" s="37">
        <f>'2019 год Приложение  4'!F149</f>
        <v>3100</v>
      </c>
      <c r="F240" s="37">
        <f>D240+E240</f>
        <v>3100</v>
      </c>
      <c r="G240" s="37">
        <f>'2019 год Приложение  4'!H149</f>
        <v>0</v>
      </c>
      <c r="H240" s="37">
        <f>'2019 год Приложение  4'!I149</f>
        <v>0</v>
      </c>
    </row>
    <row r="241" spans="1:8" ht="31.5">
      <c r="A241" s="46" t="s">
        <v>364</v>
      </c>
      <c r="B241" s="43" t="s">
        <v>365</v>
      </c>
      <c r="C241" s="43"/>
      <c r="D241" s="37">
        <f>D242</f>
        <v>0</v>
      </c>
      <c r="E241" s="37">
        <f>E242</f>
        <v>500</v>
      </c>
      <c r="F241" s="37">
        <f>F242</f>
        <v>500</v>
      </c>
      <c r="G241" s="37">
        <f>G242</f>
        <v>0</v>
      </c>
      <c r="H241" s="37">
        <f>H242</f>
        <v>0</v>
      </c>
    </row>
    <row r="242" spans="1:8" ht="31.5">
      <c r="A242" s="74" t="s">
        <v>10</v>
      </c>
      <c r="B242" s="43" t="s">
        <v>365</v>
      </c>
      <c r="C242" s="43" t="s">
        <v>11</v>
      </c>
      <c r="D242" s="37">
        <f>'2019 год Приложение  4'!E151</f>
        <v>0</v>
      </c>
      <c r="E242" s="37">
        <f>'2019 год Приложение  4'!F151</f>
        <v>500</v>
      </c>
      <c r="F242" s="37">
        <f>D242+E242</f>
        <v>500</v>
      </c>
      <c r="G242" s="37">
        <f>'2019 год Приложение  4'!H151</f>
        <v>0</v>
      </c>
      <c r="H242" s="37">
        <f>'2019 год Приложение  4'!I151</f>
        <v>0</v>
      </c>
    </row>
    <row r="243" spans="1:8" ht="15.75">
      <c r="A243" s="10" t="s">
        <v>84</v>
      </c>
      <c r="B243" s="11" t="s">
        <v>213</v>
      </c>
      <c r="C243" s="11" t="s">
        <v>0</v>
      </c>
      <c r="D243" s="12">
        <f>D244+D248+D252+D250+D246+D254</f>
        <v>1262</v>
      </c>
      <c r="E243" s="12">
        <f>E244+E248+E252+E250+E246+E254</f>
        <v>0</v>
      </c>
      <c r="F243" s="12">
        <f>F244+F248+F252+F250+F246+F254</f>
        <v>1262</v>
      </c>
      <c r="G243" s="12">
        <f>G244+G248+G252+G250+G246+G254</f>
        <v>1335</v>
      </c>
      <c r="H243" s="12">
        <f>H244+H248+H252+H250+H246+H254</f>
        <v>1335</v>
      </c>
    </row>
    <row r="244" spans="1:8" ht="47.25">
      <c r="A244" s="16" t="s">
        <v>21</v>
      </c>
      <c r="B244" s="15" t="s">
        <v>214</v>
      </c>
      <c r="C244" s="7"/>
      <c r="D244" s="8">
        <f>D245</f>
        <v>47</v>
      </c>
      <c r="E244" s="8">
        <f>E245</f>
        <v>0</v>
      </c>
      <c r="F244" s="8">
        <f>F245</f>
        <v>47</v>
      </c>
      <c r="G244" s="8">
        <f>G245</f>
        <v>50</v>
      </c>
      <c r="H244" s="8">
        <f>H245</f>
        <v>50</v>
      </c>
    </row>
    <row r="245" spans="1:8" ht="31.5">
      <c r="A245" s="61" t="s">
        <v>13</v>
      </c>
      <c r="B245" s="15" t="s">
        <v>214</v>
      </c>
      <c r="C245" s="28" t="s">
        <v>8</v>
      </c>
      <c r="D245" s="37">
        <f>'2019 год Приложение  4'!E154</f>
        <v>47</v>
      </c>
      <c r="E245" s="37">
        <f>'2019 год Приложение  4'!F154</f>
        <v>0</v>
      </c>
      <c r="F245" s="37">
        <f>'2019 год Приложение  4'!G154</f>
        <v>47</v>
      </c>
      <c r="G245" s="37">
        <f>'2019 год Приложение  4'!H154</f>
        <v>50</v>
      </c>
      <c r="H245" s="37">
        <f>'2019 год Приложение  4'!I154</f>
        <v>50</v>
      </c>
    </row>
    <row r="246" spans="1:8" ht="37.5" customHeight="1">
      <c r="A246" s="46" t="s">
        <v>284</v>
      </c>
      <c r="B246" s="15" t="s">
        <v>285</v>
      </c>
      <c r="C246" s="7"/>
      <c r="D246" s="37">
        <f>D247</f>
        <v>60</v>
      </c>
      <c r="E246" s="37">
        <f>E247</f>
        <v>0</v>
      </c>
      <c r="F246" s="37">
        <f>F247</f>
        <v>60</v>
      </c>
      <c r="G246" s="37">
        <f>G247</f>
        <v>60</v>
      </c>
      <c r="H246" s="37">
        <f>H247</f>
        <v>60</v>
      </c>
    </row>
    <row r="247" spans="1:8" ht="31.5">
      <c r="A247" s="46" t="s">
        <v>13</v>
      </c>
      <c r="B247" s="15" t="s">
        <v>285</v>
      </c>
      <c r="C247" s="43" t="s">
        <v>8</v>
      </c>
      <c r="D247" s="37">
        <f>'2019 год Приложение  4'!E156</f>
        <v>60</v>
      </c>
      <c r="E247" s="37">
        <f>'2019 год Приложение  4'!F156</f>
        <v>0</v>
      </c>
      <c r="F247" s="37">
        <f>'2019 год Приложение  4'!G156</f>
        <v>60</v>
      </c>
      <c r="G247" s="37">
        <f>'2019 год Приложение  4'!H156</f>
        <v>60</v>
      </c>
      <c r="H247" s="37">
        <f>'2019 год Приложение  4'!I156</f>
        <v>60</v>
      </c>
    </row>
    <row r="248" spans="1:8" ht="63">
      <c r="A248" s="16" t="s">
        <v>22</v>
      </c>
      <c r="B248" s="15" t="s">
        <v>215</v>
      </c>
      <c r="C248" s="7"/>
      <c r="D248" s="8">
        <f>D249</f>
        <v>590</v>
      </c>
      <c r="E248" s="8">
        <f>E249</f>
        <v>0</v>
      </c>
      <c r="F248" s="8">
        <f>F249</f>
        <v>590</v>
      </c>
      <c r="G248" s="8">
        <f>G249</f>
        <v>660</v>
      </c>
      <c r="H248" s="8">
        <f>H249</f>
        <v>660</v>
      </c>
    </row>
    <row r="249" spans="1:8" ht="31.5">
      <c r="A249" s="61" t="s">
        <v>13</v>
      </c>
      <c r="B249" s="15" t="s">
        <v>215</v>
      </c>
      <c r="C249" s="28" t="s">
        <v>8</v>
      </c>
      <c r="D249" s="37">
        <f>'2019 год Приложение  4'!E158</f>
        <v>590</v>
      </c>
      <c r="E249" s="37">
        <f>'2019 год Приложение  4'!F158</f>
        <v>0</v>
      </c>
      <c r="F249" s="37">
        <f>'2019 год Приложение  4'!G158</f>
        <v>590</v>
      </c>
      <c r="G249" s="37">
        <f>'2019 год Приложение  4'!H158</f>
        <v>660</v>
      </c>
      <c r="H249" s="37">
        <f>'2019 год Приложение  4'!I158</f>
        <v>660</v>
      </c>
    </row>
    <row r="250" spans="1:8" ht="31.5">
      <c r="A250" s="46" t="s">
        <v>254</v>
      </c>
      <c r="B250" s="15" t="s">
        <v>253</v>
      </c>
      <c r="C250" s="36"/>
      <c r="D250" s="37">
        <f>'2019 год Приложение  4'!E159</f>
        <v>265</v>
      </c>
      <c r="E250" s="37">
        <f>'2019 год Приложение  4'!F159</f>
        <v>0</v>
      </c>
      <c r="F250" s="37">
        <f>'2019 год Приложение  4'!G159</f>
        <v>265</v>
      </c>
      <c r="G250" s="37">
        <f>'2019 год Приложение  4'!H159</f>
        <v>265</v>
      </c>
      <c r="H250" s="37">
        <f>'2019 год Приложение  4'!I159</f>
        <v>265</v>
      </c>
    </row>
    <row r="251" spans="1:8" ht="31.5">
      <c r="A251" s="46" t="s">
        <v>13</v>
      </c>
      <c r="B251" s="15" t="s">
        <v>253</v>
      </c>
      <c r="C251" s="28" t="s">
        <v>8</v>
      </c>
      <c r="D251" s="37">
        <f>'2019 год Приложение  4'!E160</f>
        <v>265</v>
      </c>
      <c r="E251" s="37">
        <f>'2019 год Приложение  4'!F160</f>
        <v>0</v>
      </c>
      <c r="F251" s="37">
        <f>'2019 год Приложение  4'!G160</f>
        <v>265</v>
      </c>
      <c r="G251" s="37">
        <f>'2019 год Приложение  4'!H160</f>
        <v>265</v>
      </c>
      <c r="H251" s="37">
        <f>'2019 год Приложение  4'!I160</f>
        <v>265</v>
      </c>
    </row>
    <row r="252" spans="1:8" ht="15.75">
      <c r="A252" s="71" t="s">
        <v>72</v>
      </c>
      <c r="B252" s="15" t="s">
        <v>216</v>
      </c>
      <c r="C252" s="36"/>
      <c r="D252" s="37">
        <f>'2019 год Приложение  4'!E161</f>
        <v>100</v>
      </c>
      <c r="E252" s="37">
        <f>'2019 год Приложение  4'!F161</f>
        <v>0</v>
      </c>
      <c r="F252" s="37">
        <f>'2019 год Приложение  4'!G161</f>
        <v>100</v>
      </c>
      <c r="G252" s="37">
        <f>'2019 год Приложение  4'!H161</f>
        <v>100</v>
      </c>
      <c r="H252" s="37">
        <f>'2019 год Приложение  4'!I161</f>
        <v>100</v>
      </c>
    </row>
    <row r="253" spans="1:8" ht="31.5">
      <c r="A253" s="61" t="s">
        <v>13</v>
      </c>
      <c r="B253" s="15" t="s">
        <v>216</v>
      </c>
      <c r="C253" s="28" t="s">
        <v>8</v>
      </c>
      <c r="D253" s="37">
        <f>'2019 год Приложение  4'!E162</f>
        <v>100</v>
      </c>
      <c r="E253" s="37">
        <f>'2019 год Приложение  4'!F162</f>
        <v>0</v>
      </c>
      <c r="F253" s="37">
        <f>'2019 год Приложение  4'!G162</f>
        <v>100</v>
      </c>
      <c r="G253" s="37">
        <f>'2019 год Приложение  4'!H162</f>
        <v>100</v>
      </c>
      <c r="H253" s="37">
        <f>'2019 год Приложение  4'!I162</f>
        <v>100</v>
      </c>
    </row>
    <row r="254" spans="1:8" ht="15.75">
      <c r="A254" s="101" t="s">
        <v>330</v>
      </c>
      <c r="B254" s="15" t="s">
        <v>329</v>
      </c>
      <c r="C254" s="21"/>
      <c r="D254" s="37">
        <f>'2019 год Приложение  4'!E163</f>
        <v>200</v>
      </c>
      <c r="E254" s="37">
        <f>'2019 год Приложение  4'!F163</f>
        <v>0</v>
      </c>
      <c r="F254" s="37">
        <f>'2019 год Приложение  4'!G163</f>
        <v>200</v>
      </c>
      <c r="G254" s="37">
        <f>'2019 год Приложение  4'!H163</f>
        <v>200</v>
      </c>
      <c r="H254" s="37">
        <f>'2019 год Приложение  4'!I163</f>
        <v>200</v>
      </c>
    </row>
    <row r="255" spans="1:8" ht="31.5">
      <c r="A255" s="46" t="s">
        <v>13</v>
      </c>
      <c r="B255" s="15" t="s">
        <v>329</v>
      </c>
      <c r="C255" s="43" t="s">
        <v>8</v>
      </c>
      <c r="D255" s="37">
        <f>'2019 год Приложение  4'!E164</f>
        <v>200</v>
      </c>
      <c r="E255" s="37">
        <f>'2019 год Приложение  4'!F164</f>
        <v>0</v>
      </c>
      <c r="F255" s="37">
        <f>'2019 год Приложение  4'!G164</f>
        <v>200</v>
      </c>
      <c r="G255" s="37">
        <f>'2019 год Приложение  4'!H164</f>
        <v>200</v>
      </c>
      <c r="H255" s="37">
        <f>'2019 год Приложение  4'!I164</f>
        <v>200</v>
      </c>
    </row>
    <row r="256" spans="1:8" ht="31.5">
      <c r="A256" s="30" t="s">
        <v>95</v>
      </c>
      <c r="B256" s="31" t="s">
        <v>176</v>
      </c>
      <c r="C256" s="31" t="s">
        <v>0</v>
      </c>
      <c r="D256" s="32">
        <f>D257+D264+D267</f>
        <v>17542</v>
      </c>
      <c r="E256" s="32">
        <f>E257+E264+E267</f>
        <v>0</v>
      </c>
      <c r="F256" s="32">
        <f>F257+F264+F267</f>
        <v>17542.000000000004</v>
      </c>
      <c r="G256" s="32">
        <f>G257+G264+G267</f>
        <v>18004.5</v>
      </c>
      <c r="H256" s="32">
        <f>H257+H264+H267</f>
        <v>18017</v>
      </c>
    </row>
    <row r="257" spans="1:8" ht="31.5">
      <c r="A257" s="10" t="s">
        <v>61</v>
      </c>
      <c r="B257" s="11" t="s">
        <v>188</v>
      </c>
      <c r="C257" s="11" t="s">
        <v>0</v>
      </c>
      <c r="D257" s="12">
        <f>D258+D260</f>
        <v>16794.6</v>
      </c>
      <c r="E257" s="12">
        <f>E258+E260</f>
        <v>0</v>
      </c>
      <c r="F257" s="12">
        <f>F258+F260</f>
        <v>16794.600000000002</v>
      </c>
      <c r="G257" s="12">
        <f>G258+G260</f>
        <v>17256.7</v>
      </c>
      <c r="H257" s="12">
        <f>H258+H260</f>
        <v>17269.2</v>
      </c>
    </row>
    <row r="258" spans="1:8" ht="15.75">
      <c r="A258" s="14" t="s">
        <v>35</v>
      </c>
      <c r="B258" s="36" t="s">
        <v>189</v>
      </c>
      <c r="C258" s="9"/>
      <c r="D258" s="20">
        <f>D259</f>
        <v>67.3</v>
      </c>
      <c r="E258" s="20">
        <f>E259</f>
        <v>0</v>
      </c>
      <c r="F258" s="20">
        <f>F259</f>
        <v>67.3</v>
      </c>
      <c r="G258" s="20">
        <f>G259</f>
        <v>66.2</v>
      </c>
      <c r="H258" s="20">
        <f>H259</f>
        <v>67.7</v>
      </c>
    </row>
    <row r="259" spans="1:8" ht="31.5">
      <c r="A259" s="42" t="s">
        <v>13</v>
      </c>
      <c r="B259" s="36" t="s">
        <v>189</v>
      </c>
      <c r="C259" s="28" t="s">
        <v>8</v>
      </c>
      <c r="D259" s="37">
        <f>'2019 год Приложение  4'!E168</f>
        <v>67.3</v>
      </c>
      <c r="E259" s="37">
        <f>'2019 год Приложение  4'!F168</f>
        <v>0</v>
      </c>
      <c r="F259" s="37">
        <f>'2019 год Приложение  4'!G168</f>
        <v>67.3</v>
      </c>
      <c r="G259" s="37">
        <f>'2019 год Приложение  4'!H168</f>
        <v>66.2</v>
      </c>
      <c r="H259" s="37">
        <f>'2019 год Приложение  4'!I168</f>
        <v>67.7</v>
      </c>
    </row>
    <row r="260" spans="1:8" ht="15.75">
      <c r="A260" s="42" t="s">
        <v>75</v>
      </c>
      <c r="B260" s="36" t="s">
        <v>190</v>
      </c>
      <c r="C260" s="72"/>
      <c r="D260" s="37">
        <f>D262+D261+D263</f>
        <v>16727.3</v>
      </c>
      <c r="E260" s="37">
        <f>E262+E261+E263</f>
        <v>0</v>
      </c>
      <c r="F260" s="37">
        <f>F262+F261+F263</f>
        <v>16727.300000000003</v>
      </c>
      <c r="G260" s="37">
        <f>G262+G261+G263</f>
        <v>17190.5</v>
      </c>
      <c r="H260" s="37">
        <f>H262+H261+H263</f>
        <v>17201.5</v>
      </c>
    </row>
    <row r="261" spans="1:8" ht="63">
      <c r="A261" s="68" t="s">
        <v>15</v>
      </c>
      <c r="B261" s="36" t="s">
        <v>190</v>
      </c>
      <c r="C261" s="28" t="s">
        <v>16</v>
      </c>
      <c r="D261" s="37">
        <f>'2019 год Приложение  4'!E170</f>
        <v>15690.1</v>
      </c>
      <c r="E261" s="37">
        <f>'2019 год Приложение  4'!F170</f>
        <v>-33.4</v>
      </c>
      <c r="F261" s="37">
        <f>'2019 год Приложение  4'!G170</f>
        <v>15656.7</v>
      </c>
      <c r="G261" s="37">
        <f>'2019 год Приложение  4'!H170</f>
        <v>16248.9</v>
      </c>
      <c r="H261" s="37">
        <f>'2019 год Приложение  4'!I170</f>
        <v>16248.9</v>
      </c>
    </row>
    <row r="262" spans="1:8" ht="31.5">
      <c r="A262" s="42" t="s">
        <v>13</v>
      </c>
      <c r="B262" s="36" t="s">
        <v>190</v>
      </c>
      <c r="C262" s="28" t="s">
        <v>8</v>
      </c>
      <c r="D262" s="37">
        <f>'2019 год Приложение  4'!E171</f>
        <v>992.9</v>
      </c>
      <c r="E262" s="37">
        <f>'2019 год Приложение  4'!F171</f>
        <v>0</v>
      </c>
      <c r="F262" s="37">
        <f>'2019 год Приложение  4'!G171</f>
        <v>992.9</v>
      </c>
      <c r="G262" s="37">
        <f>'2019 год Приложение  4'!H171</f>
        <v>897.3</v>
      </c>
      <c r="H262" s="37">
        <f>'2019 год Приложение  4'!I171</f>
        <v>908.3</v>
      </c>
    </row>
    <row r="263" spans="1:8" ht="15.75">
      <c r="A263" s="42" t="s">
        <v>9</v>
      </c>
      <c r="B263" s="36" t="s">
        <v>249</v>
      </c>
      <c r="C263" s="28" t="s">
        <v>12</v>
      </c>
      <c r="D263" s="37">
        <f>'2019 год Приложение  4'!E172</f>
        <v>44.3</v>
      </c>
      <c r="E263" s="37">
        <f>'2019 год Приложение  4'!F172</f>
        <v>33.4</v>
      </c>
      <c r="F263" s="37">
        <f>'2019 год Приложение  4'!G172</f>
        <v>77.69999999999999</v>
      </c>
      <c r="G263" s="37">
        <f>'2019 год Приложение  4'!H172</f>
        <v>44.3</v>
      </c>
      <c r="H263" s="37">
        <f>'2019 год Приложение  4'!I172</f>
        <v>44.3</v>
      </c>
    </row>
    <row r="264" spans="1:8" ht="31.5">
      <c r="A264" s="24" t="s">
        <v>100</v>
      </c>
      <c r="B264" s="11" t="s">
        <v>175</v>
      </c>
      <c r="C264" s="11"/>
      <c r="D264" s="12">
        <f aca="true" t="shared" si="1" ref="D264:H265">D265</f>
        <v>597.4</v>
      </c>
      <c r="E264" s="12">
        <f t="shared" si="1"/>
        <v>0</v>
      </c>
      <c r="F264" s="12">
        <f t="shared" si="1"/>
        <v>597.4</v>
      </c>
      <c r="G264" s="12">
        <f t="shared" si="1"/>
        <v>597.8</v>
      </c>
      <c r="H264" s="12">
        <f t="shared" si="1"/>
        <v>597.8</v>
      </c>
    </row>
    <row r="265" spans="1:8" ht="31.5">
      <c r="A265" s="22" t="s">
        <v>36</v>
      </c>
      <c r="B265" s="36" t="s">
        <v>191</v>
      </c>
      <c r="C265" s="21"/>
      <c r="D265" s="20">
        <f t="shared" si="1"/>
        <v>597.4</v>
      </c>
      <c r="E265" s="20">
        <f t="shared" si="1"/>
        <v>0</v>
      </c>
      <c r="F265" s="20">
        <f t="shared" si="1"/>
        <v>597.4</v>
      </c>
      <c r="G265" s="20">
        <f t="shared" si="1"/>
        <v>597.8</v>
      </c>
      <c r="H265" s="20">
        <f t="shared" si="1"/>
        <v>597.8</v>
      </c>
    </row>
    <row r="266" spans="1:8" ht="31.5">
      <c r="A266" s="42" t="s">
        <v>13</v>
      </c>
      <c r="B266" s="36" t="s">
        <v>191</v>
      </c>
      <c r="C266" s="36" t="s">
        <v>8</v>
      </c>
      <c r="D266" s="37">
        <f>'2019 год Приложение  4'!E175</f>
        <v>597.4</v>
      </c>
      <c r="E266" s="37">
        <f>'2019 год Приложение  4'!F175</f>
        <v>0</v>
      </c>
      <c r="F266" s="37">
        <f>'2019 год Приложение  4'!G175</f>
        <v>597.4</v>
      </c>
      <c r="G266" s="37">
        <f>'2019 год Приложение  4'!H175</f>
        <v>597.8</v>
      </c>
      <c r="H266" s="37">
        <f>'2019 год Приложение  4'!I175</f>
        <v>597.8</v>
      </c>
    </row>
    <row r="267" spans="1:8" ht="31.5">
      <c r="A267" s="24" t="s">
        <v>127</v>
      </c>
      <c r="B267" s="11" t="s">
        <v>192</v>
      </c>
      <c r="C267" s="11"/>
      <c r="D267" s="12">
        <f>D270+D268+D272</f>
        <v>150</v>
      </c>
      <c r="E267" s="12">
        <f>E270+E268+E272</f>
        <v>0</v>
      </c>
      <c r="F267" s="12">
        <f>F270+F268+F272</f>
        <v>150</v>
      </c>
      <c r="G267" s="12">
        <f>G270+G268+G272</f>
        <v>150</v>
      </c>
      <c r="H267" s="12">
        <f>H270+H268+H272</f>
        <v>150</v>
      </c>
    </row>
    <row r="268" spans="1:8" ht="63">
      <c r="A268" s="41" t="s">
        <v>128</v>
      </c>
      <c r="B268" s="36" t="s">
        <v>193</v>
      </c>
      <c r="C268" s="21"/>
      <c r="D268" s="37">
        <f>'2019 год Приложение  4'!E177</f>
        <v>40</v>
      </c>
      <c r="E268" s="37">
        <f>'2019 год Приложение  4'!F177</f>
        <v>0</v>
      </c>
      <c r="F268" s="37">
        <f>'2019 год Приложение  4'!G177</f>
        <v>40</v>
      </c>
      <c r="G268" s="37">
        <f>'2019 год Приложение  4'!H177</f>
        <v>40</v>
      </c>
      <c r="H268" s="37">
        <f>'2019 год Приложение  4'!I177</f>
        <v>40</v>
      </c>
    </row>
    <row r="269" spans="1:8" ht="31.5">
      <c r="A269" s="41" t="s">
        <v>13</v>
      </c>
      <c r="B269" s="36" t="s">
        <v>193</v>
      </c>
      <c r="C269" s="21" t="s">
        <v>8</v>
      </c>
      <c r="D269" s="37">
        <f>'2019 год Приложение  4'!E178</f>
        <v>40</v>
      </c>
      <c r="E269" s="37">
        <f>'2019 год Приложение  4'!F178</f>
        <v>0</v>
      </c>
      <c r="F269" s="37">
        <f>'2019 год Приложение  4'!G178</f>
        <v>40</v>
      </c>
      <c r="G269" s="37">
        <f>'2019 год Приложение  4'!H178</f>
        <v>40</v>
      </c>
      <c r="H269" s="37">
        <f>'2019 год Приложение  4'!I178</f>
        <v>40</v>
      </c>
    </row>
    <row r="270" spans="1:8" ht="63">
      <c r="A270" s="41" t="s">
        <v>129</v>
      </c>
      <c r="B270" s="36" t="s">
        <v>194</v>
      </c>
      <c r="C270" s="21"/>
      <c r="D270" s="37">
        <f>'2019 год Приложение  4'!E179</f>
        <v>70</v>
      </c>
      <c r="E270" s="37">
        <f>'2019 год Приложение  4'!F179</f>
        <v>0</v>
      </c>
      <c r="F270" s="37">
        <f>'2019 год Приложение  4'!G179</f>
        <v>70</v>
      </c>
      <c r="G270" s="37">
        <f>'2019 год Приложение  4'!H179</f>
        <v>70</v>
      </c>
      <c r="H270" s="37">
        <f>'2019 год Приложение  4'!I179</f>
        <v>70</v>
      </c>
    </row>
    <row r="271" spans="1:8" ht="31.5">
      <c r="A271" s="41" t="s">
        <v>13</v>
      </c>
      <c r="B271" s="36" t="s">
        <v>194</v>
      </c>
      <c r="C271" s="21" t="s">
        <v>8</v>
      </c>
      <c r="D271" s="37">
        <f>'2019 год Приложение  4'!E180</f>
        <v>70</v>
      </c>
      <c r="E271" s="37">
        <f>'2019 год Приложение  4'!F180</f>
        <v>0</v>
      </c>
      <c r="F271" s="37">
        <f>'2019 год Приложение  4'!G180</f>
        <v>70</v>
      </c>
      <c r="G271" s="37">
        <f>'2019 год Приложение  4'!H180</f>
        <v>70</v>
      </c>
      <c r="H271" s="37">
        <f>'2019 год Приложение  4'!I180</f>
        <v>70</v>
      </c>
    </row>
    <row r="272" spans="1:8" ht="47.25">
      <c r="A272" s="41" t="s">
        <v>130</v>
      </c>
      <c r="B272" s="36" t="s">
        <v>195</v>
      </c>
      <c r="C272" s="21"/>
      <c r="D272" s="37">
        <f>'2019 год Приложение  4'!E181</f>
        <v>40</v>
      </c>
      <c r="E272" s="37">
        <f>'2019 год Приложение  4'!F181</f>
        <v>0</v>
      </c>
      <c r="F272" s="37">
        <f>'2019 год Приложение  4'!G181</f>
        <v>40</v>
      </c>
      <c r="G272" s="37">
        <f>'2019 год Приложение  4'!H181</f>
        <v>40</v>
      </c>
      <c r="H272" s="37">
        <f>'2019 год Приложение  4'!I181</f>
        <v>40</v>
      </c>
    </row>
    <row r="273" spans="1:8" ht="31.5">
      <c r="A273" s="41" t="s">
        <v>13</v>
      </c>
      <c r="B273" s="36" t="s">
        <v>195</v>
      </c>
      <c r="C273" s="21" t="s">
        <v>8</v>
      </c>
      <c r="D273" s="37">
        <f>'2019 год Приложение  4'!E182</f>
        <v>40</v>
      </c>
      <c r="E273" s="37">
        <f>'2019 год Приложение  4'!F182</f>
        <v>0</v>
      </c>
      <c r="F273" s="37">
        <f>'2019 год Приложение  4'!G182</f>
        <v>40</v>
      </c>
      <c r="G273" s="37">
        <f>'2019 год Приложение  4'!H182</f>
        <v>40</v>
      </c>
      <c r="H273" s="37">
        <f>'2019 год Приложение  4'!I182</f>
        <v>40</v>
      </c>
    </row>
    <row r="274" spans="1:8" ht="31.5">
      <c r="A274" s="30" t="s">
        <v>96</v>
      </c>
      <c r="B274" s="31" t="s">
        <v>221</v>
      </c>
      <c r="C274" s="31" t="s">
        <v>0</v>
      </c>
      <c r="D274" s="32">
        <f>D275+D282+D293</f>
        <v>21686.7</v>
      </c>
      <c r="E274" s="32">
        <f>E275+E282+E293</f>
        <v>65.3</v>
      </c>
      <c r="F274" s="32">
        <f>F275+F282+F293</f>
        <v>21752</v>
      </c>
      <c r="G274" s="32">
        <f>G275+G282+G293</f>
        <v>16764.5</v>
      </c>
      <c r="H274" s="32">
        <f>H275+H282+H293</f>
        <v>16764.5</v>
      </c>
    </row>
    <row r="275" spans="1:11" ht="31.5">
      <c r="A275" s="10" t="s">
        <v>97</v>
      </c>
      <c r="B275" s="11" t="s">
        <v>222</v>
      </c>
      <c r="C275" s="11" t="s">
        <v>0</v>
      </c>
      <c r="D275" s="12">
        <f>D276+D278+D280</f>
        <v>78.7</v>
      </c>
      <c r="E275" s="12">
        <f>E276+E278+E280</f>
        <v>0</v>
      </c>
      <c r="F275" s="12">
        <f>F276+F278+F280</f>
        <v>78.7</v>
      </c>
      <c r="G275" s="12">
        <f>G276+G278+G280</f>
        <v>50</v>
      </c>
      <c r="H275" s="12">
        <f>H276+H278+H280</f>
        <v>50</v>
      </c>
      <c r="I275" s="27"/>
      <c r="J275" s="27"/>
      <c r="K275" s="27"/>
    </row>
    <row r="276" spans="1:8" ht="31.5">
      <c r="A276" s="42" t="s">
        <v>62</v>
      </c>
      <c r="B276" s="28" t="s">
        <v>223</v>
      </c>
      <c r="C276" s="28"/>
      <c r="D276" s="38">
        <f>D277</f>
        <v>50</v>
      </c>
      <c r="E276" s="38">
        <f>E277</f>
        <v>0</v>
      </c>
      <c r="F276" s="38">
        <f>F277</f>
        <v>50</v>
      </c>
      <c r="G276" s="38">
        <f>G277</f>
        <v>50</v>
      </c>
      <c r="H276" s="38">
        <f>H277</f>
        <v>50</v>
      </c>
    </row>
    <row r="277" spans="1:8" ht="63">
      <c r="A277" s="68" t="s">
        <v>15</v>
      </c>
      <c r="B277" s="28" t="s">
        <v>223</v>
      </c>
      <c r="C277" s="28" t="s">
        <v>16</v>
      </c>
      <c r="D277" s="38">
        <f>'2019 год Приложение  4'!E186</f>
        <v>50</v>
      </c>
      <c r="E277" s="38">
        <f>'2019 год Приложение  4'!F186</f>
        <v>0</v>
      </c>
      <c r="F277" s="38">
        <f>'2019 год Приложение  4'!G186</f>
        <v>50</v>
      </c>
      <c r="G277" s="38">
        <f>'2019 год Приложение  4'!H186</f>
        <v>50</v>
      </c>
      <c r="H277" s="38">
        <f>'2019 год Приложение  4'!I186</f>
        <v>50</v>
      </c>
    </row>
    <row r="278" spans="1:8" ht="31.5">
      <c r="A278" s="41" t="s">
        <v>332</v>
      </c>
      <c r="B278" s="15" t="s">
        <v>331</v>
      </c>
      <c r="C278" s="43"/>
      <c r="D278" s="38">
        <f>'2019 год Приложение  4'!E187</f>
        <v>28.7</v>
      </c>
      <c r="E278" s="38">
        <f>'2019 год Приложение  4'!F187</f>
        <v>-28.7</v>
      </c>
      <c r="F278" s="38">
        <f>'2019 год Приложение  4'!G187</f>
        <v>0</v>
      </c>
      <c r="G278" s="38">
        <f>'2019 год Приложение  4'!H187</f>
        <v>0</v>
      </c>
      <c r="H278" s="38">
        <f>'2019 год Приложение  4'!I187</f>
        <v>0</v>
      </c>
    </row>
    <row r="279" spans="1:8" ht="15.75">
      <c r="A279" s="125" t="s">
        <v>9</v>
      </c>
      <c r="B279" s="15" t="s">
        <v>331</v>
      </c>
      <c r="C279" s="43" t="s">
        <v>12</v>
      </c>
      <c r="D279" s="38">
        <f>'2019 год Приложение  4'!E188</f>
        <v>28.7</v>
      </c>
      <c r="E279" s="38">
        <f>'2019 год Приложение  4'!F188</f>
        <v>-28.7</v>
      </c>
      <c r="F279" s="38">
        <f>'2019 год Приложение  4'!G188</f>
        <v>0</v>
      </c>
      <c r="G279" s="38">
        <f>'2019 год Приложение  4'!H188</f>
        <v>0</v>
      </c>
      <c r="H279" s="38">
        <f>'2019 год Приложение  4'!I188</f>
        <v>0</v>
      </c>
    </row>
    <row r="280" spans="1:8" ht="47.25">
      <c r="A280" s="155" t="s">
        <v>381</v>
      </c>
      <c r="B280" s="15" t="s">
        <v>382</v>
      </c>
      <c r="C280" s="43"/>
      <c r="D280" s="38">
        <f>D281</f>
        <v>0</v>
      </c>
      <c r="E280" s="38">
        <f>E281</f>
        <v>28.7</v>
      </c>
      <c r="F280" s="38">
        <f>F281</f>
        <v>28.7</v>
      </c>
      <c r="G280" s="38">
        <f>G281</f>
        <v>0</v>
      </c>
      <c r="H280" s="38">
        <f>H281</f>
        <v>0</v>
      </c>
    </row>
    <row r="281" spans="1:8" ht="31.5">
      <c r="A281" s="41" t="s">
        <v>13</v>
      </c>
      <c r="B281" s="15" t="s">
        <v>382</v>
      </c>
      <c r="C281" s="43" t="s">
        <v>8</v>
      </c>
      <c r="D281" s="38">
        <f>'2019 год Приложение  4'!E190</f>
        <v>0</v>
      </c>
      <c r="E281" s="38">
        <f>'2019 год Приложение  4'!F190</f>
        <v>28.7</v>
      </c>
      <c r="F281" s="38">
        <f>D281+E281</f>
        <v>28.7</v>
      </c>
      <c r="G281" s="38">
        <f>'2019 год Приложение  4'!H190</f>
        <v>0</v>
      </c>
      <c r="H281" s="38">
        <f>'2019 год Приложение  4'!I190</f>
        <v>0</v>
      </c>
    </row>
    <row r="282" spans="1:8" ht="47.25">
      <c r="A282" s="10" t="s">
        <v>98</v>
      </c>
      <c r="B282" s="11" t="s">
        <v>177</v>
      </c>
      <c r="C282" s="11" t="s">
        <v>0</v>
      </c>
      <c r="D282" s="12">
        <f>D283+D287+D289+D285+D291</f>
        <v>21508</v>
      </c>
      <c r="E282" s="12">
        <f>E283+E287+E289+E285+E291</f>
        <v>65.3</v>
      </c>
      <c r="F282" s="12">
        <f>F283+F287+F289+F285+F291</f>
        <v>21573.3</v>
      </c>
      <c r="G282" s="12">
        <f>G283+G287+G289+G285+G291</f>
        <v>16614.5</v>
      </c>
      <c r="H282" s="12">
        <f>H283+H287+H289+H285+H291</f>
        <v>16614.5</v>
      </c>
    </row>
    <row r="283" spans="1:11" ht="78.75">
      <c r="A283" s="14" t="s">
        <v>37</v>
      </c>
      <c r="B283" s="15" t="s">
        <v>224</v>
      </c>
      <c r="C283" s="15"/>
      <c r="D283" s="17">
        <f>D284</f>
        <v>644</v>
      </c>
      <c r="E283" s="17">
        <f>E284</f>
        <v>0</v>
      </c>
      <c r="F283" s="17">
        <f>F284</f>
        <v>644</v>
      </c>
      <c r="G283" s="17">
        <f>G284</f>
        <v>538.1</v>
      </c>
      <c r="H283" s="17">
        <f>H284</f>
        <v>538.1</v>
      </c>
      <c r="I283" s="27"/>
      <c r="J283" s="27"/>
      <c r="K283" s="27"/>
    </row>
    <row r="284" spans="1:8" ht="15.75">
      <c r="A284" s="42" t="s">
        <v>29</v>
      </c>
      <c r="B284" s="15" t="s">
        <v>224</v>
      </c>
      <c r="C284" s="28" t="s">
        <v>17</v>
      </c>
      <c r="D284" s="38">
        <f>'2019 год Приложение  4'!E340</f>
        <v>644</v>
      </c>
      <c r="E284" s="38">
        <f>'2019 год Приложение  4'!F340</f>
        <v>0</v>
      </c>
      <c r="F284" s="38">
        <f>'2019 год Приложение  4'!G340</f>
        <v>644</v>
      </c>
      <c r="G284" s="38">
        <f>'2019 год Приложение  4'!H340</f>
        <v>538.1</v>
      </c>
      <c r="H284" s="38">
        <f>'2019 год Приложение  4'!I340</f>
        <v>538.1</v>
      </c>
    </row>
    <row r="285" spans="1:12" ht="105.75" customHeight="1">
      <c r="A285" s="132" t="s">
        <v>78</v>
      </c>
      <c r="B285" s="15" t="s">
        <v>269</v>
      </c>
      <c r="C285" s="28"/>
      <c r="D285" s="38">
        <f>D286</f>
        <v>16287.5</v>
      </c>
      <c r="E285" s="38">
        <f>E286</f>
        <v>0</v>
      </c>
      <c r="F285" s="38">
        <f>F286</f>
        <v>16287.5</v>
      </c>
      <c r="G285" s="38">
        <f>G286</f>
        <v>13572.9</v>
      </c>
      <c r="H285" s="38">
        <f>H286</f>
        <v>13572.9</v>
      </c>
      <c r="L285" s="168"/>
    </row>
    <row r="286" spans="1:11" ht="31.5">
      <c r="A286" s="42" t="s">
        <v>31</v>
      </c>
      <c r="B286" s="15" t="s">
        <v>269</v>
      </c>
      <c r="C286" s="28" t="s">
        <v>26</v>
      </c>
      <c r="D286" s="38">
        <f>'2019 год Приложение  4'!E193</f>
        <v>16287.5</v>
      </c>
      <c r="E286" s="38">
        <f>'2019 год Приложение  4'!F193</f>
        <v>0</v>
      </c>
      <c r="F286" s="38">
        <f>'2019 год Приложение  4'!G193</f>
        <v>16287.5</v>
      </c>
      <c r="G286" s="38">
        <f>'2019 год Приложение  4'!H193</f>
        <v>13572.9</v>
      </c>
      <c r="H286" s="38">
        <f>'2019 год Приложение  4'!I193</f>
        <v>13572.9</v>
      </c>
      <c r="I286" s="27"/>
      <c r="K286" s="27"/>
    </row>
    <row r="287" spans="1:8" ht="63">
      <c r="A287" s="68" t="s">
        <v>298</v>
      </c>
      <c r="B287" s="15" t="s">
        <v>348</v>
      </c>
      <c r="C287" s="43"/>
      <c r="D287" s="38">
        <f>D288</f>
        <v>1669</v>
      </c>
      <c r="E287" s="38">
        <f>E288</f>
        <v>0</v>
      </c>
      <c r="F287" s="38">
        <f>F288</f>
        <v>1669</v>
      </c>
      <c r="G287" s="38">
        <f>G288</f>
        <v>1669</v>
      </c>
      <c r="H287" s="38">
        <f>H288</f>
        <v>1669</v>
      </c>
    </row>
    <row r="288" spans="1:11" ht="15.75">
      <c r="A288" s="42" t="s">
        <v>29</v>
      </c>
      <c r="B288" s="15" t="s">
        <v>348</v>
      </c>
      <c r="C288" s="43" t="s">
        <v>17</v>
      </c>
      <c r="D288" s="38">
        <f>'2019 год Приложение  4'!E195</f>
        <v>1669</v>
      </c>
      <c r="E288" s="38">
        <f>'2019 год Приложение  4'!F195</f>
        <v>0</v>
      </c>
      <c r="F288" s="38">
        <f>'2019 год Приложение  4'!G195</f>
        <v>1669</v>
      </c>
      <c r="G288" s="38">
        <f>'2019 год Приложение  4'!H195</f>
        <v>1669</v>
      </c>
      <c r="H288" s="38">
        <f>'2019 год Приложение  4'!I195</f>
        <v>1669</v>
      </c>
      <c r="I288" s="27"/>
      <c r="J288" s="27"/>
      <c r="K288" s="27"/>
    </row>
    <row r="289" spans="1:8" ht="47.25">
      <c r="A289" s="68" t="s">
        <v>299</v>
      </c>
      <c r="B289" s="15" t="s">
        <v>349</v>
      </c>
      <c r="C289" s="43"/>
      <c r="D289" s="38">
        <f>'2019 год Приложение  4'!E196</f>
        <v>834.5</v>
      </c>
      <c r="E289" s="38">
        <f>'2019 год Приложение  4'!F196</f>
        <v>0</v>
      </c>
      <c r="F289" s="38">
        <f>'2019 год Приложение  4'!G196</f>
        <v>834.5</v>
      </c>
      <c r="G289" s="38">
        <f>'2019 год Приложение  4'!H196</f>
        <v>834.5</v>
      </c>
      <c r="H289" s="38">
        <f>'2019 год Приложение  4'!I196</f>
        <v>834.5</v>
      </c>
    </row>
    <row r="290" spans="1:11" ht="15.75">
      <c r="A290" s="41" t="s">
        <v>29</v>
      </c>
      <c r="B290" s="15" t="s">
        <v>349</v>
      </c>
      <c r="C290" s="43" t="s">
        <v>17</v>
      </c>
      <c r="D290" s="38">
        <f>'2019 год Приложение  4'!E197</f>
        <v>834.5</v>
      </c>
      <c r="E290" s="38">
        <f>'2019 год Приложение  4'!F197</f>
        <v>0</v>
      </c>
      <c r="F290" s="38">
        <f>'2019 год Приложение  4'!G197</f>
        <v>834.5</v>
      </c>
      <c r="G290" s="38">
        <f>'2019 год Приложение  4'!H197</f>
        <v>834.5</v>
      </c>
      <c r="H290" s="38">
        <f>'2019 год Приложение  4'!I197</f>
        <v>834.5</v>
      </c>
      <c r="I290" s="27"/>
      <c r="J290" s="27"/>
      <c r="K290" s="27"/>
    </row>
    <row r="291" spans="1:9" ht="54.75" customHeight="1">
      <c r="A291" s="41" t="s">
        <v>267</v>
      </c>
      <c r="B291" s="15" t="s">
        <v>294</v>
      </c>
      <c r="C291" s="43"/>
      <c r="D291" s="38">
        <f>D292</f>
        <v>2073</v>
      </c>
      <c r="E291" s="38">
        <f>E292</f>
        <v>65.3</v>
      </c>
      <c r="F291" s="38">
        <f>F292</f>
        <v>2138.3</v>
      </c>
      <c r="G291" s="38">
        <f>G292</f>
        <v>0</v>
      </c>
      <c r="H291" s="38">
        <f>H292</f>
        <v>0</v>
      </c>
      <c r="I291" s="170"/>
    </row>
    <row r="292" spans="1:11" ht="15.75">
      <c r="A292" s="41" t="s">
        <v>29</v>
      </c>
      <c r="B292" s="15" t="s">
        <v>294</v>
      </c>
      <c r="C292" s="43" t="s">
        <v>17</v>
      </c>
      <c r="D292" s="38">
        <f>'2019 год Приложение  4'!E199</f>
        <v>2073</v>
      </c>
      <c r="E292" s="38">
        <f>'2019 год Приложение  4'!F199</f>
        <v>65.3</v>
      </c>
      <c r="F292" s="38">
        <f>'2019 год Приложение  4'!G199</f>
        <v>2138.3</v>
      </c>
      <c r="G292" s="38">
        <f>'2019 год Приложение  4'!H199</f>
        <v>0</v>
      </c>
      <c r="H292" s="38">
        <f>'2019 год Приложение  4'!I199</f>
        <v>0</v>
      </c>
      <c r="I292" s="27"/>
      <c r="J292" s="27"/>
      <c r="K292" s="27"/>
    </row>
    <row r="293" spans="1:8" ht="31.5">
      <c r="A293" s="10" t="s">
        <v>99</v>
      </c>
      <c r="B293" s="11" t="s">
        <v>225</v>
      </c>
      <c r="C293" s="11" t="s">
        <v>0</v>
      </c>
      <c r="D293" s="12">
        <f>D294+D296</f>
        <v>100</v>
      </c>
      <c r="E293" s="12">
        <f>E294+E296</f>
        <v>0</v>
      </c>
      <c r="F293" s="12">
        <f>F294+F296</f>
        <v>100</v>
      </c>
      <c r="G293" s="12">
        <f>G294+G296</f>
        <v>100</v>
      </c>
      <c r="H293" s="12">
        <f>H294+H296</f>
        <v>100</v>
      </c>
    </row>
    <row r="294" spans="1:8" ht="31.5">
      <c r="A294" s="14" t="s">
        <v>38</v>
      </c>
      <c r="B294" s="15" t="s">
        <v>226</v>
      </c>
      <c r="C294" s="15"/>
      <c r="D294" s="17">
        <f>D295</f>
        <v>80</v>
      </c>
      <c r="E294" s="17">
        <f>E295</f>
        <v>0</v>
      </c>
      <c r="F294" s="17">
        <f>F295</f>
        <v>80</v>
      </c>
      <c r="G294" s="17">
        <f>G295</f>
        <v>80</v>
      </c>
      <c r="H294" s="17">
        <f>H295</f>
        <v>80</v>
      </c>
    </row>
    <row r="295" spans="1:8" ht="31.5">
      <c r="A295" s="79" t="s">
        <v>10</v>
      </c>
      <c r="B295" s="15" t="s">
        <v>226</v>
      </c>
      <c r="C295" s="28" t="s">
        <v>11</v>
      </c>
      <c r="D295" s="38">
        <f>'2019 год Приложение  4'!E202</f>
        <v>80</v>
      </c>
      <c r="E295" s="38">
        <f>'2019 год Приложение  4'!F202</f>
        <v>0</v>
      </c>
      <c r="F295" s="38">
        <f>'2019 год Приложение  4'!G202</f>
        <v>80</v>
      </c>
      <c r="G295" s="38">
        <f>'2019 год Приложение  4'!H202</f>
        <v>80</v>
      </c>
      <c r="H295" s="38">
        <f>'2019 год Приложение  4'!I202</f>
        <v>80</v>
      </c>
    </row>
    <row r="296" spans="1:8" ht="47.25">
      <c r="A296" s="14" t="s">
        <v>268</v>
      </c>
      <c r="B296" s="15" t="s">
        <v>263</v>
      </c>
      <c r="C296" s="15"/>
      <c r="D296" s="17">
        <f>D297</f>
        <v>20</v>
      </c>
      <c r="E296" s="17">
        <f>E297</f>
        <v>0</v>
      </c>
      <c r="F296" s="17">
        <f>F297</f>
        <v>20</v>
      </c>
      <c r="G296" s="17">
        <f>G297</f>
        <v>20</v>
      </c>
      <c r="H296" s="17">
        <f>H297</f>
        <v>20</v>
      </c>
    </row>
    <row r="297" spans="1:8" ht="31.5">
      <c r="A297" s="22" t="s">
        <v>10</v>
      </c>
      <c r="B297" s="15" t="s">
        <v>263</v>
      </c>
      <c r="C297" s="43" t="s">
        <v>11</v>
      </c>
      <c r="D297" s="38">
        <f>'2019 год Приложение  4'!E204</f>
        <v>20</v>
      </c>
      <c r="E297" s="38">
        <f>'2019 год Приложение  4'!F204</f>
        <v>0</v>
      </c>
      <c r="F297" s="38">
        <f>'2019 год Приложение  4'!G204</f>
        <v>20</v>
      </c>
      <c r="G297" s="38">
        <f>'2019 год Приложение  4'!H204</f>
        <v>20</v>
      </c>
      <c r="H297" s="38">
        <f>'2019 год Приложение  4'!I204</f>
        <v>20</v>
      </c>
    </row>
    <row r="298" spans="1:8" ht="15.75">
      <c r="A298" s="33" t="s">
        <v>32</v>
      </c>
      <c r="B298" s="34" t="s">
        <v>138</v>
      </c>
      <c r="C298" s="34" t="s">
        <v>0</v>
      </c>
      <c r="D298" s="35">
        <f>D299+D301+D305+D309+D325+D329+D331+D335+D337+D339+D341+D343+D349+D345+D347+D319+D333+D323+D353+D327+D351+D321+D313+D315+D317</f>
        <v>107141.99999999996</v>
      </c>
      <c r="E298" s="35">
        <f>E299+E301+E305+E309+E325+E329+E331+E335+E337+E339+E341+E343+E349+E345+E347+E319+E333+E323+E353+E327+E351+E321+E313+E315+E317</f>
        <v>16852.8</v>
      </c>
      <c r="F298" s="35">
        <f>F299+F301+F305+F309+F325+F329+F331+F335+F337+F339+F341+F343+F349+F345+F347+F319+F333+F323+F353+F327+F351+F321+F313+F315+F317</f>
        <v>123994.79999999994</v>
      </c>
      <c r="G298" s="35">
        <f>G299+G301+G305+G309+G325+G329+G331+G335+G337+G339+G341+G343+G349+G345+G347+G319+G333+G323+G353+G327+G351+G321+G313+G315+G317</f>
        <v>104164.3</v>
      </c>
      <c r="H298" s="35">
        <f>H299+H301+H305+H309+H325+H329+H331+H335+H337+H339+H341+H343+H349+H345+H347+H319+H333+H323+H353+H327+H351+H321+H313+H315+H317</f>
        <v>104592.4</v>
      </c>
    </row>
    <row r="299" spans="1:8" ht="31.5">
      <c r="A299" s="23" t="s">
        <v>261</v>
      </c>
      <c r="B299" s="43" t="s">
        <v>148</v>
      </c>
      <c r="C299" s="21"/>
      <c r="D299" s="44">
        <f>D300</f>
        <v>1211.6</v>
      </c>
      <c r="E299" s="44">
        <f>E300</f>
        <v>0</v>
      </c>
      <c r="F299" s="44">
        <f>F300</f>
        <v>1211.6</v>
      </c>
      <c r="G299" s="44">
        <f>G300</f>
        <v>1211.6</v>
      </c>
      <c r="H299" s="44">
        <f>H300</f>
        <v>1181.6</v>
      </c>
    </row>
    <row r="300" spans="1:8" ht="63">
      <c r="A300" s="45" t="s">
        <v>15</v>
      </c>
      <c r="B300" s="43" t="s">
        <v>148</v>
      </c>
      <c r="C300" s="21" t="s">
        <v>16</v>
      </c>
      <c r="D300" s="44">
        <f>'2019 год Приложение  4'!E20</f>
        <v>1211.6</v>
      </c>
      <c r="E300" s="44">
        <f>'2019 год Приложение  4'!F20</f>
        <v>0</v>
      </c>
      <c r="F300" s="44">
        <f>'2019 год Приложение  4'!G20</f>
        <v>1211.6</v>
      </c>
      <c r="G300" s="44">
        <f>'2019 год Приложение  4'!H20</f>
        <v>1211.6</v>
      </c>
      <c r="H300" s="44">
        <f>'2019 год Приложение  4'!I20</f>
        <v>1181.6</v>
      </c>
    </row>
    <row r="301" spans="1:8" ht="31.5">
      <c r="A301" s="45" t="s">
        <v>33</v>
      </c>
      <c r="B301" s="43" t="s">
        <v>149</v>
      </c>
      <c r="C301" s="43" t="s">
        <v>0</v>
      </c>
      <c r="D301" s="44">
        <f>D303+D302+D304</f>
        <v>327.2</v>
      </c>
      <c r="E301" s="44">
        <f>E303+E302+E304</f>
        <v>0</v>
      </c>
      <c r="F301" s="44">
        <f>F303+F302+F304</f>
        <v>327.2</v>
      </c>
      <c r="G301" s="44">
        <f>G303+G302+G304</f>
        <v>338.8</v>
      </c>
      <c r="H301" s="44">
        <f>H303+H302+H304</f>
        <v>343.3</v>
      </c>
    </row>
    <row r="302" spans="1:8" ht="63">
      <c r="A302" s="56" t="s">
        <v>15</v>
      </c>
      <c r="B302" s="43" t="s">
        <v>149</v>
      </c>
      <c r="C302" s="43" t="s">
        <v>16</v>
      </c>
      <c r="D302" s="44">
        <f>'2019 год Приложение  4'!E22</f>
        <v>101.6</v>
      </c>
      <c r="E302" s="44">
        <f>'2019 год Приложение  4'!F22</f>
        <v>0</v>
      </c>
      <c r="F302" s="44">
        <f>'2019 год Приложение  4'!G22</f>
        <v>101.6</v>
      </c>
      <c r="G302" s="44">
        <f>'2019 год Приложение  4'!H22</f>
        <v>0</v>
      </c>
      <c r="H302" s="44">
        <f>'2019 год Приложение  4'!I22</f>
        <v>0</v>
      </c>
    </row>
    <row r="303" spans="1:8" ht="31.5">
      <c r="A303" s="46" t="s">
        <v>13</v>
      </c>
      <c r="B303" s="43" t="s">
        <v>149</v>
      </c>
      <c r="C303" s="43" t="s">
        <v>8</v>
      </c>
      <c r="D303" s="44">
        <f>'2019 год Приложение  4'!E23</f>
        <v>222.39999999999998</v>
      </c>
      <c r="E303" s="44">
        <f>'2019 год Приложение  4'!F23</f>
        <v>0</v>
      </c>
      <c r="F303" s="44">
        <f>'2019 год Приложение  4'!G23</f>
        <v>222.39999999999998</v>
      </c>
      <c r="G303" s="44">
        <f>'2019 год Приложение  4'!H23</f>
        <v>335.6</v>
      </c>
      <c r="H303" s="44">
        <f>'2019 год Приложение  4'!I23</f>
        <v>340.1</v>
      </c>
    </row>
    <row r="304" spans="1:8" ht="15.75">
      <c r="A304" s="46" t="s">
        <v>9</v>
      </c>
      <c r="B304" s="43" t="s">
        <v>149</v>
      </c>
      <c r="C304" s="43" t="s">
        <v>12</v>
      </c>
      <c r="D304" s="44">
        <f>'2019 год Приложение  4'!E24</f>
        <v>3.2</v>
      </c>
      <c r="E304" s="44">
        <f>'2019 год Приложение  4'!F24</f>
        <v>0</v>
      </c>
      <c r="F304" s="44">
        <f>'2019 год Приложение  4'!G24</f>
        <v>3.2</v>
      </c>
      <c r="G304" s="44">
        <f>'2019 год Приложение  4'!H24</f>
        <v>3.2</v>
      </c>
      <c r="H304" s="44">
        <f>'2019 год Приложение  4'!I24</f>
        <v>3.2</v>
      </c>
    </row>
    <row r="305" spans="1:8" ht="31.5">
      <c r="A305" s="45" t="s">
        <v>34</v>
      </c>
      <c r="B305" s="43" t="s">
        <v>147</v>
      </c>
      <c r="C305" s="43" t="s">
        <v>0</v>
      </c>
      <c r="D305" s="44">
        <f>D306+D307+D308</f>
        <v>2535.1000000000004</v>
      </c>
      <c r="E305" s="44">
        <f>E306+E307+E308</f>
        <v>0</v>
      </c>
      <c r="F305" s="44">
        <f>F306+F307+F308</f>
        <v>2535.1000000000004</v>
      </c>
      <c r="G305" s="44">
        <f>G306+G307+G308</f>
        <v>2497.3</v>
      </c>
      <c r="H305" s="44">
        <f>H306+H307+H308</f>
        <v>2365.1000000000004</v>
      </c>
    </row>
    <row r="306" spans="1:8" ht="63">
      <c r="A306" s="45" t="s">
        <v>15</v>
      </c>
      <c r="B306" s="43" t="s">
        <v>147</v>
      </c>
      <c r="C306" s="43" t="s">
        <v>16</v>
      </c>
      <c r="D306" s="44">
        <f>'2019 год Приложение  4'!E26</f>
        <v>2233.9</v>
      </c>
      <c r="E306" s="44">
        <f>'2019 год Приложение  4'!F26</f>
        <v>0</v>
      </c>
      <c r="F306" s="44">
        <f>'2019 год Приложение  4'!G26</f>
        <v>2233.9</v>
      </c>
      <c r="G306" s="44">
        <f>'2019 год Приложение  4'!H26</f>
        <v>2193.9</v>
      </c>
      <c r="H306" s="44">
        <f>'2019 год Приложение  4'!I26</f>
        <v>2168.9</v>
      </c>
    </row>
    <row r="307" spans="1:8" ht="31.5">
      <c r="A307" s="46" t="s">
        <v>13</v>
      </c>
      <c r="B307" s="43" t="s">
        <v>147</v>
      </c>
      <c r="C307" s="21" t="s">
        <v>8</v>
      </c>
      <c r="D307" s="44">
        <f>'2019 год Приложение  4'!E27</f>
        <v>299.4</v>
      </c>
      <c r="E307" s="44">
        <f>'2019 год Приложение  4'!F27</f>
        <v>0</v>
      </c>
      <c r="F307" s="44">
        <f>'2019 год Приложение  4'!G27</f>
        <v>299.4</v>
      </c>
      <c r="G307" s="44">
        <f>'2019 год Приложение  4'!H27</f>
        <v>301.6</v>
      </c>
      <c r="H307" s="44">
        <f>'2019 год Приложение  4'!I27</f>
        <v>194.4</v>
      </c>
    </row>
    <row r="308" spans="1:8" ht="15.75">
      <c r="A308" s="46" t="s">
        <v>9</v>
      </c>
      <c r="B308" s="43" t="s">
        <v>147</v>
      </c>
      <c r="C308" s="21" t="s">
        <v>12</v>
      </c>
      <c r="D308" s="44">
        <f>'2019 год Приложение  4'!E28</f>
        <v>1.8</v>
      </c>
      <c r="E308" s="44">
        <f>'2019 год Приложение  4'!F28</f>
        <v>0</v>
      </c>
      <c r="F308" s="44">
        <f>'2019 год Приложение  4'!G28</f>
        <v>1.8</v>
      </c>
      <c r="G308" s="44">
        <f>'2019 год Приложение  4'!H28</f>
        <v>1.8</v>
      </c>
      <c r="H308" s="44">
        <f>'2019 год Приложение  4'!I28</f>
        <v>1.8</v>
      </c>
    </row>
    <row r="309" spans="1:8" ht="31.5">
      <c r="A309" s="22" t="s">
        <v>73</v>
      </c>
      <c r="B309" s="43" t="s">
        <v>146</v>
      </c>
      <c r="C309" s="67"/>
      <c r="D309" s="44">
        <f>D312+D310+D311</f>
        <v>68942</v>
      </c>
      <c r="E309" s="44">
        <f>E312+E310+E311</f>
        <v>20</v>
      </c>
      <c r="F309" s="44">
        <f>F312+F310+F311</f>
        <v>68962</v>
      </c>
      <c r="G309" s="44">
        <f>G312+G310+G311</f>
        <v>55705.3</v>
      </c>
      <c r="H309" s="44">
        <f>H312+H310+H311</f>
        <v>41335</v>
      </c>
    </row>
    <row r="310" spans="1:8" ht="31.5">
      <c r="A310" s="151" t="s">
        <v>13</v>
      </c>
      <c r="B310" s="43" t="s">
        <v>146</v>
      </c>
      <c r="C310" s="43" t="s">
        <v>8</v>
      </c>
      <c r="D310" s="44">
        <f>'2019 год Приложение  4'!E207</f>
        <v>4735.6</v>
      </c>
      <c r="E310" s="44">
        <f>'2019 год Приложение  4'!F207</f>
        <v>0</v>
      </c>
      <c r="F310" s="44">
        <f>'2019 год Приложение  4'!G207</f>
        <v>4735.6</v>
      </c>
      <c r="G310" s="44">
        <f>'2019 год Приложение  4'!H207</f>
        <v>0</v>
      </c>
      <c r="H310" s="44">
        <f>'2019 год Приложение  4'!I207</f>
        <v>0</v>
      </c>
    </row>
    <row r="311" spans="1:8" ht="15.75">
      <c r="A311" s="151" t="s">
        <v>29</v>
      </c>
      <c r="B311" s="43" t="s">
        <v>146</v>
      </c>
      <c r="C311" s="43" t="s">
        <v>17</v>
      </c>
      <c r="D311" s="44">
        <f>'2019 год Приложение  4'!E208</f>
        <v>0</v>
      </c>
      <c r="E311" s="44">
        <f>'2019 год Приложение  4'!F208</f>
        <v>20</v>
      </c>
      <c r="F311" s="44">
        <f>D311+E311</f>
        <v>20</v>
      </c>
      <c r="G311" s="44">
        <f>'2019 год Приложение  4'!H208</f>
        <v>0</v>
      </c>
      <c r="H311" s="44">
        <f>'2019 год Приложение  4'!I208</f>
        <v>0</v>
      </c>
    </row>
    <row r="312" spans="1:8" ht="15.75">
      <c r="A312" s="48" t="s">
        <v>9</v>
      </c>
      <c r="B312" s="43" t="s">
        <v>146</v>
      </c>
      <c r="C312" s="43" t="s">
        <v>12</v>
      </c>
      <c r="D312" s="44">
        <f>'2019 год Приложение  4'!E209+'2019 год Приложение  4'!E351</f>
        <v>64206.4</v>
      </c>
      <c r="E312" s="44">
        <f>'2019 год Приложение  4'!F209+'2019 год Приложение  4'!F351</f>
        <v>0</v>
      </c>
      <c r="F312" s="44">
        <f>'2019 год Приложение  4'!G209+'2019 год Приложение  4'!G351</f>
        <v>64206.4</v>
      </c>
      <c r="G312" s="44">
        <f>'2019 год Приложение  4'!H209+'2019 год Приложение  4'!H351</f>
        <v>55705.3</v>
      </c>
      <c r="H312" s="44">
        <f>'2019 год Приложение  4'!I209+'2019 год Приложение  4'!I351</f>
        <v>41335</v>
      </c>
    </row>
    <row r="313" spans="1:8" ht="63">
      <c r="A313" s="22" t="s">
        <v>367</v>
      </c>
      <c r="B313" s="122" t="s">
        <v>366</v>
      </c>
      <c r="C313" s="116"/>
      <c r="D313" s="44">
        <f>D314</f>
        <v>0</v>
      </c>
      <c r="E313" s="44">
        <f>E314</f>
        <v>11.9</v>
      </c>
      <c r="F313" s="44">
        <f>F314</f>
        <v>11.9</v>
      </c>
      <c r="G313" s="44">
        <f>G314</f>
        <v>0</v>
      </c>
      <c r="H313" s="44">
        <f>H314</f>
        <v>0</v>
      </c>
    </row>
    <row r="314" spans="1:8" ht="31.5">
      <c r="A314" s="46" t="s">
        <v>13</v>
      </c>
      <c r="B314" s="122" t="s">
        <v>366</v>
      </c>
      <c r="C314" s="116" t="s">
        <v>8</v>
      </c>
      <c r="D314" s="44">
        <f>'2019 год Приложение  4'!E353</f>
        <v>0</v>
      </c>
      <c r="E314" s="44">
        <f>'2019 год Приложение  4'!F353</f>
        <v>11.9</v>
      </c>
      <c r="F314" s="44">
        <f>D314+E314</f>
        <v>11.9</v>
      </c>
      <c r="G314" s="44">
        <f>'2019 год Приложение  4'!H353</f>
        <v>0</v>
      </c>
      <c r="H314" s="44">
        <f>'2019 год Приложение  4'!I353</f>
        <v>0</v>
      </c>
    </row>
    <row r="315" spans="1:8" ht="141.75">
      <c r="A315" s="151" t="s">
        <v>368</v>
      </c>
      <c r="B315" s="43" t="s">
        <v>369</v>
      </c>
      <c r="C315" s="43"/>
      <c r="D315" s="44">
        <f>D316</f>
        <v>0</v>
      </c>
      <c r="E315" s="44">
        <f>E316</f>
        <v>0.7</v>
      </c>
      <c r="F315" s="44">
        <f>F316</f>
        <v>0.7</v>
      </c>
      <c r="G315" s="44">
        <f>G316</f>
        <v>0</v>
      </c>
      <c r="H315" s="44">
        <f>H316</f>
        <v>0</v>
      </c>
    </row>
    <row r="316" spans="1:8" ht="31.5">
      <c r="A316" s="48" t="s">
        <v>13</v>
      </c>
      <c r="B316" s="43" t="s">
        <v>369</v>
      </c>
      <c r="C316" s="43" t="s">
        <v>8</v>
      </c>
      <c r="D316" s="44">
        <f>'2019 год Приложение  4'!E211</f>
        <v>0</v>
      </c>
      <c r="E316" s="44">
        <f>'2019 год Приложение  4'!F211</f>
        <v>0.7</v>
      </c>
      <c r="F316" s="44">
        <f>D316+E316</f>
        <v>0.7</v>
      </c>
      <c r="G316" s="44">
        <f>'2019 год Приложение  4'!H211</f>
        <v>0</v>
      </c>
      <c r="H316" s="44">
        <f>'2019 год Приложение  4'!I211</f>
        <v>0</v>
      </c>
    </row>
    <row r="317" spans="1:8" ht="63">
      <c r="A317" s="48" t="s">
        <v>371</v>
      </c>
      <c r="B317" s="43" t="s">
        <v>370</v>
      </c>
      <c r="C317" s="21"/>
      <c r="D317" s="44">
        <f>D318</f>
        <v>0</v>
      </c>
      <c r="E317" s="44">
        <f>E318</f>
        <v>2.1</v>
      </c>
      <c r="F317" s="44">
        <f>F318</f>
        <v>2.1</v>
      </c>
      <c r="G317" s="44">
        <f>G318</f>
        <v>0</v>
      </c>
      <c r="H317" s="44">
        <f>H318</f>
        <v>0</v>
      </c>
    </row>
    <row r="318" spans="1:8" ht="31.5">
      <c r="A318" s="48" t="s">
        <v>13</v>
      </c>
      <c r="B318" s="43" t="s">
        <v>370</v>
      </c>
      <c r="C318" s="21" t="s">
        <v>8</v>
      </c>
      <c r="D318" s="44">
        <f>'2019 год Приложение  4'!E213</f>
        <v>0</v>
      </c>
      <c r="E318" s="44">
        <f>'2019 год Приложение  4'!F213</f>
        <v>2.1</v>
      </c>
      <c r="F318" s="44">
        <f>D318+E318</f>
        <v>2.1</v>
      </c>
      <c r="G318" s="44">
        <f>'2019 год Приложение  4'!H213</f>
        <v>0</v>
      </c>
      <c r="H318" s="44">
        <f>'2019 год Приложение  4'!I213</f>
        <v>0</v>
      </c>
    </row>
    <row r="319" spans="1:8" ht="47.25">
      <c r="A319" s="47" t="s">
        <v>256</v>
      </c>
      <c r="B319" s="43" t="s">
        <v>255</v>
      </c>
      <c r="C319" s="133"/>
      <c r="D319" s="44">
        <f>D320</f>
        <v>300</v>
      </c>
      <c r="E319" s="44">
        <f>E320</f>
        <v>0</v>
      </c>
      <c r="F319" s="44">
        <f>F320</f>
        <v>300</v>
      </c>
      <c r="G319" s="44">
        <f>G320</f>
        <v>300</v>
      </c>
      <c r="H319" s="44">
        <f>H320</f>
        <v>300</v>
      </c>
    </row>
    <row r="320" spans="1:8" ht="31.5">
      <c r="A320" s="48" t="s">
        <v>13</v>
      </c>
      <c r="B320" s="43" t="s">
        <v>255</v>
      </c>
      <c r="C320" s="21" t="s">
        <v>8</v>
      </c>
      <c r="D320" s="44">
        <f>'2019 год Приложение  4'!E215</f>
        <v>300</v>
      </c>
      <c r="E320" s="44">
        <f>'2019 год Приложение  4'!F215</f>
        <v>0</v>
      </c>
      <c r="F320" s="44">
        <f>'2019 год Приложение  4'!G215</f>
        <v>300</v>
      </c>
      <c r="G320" s="44">
        <f>'2019 год Приложение  4'!H215</f>
        <v>300</v>
      </c>
      <c r="H320" s="44">
        <f>'2019 год Приложение  4'!I215</f>
        <v>300</v>
      </c>
    </row>
    <row r="321" spans="1:8" ht="47.25">
      <c r="A321" s="48" t="s">
        <v>361</v>
      </c>
      <c r="B321" s="43" t="s">
        <v>362</v>
      </c>
      <c r="C321" s="21"/>
      <c r="D321" s="115">
        <f>D322</f>
        <v>0</v>
      </c>
      <c r="E321" s="115">
        <f>E322</f>
        <v>0</v>
      </c>
      <c r="F321" s="115">
        <f>F322</f>
        <v>0</v>
      </c>
      <c r="G321" s="115">
        <f>G322</f>
        <v>0</v>
      </c>
      <c r="H321" s="115">
        <f>H322</f>
        <v>0</v>
      </c>
    </row>
    <row r="322" spans="1:8" ht="15.75">
      <c r="A322" s="61" t="s">
        <v>9</v>
      </c>
      <c r="B322" s="43" t="s">
        <v>362</v>
      </c>
      <c r="C322" s="21" t="s">
        <v>12</v>
      </c>
      <c r="D322" s="115">
        <f>'2019 год Приложение  4'!E217</f>
        <v>0</v>
      </c>
      <c r="E322" s="115">
        <f>'2019 год Приложение  4'!F217</f>
        <v>0</v>
      </c>
      <c r="F322" s="115">
        <f>D322+E322</f>
        <v>0</v>
      </c>
      <c r="G322" s="115">
        <f>'2019 год Приложение  4'!H217</f>
        <v>0</v>
      </c>
      <c r="H322" s="115">
        <f>'2019 год Приложение  4'!I217</f>
        <v>0</v>
      </c>
    </row>
    <row r="323" spans="1:8" ht="31.5">
      <c r="A323" s="61" t="s">
        <v>314</v>
      </c>
      <c r="B323" s="43" t="s">
        <v>313</v>
      </c>
      <c r="C323" s="21"/>
      <c r="D323" s="115">
        <f>D324</f>
        <v>0</v>
      </c>
      <c r="E323" s="115">
        <f>E324</f>
        <v>0</v>
      </c>
      <c r="F323" s="115">
        <f>F324</f>
        <v>0</v>
      </c>
      <c r="G323" s="115">
        <f>G324</f>
        <v>50</v>
      </c>
      <c r="H323" s="115">
        <f>H324</f>
        <v>50</v>
      </c>
    </row>
    <row r="324" spans="1:8" ht="31.5">
      <c r="A324" s="48" t="s">
        <v>13</v>
      </c>
      <c r="B324" s="43" t="s">
        <v>313</v>
      </c>
      <c r="C324" s="21" t="s">
        <v>8</v>
      </c>
      <c r="D324" s="115">
        <f>'2019 год Приложение  4'!E219</f>
        <v>0</v>
      </c>
      <c r="E324" s="115">
        <f>'2019 год Приложение  4'!F219</f>
        <v>0</v>
      </c>
      <c r="F324" s="115">
        <f>'2019 год Приложение  4'!G219</f>
        <v>0</v>
      </c>
      <c r="G324" s="115">
        <f>'2019 год Приложение  4'!H219</f>
        <v>50</v>
      </c>
      <c r="H324" s="115">
        <f>'2019 год Приложение  4'!I219</f>
        <v>50</v>
      </c>
    </row>
    <row r="325" spans="1:8" ht="31.5">
      <c r="A325" s="22" t="s">
        <v>50</v>
      </c>
      <c r="B325" s="43" t="s">
        <v>136</v>
      </c>
      <c r="C325" s="116"/>
      <c r="D325" s="115">
        <f>D326</f>
        <v>1416.9</v>
      </c>
      <c r="E325" s="115">
        <f>E326</f>
        <v>0</v>
      </c>
      <c r="F325" s="115">
        <f>F326</f>
        <v>1416.9</v>
      </c>
      <c r="G325" s="115">
        <f>G326</f>
        <v>1416.9</v>
      </c>
      <c r="H325" s="115">
        <f>H326</f>
        <v>1416.9</v>
      </c>
    </row>
    <row r="326" spans="1:8" ht="15.75">
      <c r="A326" s="47" t="s">
        <v>45</v>
      </c>
      <c r="B326" s="43" t="s">
        <v>136</v>
      </c>
      <c r="C326" s="43" t="s">
        <v>46</v>
      </c>
      <c r="D326" s="44">
        <f>'2019 год Приложение  4'!E355</f>
        <v>1416.9</v>
      </c>
      <c r="E326" s="44">
        <f>'2019 год Приложение  4'!F355</f>
        <v>0</v>
      </c>
      <c r="F326" s="44">
        <f>'2019 год Приложение  4'!G355</f>
        <v>1416.9</v>
      </c>
      <c r="G326" s="44">
        <f>'2019 год Приложение  4'!H355</f>
        <v>1416.9</v>
      </c>
      <c r="H326" s="44">
        <f>'2019 год Приложение  4'!I355</f>
        <v>1416.9</v>
      </c>
    </row>
    <row r="327" spans="1:8" ht="47.25">
      <c r="A327" s="41" t="s">
        <v>339</v>
      </c>
      <c r="B327" s="43" t="s">
        <v>340</v>
      </c>
      <c r="C327" s="65"/>
      <c r="D327" s="44">
        <f>D328</f>
        <v>49.9</v>
      </c>
      <c r="E327" s="44">
        <f>E328</f>
        <v>0</v>
      </c>
      <c r="F327" s="44">
        <f>F328</f>
        <v>49.9</v>
      </c>
      <c r="G327" s="44">
        <f>G328</f>
        <v>51.8</v>
      </c>
      <c r="H327" s="44">
        <f>H328</f>
        <v>54.2</v>
      </c>
    </row>
    <row r="328" spans="1:8" ht="31.5">
      <c r="A328" s="48" t="s">
        <v>13</v>
      </c>
      <c r="B328" s="43" t="s">
        <v>340</v>
      </c>
      <c r="C328" s="21" t="s">
        <v>8</v>
      </c>
      <c r="D328" s="44">
        <f>'2019 год Приложение  4'!E221</f>
        <v>49.9</v>
      </c>
      <c r="E328" s="44">
        <f>'2019 год Приложение  4'!F221</f>
        <v>0</v>
      </c>
      <c r="F328" s="44">
        <f>'2019 год Приложение  4'!G221</f>
        <v>49.9</v>
      </c>
      <c r="G328" s="44">
        <f>'2019 год Приложение  4'!H221</f>
        <v>51.8</v>
      </c>
      <c r="H328" s="44">
        <f>'2019 год Приложение  4'!I221</f>
        <v>54.2</v>
      </c>
    </row>
    <row r="329" spans="1:8" ht="47.25">
      <c r="A329" s="48" t="s">
        <v>49</v>
      </c>
      <c r="B329" s="43" t="s">
        <v>137</v>
      </c>
      <c r="C329" s="21"/>
      <c r="D329" s="44">
        <f>D330</f>
        <v>76.4</v>
      </c>
      <c r="E329" s="44">
        <f>E330</f>
        <v>0</v>
      </c>
      <c r="F329" s="44">
        <f>F330</f>
        <v>76.4</v>
      </c>
      <c r="G329" s="44">
        <f>G330</f>
        <v>78.2</v>
      </c>
      <c r="H329" s="44">
        <f>H330</f>
        <v>78.2</v>
      </c>
    </row>
    <row r="330" spans="1:8" ht="15.75">
      <c r="A330" s="47" t="s">
        <v>45</v>
      </c>
      <c r="B330" s="43" t="s">
        <v>137</v>
      </c>
      <c r="C330" s="43" t="s">
        <v>46</v>
      </c>
      <c r="D330" s="44">
        <f>'2019 год Приложение  4'!E357</f>
        <v>76.4</v>
      </c>
      <c r="E330" s="44">
        <f>'2019 год Приложение  4'!F357</f>
        <v>0</v>
      </c>
      <c r="F330" s="44">
        <f>'2019 год Приложение  4'!G357</f>
        <v>76.4</v>
      </c>
      <c r="G330" s="44">
        <f>'2019 год Приложение  4'!H357</f>
        <v>78.2</v>
      </c>
      <c r="H330" s="44">
        <f>'2019 год Приложение  4'!I357</f>
        <v>78.2</v>
      </c>
    </row>
    <row r="331" spans="1:8" ht="63">
      <c r="A331" s="48" t="s">
        <v>258</v>
      </c>
      <c r="B331" s="43" t="s">
        <v>257</v>
      </c>
      <c r="C331" s="43"/>
      <c r="D331" s="44">
        <f>D332</f>
        <v>725.5</v>
      </c>
      <c r="E331" s="44">
        <f>E332</f>
        <v>0</v>
      </c>
      <c r="F331" s="44">
        <f>F332</f>
        <v>725.5</v>
      </c>
      <c r="G331" s="44">
        <f>G332</f>
        <v>805.5</v>
      </c>
      <c r="H331" s="44">
        <f>H332</f>
        <v>805.5</v>
      </c>
    </row>
    <row r="332" spans="1:8" ht="31.5">
      <c r="A332" s="81" t="s">
        <v>10</v>
      </c>
      <c r="B332" s="43" t="s">
        <v>257</v>
      </c>
      <c r="C332" s="43" t="s">
        <v>11</v>
      </c>
      <c r="D332" s="44">
        <f>'2019 год Приложение  4'!E259</f>
        <v>725.5</v>
      </c>
      <c r="E332" s="44">
        <f>'2019 год Приложение  4'!F259</f>
        <v>0</v>
      </c>
      <c r="F332" s="44">
        <f>'2019 год Приложение  4'!G259</f>
        <v>725.5</v>
      </c>
      <c r="G332" s="44">
        <f>'2019 год Приложение  4'!H259</f>
        <v>805.5</v>
      </c>
      <c r="H332" s="44">
        <f>'2019 год Приложение  4'!I259</f>
        <v>805.5</v>
      </c>
    </row>
    <row r="333" spans="1:8" ht="47.25">
      <c r="A333" s="48" t="s">
        <v>307</v>
      </c>
      <c r="B333" s="43" t="s">
        <v>306</v>
      </c>
      <c r="C333" s="43"/>
      <c r="D333" s="44">
        <f>D334</f>
        <v>607.2</v>
      </c>
      <c r="E333" s="44">
        <f>E334</f>
        <v>0</v>
      </c>
      <c r="F333" s="44">
        <f>F334</f>
        <v>607.2</v>
      </c>
      <c r="G333" s="44">
        <f>G334</f>
        <v>607.2</v>
      </c>
      <c r="H333" s="44">
        <f>H334</f>
        <v>607.2</v>
      </c>
    </row>
    <row r="334" spans="1:11" ht="15.75">
      <c r="A334" s="48" t="s">
        <v>29</v>
      </c>
      <c r="B334" s="43" t="s">
        <v>306</v>
      </c>
      <c r="C334" s="43" t="s">
        <v>17</v>
      </c>
      <c r="D334" s="44">
        <f>'2019 год Приложение  4'!E223</f>
        <v>607.2</v>
      </c>
      <c r="E334" s="44">
        <f>'2019 год Приложение  4'!F223</f>
        <v>0</v>
      </c>
      <c r="F334" s="44">
        <f>'2019 год Приложение  4'!G223</f>
        <v>607.2</v>
      </c>
      <c r="G334" s="44">
        <f>'2019 год Приложение  4'!H223</f>
        <v>607.2</v>
      </c>
      <c r="H334" s="44">
        <f>'2019 год Приложение  4'!I223</f>
        <v>607.2</v>
      </c>
      <c r="I334" s="27"/>
      <c r="J334" s="27"/>
      <c r="K334" s="27"/>
    </row>
    <row r="335" spans="1:8" ht="78.75">
      <c r="A335" s="84" t="s">
        <v>259</v>
      </c>
      <c r="B335" s="52" t="s">
        <v>141</v>
      </c>
      <c r="C335" s="53"/>
      <c r="D335" s="49">
        <f>D336</f>
        <v>1</v>
      </c>
      <c r="E335" s="49">
        <f>E336</f>
        <v>0</v>
      </c>
      <c r="F335" s="49">
        <f>F336</f>
        <v>1</v>
      </c>
      <c r="G335" s="49">
        <f>G336</f>
        <v>1</v>
      </c>
      <c r="H335" s="49">
        <f>H336</f>
        <v>1</v>
      </c>
    </row>
    <row r="336" spans="1:8" ht="31.5">
      <c r="A336" s="55" t="s">
        <v>13</v>
      </c>
      <c r="B336" s="52" t="s">
        <v>141</v>
      </c>
      <c r="C336" s="53">
        <v>200</v>
      </c>
      <c r="D336" s="44">
        <f>'2019 год Приложение  4'!E359</f>
        <v>1</v>
      </c>
      <c r="E336" s="44">
        <f>'2019 год Приложение  4'!F359</f>
        <v>0</v>
      </c>
      <c r="F336" s="44">
        <f>'2019 год Приложение  4'!G359</f>
        <v>1</v>
      </c>
      <c r="G336" s="44">
        <f>'2019 год Приложение  4'!H359</f>
        <v>1</v>
      </c>
      <c r="H336" s="44">
        <f>'2019 год Приложение  4'!I359</f>
        <v>1</v>
      </c>
    </row>
    <row r="337" spans="1:8" ht="157.5">
      <c r="A337" s="82" t="s">
        <v>260</v>
      </c>
      <c r="B337" s="109" t="s">
        <v>142</v>
      </c>
      <c r="C337" s="110"/>
      <c r="D337" s="49">
        <f>D338</f>
        <v>3</v>
      </c>
      <c r="E337" s="49">
        <f>E338</f>
        <v>0</v>
      </c>
      <c r="F337" s="49">
        <f>F338</f>
        <v>3</v>
      </c>
      <c r="G337" s="49">
        <f>G338</f>
        <v>3</v>
      </c>
      <c r="H337" s="49">
        <f>H338</f>
        <v>3</v>
      </c>
    </row>
    <row r="338" spans="1:8" ht="31.5">
      <c r="A338" s="55" t="s">
        <v>13</v>
      </c>
      <c r="B338" s="109" t="s">
        <v>142</v>
      </c>
      <c r="C338" s="111">
        <v>200</v>
      </c>
      <c r="D338" s="44">
        <f>'2019 год Приложение  4'!E361</f>
        <v>3</v>
      </c>
      <c r="E338" s="44">
        <f>'2019 год Приложение  4'!F361</f>
        <v>0</v>
      </c>
      <c r="F338" s="44">
        <f>'2019 год Приложение  4'!G361</f>
        <v>3</v>
      </c>
      <c r="G338" s="44">
        <f>'2019 год Приложение  4'!H361</f>
        <v>3</v>
      </c>
      <c r="H338" s="44">
        <f>'2019 год Приложение  4'!I361</f>
        <v>3</v>
      </c>
    </row>
    <row r="339" spans="1:8" ht="31.5">
      <c r="A339" s="22" t="s">
        <v>47</v>
      </c>
      <c r="B339" s="109" t="s">
        <v>143</v>
      </c>
      <c r="C339" s="50"/>
      <c r="D339" s="49">
        <f>D340</f>
        <v>1578.7</v>
      </c>
      <c r="E339" s="49">
        <f>E340</f>
        <v>0</v>
      </c>
      <c r="F339" s="49">
        <f>F340</f>
        <v>1578.7</v>
      </c>
      <c r="G339" s="49">
        <f>G340</f>
        <v>1549</v>
      </c>
      <c r="H339" s="49">
        <f>H340</f>
        <v>1520.1</v>
      </c>
    </row>
    <row r="340" spans="1:8" ht="15.75">
      <c r="A340" s="48" t="s">
        <v>45</v>
      </c>
      <c r="B340" s="109" t="s">
        <v>143</v>
      </c>
      <c r="C340" s="43" t="s">
        <v>46</v>
      </c>
      <c r="D340" s="44">
        <f>'2019 год Приложение  4'!E363</f>
        <v>1578.7</v>
      </c>
      <c r="E340" s="44">
        <f>'2019 год Приложение  4'!F363</f>
        <v>0</v>
      </c>
      <c r="F340" s="44">
        <f>'2019 год Приложение  4'!G363</f>
        <v>1578.7</v>
      </c>
      <c r="G340" s="44">
        <f>'2019 год Приложение  4'!H363</f>
        <v>1549</v>
      </c>
      <c r="H340" s="44">
        <f>'2019 год Приложение  4'!I363</f>
        <v>1520.1</v>
      </c>
    </row>
    <row r="341" spans="1:12" ht="87.75" customHeight="1">
      <c r="A341" s="171" t="s">
        <v>345</v>
      </c>
      <c r="B341" s="109" t="s">
        <v>144</v>
      </c>
      <c r="C341" s="51"/>
      <c r="D341" s="49">
        <f>D342</f>
        <v>122.9</v>
      </c>
      <c r="E341" s="49">
        <f>E342</f>
        <v>0</v>
      </c>
      <c r="F341" s="49">
        <f>F342</f>
        <v>122.9</v>
      </c>
      <c r="G341" s="49">
        <f>G342</f>
        <v>125.5</v>
      </c>
      <c r="H341" s="49">
        <f>H342</f>
        <v>125.5</v>
      </c>
      <c r="L341" s="168"/>
    </row>
    <row r="342" spans="1:8" ht="15.75">
      <c r="A342" s="48" t="s">
        <v>45</v>
      </c>
      <c r="B342" s="109" t="s">
        <v>144</v>
      </c>
      <c r="C342" s="43" t="s">
        <v>46</v>
      </c>
      <c r="D342" s="44">
        <f>'2019 год Приложение  4'!E365</f>
        <v>122.9</v>
      </c>
      <c r="E342" s="44">
        <f>'2019 год Приложение  4'!F365</f>
        <v>0</v>
      </c>
      <c r="F342" s="44">
        <f>'2019 год Приложение  4'!G365</f>
        <v>122.9</v>
      </c>
      <c r="G342" s="44">
        <f>'2019 год Приложение  4'!H365</f>
        <v>125.5</v>
      </c>
      <c r="H342" s="44">
        <f>'2019 год Приложение  4'!I365</f>
        <v>125.5</v>
      </c>
    </row>
    <row r="343" spans="1:8" ht="105">
      <c r="A343" s="54" t="s">
        <v>295</v>
      </c>
      <c r="B343" s="109" t="s">
        <v>145</v>
      </c>
      <c r="C343" s="51"/>
      <c r="D343" s="49">
        <f>D344</f>
        <v>7</v>
      </c>
      <c r="E343" s="49">
        <f>E344</f>
        <v>0</v>
      </c>
      <c r="F343" s="49">
        <f>F344</f>
        <v>7</v>
      </c>
      <c r="G343" s="49">
        <f>G344</f>
        <v>7</v>
      </c>
      <c r="H343" s="49">
        <f>H344</f>
        <v>7</v>
      </c>
    </row>
    <row r="344" spans="1:8" ht="31.5">
      <c r="A344" s="48" t="s">
        <v>13</v>
      </c>
      <c r="B344" s="109" t="s">
        <v>145</v>
      </c>
      <c r="C344" s="43" t="s">
        <v>8</v>
      </c>
      <c r="D344" s="44">
        <f>'2019 год Приложение  4'!E367</f>
        <v>7</v>
      </c>
      <c r="E344" s="44">
        <f>'2019 год Приложение  4'!F367</f>
        <v>0</v>
      </c>
      <c r="F344" s="44">
        <f>'2019 год Приложение  4'!G367</f>
        <v>7</v>
      </c>
      <c r="G344" s="44">
        <f>'2019 год Приложение  4'!H367</f>
        <v>7</v>
      </c>
      <c r="H344" s="44">
        <f>'2019 год Приложение  4'!I367</f>
        <v>7</v>
      </c>
    </row>
    <row r="345" spans="1:8" ht="31.5">
      <c r="A345" s="22" t="s">
        <v>124</v>
      </c>
      <c r="B345" s="43" t="s">
        <v>139</v>
      </c>
      <c r="C345" s="43" t="s">
        <v>0</v>
      </c>
      <c r="D345" s="49">
        <f>D346</f>
        <v>3400</v>
      </c>
      <c r="E345" s="49">
        <f>E346</f>
        <v>0</v>
      </c>
      <c r="F345" s="49">
        <f>F346</f>
        <v>3400</v>
      </c>
      <c r="G345" s="49">
        <f>G346</f>
        <v>3200</v>
      </c>
      <c r="H345" s="49">
        <f>H346</f>
        <v>3000</v>
      </c>
    </row>
    <row r="346" spans="1:8" ht="15.75">
      <c r="A346" s="48" t="s">
        <v>45</v>
      </c>
      <c r="B346" s="43" t="s">
        <v>139</v>
      </c>
      <c r="C346" s="43" t="s">
        <v>46</v>
      </c>
      <c r="D346" s="44">
        <f>'2019 год Приложение  4'!E369</f>
        <v>3400</v>
      </c>
      <c r="E346" s="44">
        <f>'2019 год Приложение  4'!F369</f>
        <v>0</v>
      </c>
      <c r="F346" s="44">
        <f>'2019 год Приложение  4'!G369</f>
        <v>3400</v>
      </c>
      <c r="G346" s="44">
        <f>'2019 год Приложение  4'!H369</f>
        <v>3200</v>
      </c>
      <c r="H346" s="44">
        <f>'2019 год Приложение  4'!I369</f>
        <v>3000</v>
      </c>
    </row>
    <row r="347" spans="1:8" ht="31.5">
      <c r="A347" s="81" t="s">
        <v>48</v>
      </c>
      <c r="B347" s="43" t="s">
        <v>140</v>
      </c>
      <c r="C347" s="50"/>
      <c r="D347" s="49">
        <f>D348</f>
        <v>20337.6</v>
      </c>
      <c r="E347" s="49">
        <f>E348</f>
        <v>1268.5</v>
      </c>
      <c r="F347" s="49">
        <f>F348</f>
        <v>21606.1</v>
      </c>
      <c r="G347" s="49">
        <f>G348</f>
        <v>17256.7</v>
      </c>
      <c r="H347" s="49">
        <f>H348</f>
        <v>15000</v>
      </c>
    </row>
    <row r="348" spans="1:8" ht="15.75">
      <c r="A348" s="48" t="s">
        <v>45</v>
      </c>
      <c r="B348" s="43" t="s">
        <v>140</v>
      </c>
      <c r="C348" s="43" t="s">
        <v>46</v>
      </c>
      <c r="D348" s="44">
        <f>'2019 год Приложение  4'!E371</f>
        <v>20337.6</v>
      </c>
      <c r="E348" s="44">
        <f>'2019 год Приложение  4'!F371</f>
        <v>1268.5</v>
      </c>
      <c r="F348" s="44">
        <f>'2019 год Приложение  4'!G371</f>
        <v>21606.1</v>
      </c>
      <c r="G348" s="44">
        <f>'2019 год Приложение  4'!H371</f>
        <v>17256.7</v>
      </c>
      <c r="H348" s="44">
        <f>'2019 год Приложение  4'!I371</f>
        <v>15000</v>
      </c>
    </row>
    <row r="349" spans="1:8" ht="47.25">
      <c r="A349" s="85" t="s">
        <v>64</v>
      </c>
      <c r="B349" s="62" t="s">
        <v>150</v>
      </c>
      <c r="C349" s="62"/>
      <c r="D349" s="86">
        <f>D350</f>
        <v>400</v>
      </c>
      <c r="E349" s="86">
        <f>E350</f>
        <v>-20</v>
      </c>
      <c r="F349" s="86">
        <f>F350</f>
        <v>380</v>
      </c>
      <c r="G349" s="86">
        <f>G350</f>
        <v>400</v>
      </c>
      <c r="H349" s="86">
        <f>H350</f>
        <v>400</v>
      </c>
    </row>
    <row r="350" spans="1:8" ht="15.75">
      <c r="A350" s="134" t="s">
        <v>9</v>
      </c>
      <c r="B350" s="62" t="s">
        <v>150</v>
      </c>
      <c r="C350" s="62">
        <v>800</v>
      </c>
      <c r="D350" s="135">
        <f>'2019 год Приложение  4'!E225</f>
        <v>400</v>
      </c>
      <c r="E350" s="135">
        <f>'2019 год Приложение  4'!F225</f>
        <v>-20</v>
      </c>
      <c r="F350" s="135">
        <f>'2019 год Приложение  4'!G225</f>
        <v>380</v>
      </c>
      <c r="G350" s="135">
        <f>'2019 год Приложение  4'!H225</f>
        <v>400</v>
      </c>
      <c r="H350" s="135">
        <f>'2019 год Приложение  4'!I225</f>
        <v>400</v>
      </c>
    </row>
    <row r="351" spans="1:8" ht="31.5">
      <c r="A351" s="149" t="s">
        <v>350</v>
      </c>
      <c r="B351" s="63" t="s">
        <v>344</v>
      </c>
      <c r="C351" s="63"/>
      <c r="D351" s="135">
        <f>D352</f>
        <v>5100</v>
      </c>
      <c r="E351" s="135">
        <f>E352</f>
        <v>15569.599999999999</v>
      </c>
      <c r="F351" s="135">
        <f>F352</f>
        <v>20669.6</v>
      </c>
      <c r="G351" s="135">
        <f>G352</f>
        <v>0</v>
      </c>
      <c r="H351" s="135">
        <f>H352</f>
        <v>0</v>
      </c>
    </row>
    <row r="352" spans="1:8" ht="15.75">
      <c r="A352" s="61" t="s">
        <v>9</v>
      </c>
      <c r="B352" s="63" t="s">
        <v>344</v>
      </c>
      <c r="C352" s="63">
        <v>800</v>
      </c>
      <c r="D352" s="135">
        <f>'2019 год Приложение  4'!E373</f>
        <v>5100</v>
      </c>
      <c r="E352" s="135">
        <f>'2019 год Приложение  4'!F373</f>
        <v>15569.599999999999</v>
      </c>
      <c r="F352" s="135">
        <f>'2019 год Приложение  4'!G373</f>
        <v>20669.6</v>
      </c>
      <c r="G352" s="135">
        <f>'2019 год Приложение  4'!H373</f>
        <v>0</v>
      </c>
      <c r="H352" s="135">
        <f>'2019 год Приложение  4'!I373</f>
        <v>0</v>
      </c>
    </row>
    <row r="353" spans="1:8" ht="21" customHeight="1">
      <c r="A353" s="163" t="s">
        <v>327</v>
      </c>
      <c r="B353" s="15" t="s">
        <v>328</v>
      </c>
      <c r="C353" s="164"/>
      <c r="D353" s="86">
        <f>D354</f>
        <v>0</v>
      </c>
      <c r="E353" s="86">
        <f>E354</f>
        <v>0</v>
      </c>
      <c r="F353" s="86">
        <f>F354</f>
        <v>0</v>
      </c>
      <c r="G353" s="86">
        <f>G354</f>
        <v>18559.5</v>
      </c>
      <c r="H353" s="86">
        <f>H354</f>
        <v>35998.8</v>
      </c>
    </row>
    <row r="354" spans="1:8" ht="23.25" customHeight="1">
      <c r="A354" s="45" t="s">
        <v>9</v>
      </c>
      <c r="B354" s="15" t="s">
        <v>328</v>
      </c>
      <c r="C354" s="164">
        <v>800</v>
      </c>
      <c r="D354" s="66">
        <f>'2019 год Приложение  4'!E375</f>
        <v>0</v>
      </c>
      <c r="E354" s="66">
        <f>'2019 год Приложение  4'!F375</f>
        <v>0</v>
      </c>
      <c r="F354" s="66">
        <f>'2019 год Приложение  4'!G375</f>
        <v>0</v>
      </c>
      <c r="G354" s="66">
        <f>'2019 год Приложение  4'!H375</f>
        <v>18559.5</v>
      </c>
      <c r="H354" s="66">
        <f>'2019 год Приложение  4'!I375</f>
        <v>35998.8</v>
      </c>
    </row>
    <row r="357" spans="4:8" ht="12.75">
      <c r="D357" s="27">
        <f>SUBTOTAL(9,D68:D348)</f>
        <v>6412894.600000001</v>
      </c>
      <c r="E357" s="27">
        <f>SUBTOTAL(9,E68:E348)</f>
        <v>48726.999999999985</v>
      </c>
      <c r="F357" s="27">
        <f>SUBTOTAL(9,F68:F348)</f>
        <v>6461621.6</v>
      </c>
      <c r="G357" s="27">
        <f>SUBTOTAL(9,G68:G348)</f>
        <v>6180399.399999998</v>
      </c>
      <c r="H357" s="27">
        <f>SUBTOTAL(9,H68:H348)</f>
        <v>6119487.400000001</v>
      </c>
    </row>
    <row r="358" ht="12.75"/>
  </sheetData>
  <sheetProtection/>
  <autoFilter ref="A14:P354"/>
  <mergeCells count="15">
    <mergeCell ref="A13:A14"/>
    <mergeCell ref="B6:H6"/>
    <mergeCell ref="B13:B14"/>
    <mergeCell ref="C13:C14"/>
    <mergeCell ref="F13:H13"/>
    <mergeCell ref="F7:H7"/>
    <mergeCell ref="F8:H8"/>
    <mergeCell ref="F9:H9"/>
    <mergeCell ref="D13:D14"/>
    <mergeCell ref="E13:E14"/>
    <mergeCell ref="B1:H1"/>
    <mergeCell ref="B2:H2"/>
    <mergeCell ref="B3:H3"/>
    <mergeCell ref="B4:H4"/>
    <mergeCell ref="A11:H11"/>
  </mergeCells>
  <printOptions horizontalCentered="1"/>
  <pageMargins left="0.984251968503937" right="0.5905511811023623" top="0.1968503937007874" bottom="0.3937007874015748" header="0.3937007874015748" footer="0.3937007874015748"/>
  <pageSetup fitToHeight="0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2"/>
  <sheetViews>
    <sheetView view="pageBreakPreview" zoomScale="90" zoomScaleNormal="90" zoomScaleSheetLayoutView="90" workbookViewId="0" topLeftCell="A1">
      <selection activeCell="B7" sqref="B7:I7"/>
    </sheetView>
  </sheetViews>
  <sheetFormatPr defaultColWidth="9.140625" defaultRowHeight="12.75"/>
  <cols>
    <col min="1" max="1" width="65.57421875" style="0" customWidth="1"/>
    <col min="2" max="2" width="7.00390625" style="0" customWidth="1"/>
    <col min="3" max="3" width="16.57421875" style="0" customWidth="1"/>
    <col min="4" max="4" width="5.7109375" style="0" customWidth="1"/>
    <col min="5" max="5" width="10.7109375" style="0" hidden="1" customWidth="1"/>
    <col min="6" max="6" width="11.421875" style="0" hidden="1" customWidth="1"/>
    <col min="7" max="7" width="13.7109375" style="0" customWidth="1"/>
    <col min="8" max="9" width="14.421875" style="0" bestFit="1" customWidth="1"/>
    <col min="10" max="10" width="13.57421875" style="0" customWidth="1"/>
    <col min="11" max="12" width="13.7109375" style="0" customWidth="1"/>
    <col min="13" max="13" width="11.421875" style="0" customWidth="1"/>
  </cols>
  <sheetData>
    <row r="1" spans="2:9" s="19" customFormat="1" ht="23.25" customHeight="1">
      <c r="B1" s="202" t="s">
        <v>292</v>
      </c>
      <c r="C1" s="202"/>
      <c r="D1" s="202"/>
      <c r="E1" s="202"/>
      <c r="F1" s="202"/>
      <c r="G1" s="202"/>
      <c r="H1" s="202"/>
      <c r="I1" s="202"/>
    </row>
    <row r="2" spans="2:9" s="19" customFormat="1" ht="18.75" customHeight="1">
      <c r="B2" s="203" t="s">
        <v>319</v>
      </c>
      <c r="C2" s="203"/>
      <c r="D2" s="203"/>
      <c r="E2" s="203"/>
      <c r="F2" s="203"/>
      <c r="G2" s="203"/>
      <c r="H2" s="203"/>
      <c r="I2" s="203"/>
    </row>
    <row r="3" spans="2:9" s="19" customFormat="1" ht="17.25" customHeight="1">
      <c r="B3" s="203" t="s">
        <v>335</v>
      </c>
      <c r="C3" s="203"/>
      <c r="D3" s="203"/>
      <c r="E3" s="203"/>
      <c r="F3" s="203"/>
      <c r="G3" s="203"/>
      <c r="H3" s="203"/>
      <c r="I3" s="203"/>
    </row>
    <row r="4" spans="2:9" s="19" customFormat="1" ht="15.75" customHeight="1">
      <c r="B4" s="203" t="s">
        <v>384</v>
      </c>
      <c r="C4" s="203"/>
      <c r="D4" s="203"/>
      <c r="E4" s="203"/>
      <c r="F4" s="203"/>
      <c r="G4" s="203"/>
      <c r="H4" s="203"/>
      <c r="I4" s="203"/>
    </row>
    <row r="5" spans="2:9" s="19" customFormat="1" ht="18.75" customHeight="1">
      <c r="B5" s="174"/>
      <c r="C5" s="174"/>
      <c r="D5" s="174"/>
      <c r="E5" s="174"/>
      <c r="F5" s="174"/>
      <c r="G5" s="174"/>
      <c r="H5" s="174"/>
      <c r="I5" s="173"/>
    </row>
    <row r="6" spans="2:9" s="19" customFormat="1" ht="18.75" customHeight="1">
      <c r="B6" s="202" t="s">
        <v>317</v>
      </c>
      <c r="C6" s="202"/>
      <c r="D6" s="202"/>
      <c r="E6" s="202"/>
      <c r="F6" s="202"/>
      <c r="G6" s="202"/>
      <c r="H6" s="202"/>
      <c r="I6" s="202"/>
    </row>
    <row r="7" spans="2:9" s="19" customFormat="1" ht="23.25" customHeight="1">
      <c r="B7" s="199" t="s">
        <v>319</v>
      </c>
      <c r="C7" s="199"/>
      <c r="D7" s="199"/>
      <c r="E7" s="199"/>
      <c r="F7" s="199"/>
      <c r="G7" s="199"/>
      <c r="H7" s="199"/>
      <c r="I7" s="199"/>
    </row>
    <row r="8" spans="2:9" s="19" customFormat="1" ht="12.75" customHeight="1">
      <c r="B8" s="199" t="s">
        <v>335</v>
      </c>
      <c r="C8" s="199"/>
      <c r="D8" s="199"/>
      <c r="E8" s="199"/>
      <c r="F8" s="199"/>
      <c r="G8" s="199"/>
      <c r="H8" s="199"/>
      <c r="I8" s="199"/>
    </row>
    <row r="9" spans="2:9" s="19" customFormat="1" ht="12.75" customHeight="1">
      <c r="B9" s="199" t="s">
        <v>347</v>
      </c>
      <c r="C9" s="199"/>
      <c r="D9" s="199"/>
      <c r="E9" s="199"/>
      <c r="F9" s="199"/>
      <c r="G9" s="199"/>
      <c r="H9" s="199"/>
      <c r="I9" s="199"/>
    </row>
    <row r="10" spans="1:10" ht="18.75">
      <c r="A10" s="3"/>
      <c r="B10" s="3"/>
      <c r="C10" s="4"/>
      <c r="D10" s="4"/>
      <c r="E10" s="4"/>
      <c r="F10" s="4"/>
      <c r="G10" s="4"/>
      <c r="H10" s="4"/>
      <c r="I10" s="4"/>
      <c r="J10" s="4"/>
    </row>
    <row r="11" spans="1:9" ht="53.25" customHeight="1">
      <c r="A11" s="209" t="s">
        <v>324</v>
      </c>
      <c r="B11" s="209"/>
      <c r="C11" s="209"/>
      <c r="D11" s="209"/>
      <c r="E11" s="209"/>
      <c r="F11" s="209"/>
      <c r="G11" s="209"/>
      <c r="H11" s="209"/>
      <c r="I11" s="209"/>
    </row>
    <row r="12" spans="1:8" ht="12.75">
      <c r="A12" s="1" t="s">
        <v>0</v>
      </c>
      <c r="B12" s="1"/>
      <c r="C12" s="1" t="s">
        <v>0</v>
      </c>
      <c r="D12" s="1" t="s">
        <v>0</v>
      </c>
      <c r="E12" s="1"/>
      <c r="F12" s="1"/>
      <c r="G12" s="1"/>
      <c r="H12" s="1"/>
    </row>
    <row r="13" spans="1:11" ht="15.75" customHeight="1">
      <c r="A13" s="200" t="s">
        <v>3</v>
      </c>
      <c r="B13" s="200" t="s">
        <v>104</v>
      </c>
      <c r="C13" s="200" t="s">
        <v>1</v>
      </c>
      <c r="D13" s="200" t="s">
        <v>2</v>
      </c>
      <c r="E13" s="200" t="s">
        <v>351</v>
      </c>
      <c r="F13" s="200" t="s">
        <v>352</v>
      </c>
      <c r="G13" s="207" t="s">
        <v>322</v>
      </c>
      <c r="H13" s="207"/>
      <c r="I13" s="207"/>
      <c r="K13" s="114"/>
    </row>
    <row r="14" spans="1:9" ht="40.5" customHeight="1">
      <c r="A14" s="208"/>
      <c r="B14" s="210"/>
      <c r="C14" s="201"/>
      <c r="D14" s="201"/>
      <c r="E14" s="201"/>
      <c r="F14" s="201"/>
      <c r="G14" s="162" t="s">
        <v>323</v>
      </c>
      <c r="H14" s="162" t="s">
        <v>318</v>
      </c>
      <c r="I14" s="162" t="s">
        <v>320</v>
      </c>
    </row>
    <row r="15" spans="1:10" ht="15">
      <c r="A15" s="87" t="s">
        <v>4</v>
      </c>
      <c r="B15" s="87">
        <v>2</v>
      </c>
      <c r="C15" s="87">
        <v>3</v>
      </c>
      <c r="D15" s="87">
        <v>4</v>
      </c>
      <c r="E15" s="87">
        <v>5</v>
      </c>
      <c r="F15" s="87">
        <v>6</v>
      </c>
      <c r="G15" s="87">
        <v>7</v>
      </c>
      <c r="H15" s="87">
        <v>8</v>
      </c>
      <c r="I15" s="87">
        <v>9</v>
      </c>
      <c r="J15" s="2"/>
    </row>
    <row r="16" spans="1:12" ht="15.75">
      <c r="A16" s="5" t="s">
        <v>7</v>
      </c>
      <c r="B16" s="5"/>
      <c r="C16" s="5" t="s">
        <v>0</v>
      </c>
      <c r="D16" s="5" t="s">
        <v>0</v>
      </c>
      <c r="E16" s="6">
        <f>E17+E29+E226+E260+E286+E341</f>
        <v>1735687.6999999997</v>
      </c>
      <c r="F16" s="6">
        <f>F17+F29+F226+F260+F286+F341</f>
        <v>77764.2</v>
      </c>
      <c r="G16" s="6">
        <f>G17+G29+G226+G260+G286+G341</f>
        <v>1813451.9000000001</v>
      </c>
      <c r="H16" s="6">
        <f>H17+H29+H226+H260+H286+H341</f>
        <v>1656883.2000000002</v>
      </c>
      <c r="I16" s="6">
        <f>I17+I29+I226+I260+I286+I341</f>
        <v>1652486.9</v>
      </c>
      <c r="J16" s="114"/>
      <c r="K16" s="114"/>
      <c r="L16" s="114"/>
    </row>
    <row r="17" spans="1:12" ht="15.75">
      <c r="A17" s="88" t="s">
        <v>125</v>
      </c>
      <c r="B17" s="34" t="s">
        <v>105</v>
      </c>
      <c r="C17" s="31"/>
      <c r="D17" s="31"/>
      <c r="E17" s="32">
        <f>E18</f>
        <v>4073.9000000000005</v>
      </c>
      <c r="F17" s="32">
        <f>F18</f>
        <v>0</v>
      </c>
      <c r="G17" s="32">
        <f>G18</f>
        <v>4073.9000000000005</v>
      </c>
      <c r="H17" s="32">
        <f>H18</f>
        <v>4047.7</v>
      </c>
      <c r="I17" s="32">
        <f>I18</f>
        <v>3890</v>
      </c>
      <c r="J17" s="114"/>
      <c r="K17" s="119"/>
      <c r="L17" s="119"/>
    </row>
    <row r="18" spans="1:10" ht="15.75">
      <c r="A18" s="89" t="s">
        <v>32</v>
      </c>
      <c r="B18" s="90" t="s">
        <v>105</v>
      </c>
      <c r="C18" s="91" t="s">
        <v>138</v>
      </c>
      <c r="D18" s="91" t="s">
        <v>0</v>
      </c>
      <c r="E18" s="92">
        <f>E19+E21+E25</f>
        <v>4073.9000000000005</v>
      </c>
      <c r="F18" s="92">
        <f>F19+F21+F25</f>
        <v>0</v>
      </c>
      <c r="G18" s="92">
        <f>G19+G21+G25</f>
        <v>4073.9000000000005</v>
      </c>
      <c r="H18" s="92">
        <f>H19+H21+H25</f>
        <v>4047.7</v>
      </c>
      <c r="I18" s="92">
        <f>I19+I21+I25</f>
        <v>3890</v>
      </c>
      <c r="J18" s="114"/>
    </row>
    <row r="19" spans="1:10" ht="31.5">
      <c r="A19" s="23" t="s">
        <v>106</v>
      </c>
      <c r="B19" s="21" t="s">
        <v>105</v>
      </c>
      <c r="C19" s="43" t="s">
        <v>148</v>
      </c>
      <c r="D19" s="21"/>
      <c r="E19" s="44">
        <f>E20</f>
        <v>1211.6</v>
      </c>
      <c r="F19" s="44">
        <f>F20</f>
        <v>0</v>
      </c>
      <c r="G19" s="44">
        <f>G20</f>
        <v>1211.6</v>
      </c>
      <c r="H19" s="44">
        <f>H20</f>
        <v>1211.6</v>
      </c>
      <c r="I19" s="44">
        <f>I20</f>
        <v>1181.6</v>
      </c>
      <c r="J19" s="114"/>
    </row>
    <row r="20" spans="1:10" ht="63">
      <c r="A20" s="56" t="s">
        <v>15</v>
      </c>
      <c r="B20" s="21" t="s">
        <v>105</v>
      </c>
      <c r="C20" s="43" t="s">
        <v>148</v>
      </c>
      <c r="D20" s="21" t="s">
        <v>16</v>
      </c>
      <c r="E20" s="44">
        <v>1211.6</v>
      </c>
      <c r="F20" s="175"/>
      <c r="G20" s="44">
        <f>E20+F20</f>
        <v>1211.6</v>
      </c>
      <c r="H20" s="44">
        <v>1211.6</v>
      </c>
      <c r="I20" s="44">
        <v>1181.6</v>
      </c>
      <c r="J20" s="114"/>
    </row>
    <row r="21" spans="1:11" ht="31.5">
      <c r="A21" s="56" t="s">
        <v>33</v>
      </c>
      <c r="B21" s="21" t="s">
        <v>105</v>
      </c>
      <c r="C21" s="43" t="s">
        <v>149</v>
      </c>
      <c r="D21" s="43" t="s">
        <v>0</v>
      </c>
      <c r="E21" s="44">
        <f>E22+E23+E24</f>
        <v>327.2</v>
      </c>
      <c r="F21" s="44">
        <f>F22+F23+F24</f>
        <v>0</v>
      </c>
      <c r="G21" s="44">
        <f>G22+G23+G24</f>
        <v>327.2</v>
      </c>
      <c r="H21" s="44">
        <f>H22+H23+H24</f>
        <v>338.8</v>
      </c>
      <c r="I21" s="44">
        <f>I22+I23+I24</f>
        <v>343.3</v>
      </c>
      <c r="J21" s="114"/>
      <c r="K21" s="114"/>
    </row>
    <row r="22" spans="1:11" ht="63">
      <c r="A22" s="56" t="s">
        <v>15</v>
      </c>
      <c r="B22" s="21" t="s">
        <v>105</v>
      </c>
      <c r="C22" s="43" t="s">
        <v>149</v>
      </c>
      <c r="D22" s="43" t="s">
        <v>16</v>
      </c>
      <c r="E22" s="44">
        <v>101.6</v>
      </c>
      <c r="F22" s="176"/>
      <c r="G22" s="44">
        <f>E22+F22</f>
        <v>101.6</v>
      </c>
      <c r="H22" s="44">
        <v>0</v>
      </c>
      <c r="I22" s="44">
        <v>0</v>
      </c>
      <c r="J22" s="114"/>
      <c r="K22" s="114"/>
    </row>
    <row r="23" spans="1:10" ht="31.5">
      <c r="A23" s="46" t="s">
        <v>13</v>
      </c>
      <c r="B23" s="21" t="s">
        <v>105</v>
      </c>
      <c r="C23" s="43" t="s">
        <v>149</v>
      </c>
      <c r="D23" s="43" t="s">
        <v>8</v>
      </c>
      <c r="E23" s="44">
        <f>522.4-300</f>
        <v>222.39999999999998</v>
      </c>
      <c r="F23" s="176"/>
      <c r="G23" s="44">
        <f>E23+F23</f>
        <v>222.39999999999998</v>
      </c>
      <c r="H23" s="44">
        <v>335.6</v>
      </c>
      <c r="I23" s="44">
        <v>340.1</v>
      </c>
      <c r="J23" s="114"/>
    </row>
    <row r="24" spans="1:10" ht="15.75">
      <c r="A24" s="46" t="s">
        <v>9</v>
      </c>
      <c r="B24" s="21" t="s">
        <v>105</v>
      </c>
      <c r="C24" s="43" t="s">
        <v>149</v>
      </c>
      <c r="D24" s="43" t="s">
        <v>12</v>
      </c>
      <c r="E24" s="44">
        <v>3.2</v>
      </c>
      <c r="F24" s="176"/>
      <c r="G24" s="44">
        <f>E24+F24</f>
        <v>3.2</v>
      </c>
      <c r="H24" s="44">
        <v>3.2</v>
      </c>
      <c r="I24" s="44">
        <v>3.2</v>
      </c>
      <c r="J24" s="114"/>
    </row>
    <row r="25" spans="1:10" ht="31.5">
      <c r="A25" s="56" t="s">
        <v>34</v>
      </c>
      <c r="B25" s="21" t="s">
        <v>105</v>
      </c>
      <c r="C25" s="43" t="s">
        <v>147</v>
      </c>
      <c r="D25" s="43" t="s">
        <v>0</v>
      </c>
      <c r="E25" s="44">
        <f>E26+E27+E28</f>
        <v>2535.1000000000004</v>
      </c>
      <c r="F25" s="44">
        <f>F26+F27+F28</f>
        <v>0</v>
      </c>
      <c r="G25" s="44">
        <f>G26+G27+G28</f>
        <v>2535.1000000000004</v>
      </c>
      <c r="H25" s="44">
        <f>H26+H27+H28</f>
        <v>2497.3</v>
      </c>
      <c r="I25" s="44">
        <f>I26+I27+I28</f>
        <v>2365.1000000000004</v>
      </c>
      <c r="J25" s="114"/>
    </row>
    <row r="26" spans="1:10" ht="63">
      <c r="A26" s="56" t="s">
        <v>15</v>
      </c>
      <c r="B26" s="21" t="s">
        <v>105</v>
      </c>
      <c r="C26" s="43" t="s">
        <v>147</v>
      </c>
      <c r="D26" s="43" t="s">
        <v>16</v>
      </c>
      <c r="E26" s="44">
        <v>2233.9</v>
      </c>
      <c r="F26" s="176"/>
      <c r="G26" s="44">
        <f>E26+F26</f>
        <v>2233.9</v>
      </c>
      <c r="H26" s="44">
        <v>2193.9</v>
      </c>
      <c r="I26" s="44">
        <v>2168.9</v>
      </c>
      <c r="J26" s="114"/>
    </row>
    <row r="27" spans="1:10" ht="31.5">
      <c r="A27" s="46" t="s">
        <v>13</v>
      </c>
      <c r="B27" s="21" t="s">
        <v>105</v>
      </c>
      <c r="C27" s="43" t="s">
        <v>147</v>
      </c>
      <c r="D27" s="21" t="s">
        <v>8</v>
      </c>
      <c r="E27" s="44">
        <v>299.4</v>
      </c>
      <c r="F27" s="175"/>
      <c r="G27" s="44">
        <f>E27+F27</f>
        <v>299.4</v>
      </c>
      <c r="H27" s="44">
        <v>301.6</v>
      </c>
      <c r="I27" s="44">
        <v>194.4</v>
      </c>
      <c r="J27" s="114"/>
    </row>
    <row r="28" spans="1:10" ht="15.75">
      <c r="A28" s="46" t="s">
        <v>9</v>
      </c>
      <c r="B28" s="21" t="s">
        <v>105</v>
      </c>
      <c r="C28" s="43" t="s">
        <v>147</v>
      </c>
      <c r="D28" s="21" t="s">
        <v>12</v>
      </c>
      <c r="E28" s="44">
        <v>1.8</v>
      </c>
      <c r="F28" s="175"/>
      <c r="G28" s="44">
        <f>E28+F28</f>
        <v>1.8</v>
      </c>
      <c r="H28" s="44">
        <v>1.8</v>
      </c>
      <c r="I28" s="44">
        <v>1.8</v>
      </c>
      <c r="J28" s="114"/>
    </row>
    <row r="29" spans="1:12" ht="15.75">
      <c r="A29" s="93" t="s">
        <v>126</v>
      </c>
      <c r="B29" s="34" t="s">
        <v>107</v>
      </c>
      <c r="C29" s="94"/>
      <c r="D29" s="95"/>
      <c r="E29" s="35">
        <f>E30+E45+E51+E102+E114+E165+E183+E205+E93</f>
        <v>297467</v>
      </c>
      <c r="F29" s="35">
        <f>F30+F45+F51+F102+F114+F165+F183+F205+F93</f>
        <v>9595</v>
      </c>
      <c r="G29" s="35">
        <f>G30+G45+G51+G102+G114+G165+G183+G205+G93</f>
        <v>307062.00000000006</v>
      </c>
      <c r="H29" s="35">
        <f>H30+H45+H51+H102+H114+H165+H183+H205+H93</f>
        <v>261150.4</v>
      </c>
      <c r="I29" s="35">
        <f>I30+I45+I51+I102+I114+I165+I183+I205+I93</f>
        <v>264151.2</v>
      </c>
      <c r="J29" s="114"/>
      <c r="K29" s="114"/>
      <c r="L29" s="114"/>
    </row>
    <row r="30" spans="1:12" ht="31.5">
      <c r="A30" s="96" t="s">
        <v>68</v>
      </c>
      <c r="B30" s="91" t="s">
        <v>107</v>
      </c>
      <c r="C30" s="90" t="s">
        <v>134</v>
      </c>
      <c r="D30" s="90" t="s">
        <v>0</v>
      </c>
      <c r="E30" s="97">
        <f>E34+E31</f>
        <v>961.8</v>
      </c>
      <c r="F30" s="97">
        <f>F34+F31</f>
        <v>0</v>
      </c>
      <c r="G30" s="97">
        <f>G34+G31</f>
        <v>961.8</v>
      </c>
      <c r="H30" s="97">
        <f>H34+H31</f>
        <v>889.3</v>
      </c>
      <c r="I30" s="97">
        <f>I34+I31</f>
        <v>889.3</v>
      </c>
      <c r="J30" s="114"/>
      <c r="K30" s="119"/>
      <c r="L30" s="119"/>
    </row>
    <row r="31" spans="1:10" ht="15.75">
      <c r="A31" s="13" t="s">
        <v>277</v>
      </c>
      <c r="B31" s="98" t="s">
        <v>107</v>
      </c>
      <c r="C31" s="11" t="s">
        <v>278</v>
      </c>
      <c r="D31" s="11" t="s">
        <v>0</v>
      </c>
      <c r="E31" s="12">
        <f aca="true" t="shared" si="0" ref="E31:I32">E32</f>
        <v>100</v>
      </c>
      <c r="F31" s="12">
        <f t="shared" si="0"/>
        <v>0</v>
      </c>
      <c r="G31" s="12">
        <f t="shared" si="0"/>
        <v>100</v>
      </c>
      <c r="H31" s="12">
        <f t="shared" si="0"/>
        <v>100</v>
      </c>
      <c r="I31" s="12">
        <f t="shared" si="0"/>
        <v>100</v>
      </c>
      <c r="J31" s="114"/>
    </row>
    <row r="32" spans="1:10" ht="31.5">
      <c r="A32" s="46" t="s">
        <v>291</v>
      </c>
      <c r="B32" s="28" t="s">
        <v>107</v>
      </c>
      <c r="C32" s="15" t="s">
        <v>289</v>
      </c>
      <c r="D32" s="43"/>
      <c r="E32" s="123">
        <f t="shared" si="0"/>
        <v>100</v>
      </c>
      <c r="F32" s="123">
        <f t="shared" si="0"/>
        <v>0</v>
      </c>
      <c r="G32" s="123">
        <f t="shared" si="0"/>
        <v>100</v>
      </c>
      <c r="H32" s="123">
        <f t="shared" si="0"/>
        <v>100</v>
      </c>
      <c r="I32" s="123">
        <f t="shared" si="0"/>
        <v>100</v>
      </c>
      <c r="J32" s="114"/>
    </row>
    <row r="33" spans="1:10" ht="31.5">
      <c r="A33" s="125" t="s">
        <v>13</v>
      </c>
      <c r="B33" s="28" t="s">
        <v>107</v>
      </c>
      <c r="C33" s="15" t="s">
        <v>289</v>
      </c>
      <c r="D33" s="43" t="s">
        <v>8</v>
      </c>
      <c r="E33" s="44">
        <v>100</v>
      </c>
      <c r="F33" s="176"/>
      <c r="G33" s="44">
        <f>E33+F33</f>
        <v>100</v>
      </c>
      <c r="H33" s="44">
        <v>100</v>
      </c>
      <c r="I33" s="44">
        <v>100</v>
      </c>
      <c r="J33" s="114"/>
    </row>
    <row r="34" spans="1:10" ht="31.5">
      <c r="A34" s="13" t="s">
        <v>69</v>
      </c>
      <c r="B34" s="98" t="s">
        <v>107</v>
      </c>
      <c r="C34" s="11" t="s">
        <v>135</v>
      </c>
      <c r="D34" s="11" t="s">
        <v>0</v>
      </c>
      <c r="E34" s="12">
        <f>E37+E35+E39+E41+E43</f>
        <v>861.8</v>
      </c>
      <c r="F34" s="12">
        <f>F37+F35+F39+F41+F43</f>
        <v>0</v>
      </c>
      <c r="G34" s="12">
        <f>G37+G35+G39+G41+G43</f>
        <v>861.8</v>
      </c>
      <c r="H34" s="12">
        <f>H37+H35+H39+H41+H43</f>
        <v>789.3</v>
      </c>
      <c r="I34" s="12">
        <f>I37+I35+I39+I41+I43</f>
        <v>789.3</v>
      </c>
      <c r="J34" s="114"/>
    </row>
    <row r="35" spans="1:10" ht="31.5">
      <c r="A35" s="46" t="s">
        <v>280</v>
      </c>
      <c r="B35" s="28" t="s">
        <v>107</v>
      </c>
      <c r="C35" s="15" t="s">
        <v>279</v>
      </c>
      <c r="D35" s="43"/>
      <c r="E35" s="123">
        <f>E36</f>
        <v>180</v>
      </c>
      <c r="F35" s="123">
        <f>F36</f>
        <v>0</v>
      </c>
      <c r="G35" s="123">
        <f>G36</f>
        <v>180</v>
      </c>
      <c r="H35" s="123">
        <f>H36</f>
        <v>180</v>
      </c>
      <c r="I35" s="123">
        <f>I36</f>
        <v>180</v>
      </c>
      <c r="J35" s="114"/>
    </row>
    <row r="36" spans="1:10" ht="31.5">
      <c r="A36" s="125" t="s">
        <v>13</v>
      </c>
      <c r="B36" s="28" t="s">
        <v>107</v>
      </c>
      <c r="C36" s="15" t="s">
        <v>279</v>
      </c>
      <c r="D36" s="43" t="s">
        <v>8</v>
      </c>
      <c r="E36" s="44">
        <v>180</v>
      </c>
      <c r="F36" s="176"/>
      <c r="G36" s="44">
        <f>E36+F36</f>
        <v>180</v>
      </c>
      <c r="H36" s="44">
        <v>180</v>
      </c>
      <c r="I36" s="44">
        <v>180</v>
      </c>
      <c r="J36" s="114"/>
    </row>
    <row r="37" spans="1:10" ht="45" customHeight="1">
      <c r="A37" s="46" t="s">
        <v>281</v>
      </c>
      <c r="B37" s="28" t="s">
        <v>107</v>
      </c>
      <c r="C37" s="15" t="s">
        <v>290</v>
      </c>
      <c r="D37" s="43"/>
      <c r="E37" s="124">
        <f>E38</f>
        <v>139.3</v>
      </c>
      <c r="F37" s="124">
        <f>F38</f>
        <v>0</v>
      </c>
      <c r="G37" s="124">
        <f>G38</f>
        <v>139.3</v>
      </c>
      <c r="H37" s="124">
        <f>H38</f>
        <v>139.3</v>
      </c>
      <c r="I37" s="124">
        <f>I38</f>
        <v>139.3</v>
      </c>
      <c r="J37" s="114"/>
    </row>
    <row r="38" spans="1:10" ht="31.5">
      <c r="A38" s="125" t="s">
        <v>13</v>
      </c>
      <c r="B38" s="28" t="s">
        <v>107</v>
      </c>
      <c r="C38" s="15" t="s">
        <v>290</v>
      </c>
      <c r="D38" s="43" t="s">
        <v>8</v>
      </c>
      <c r="E38" s="44">
        <v>139.3</v>
      </c>
      <c r="F38" s="176"/>
      <c r="G38" s="44">
        <f>E38+F38</f>
        <v>139.3</v>
      </c>
      <c r="H38" s="44">
        <v>139.3</v>
      </c>
      <c r="I38" s="44">
        <v>139.3</v>
      </c>
      <c r="J38" s="114"/>
    </row>
    <row r="39" spans="1:10" ht="31.5">
      <c r="A39" s="155" t="s">
        <v>316</v>
      </c>
      <c r="B39" s="28" t="s">
        <v>107</v>
      </c>
      <c r="C39" s="15" t="s">
        <v>315</v>
      </c>
      <c r="D39" s="43"/>
      <c r="E39" s="44">
        <f>E40</f>
        <v>470</v>
      </c>
      <c r="F39" s="44">
        <f>F40</f>
        <v>0</v>
      </c>
      <c r="G39" s="44">
        <f>G40</f>
        <v>470</v>
      </c>
      <c r="H39" s="44">
        <f>H40</f>
        <v>470</v>
      </c>
      <c r="I39" s="44">
        <f>I40</f>
        <v>470</v>
      </c>
      <c r="J39" s="114"/>
    </row>
    <row r="40" spans="1:10" ht="15.75">
      <c r="A40" s="125" t="s">
        <v>9</v>
      </c>
      <c r="B40" s="28" t="s">
        <v>107</v>
      </c>
      <c r="C40" s="15" t="s">
        <v>315</v>
      </c>
      <c r="D40" s="43" t="s">
        <v>12</v>
      </c>
      <c r="E40" s="44">
        <v>470</v>
      </c>
      <c r="F40" s="176"/>
      <c r="G40" s="44">
        <f>E40+F40</f>
        <v>470</v>
      </c>
      <c r="H40" s="44">
        <v>470</v>
      </c>
      <c r="I40" s="44">
        <v>470</v>
      </c>
      <c r="J40" s="114"/>
    </row>
    <row r="41" spans="1:10" ht="31.5">
      <c r="A41" s="155" t="s">
        <v>334</v>
      </c>
      <c r="B41" s="28" t="s">
        <v>107</v>
      </c>
      <c r="C41" s="15" t="s">
        <v>325</v>
      </c>
      <c r="D41" s="43"/>
      <c r="E41" s="44">
        <f>E42</f>
        <v>72.5</v>
      </c>
      <c r="F41" s="44">
        <f>F42</f>
        <v>-72.5</v>
      </c>
      <c r="G41" s="44">
        <f>G42</f>
        <v>0</v>
      </c>
      <c r="H41" s="44">
        <f>H42</f>
        <v>0</v>
      </c>
      <c r="I41" s="44">
        <f>I42</f>
        <v>0</v>
      </c>
      <c r="J41" s="114"/>
    </row>
    <row r="42" spans="1:10" ht="15.75">
      <c r="A42" s="125" t="s">
        <v>9</v>
      </c>
      <c r="B42" s="28" t="s">
        <v>107</v>
      </c>
      <c r="C42" s="15" t="s">
        <v>325</v>
      </c>
      <c r="D42" s="43" t="s">
        <v>12</v>
      </c>
      <c r="E42" s="44">
        <v>72.5</v>
      </c>
      <c r="F42" s="176">
        <v>-72.5</v>
      </c>
      <c r="G42" s="44">
        <f>E42+F42</f>
        <v>0</v>
      </c>
      <c r="H42" s="44">
        <v>0</v>
      </c>
      <c r="I42" s="44">
        <v>0</v>
      </c>
      <c r="J42" s="114"/>
    </row>
    <row r="43" spans="1:10" ht="63" customHeight="1">
      <c r="A43" s="190" t="s">
        <v>372</v>
      </c>
      <c r="B43" s="28" t="s">
        <v>107</v>
      </c>
      <c r="C43" s="15" t="s">
        <v>373</v>
      </c>
      <c r="D43" s="43"/>
      <c r="E43" s="44">
        <f>E44</f>
        <v>0</v>
      </c>
      <c r="F43" s="44">
        <f>F44</f>
        <v>72.5</v>
      </c>
      <c r="G43" s="44">
        <f>G44</f>
        <v>72.5</v>
      </c>
      <c r="H43" s="44">
        <f>H44</f>
        <v>0</v>
      </c>
      <c r="I43" s="44">
        <f>I44</f>
        <v>0</v>
      </c>
      <c r="J43" s="114"/>
    </row>
    <row r="44" spans="1:10" ht="15.75">
      <c r="A44" s="125" t="s">
        <v>9</v>
      </c>
      <c r="B44" s="28" t="s">
        <v>107</v>
      </c>
      <c r="C44" s="15" t="s">
        <v>373</v>
      </c>
      <c r="D44" s="43" t="s">
        <v>12</v>
      </c>
      <c r="E44" s="44">
        <v>0</v>
      </c>
      <c r="F44" s="176">
        <v>72.5</v>
      </c>
      <c r="G44" s="44">
        <f>E44+F44</f>
        <v>72.5</v>
      </c>
      <c r="H44" s="44">
        <v>0</v>
      </c>
      <c r="I44" s="44">
        <v>0</v>
      </c>
      <c r="J44" s="114"/>
    </row>
    <row r="45" spans="1:10" ht="32.25" customHeight="1">
      <c r="A45" s="96" t="s">
        <v>70</v>
      </c>
      <c r="B45" s="91" t="s">
        <v>107</v>
      </c>
      <c r="C45" s="90" t="s">
        <v>196</v>
      </c>
      <c r="D45" s="90" t="s">
        <v>0</v>
      </c>
      <c r="E45" s="97">
        <f>E46</f>
        <v>120</v>
      </c>
      <c r="F45" s="97">
        <f>F46</f>
        <v>0</v>
      </c>
      <c r="G45" s="97">
        <f>G46</f>
        <v>120</v>
      </c>
      <c r="H45" s="97">
        <f>H46</f>
        <v>120</v>
      </c>
      <c r="I45" s="97">
        <f>I46</f>
        <v>120</v>
      </c>
      <c r="J45" s="114"/>
    </row>
    <row r="46" spans="1:10" ht="31.5">
      <c r="A46" s="10" t="s">
        <v>85</v>
      </c>
      <c r="B46" s="98" t="s">
        <v>107</v>
      </c>
      <c r="C46" s="11" t="s">
        <v>197</v>
      </c>
      <c r="D46" s="11" t="s">
        <v>0</v>
      </c>
      <c r="E46" s="12">
        <f>E47+E49</f>
        <v>120</v>
      </c>
      <c r="F46" s="12">
        <f>F47+F49</f>
        <v>0</v>
      </c>
      <c r="G46" s="12">
        <f>G47+G49</f>
        <v>120</v>
      </c>
      <c r="H46" s="12">
        <f>H47+H49</f>
        <v>120</v>
      </c>
      <c r="I46" s="12">
        <f>I47+I49</f>
        <v>120</v>
      </c>
      <c r="J46" s="114"/>
    </row>
    <row r="47" spans="1:10" ht="15.75">
      <c r="A47" s="14" t="s">
        <v>24</v>
      </c>
      <c r="B47" s="28" t="s">
        <v>107</v>
      </c>
      <c r="C47" s="7" t="s">
        <v>198</v>
      </c>
      <c r="D47" s="7"/>
      <c r="E47" s="8">
        <f>E48</f>
        <v>100</v>
      </c>
      <c r="F47" s="8">
        <f>F48</f>
        <v>0</v>
      </c>
      <c r="G47" s="8">
        <f>G48</f>
        <v>100</v>
      </c>
      <c r="H47" s="8">
        <f>H48</f>
        <v>100</v>
      </c>
      <c r="I47" s="8">
        <f>I48</f>
        <v>100</v>
      </c>
      <c r="J47" s="114"/>
    </row>
    <row r="48" spans="1:10" ht="31.5">
      <c r="A48" s="73" t="s">
        <v>13</v>
      </c>
      <c r="B48" s="43" t="s">
        <v>107</v>
      </c>
      <c r="C48" s="7" t="s">
        <v>198</v>
      </c>
      <c r="D48" s="43" t="s">
        <v>8</v>
      </c>
      <c r="E48" s="44">
        <v>100</v>
      </c>
      <c r="F48" s="176"/>
      <c r="G48" s="44">
        <f>E48+F48</f>
        <v>100</v>
      </c>
      <c r="H48" s="44">
        <v>100</v>
      </c>
      <c r="I48" s="44">
        <v>100</v>
      </c>
      <c r="J48" s="114"/>
    </row>
    <row r="49" spans="1:10" ht="63">
      <c r="A49" s="14" t="s">
        <v>25</v>
      </c>
      <c r="B49" s="28" t="s">
        <v>107</v>
      </c>
      <c r="C49" s="7" t="s">
        <v>199</v>
      </c>
      <c r="D49" s="7"/>
      <c r="E49" s="8">
        <f>E50</f>
        <v>20</v>
      </c>
      <c r="F49" s="8">
        <f>F50</f>
        <v>0</v>
      </c>
      <c r="G49" s="8">
        <f>G50</f>
        <v>20</v>
      </c>
      <c r="H49" s="8">
        <f>H50</f>
        <v>20</v>
      </c>
      <c r="I49" s="8">
        <f>I50</f>
        <v>20</v>
      </c>
      <c r="J49" s="114"/>
    </row>
    <row r="50" spans="1:10" ht="15.75">
      <c r="A50" s="46" t="s">
        <v>9</v>
      </c>
      <c r="B50" s="43" t="s">
        <v>107</v>
      </c>
      <c r="C50" s="7" t="s">
        <v>199</v>
      </c>
      <c r="D50" s="43" t="s">
        <v>12</v>
      </c>
      <c r="E50" s="44">
        <v>20</v>
      </c>
      <c r="F50" s="176"/>
      <c r="G50" s="44">
        <f>E50+F50</f>
        <v>20</v>
      </c>
      <c r="H50" s="44">
        <v>20</v>
      </c>
      <c r="I50" s="44">
        <v>20</v>
      </c>
      <c r="J50" s="114"/>
    </row>
    <row r="51" spans="1:10" ht="47.25">
      <c r="A51" s="96" t="s">
        <v>71</v>
      </c>
      <c r="B51" s="91" t="s">
        <v>107</v>
      </c>
      <c r="C51" s="90" t="s">
        <v>227</v>
      </c>
      <c r="D51" s="90" t="s">
        <v>0</v>
      </c>
      <c r="E51" s="97">
        <f>E52+E61+E84+E66+E90</f>
        <v>66635.59999999999</v>
      </c>
      <c r="F51" s="97">
        <f>F52+F61+F84+F66+F90</f>
        <v>5926.900000000001</v>
      </c>
      <c r="G51" s="97">
        <f>G52+G61+G84+G66+G90</f>
        <v>72562.5</v>
      </c>
      <c r="H51" s="97">
        <f>H52+H61+H84+H66+H90</f>
        <v>39483.2</v>
      </c>
      <c r="I51" s="97">
        <f>I52+I61+I84+I66+I90</f>
        <v>43182.8</v>
      </c>
      <c r="J51" s="114"/>
    </row>
    <row r="52" spans="1:10" ht="31.5">
      <c r="A52" s="10" t="s">
        <v>83</v>
      </c>
      <c r="B52" s="98" t="s">
        <v>107</v>
      </c>
      <c r="C52" s="11" t="s">
        <v>228</v>
      </c>
      <c r="D52" s="11" t="s">
        <v>0</v>
      </c>
      <c r="E52" s="12">
        <f>E53+E55+E57+E59</f>
        <v>28618.499999999996</v>
      </c>
      <c r="F52" s="12">
        <f>F53+F55+F57+F59</f>
        <v>966.9</v>
      </c>
      <c r="G52" s="12">
        <f>G53+G55+G57+G59</f>
        <v>29585.399999999998</v>
      </c>
      <c r="H52" s="12">
        <f>H53+H55+H57</f>
        <v>20130</v>
      </c>
      <c r="I52" s="12">
        <f>I53+I55+I57</f>
        <v>22535.2</v>
      </c>
      <c r="J52" s="114"/>
    </row>
    <row r="53" spans="1:10" ht="31.5">
      <c r="A53" s="14" t="s">
        <v>304</v>
      </c>
      <c r="B53" s="28" t="s">
        <v>107</v>
      </c>
      <c r="C53" s="43" t="s">
        <v>229</v>
      </c>
      <c r="D53" s="7"/>
      <c r="E53" s="8">
        <f>E54</f>
        <v>8563.399999999998</v>
      </c>
      <c r="F53" s="8">
        <f>F54</f>
        <v>-33.1</v>
      </c>
      <c r="G53" s="8">
        <f>G54</f>
        <v>8530.299999999997</v>
      </c>
      <c r="H53" s="8">
        <f>H54</f>
        <v>6000</v>
      </c>
      <c r="I53" s="8">
        <f>I54</f>
        <v>6000</v>
      </c>
      <c r="J53" s="114"/>
    </row>
    <row r="54" spans="1:10" ht="31.5">
      <c r="A54" s="46" t="s">
        <v>13</v>
      </c>
      <c r="B54" s="43" t="s">
        <v>107</v>
      </c>
      <c r="C54" s="43" t="s">
        <v>229</v>
      </c>
      <c r="D54" s="43" t="s">
        <v>8</v>
      </c>
      <c r="E54" s="44">
        <f>8614.3-15.2-35.7-13.2+13.2</f>
        <v>8563.399999999998</v>
      </c>
      <c r="F54" s="176">
        <v>-33.1</v>
      </c>
      <c r="G54" s="44">
        <f>E54+F54</f>
        <v>8530.299999999997</v>
      </c>
      <c r="H54" s="44">
        <v>6000</v>
      </c>
      <c r="I54" s="44">
        <v>6000</v>
      </c>
      <c r="J54" s="114"/>
    </row>
    <row r="55" spans="1:10" ht="31.5">
      <c r="A55" s="18" t="s">
        <v>51</v>
      </c>
      <c r="B55" s="43" t="s">
        <v>107</v>
      </c>
      <c r="C55" s="43" t="s">
        <v>230</v>
      </c>
      <c r="D55" s="9"/>
      <c r="E55" s="8">
        <f>E56</f>
        <v>16219.4</v>
      </c>
      <c r="F55" s="8">
        <f>F56</f>
        <v>1000</v>
      </c>
      <c r="G55" s="8">
        <f>G56</f>
        <v>17219.4</v>
      </c>
      <c r="H55" s="8">
        <f>H56</f>
        <v>7630</v>
      </c>
      <c r="I55" s="8">
        <f>I56</f>
        <v>10035.2</v>
      </c>
      <c r="J55" s="114"/>
    </row>
    <row r="56" spans="1:10" ht="31.5">
      <c r="A56" s="73" t="s">
        <v>13</v>
      </c>
      <c r="B56" s="43" t="s">
        <v>107</v>
      </c>
      <c r="C56" s="43" t="s">
        <v>230</v>
      </c>
      <c r="D56" s="43" t="s">
        <v>8</v>
      </c>
      <c r="E56" s="44">
        <f>14219.4+2000</f>
        <v>16219.4</v>
      </c>
      <c r="F56" s="176">
        <v>1000</v>
      </c>
      <c r="G56" s="44">
        <f>E56+F56</f>
        <v>17219.4</v>
      </c>
      <c r="H56" s="44">
        <v>7630</v>
      </c>
      <c r="I56" s="44">
        <v>10035.2</v>
      </c>
      <c r="J56" s="114"/>
    </row>
    <row r="57" spans="1:10" ht="47.25">
      <c r="A57" s="41" t="s">
        <v>79</v>
      </c>
      <c r="B57" s="43" t="s">
        <v>107</v>
      </c>
      <c r="C57" s="28" t="s">
        <v>239</v>
      </c>
      <c r="D57" s="64"/>
      <c r="E57" s="20">
        <f>E58</f>
        <v>3800</v>
      </c>
      <c r="F57" s="20">
        <f>F58</f>
        <v>0</v>
      </c>
      <c r="G57" s="20">
        <f>G58</f>
        <v>3800</v>
      </c>
      <c r="H57" s="20">
        <f>H58</f>
        <v>6500</v>
      </c>
      <c r="I57" s="20">
        <f>I58</f>
        <v>6500</v>
      </c>
      <c r="J57" s="114"/>
    </row>
    <row r="58" spans="1:10" ht="15.75">
      <c r="A58" s="73" t="s">
        <v>9</v>
      </c>
      <c r="B58" s="43" t="s">
        <v>107</v>
      </c>
      <c r="C58" s="28" t="s">
        <v>239</v>
      </c>
      <c r="D58" s="43" t="s">
        <v>12</v>
      </c>
      <c r="E58" s="44">
        <v>3800</v>
      </c>
      <c r="F58" s="176"/>
      <c r="G58" s="44">
        <f>E58+F58</f>
        <v>3800</v>
      </c>
      <c r="H58" s="44">
        <v>6500</v>
      </c>
      <c r="I58" s="44">
        <v>6500</v>
      </c>
      <c r="J58" s="114"/>
    </row>
    <row r="59" spans="1:10" ht="47.25">
      <c r="A59" s="22" t="s">
        <v>337</v>
      </c>
      <c r="B59" s="43" t="s">
        <v>107</v>
      </c>
      <c r="C59" s="28" t="s">
        <v>338</v>
      </c>
      <c r="D59" s="43"/>
      <c r="E59" s="44">
        <f>E60</f>
        <v>35.7</v>
      </c>
      <c r="F59" s="44">
        <f>F60</f>
        <v>0</v>
      </c>
      <c r="G59" s="44">
        <f>G60</f>
        <v>35.7</v>
      </c>
      <c r="H59" s="44">
        <f>H60</f>
        <v>0</v>
      </c>
      <c r="I59" s="44">
        <f>I60</f>
        <v>0</v>
      </c>
      <c r="J59" s="114"/>
    </row>
    <row r="60" spans="1:10" ht="31.5">
      <c r="A60" s="46" t="s">
        <v>13</v>
      </c>
      <c r="B60" s="43" t="s">
        <v>107</v>
      </c>
      <c r="C60" s="28" t="s">
        <v>338</v>
      </c>
      <c r="D60" s="43" t="s">
        <v>8</v>
      </c>
      <c r="E60" s="44">
        <v>35.7</v>
      </c>
      <c r="F60" s="176"/>
      <c r="G60" s="44">
        <f>E60+F60</f>
        <v>35.7</v>
      </c>
      <c r="H60" s="44">
        <v>0</v>
      </c>
      <c r="I60" s="44">
        <v>0</v>
      </c>
      <c r="J60" s="114"/>
    </row>
    <row r="61" spans="1:10" ht="47.25">
      <c r="A61" s="10" t="s">
        <v>108</v>
      </c>
      <c r="B61" s="98" t="s">
        <v>107</v>
      </c>
      <c r="C61" s="11" t="s">
        <v>231</v>
      </c>
      <c r="D61" s="11" t="s">
        <v>0</v>
      </c>
      <c r="E61" s="12">
        <f>E62+E64</f>
        <v>15.2</v>
      </c>
      <c r="F61" s="12">
        <f>F62+F64</f>
        <v>3757.2000000000003</v>
      </c>
      <c r="G61" s="12">
        <f>G62+G64</f>
        <v>3772.4</v>
      </c>
      <c r="H61" s="12">
        <f>H62+H64</f>
        <v>0</v>
      </c>
      <c r="I61" s="12">
        <f>I62+I64</f>
        <v>0</v>
      </c>
      <c r="J61" s="114"/>
    </row>
    <row r="62" spans="1:10" ht="15.75">
      <c r="A62" s="22" t="s">
        <v>300</v>
      </c>
      <c r="B62" s="43" t="s">
        <v>107</v>
      </c>
      <c r="C62" s="43" t="s">
        <v>301</v>
      </c>
      <c r="D62" s="43"/>
      <c r="E62" s="44">
        <f>E63</f>
        <v>15.2</v>
      </c>
      <c r="F62" s="44">
        <f>F63</f>
        <v>3493.2000000000003</v>
      </c>
      <c r="G62" s="44">
        <f>G63</f>
        <v>3508.4</v>
      </c>
      <c r="H62" s="44">
        <f>H63</f>
        <v>0</v>
      </c>
      <c r="I62" s="44">
        <f>I63</f>
        <v>0</v>
      </c>
      <c r="J62" s="114"/>
    </row>
    <row r="63" spans="1:10" ht="31.5">
      <c r="A63" s="22" t="s">
        <v>13</v>
      </c>
      <c r="B63" s="43" t="s">
        <v>107</v>
      </c>
      <c r="C63" s="43" t="s">
        <v>301</v>
      </c>
      <c r="D63" s="43" t="s">
        <v>8</v>
      </c>
      <c r="E63" s="44">
        <v>15.2</v>
      </c>
      <c r="F63" s="196">
        <f>19.9+3473.3</f>
        <v>3493.2000000000003</v>
      </c>
      <c r="G63" s="44">
        <f>E63+F63</f>
        <v>3508.4</v>
      </c>
      <c r="H63" s="44">
        <v>0</v>
      </c>
      <c r="I63" s="44">
        <v>0</v>
      </c>
      <c r="J63" s="114"/>
    </row>
    <row r="64" spans="1:10" ht="47.25">
      <c r="A64" s="22" t="s">
        <v>354</v>
      </c>
      <c r="B64" s="43" t="s">
        <v>107</v>
      </c>
      <c r="C64" s="43" t="s">
        <v>355</v>
      </c>
      <c r="D64" s="43"/>
      <c r="E64" s="44">
        <f>E65</f>
        <v>0</v>
      </c>
      <c r="F64" s="44">
        <f>F65</f>
        <v>264</v>
      </c>
      <c r="G64" s="44">
        <f>G65</f>
        <v>264</v>
      </c>
      <c r="H64" s="44">
        <f>H65</f>
        <v>0</v>
      </c>
      <c r="I64" s="44">
        <f>I65</f>
        <v>0</v>
      </c>
      <c r="J64" s="114"/>
    </row>
    <row r="65" spans="1:10" ht="31.5">
      <c r="A65" s="22" t="s">
        <v>13</v>
      </c>
      <c r="B65" s="43" t="s">
        <v>107</v>
      </c>
      <c r="C65" s="43" t="s">
        <v>355</v>
      </c>
      <c r="D65" s="43" t="s">
        <v>8</v>
      </c>
      <c r="E65" s="44">
        <f>13.2-13.2</f>
        <v>0</v>
      </c>
      <c r="F65" s="176">
        <f>13.2+250.8</f>
        <v>264</v>
      </c>
      <c r="G65" s="44">
        <f>E65+F65</f>
        <v>264</v>
      </c>
      <c r="H65" s="44">
        <v>0</v>
      </c>
      <c r="I65" s="44">
        <v>0</v>
      </c>
      <c r="J65" s="114"/>
    </row>
    <row r="66" spans="1:12" ht="31.5" customHeight="1">
      <c r="A66" s="10" t="s">
        <v>276</v>
      </c>
      <c r="B66" s="98" t="s">
        <v>107</v>
      </c>
      <c r="C66" s="11" t="s">
        <v>232</v>
      </c>
      <c r="D66" s="11" t="s">
        <v>0</v>
      </c>
      <c r="E66" s="12">
        <f>E67+E69+E73+E78+E82+E71+E76+E80</f>
        <v>36148.3</v>
      </c>
      <c r="F66" s="12">
        <f>F67+F69+F73+F78+F82+F71+F76+F80</f>
        <v>-1797.2</v>
      </c>
      <c r="G66" s="12">
        <f>G67+G69+G73+G78+G82+G71+G76+G80</f>
        <v>34351.100000000006</v>
      </c>
      <c r="H66" s="12">
        <f>H67+H69+H73+H78+H82+H71+H76+H80</f>
        <v>18809.699999999997</v>
      </c>
      <c r="I66" s="12">
        <f>I67+I69+I73+I78+I82+I71+I76+I80</f>
        <v>20104.1</v>
      </c>
      <c r="J66" s="114"/>
      <c r="K66" s="26"/>
      <c r="L66" s="26"/>
    </row>
    <row r="67" spans="1:11" ht="31.5">
      <c r="A67" s="14" t="s">
        <v>39</v>
      </c>
      <c r="B67" s="43" t="s">
        <v>107</v>
      </c>
      <c r="C67" s="43" t="s">
        <v>233</v>
      </c>
      <c r="D67" s="64"/>
      <c r="E67" s="44">
        <f>E68</f>
        <v>2186.2</v>
      </c>
      <c r="F67" s="44">
        <f>F68</f>
        <v>0</v>
      </c>
      <c r="G67" s="44">
        <f>G68</f>
        <v>2186.2</v>
      </c>
      <c r="H67" s="44">
        <f>H68</f>
        <v>4921.9</v>
      </c>
      <c r="I67" s="44">
        <f>I68</f>
        <v>5132.3</v>
      </c>
      <c r="J67" s="114"/>
      <c r="K67" s="114"/>
    </row>
    <row r="68" spans="1:10" ht="31.5">
      <c r="A68" s="73" t="s">
        <v>13</v>
      </c>
      <c r="B68" s="43" t="s">
        <v>107</v>
      </c>
      <c r="C68" s="43" t="s">
        <v>233</v>
      </c>
      <c r="D68" s="43" t="s">
        <v>8</v>
      </c>
      <c r="E68" s="49">
        <v>2186.2</v>
      </c>
      <c r="F68" s="176"/>
      <c r="G68" s="49">
        <f>E68+F68</f>
        <v>2186.2</v>
      </c>
      <c r="H68" s="49">
        <v>4921.9</v>
      </c>
      <c r="I68" s="49">
        <v>5132.3</v>
      </c>
      <c r="J68" s="114"/>
    </row>
    <row r="69" spans="1:10" ht="31.5">
      <c r="A69" s="14" t="s">
        <v>39</v>
      </c>
      <c r="B69" s="43" t="s">
        <v>107</v>
      </c>
      <c r="C69" s="15" t="s">
        <v>242</v>
      </c>
      <c r="D69" s="15"/>
      <c r="E69" s="44">
        <f>E70</f>
        <v>2516.6</v>
      </c>
      <c r="F69" s="44">
        <f>F70</f>
        <v>0</v>
      </c>
      <c r="G69" s="44">
        <f>G70</f>
        <v>2516.6</v>
      </c>
      <c r="H69" s="44">
        <f>H70</f>
        <v>0</v>
      </c>
      <c r="I69" s="44">
        <f>I70</f>
        <v>0</v>
      </c>
      <c r="J69" s="114"/>
    </row>
    <row r="70" spans="1:10" ht="31.5">
      <c r="A70" s="46" t="s">
        <v>13</v>
      </c>
      <c r="B70" s="43" t="s">
        <v>107</v>
      </c>
      <c r="C70" s="15" t="s">
        <v>242</v>
      </c>
      <c r="D70" s="43" t="s">
        <v>8</v>
      </c>
      <c r="E70" s="44">
        <v>2516.6</v>
      </c>
      <c r="F70" s="176"/>
      <c r="G70" s="44">
        <f>E70+F70</f>
        <v>2516.6</v>
      </c>
      <c r="H70" s="44">
        <v>0</v>
      </c>
      <c r="I70" s="44">
        <v>0</v>
      </c>
      <c r="J70" s="114"/>
    </row>
    <row r="71" spans="1:10" ht="31.5">
      <c r="A71" s="46" t="s">
        <v>40</v>
      </c>
      <c r="B71" s="43" t="s">
        <v>107</v>
      </c>
      <c r="C71" s="21" t="s">
        <v>234</v>
      </c>
      <c r="D71" s="21"/>
      <c r="E71" s="44">
        <f>E72</f>
        <v>919.5</v>
      </c>
      <c r="F71" s="44">
        <f>F72</f>
        <v>0</v>
      </c>
      <c r="G71" s="44">
        <f>G72</f>
        <v>919.5</v>
      </c>
      <c r="H71" s="44">
        <f>H72</f>
        <v>4386</v>
      </c>
      <c r="I71" s="44">
        <f>I72</f>
        <v>4577</v>
      </c>
      <c r="J71" s="114"/>
    </row>
    <row r="72" spans="1:10" ht="31.5">
      <c r="A72" s="46" t="s">
        <v>13</v>
      </c>
      <c r="B72" s="43" t="s">
        <v>107</v>
      </c>
      <c r="C72" s="21" t="s">
        <v>234</v>
      </c>
      <c r="D72" s="21" t="s">
        <v>8</v>
      </c>
      <c r="E72" s="44">
        <v>919.5</v>
      </c>
      <c r="F72" s="175"/>
      <c r="G72" s="44">
        <f>E72+F72</f>
        <v>919.5</v>
      </c>
      <c r="H72" s="44">
        <v>4386</v>
      </c>
      <c r="I72" s="44">
        <v>4577</v>
      </c>
      <c r="J72" s="114"/>
    </row>
    <row r="73" spans="1:10" ht="31.5">
      <c r="A73" s="41" t="s">
        <v>40</v>
      </c>
      <c r="B73" s="43" t="s">
        <v>107</v>
      </c>
      <c r="C73" s="15" t="s">
        <v>243</v>
      </c>
      <c r="D73" s="43"/>
      <c r="E73" s="44">
        <f>E74+E75</f>
        <v>17523</v>
      </c>
      <c r="F73" s="44">
        <f>F74+F75</f>
        <v>360.79999999999995</v>
      </c>
      <c r="G73" s="44">
        <f>G74+G75</f>
        <v>17883.800000000003</v>
      </c>
      <c r="H73" s="44">
        <f>H74+H75</f>
        <v>0</v>
      </c>
      <c r="I73" s="44">
        <f>I74+I75</f>
        <v>0</v>
      </c>
      <c r="J73" s="114"/>
    </row>
    <row r="74" spans="1:10" ht="31.5">
      <c r="A74" s="73" t="s">
        <v>13</v>
      </c>
      <c r="B74" s="43" t="s">
        <v>107</v>
      </c>
      <c r="C74" s="15" t="s">
        <v>243</v>
      </c>
      <c r="D74" s="43" t="s">
        <v>8</v>
      </c>
      <c r="E74" s="44">
        <f>15580.6+145.2</f>
        <v>15725.800000000001</v>
      </c>
      <c r="F74" s="194">
        <v>2158</v>
      </c>
      <c r="G74" s="44">
        <f>E74+F74</f>
        <v>17883.800000000003</v>
      </c>
      <c r="H74" s="44">
        <v>0</v>
      </c>
      <c r="I74" s="44">
        <v>0</v>
      </c>
      <c r="J74" s="114"/>
    </row>
    <row r="75" spans="1:10" ht="15.75">
      <c r="A75" s="41" t="s">
        <v>45</v>
      </c>
      <c r="B75" s="43" t="s">
        <v>107</v>
      </c>
      <c r="C75" s="15" t="s">
        <v>243</v>
      </c>
      <c r="D75" s="43" t="s">
        <v>46</v>
      </c>
      <c r="E75" s="44">
        <f>199.7+399.4+1198.1</f>
        <v>1797.1999999999998</v>
      </c>
      <c r="F75" s="176">
        <v>-1797.2</v>
      </c>
      <c r="G75" s="44">
        <f>E75+F75</f>
        <v>0</v>
      </c>
      <c r="H75" s="44">
        <v>0</v>
      </c>
      <c r="I75" s="44">
        <v>0</v>
      </c>
      <c r="J75" s="114"/>
    </row>
    <row r="76" spans="1:10" ht="31.5">
      <c r="A76" s="41" t="s">
        <v>271</v>
      </c>
      <c r="B76" s="43" t="s">
        <v>107</v>
      </c>
      <c r="C76" s="15" t="s">
        <v>274</v>
      </c>
      <c r="D76" s="43"/>
      <c r="E76" s="44">
        <f>E77</f>
        <v>10636</v>
      </c>
      <c r="F76" s="195">
        <f>F77</f>
        <v>-2158</v>
      </c>
      <c r="G76" s="44">
        <f>G77</f>
        <v>8478</v>
      </c>
      <c r="H76" s="44">
        <f>H77</f>
        <v>7132.799999999999</v>
      </c>
      <c r="I76" s="44">
        <f>I77</f>
        <v>7594.799999999999</v>
      </c>
      <c r="J76" s="114"/>
    </row>
    <row r="77" spans="1:10" ht="31.5">
      <c r="A77" s="46" t="s">
        <v>13</v>
      </c>
      <c r="B77" s="43" t="s">
        <v>107</v>
      </c>
      <c r="C77" s="15" t="s">
        <v>274</v>
      </c>
      <c r="D77" s="43" t="s">
        <v>8</v>
      </c>
      <c r="E77" s="44">
        <f>10728.8-92.8</f>
        <v>10636</v>
      </c>
      <c r="F77" s="176">
        <f>-2158</f>
        <v>-2158</v>
      </c>
      <c r="G77" s="44">
        <f>E77+F77</f>
        <v>8478</v>
      </c>
      <c r="H77" s="44">
        <f>7120.4+12.4</f>
        <v>7132.799999999999</v>
      </c>
      <c r="I77" s="44">
        <f>7120.4+474.4</f>
        <v>7594.799999999999</v>
      </c>
      <c r="J77" s="114"/>
    </row>
    <row r="78" spans="1:10" ht="31.5">
      <c r="A78" s="41" t="s">
        <v>41</v>
      </c>
      <c r="B78" s="43" t="s">
        <v>107</v>
      </c>
      <c r="C78" s="15" t="s">
        <v>235</v>
      </c>
      <c r="D78" s="43"/>
      <c r="E78" s="44">
        <f>E79</f>
        <v>2050</v>
      </c>
      <c r="F78" s="44">
        <f>F79</f>
        <v>0</v>
      </c>
      <c r="G78" s="44">
        <f>G79</f>
        <v>2050</v>
      </c>
      <c r="H78" s="44">
        <f>H79</f>
        <v>2050</v>
      </c>
      <c r="I78" s="44">
        <f>I79</f>
        <v>2050</v>
      </c>
      <c r="J78" s="114"/>
    </row>
    <row r="79" spans="1:10" ht="31.5">
      <c r="A79" s="46" t="s">
        <v>13</v>
      </c>
      <c r="B79" s="43" t="s">
        <v>107</v>
      </c>
      <c r="C79" s="15" t="s">
        <v>235</v>
      </c>
      <c r="D79" s="43" t="s">
        <v>8</v>
      </c>
      <c r="E79" s="44">
        <v>2050</v>
      </c>
      <c r="F79" s="176"/>
      <c r="G79" s="44">
        <f>E79+F79</f>
        <v>2050</v>
      </c>
      <c r="H79" s="44">
        <v>2050</v>
      </c>
      <c r="I79" s="44">
        <v>2050</v>
      </c>
      <c r="J79" s="114"/>
    </row>
    <row r="80" spans="1:10" ht="15.75">
      <c r="A80" s="46" t="s">
        <v>273</v>
      </c>
      <c r="B80" s="43" t="s">
        <v>107</v>
      </c>
      <c r="C80" s="15" t="s">
        <v>272</v>
      </c>
      <c r="D80" s="43"/>
      <c r="E80" s="44">
        <f>E81</f>
        <v>17</v>
      </c>
      <c r="F80" s="44">
        <f>F81</f>
        <v>0</v>
      </c>
      <c r="G80" s="44">
        <f>G81</f>
        <v>17</v>
      </c>
      <c r="H80" s="44">
        <f>H81</f>
        <v>19</v>
      </c>
      <c r="I80" s="44">
        <f>I81</f>
        <v>450</v>
      </c>
      <c r="J80" s="114"/>
    </row>
    <row r="81" spans="1:10" ht="31.5">
      <c r="A81" s="46" t="s">
        <v>13</v>
      </c>
      <c r="B81" s="43" t="s">
        <v>107</v>
      </c>
      <c r="C81" s="15" t="s">
        <v>272</v>
      </c>
      <c r="D81" s="43" t="s">
        <v>8</v>
      </c>
      <c r="E81" s="44">
        <v>17</v>
      </c>
      <c r="F81" s="176"/>
      <c r="G81" s="44">
        <f>E81+F81</f>
        <v>17</v>
      </c>
      <c r="H81" s="44">
        <v>19</v>
      </c>
      <c r="I81" s="44">
        <v>450</v>
      </c>
      <c r="J81" s="114"/>
    </row>
    <row r="82" spans="1:10" ht="63">
      <c r="A82" s="41" t="s">
        <v>42</v>
      </c>
      <c r="B82" s="43" t="s">
        <v>107</v>
      </c>
      <c r="C82" s="36" t="s">
        <v>244</v>
      </c>
      <c r="D82" s="43"/>
      <c r="E82" s="44">
        <f>E83</f>
        <v>300</v>
      </c>
      <c r="F82" s="44">
        <f>F83</f>
        <v>0</v>
      </c>
      <c r="G82" s="44">
        <f>G83</f>
        <v>300</v>
      </c>
      <c r="H82" s="44">
        <f>H83</f>
        <v>300</v>
      </c>
      <c r="I82" s="44">
        <f>I83</f>
        <v>300</v>
      </c>
      <c r="J82" s="114"/>
    </row>
    <row r="83" spans="1:10" ht="15.75">
      <c r="A83" s="73" t="s">
        <v>9</v>
      </c>
      <c r="B83" s="43" t="s">
        <v>107</v>
      </c>
      <c r="C83" s="36" t="s">
        <v>244</v>
      </c>
      <c r="D83" s="43" t="s">
        <v>12</v>
      </c>
      <c r="E83" s="44">
        <v>300</v>
      </c>
      <c r="F83" s="176"/>
      <c r="G83" s="44">
        <f>E83+F83</f>
        <v>300</v>
      </c>
      <c r="H83" s="44">
        <v>300</v>
      </c>
      <c r="I83" s="44">
        <v>300</v>
      </c>
      <c r="J83" s="114"/>
    </row>
    <row r="84" spans="1:10" ht="47.25">
      <c r="A84" s="10" t="s">
        <v>66</v>
      </c>
      <c r="B84" s="98" t="s">
        <v>107</v>
      </c>
      <c r="C84" s="11" t="s">
        <v>236</v>
      </c>
      <c r="D84" s="11" t="s">
        <v>0</v>
      </c>
      <c r="E84" s="12">
        <f>E88+E85</f>
        <v>1510.2</v>
      </c>
      <c r="F84" s="12">
        <f>F88+F85</f>
        <v>3000</v>
      </c>
      <c r="G84" s="12">
        <f>G88+G85</f>
        <v>4510.2</v>
      </c>
      <c r="H84" s="12">
        <f>H88+H85</f>
        <v>200</v>
      </c>
      <c r="I84" s="12">
        <f>I88+I85</f>
        <v>200</v>
      </c>
      <c r="J84" s="114"/>
    </row>
    <row r="85" spans="1:10" ht="31.5">
      <c r="A85" s="22" t="s">
        <v>67</v>
      </c>
      <c r="B85" s="28" t="s">
        <v>107</v>
      </c>
      <c r="C85" s="15" t="s">
        <v>237</v>
      </c>
      <c r="D85" s="43"/>
      <c r="E85" s="20">
        <f>E87</f>
        <v>50</v>
      </c>
      <c r="F85" s="20">
        <f>F87+F86</f>
        <v>3000</v>
      </c>
      <c r="G85" s="20">
        <f>G87+G86</f>
        <v>3050</v>
      </c>
      <c r="H85" s="20">
        <f>H87</f>
        <v>50</v>
      </c>
      <c r="I85" s="20">
        <f>I87</f>
        <v>50</v>
      </c>
      <c r="J85" s="114"/>
    </row>
    <row r="86" spans="1:10" ht="36.75" customHeight="1">
      <c r="A86" s="22" t="s">
        <v>13</v>
      </c>
      <c r="B86" s="28" t="s">
        <v>107</v>
      </c>
      <c r="C86" s="15" t="s">
        <v>237</v>
      </c>
      <c r="D86" s="43" t="s">
        <v>8</v>
      </c>
      <c r="E86" s="20"/>
      <c r="F86" s="197">
        <f>2500+500</f>
        <v>3000</v>
      </c>
      <c r="G86" s="20">
        <f>E86+F86</f>
        <v>3000</v>
      </c>
      <c r="H86" s="20"/>
      <c r="I86" s="20"/>
      <c r="J86" s="114"/>
    </row>
    <row r="87" spans="1:10" ht="15.75">
      <c r="A87" s="41" t="s">
        <v>29</v>
      </c>
      <c r="B87" s="43" t="s">
        <v>107</v>
      </c>
      <c r="C87" s="15" t="s">
        <v>237</v>
      </c>
      <c r="D87" s="43" t="s">
        <v>17</v>
      </c>
      <c r="E87" s="44">
        <v>50</v>
      </c>
      <c r="F87" s="176">
        <v>0</v>
      </c>
      <c r="G87" s="44">
        <f>E87+F87</f>
        <v>50</v>
      </c>
      <c r="H87" s="44">
        <v>50</v>
      </c>
      <c r="I87" s="44">
        <v>50</v>
      </c>
      <c r="J87" s="114"/>
    </row>
    <row r="88" spans="1:10" ht="31.5">
      <c r="A88" s="41" t="s">
        <v>52</v>
      </c>
      <c r="B88" s="43" t="s">
        <v>107</v>
      </c>
      <c r="C88" s="15" t="s">
        <v>238</v>
      </c>
      <c r="D88" s="21"/>
      <c r="E88" s="20">
        <f>E89</f>
        <v>1460.2</v>
      </c>
      <c r="F88" s="20">
        <f>F89</f>
        <v>0</v>
      </c>
      <c r="G88" s="20">
        <f>G89</f>
        <v>1460.2</v>
      </c>
      <c r="H88" s="20">
        <f>H89</f>
        <v>150</v>
      </c>
      <c r="I88" s="20">
        <f>I89</f>
        <v>150</v>
      </c>
      <c r="J88" s="114"/>
    </row>
    <row r="89" spans="1:10" ht="31.5">
      <c r="A89" s="73" t="s">
        <v>13</v>
      </c>
      <c r="B89" s="43" t="s">
        <v>107</v>
      </c>
      <c r="C89" s="15" t="s">
        <v>238</v>
      </c>
      <c r="D89" s="43" t="s">
        <v>8</v>
      </c>
      <c r="E89" s="44">
        <v>1460.2</v>
      </c>
      <c r="F89" s="176"/>
      <c r="G89" s="44">
        <f>E89+F89</f>
        <v>1460.2</v>
      </c>
      <c r="H89" s="44">
        <v>150</v>
      </c>
      <c r="I89" s="44">
        <v>150</v>
      </c>
      <c r="J89" s="114"/>
    </row>
    <row r="90" spans="1:10" ht="31.5">
      <c r="A90" s="10" t="s">
        <v>308</v>
      </c>
      <c r="B90" s="98" t="s">
        <v>107</v>
      </c>
      <c r="C90" s="11" t="s">
        <v>287</v>
      </c>
      <c r="D90" s="11" t="s">
        <v>0</v>
      </c>
      <c r="E90" s="12">
        <f aca="true" t="shared" si="1" ref="E90:I91">E91</f>
        <v>343.4</v>
      </c>
      <c r="F90" s="12">
        <f t="shared" si="1"/>
        <v>0</v>
      </c>
      <c r="G90" s="12">
        <f t="shared" si="1"/>
        <v>343.4</v>
      </c>
      <c r="H90" s="12">
        <f t="shared" si="1"/>
        <v>343.5</v>
      </c>
      <c r="I90" s="12">
        <f t="shared" si="1"/>
        <v>343.5</v>
      </c>
      <c r="J90" s="114"/>
    </row>
    <row r="91" spans="1:10" ht="63">
      <c r="A91" s="143" t="s">
        <v>247</v>
      </c>
      <c r="B91" s="43" t="s">
        <v>107</v>
      </c>
      <c r="C91" s="138" t="s">
        <v>288</v>
      </c>
      <c r="D91" s="137"/>
      <c r="E91" s="136">
        <f t="shared" si="1"/>
        <v>343.4</v>
      </c>
      <c r="F91" s="136">
        <f t="shared" si="1"/>
        <v>0</v>
      </c>
      <c r="G91" s="136">
        <f t="shared" si="1"/>
        <v>343.4</v>
      </c>
      <c r="H91" s="136">
        <f t="shared" si="1"/>
        <v>343.5</v>
      </c>
      <c r="I91" s="136">
        <f t="shared" si="1"/>
        <v>343.5</v>
      </c>
      <c r="J91" s="114"/>
    </row>
    <row r="92" spans="1:10" ht="31.5">
      <c r="A92" s="73" t="s">
        <v>13</v>
      </c>
      <c r="B92" s="43" t="s">
        <v>107</v>
      </c>
      <c r="C92" s="138" t="s">
        <v>288</v>
      </c>
      <c r="D92" s="137" t="s">
        <v>8</v>
      </c>
      <c r="E92" s="136">
        <v>343.4</v>
      </c>
      <c r="F92" s="179"/>
      <c r="G92" s="136">
        <f>E92+F92</f>
        <v>343.4</v>
      </c>
      <c r="H92" s="136">
        <v>343.5</v>
      </c>
      <c r="I92" s="136">
        <v>343.5</v>
      </c>
      <c r="J92" s="114"/>
    </row>
    <row r="93" spans="1:10" ht="31.5">
      <c r="A93" s="96" t="s">
        <v>86</v>
      </c>
      <c r="B93" s="91" t="s">
        <v>107</v>
      </c>
      <c r="C93" s="90" t="s">
        <v>152</v>
      </c>
      <c r="D93" s="90" t="s">
        <v>0</v>
      </c>
      <c r="E93" s="97">
        <f>E94</f>
        <v>750</v>
      </c>
      <c r="F93" s="97">
        <f>F94</f>
        <v>0</v>
      </c>
      <c r="G93" s="97">
        <f>G94</f>
        <v>750</v>
      </c>
      <c r="H93" s="97">
        <f>H94</f>
        <v>1803.9</v>
      </c>
      <c r="I93" s="97">
        <f>I94</f>
        <v>1803.9</v>
      </c>
      <c r="J93" s="114"/>
    </row>
    <row r="94" spans="1:10" ht="15.75">
      <c r="A94" s="10" t="s">
        <v>88</v>
      </c>
      <c r="B94" s="106" t="s">
        <v>107</v>
      </c>
      <c r="C94" s="11" t="s">
        <v>163</v>
      </c>
      <c r="D94" s="11" t="s">
        <v>0</v>
      </c>
      <c r="E94" s="12">
        <f>E95+E98+E100</f>
        <v>750</v>
      </c>
      <c r="F94" s="12">
        <f>F95+F98+F100</f>
        <v>0</v>
      </c>
      <c r="G94" s="12">
        <f>G95+G98+G100</f>
        <v>750</v>
      </c>
      <c r="H94" s="12">
        <f>H95+H98+H100</f>
        <v>1803.9</v>
      </c>
      <c r="I94" s="12">
        <f>I95+I98+I100</f>
        <v>1803.9</v>
      </c>
      <c r="J94" s="114"/>
    </row>
    <row r="95" spans="1:10" ht="15.75">
      <c r="A95" s="41" t="s">
        <v>102</v>
      </c>
      <c r="B95" s="43" t="s">
        <v>107</v>
      </c>
      <c r="C95" s="43" t="s">
        <v>170</v>
      </c>
      <c r="D95" s="43"/>
      <c r="E95" s="44">
        <f>E96+E97</f>
        <v>500</v>
      </c>
      <c r="F95" s="44">
        <f>F96+F97</f>
        <v>0</v>
      </c>
      <c r="G95" s="44">
        <f>G96+G97</f>
        <v>500</v>
      </c>
      <c r="H95" s="44">
        <f>H96+H97</f>
        <v>615</v>
      </c>
      <c r="I95" s="44">
        <f>I96+I97</f>
        <v>615</v>
      </c>
      <c r="J95" s="114"/>
    </row>
    <row r="96" spans="1:10" ht="31.5">
      <c r="A96" s="41" t="s">
        <v>13</v>
      </c>
      <c r="B96" s="43" t="s">
        <v>107</v>
      </c>
      <c r="C96" s="43" t="s">
        <v>170</v>
      </c>
      <c r="D96" s="43" t="s">
        <v>8</v>
      </c>
      <c r="E96" s="38">
        <v>300</v>
      </c>
      <c r="F96" s="176"/>
      <c r="G96" s="38">
        <f>E96+F96</f>
        <v>300</v>
      </c>
      <c r="H96" s="38">
        <v>415</v>
      </c>
      <c r="I96" s="38">
        <v>415</v>
      </c>
      <c r="J96" s="114"/>
    </row>
    <row r="97" spans="1:10" ht="15.75">
      <c r="A97" s="41" t="s">
        <v>29</v>
      </c>
      <c r="B97" s="43" t="s">
        <v>107</v>
      </c>
      <c r="C97" s="43" t="s">
        <v>170</v>
      </c>
      <c r="D97" s="43" t="s">
        <v>17</v>
      </c>
      <c r="E97" s="38">
        <v>200</v>
      </c>
      <c r="F97" s="176"/>
      <c r="G97" s="38">
        <f>E97+F97</f>
        <v>200</v>
      </c>
      <c r="H97" s="38">
        <v>200</v>
      </c>
      <c r="I97" s="38">
        <v>200</v>
      </c>
      <c r="J97" s="114"/>
    </row>
    <row r="98" spans="1:10" ht="31.5">
      <c r="A98" s="41" t="s">
        <v>132</v>
      </c>
      <c r="B98" s="43" t="s">
        <v>107</v>
      </c>
      <c r="C98" s="43" t="s">
        <v>171</v>
      </c>
      <c r="D98" s="43"/>
      <c r="E98" s="44">
        <f>E99</f>
        <v>150</v>
      </c>
      <c r="F98" s="44">
        <f>F99</f>
        <v>0</v>
      </c>
      <c r="G98" s="44">
        <f>G99</f>
        <v>150</v>
      </c>
      <c r="H98" s="44">
        <f>H99</f>
        <v>691.5</v>
      </c>
      <c r="I98" s="44">
        <f>I99</f>
        <v>691.5</v>
      </c>
      <c r="J98" s="114"/>
    </row>
    <row r="99" spans="1:10" ht="31.5">
      <c r="A99" s="41" t="s">
        <v>13</v>
      </c>
      <c r="B99" s="43" t="s">
        <v>107</v>
      </c>
      <c r="C99" s="43" t="s">
        <v>171</v>
      </c>
      <c r="D99" s="43" t="s">
        <v>8</v>
      </c>
      <c r="E99" s="44">
        <v>150</v>
      </c>
      <c r="F99" s="176"/>
      <c r="G99" s="44">
        <f>E99+F99</f>
        <v>150</v>
      </c>
      <c r="H99" s="44">
        <v>691.5</v>
      </c>
      <c r="I99" s="44">
        <v>691.5</v>
      </c>
      <c r="J99" s="114"/>
    </row>
    <row r="100" spans="1:10" ht="32.25" customHeight="1">
      <c r="A100" s="41" t="s">
        <v>133</v>
      </c>
      <c r="B100" s="43" t="s">
        <v>107</v>
      </c>
      <c r="C100" s="43" t="s">
        <v>172</v>
      </c>
      <c r="D100" s="43"/>
      <c r="E100" s="44">
        <f>E101</f>
        <v>100</v>
      </c>
      <c r="F100" s="44">
        <f>F101</f>
        <v>0</v>
      </c>
      <c r="G100" s="44">
        <f>G101</f>
        <v>100</v>
      </c>
      <c r="H100" s="44">
        <f>H101</f>
        <v>497.4</v>
      </c>
      <c r="I100" s="44">
        <f>I101</f>
        <v>497.4</v>
      </c>
      <c r="J100" s="114"/>
    </row>
    <row r="101" spans="1:10" ht="31.5">
      <c r="A101" s="41" t="s">
        <v>13</v>
      </c>
      <c r="B101" s="43" t="s">
        <v>107</v>
      </c>
      <c r="C101" s="43" t="s">
        <v>172</v>
      </c>
      <c r="D101" s="43" t="s">
        <v>8</v>
      </c>
      <c r="E101" s="44">
        <v>100</v>
      </c>
      <c r="F101" s="176"/>
      <c r="G101" s="44">
        <f>E101+F101</f>
        <v>100</v>
      </c>
      <c r="H101" s="44">
        <v>497.4</v>
      </c>
      <c r="I101" s="44">
        <v>497.4</v>
      </c>
      <c r="J101" s="114"/>
    </row>
    <row r="102" spans="1:10" ht="31.5">
      <c r="A102" s="96" t="s">
        <v>58</v>
      </c>
      <c r="B102" s="91" t="s">
        <v>107</v>
      </c>
      <c r="C102" s="90" t="s">
        <v>184</v>
      </c>
      <c r="D102" s="90" t="s">
        <v>0</v>
      </c>
      <c r="E102" s="97">
        <f>E109+E103+E105+E112+E107</f>
        <v>58420.7</v>
      </c>
      <c r="F102" s="97">
        <f>F109+F103+F105+F112+F107</f>
        <v>0</v>
      </c>
      <c r="G102" s="97">
        <f>G109+G103+G105+G112+G107</f>
        <v>58420.7</v>
      </c>
      <c r="H102" s="97">
        <f>H109+H103+H105+H112+H107</f>
        <v>58420.7</v>
      </c>
      <c r="I102" s="97">
        <f>I109+I103+I105+I112+I107</f>
        <v>58420.7</v>
      </c>
      <c r="J102" s="114"/>
    </row>
    <row r="103" spans="1:10" ht="31.5">
      <c r="A103" s="41" t="s">
        <v>59</v>
      </c>
      <c r="B103" s="43" t="s">
        <v>107</v>
      </c>
      <c r="C103" s="43" t="s">
        <v>185</v>
      </c>
      <c r="D103" s="43"/>
      <c r="E103" s="44">
        <f>E104</f>
        <v>56000</v>
      </c>
      <c r="F103" s="44">
        <f>F104</f>
        <v>0</v>
      </c>
      <c r="G103" s="44">
        <f>G104</f>
        <v>56000</v>
      </c>
      <c r="H103" s="44">
        <f>H104</f>
        <v>56000</v>
      </c>
      <c r="I103" s="44">
        <f>I104</f>
        <v>56000</v>
      </c>
      <c r="J103" s="114"/>
    </row>
    <row r="104" spans="1:10" ht="31.5">
      <c r="A104" s="59" t="s">
        <v>10</v>
      </c>
      <c r="B104" s="43" t="s">
        <v>107</v>
      </c>
      <c r="C104" s="43" t="s">
        <v>185</v>
      </c>
      <c r="D104" s="43" t="s">
        <v>11</v>
      </c>
      <c r="E104" s="38">
        <v>56000</v>
      </c>
      <c r="F104" s="176"/>
      <c r="G104" s="38">
        <f>E104+F104</f>
        <v>56000</v>
      </c>
      <c r="H104" s="38">
        <v>56000</v>
      </c>
      <c r="I104" s="38">
        <v>56000</v>
      </c>
      <c r="J104" s="114"/>
    </row>
    <row r="105" spans="1:10" ht="15.75">
      <c r="A105" s="60" t="s">
        <v>43</v>
      </c>
      <c r="B105" s="43" t="s">
        <v>107</v>
      </c>
      <c r="C105" s="43" t="s">
        <v>186</v>
      </c>
      <c r="D105" s="43"/>
      <c r="E105" s="44">
        <f>E106</f>
        <v>300.7</v>
      </c>
      <c r="F105" s="44">
        <f>F106</f>
        <v>0</v>
      </c>
      <c r="G105" s="44">
        <f>G106</f>
        <v>300.7</v>
      </c>
      <c r="H105" s="44">
        <f>H106</f>
        <v>300.7</v>
      </c>
      <c r="I105" s="44">
        <f>I106</f>
        <v>300.7</v>
      </c>
      <c r="J105" s="114"/>
    </row>
    <row r="106" spans="1:10" ht="31.5">
      <c r="A106" s="22" t="s">
        <v>10</v>
      </c>
      <c r="B106" s="43" t="s">
        <v>107</v>
      </c>
      <c r="C106" s="43" t="s">
        <v>186</v>
      </c>
      <c r="D106" s="43" t="s">
        <v>11</v>
      </c>
      <c r="E106" s="44">
        <v>300.7</v>
      </c>
      <c r="F106" s="176"/>
      <c r="G106" s="44">
        <f>E106+F106</f>
        <v>300.7</v>
      </c>
      <c r="H106" s="44">
        <v>300.7</v>
      </c>
      <c r="I106" s="44">
        <v>300.7</v>
      </c>
      <c r="J106" s="114"/>
    </row>
    <row r="107" spans="1:10" ht="31.5">
      <c r="A107" s="99" t="s">
        <v>283</v>
      </c>
      <c r="B107" s="28" t="s">
        <v>107</v>
      </c>
      <c r="C107" s="43" t="s">
        <v>282</v>
      </c>
      <c r="D107" s="15"/>
      <c r="E107" s="17">
        <f>E108</f>
        <v>20</v>
      </c>
      <c r="F107" s="17">
        <f>F108</f>
        <v>0</v>
      </c>
      <c r="G107" s="17">
        <f>G108</f>
        <v>20</v>
      </c>
      <c r="H107" s="17">
        <f>H108</f>
        <v>20</v>
      </c>
      <c r="I107" s="17">
        <f>I108</f>
        <v>20</v>
      </c>
      <c r="J107" s="114"/>
    </row>
    <row r="108" spans="1:10" ht="31.5">
      <c r="A108" s="22" t="s">
        <v>13</v>
      </c>
      <c r="B108" s="28" t="s">
        <v>107</v>
      </c>
      <c r="C108" s="43" t="s">
        <v>282</v>
      </c>
      <c r="D108" s="15" t="s">
        <v>8</v>
      </c>
      <c r="E108" s="44">
        <v>20</v>
      </c>
      <c r="F108" s="178"/>
      <c r="G108" s="44">
        <f>E108+F108</f>
        <v>20</v>
      </c>
      <c r="H108" s="44">
        <v>20</v>
      </c>
      <c r="I108" s="44">
        <v>20</v>
      </c>
      <c r="J108" s="114"/>
    </row>
    <row r="109" spans="1:10" ht="31.5">
      <c r="A109" s="99" t="s">
        <v>44</v>
      </c>
      <c r="B109" s="28" t="s">
        <v>107</v>
      </c>
      <c r="C109" s="43" t="s">
        <v>187</v>
      </c>
      <c r="D109" s="15"/>
      <c r="E109" s="17">
        <f>E111</f>
        <v>2000</v>
      </c>
      <c r="F109" s="17">
        <f>F111+F110</f>
        <v>0</v>
      </c>
      <c r="G109" s="17">
        <f>G111+G110</f>
        <v>2000</v>
      </c>
      <c r="H109" s="17">
        <f>H111+H110</f>
        <v>2000</v>
      </c>
      <c r="I109" s="17">
        <f>I111+I110</f>
        <v>2000</v>
      </c>
      <c r="J109" s="114"/>
    </row>
    <row r="110" spans="1:10" ht="73.5" customHeight="1">
      <c r="A110" s="99" t="s">
        <v>15</v>
      </c>
      <c r="B110" s="28" t="s">
        <v>107</v>
      </c>
      <c r="C110" s="43" t="s">
        <v>187</v>
      </c>
      <c r="D110" s="15" t="s">
        <v>16</v>
      </c>
      <c r="E110" s="17"/>
      <c r="F110" s="195">
        <v>1550</v>
      </c>
      <c r="G110" s="17">
        <f>E110+F110</f>
        <v>1550</v>
      </c>
      <c r="H110" s="17"/>
      <c r="I110" s="17"/>
      <c r="J110" s="114"/>
    </row>
    <row r="111" spans="1:10" ht="31.5">
      <c r="A111" s="22" t="s">
        <v>13</v>
      </c>
      <c r="B111" s="28" t="s">
        <v>107</v>
      </c>
      <c r="C111" s="43" t="s">
        <v>187</v>
      </c>
      <c r="D111" s="15" t="s">
        <v>8</v>
      </c>
      <c r="E111" s="44">
        <v>2000</v>
      </c>
      <c r="F111" s="194">
        <v>-1550</v>
      </c>
      <c r="G111" s="44">
        <f>E111+F111</f>
        <v>450</v>
      </c>
      <c r="H111" s="44">
        <v>2000</v>
      </c>
      <c r="I111" s="44">
        <v>2000</v>
      </c>
      <c r="J111" s="114"/>
    </row>
    <row r="112" spans="1:10" ht="47.25">
      <c r="A112" s="22" t="s">
        <v>252</v>
      </c>
      <c r="B112" s="28" t="s">
        <v>107</v>
      </c>
      <c r="C112" s="43" t="s">
        <v>266</v>
      </c>
      <c r="D112" s="15"/>
      <c r="E112" s="44">
        <f>E113</f>
        <v>100</v>
      </c>
      <c r="F112" s="44">
        <f>F113</f>
        <v>0</v>
      </c>
      <c r="G112" s="44">
        <f>G113</f>
        <v>100</v>
      </c>
      <c r="H112" s="44">
        <f>H113</f>
        <v>100</v>
      </c>
      <c r="I112" s="44">
        <f>I113</f>
        <v>100</v>
      </c>
      <c r="J112" s="114"/>
    </row>
    <row r="113" spans="1:10" ht="31.5">
      <c r="A113" s="22" t="s">
        <v>10</v>
      </c>
      <c r="B113" s="28" t="s">
        <v>107</v>
      </c>
      <c r="C113" s="43" t="s">
        <v>266</v>
      </c>
      <c r="D113" s="15" t="s">
        <v>11</v>
      </c>
      <c r="E113" s="44">
        <v>100</v>
      </c>
      <c r="F113" s="178"/>
      <c r="G113" s="44">
        <f>E113+F113</f>
        <v>100</v>
      </c>
      <c r="H113" s="44">
        <v>100</v>
      </c>
      <c r="I113" s="44">
        <v>100</v>
      </c>
      <c r="J113" s="114"/>
    </row>
    <row r="114" spans="1:10" ht="31.5">
      <c r="A114" s="96" t="s">
        <v>91</v>
      </c>
      <c r="B114" s="91" t="s">
        <v>107</v>
      </c>
      <c r="C114" s="90" t="s">
        <v>200</v>
      </c>
      <c r="D114" s="90" t="s">
        <v>0</v>
      </c>
      <c r="E114" s="97">
        <f>E118+E152+E115</f>
        <v>119637.1</v>
      </c>
      <c r="F114" s="97">
        <f>F118+F152+F115</f>
        <v>3600</v>
      </c>
      <c r="G114" s="97">
        <f>G118+G152+G115</f>
        <v>123237.1</v>
      </c>
      <c r="H114" s="97">
        <f>H118+H152+H115</f>
        <v>124793.40000000001</v>
      </c>
      <c r="I114" s="97">
        <f>I118+I152+I115</f>
        <v>124079.70000000001</v>
      </c>
      <c r="J114" s="114"/>
    </row>
    <row r="115" spans="1:10" ht="31.5">
      <c r="A115" s="10" t="s">
        <v>312</v>
      </c>
      <c r="B115" s="98" t="s">
        <v>107</v>
      </c>
      <c r="C115" s="106" t="s">
        <v>201</v>
      </c>
      <c r="D115" s="153"/>
      <c r="E115" s="154">
        <f aca="true" t="shared" si="2" ref="E115:I116">E116</f>
        <v>7041.4</v>
      </c>
      <c r="F115" s="154">
        <f t="shared" si="2"/>
        <v>0</v>
      </c>
      <c r="G115" s="154">
        <f t="shared" si="2"/>
        <v>7041.4</v>
      </c>
      <c r="H115" s="154">
        <f t="shared" si="2"/>
        <v>7041.4</v>
      </c>
      <c r="I115" s="154">
        <f t="shared" si="2"/>
        <v>6327.7</v>
      </c>
      <c r="J115" s="114"/>
    </row>
    <row r="116" spans="1:10" ht="15.75">
      <c r="A116" s="149" t="s">
        <v>310</v>
      </c>
      <c r="B116" s="28" t="s">
        <v>107</v>
      </c>
      <c r="C116" s="36" t="s">
        <v>309</v>
      </c>
      <c r="D116" s="126"/>
      <c r="E116" s="37">
        <f t="shared" si="2"/>
        <v>7041.4</v>
      </c>
      <c r="F116" s="37">
        <f t="shared" si="2"/>
        <v>0</v>
      </c>
      <c r="G116" s="37">
        <f t="shared" si="2"/>
        <v>7041.4</v>
      </c>
      <c r="H116" s="37">
        <f t="shared" si="2"/>
        <v>7041.4</v>
      </c>
      <c r="I116" s="37">
        <f t="shared" si="2"/>
        <v>6327.7</v>
      </c>
      <c r="J116" s="114"/>
    </row>
    <row r="117" spans="1:10" ht="15.75">
      <c r="A117" s="149" t="s">
        <v>296</v>
      </c>
      <c r="B117" s="28" t="s">
        <v>107</v>
      </c>
      <c r="C117" s="36" t="s">
        <v>309</v>
      </c>
      <c r="D117" s="36" t="s">
        <v>297</v>
      </c>
      <c r="E117" s="37">
        <f>7530.9-489.5</f>
        <v>7041.4</v>
      </c>
      <c r="F117" s="180"/>
      <c r="G117" s="37">
        <f>E117+F117</f>
        <v>7041.4</v>
      </c>
      <c r="H117" s="37">
        <f>7530.9-489.5</f>
        <v>7041.4</v>
      </c>
      <c r="I117" s="37">
        <f>6767.5-439.8</f>
        <v>6327.7</v>
      </c>
      <c r="J117" s="114"/>
    </row>
    <row r="118" spans="1:12" ht="15.75">
      <c r="A118" s="10" t="s">
        <v>94</v>
      </c>
      <c r="B118" s="98" t="s">
        <v>107</v>
      </c>
      <c r="C118" s="11" t="s">
        <v>208</v>
      </c>
      <c r="D118" s="11" t="s">
        <v>0</v>
      </c>
      <c r="E118" s="12">
        <f>E119+E121+E126+E133+E136+E139+E145+E142+E130+E148+E150</f>
        <v>111333.70000000001</v>
      </c>
      <c r="F118" s="12">
        <f>F119+F121+F126+F133+F136+F139+F145+F142+F130+F148+F150</f>
        <v>3600</v>
      </c>
      <c r="G118" s="12">
        <f>G119+G121+G126+G133+G136+G139+G145+G142+G130+G148+G150</f>
        <v>114933.70000000001</v>
      </c>
      <c r="H118" s="12">
        <f>H119+H121+H126+H133+H136+H139+H145+H142+H130+H148+H150</f>
        <v>116417.00000000001</v>
      </c>
      <c r="I118" s="12">
        <f>I119+I121+I126+I133+I136+I139+I145+I142+I130+I148+I150</f>
        <v>116417.00000000001</v>
      </c>
      <c r="J118" s="114"/>
      <c r="K118" s="114"/>
      <c r="L118" s="114"/>
    </row>
    <row r="119" spans="1:10" ht="31.5">
      <c r="A119" s="16" t="s">
        <v>20</v>
      </c>
      <c r="B119" s="43" t="s">
        <v>107</v>
      </c>
      <c r="C119" s="15" t="s">
        <v>209</v>
      </c>
      <c r="D119" s="7"/>
      <c r="E119" s="8">
        <f>E120</f>
        <v>200</v>
      </c>
      <c r="F119" s="8">
        <f>F120</f>
        <v>0</v>
      </c>
      <c r="G119" s="8">
        <f>G120</f>
        <v>200</v>
      </c>
      <c r="H119" s="8">
        <f>H120</f>
        <v>200</v>
      </c>
      <c r="I119" s="8">
        <f>I120</f>
        <v>200</v>
      </c>
      <c r="J119" s="114"/>
    </row>
    <row r="120" spans="1:10" ht="31.5">
      <c r="A120" s="46" t="s">
        <v>13</v>
      </c>
      <c r="B120" s="43" t="s">
        <v>107</v>
      </c>
      <c r="C120" s="15" t="s">
        <v>209</v>
      </c>
      <c r="D120" s="43" t="s">
        <v>8</v>
      </c>
      <c r="E120" s="44">
        <v>200</v>
      </c>
      <c r="F120" s="176"/>
      <c r="G120" s="44">
        <f>E120+F120</f>
        <v>200</v>
      </c>
      <c r="H120" s="44">
        <v>200</v>
      </c>
      <c r="I120" s="44">
        <v>200</v>
      </c>
      <c r="J120" s="114"/>
    </row>
    <row r="121" spans="1:10" ht="31.5">
      <c r="A121" s="75" t="s">
        <v>14</v>
      </c>
      <c r="B121" s="43" t="s">
        <v>107</v>
      </c>
      <c r="C121" s="43" t="s">
        <v>210</v>
      </c>
      <c r="D121" s="21"/>
      <c r="E121" s="20">
        <f>SUM(E122:E125)</f>
        <v>98758.40000000001</v>
      </c>
      <c r="F121" s="20">
        <f>SUM(F122:F125)</f>
        <v>0</v>
      </c>
      <c r="G121" s="20">
        <f>SUM(G122:G125)</f>
        <v>98758.40000000001</v>
      </c>
      <c r="H121" s="20">
        <f>SUM(H122:H125)</f>
        <v>104611.40000000001</v>
      </c>
      <c r="I121" s="20">
        <f>SUM(I122:I125)</f>
        <v>104611.40000000001</v>
      </c>
      <c r="J121" s="114"/>
    </row>
    <row r="122" spans="1:10" ht="63">
      <c r="A122" s="56" t="s">
        <v>15</v>
      </c>
      <c r="B122" s="43" t="s">
        <v>107</v>
      </c>
      <c r="C122" s="43" t="s">
        <v>210</v>
      </c>
      <c r="D122" s="43" t="s">
        <v>16</v>
      </c>
      <c r="E122" s="38">
        <f>84301.8-2933</f>
        <v>81368.8</v>
      </c>
      <c r="F122" s="176"/>
      <c r="G122" s="38">
        <f>E122+F122</f>
        <v>81368.8</v>
      </c>
      <c r="H122" s="38">
        <v>84950.3</v>
      </c>
      <c r="I122" s="38">
        <v>84950.3</v>
      </c>
      <c r="J122" s="114"/>
    </row>
    <row r="123" spans="1:10" ht="31.5">
      <c r="A123" s="100" t="s">
        <v>13</v>
      </c>
      <c r="B123" s="43" t="s">
        <v>107</v>
      </c>
      <c r="C123" s="43" t="s">
        <v>210</v>
      </c>
      <c r="D123" s="43" t="s">
        <v>8</v>
      </c>
      <c r="E123" s="38">
        <f>9030-264.8-36.7</f>
        <v>8728.5</v>
      </c>
      <c r="F123" s="176"/>
      <c r="G123" s="38">
        <f>E123+F123</f>
        <v>8728.5</v>
      </c>
      <c r="H123" s="38">
        <v>11000</v>
      </c>
      <c r="I123" s="38">
        <v>11000</v>
      </c>
      <c r="J123" s="114"/>
    </row>
    <row r="124" spans="1:10" ht="15.75">
      <c r="A124" s="22" t="s">
        <v>80</v>
      </c>
      <c r="B124" s="43" t="s">
        <v>107</v>
      </c>
      <c r="C124" s="43" t="s">
        <v>210</v>
      </c>
      <c r="D124" s="43" t="s">
        <v>17</v>
      </c>
      <c r="E124" s="38">
        <v>8233.1</v>
      </c>
      <c r="F124" s="176"/>
      <c r="G124" s="38">
        <f>E124+F124</f>
        <v>8233.1</v>
      </c>
      <c r="H124" s="38">
        <v>8233.1</v>
      </c>
      <c r="I124" s="38">
        <v>8233.1</v>
      </c>
      <c r="J124" s="114"/>
    </row>
    <row r="125" spans="1:10" ht="15.75">
      <c r="A125" s="73" t="s">
        <v>9</v>
      </c>
      <c r="B125" s="43" t="s">
        <v>107</v>
      </c>
      <c r="C125" s="43" t="s">
        <v>210</v>
      </c>
      <c r="D125" s="43" t="s">
        <v>12</v>
      </c>
      <c r="E125" s="38">
        <v>428</v>
      </c>
      <c r="F125" s="176"/>
      <c r="G125" s="38">
        <f>E125+F125</f>
        <v>428</v>
      </c>
      <c r="H125" s="38">
        <v>428</v>
      </c>
      <c r="I125" s="38">
        <v>428</v>
      </c>
      <c r="J125" s="114"/>
    </row>
    <row r="126" spans="1:10" ht="31.5">
      <c r="A126" s="16" t="s">
        <v>60</v>
      </c>
      <c r="B126" s="28" t="s">
        <v>107</v>
      </c>
      <c r="C126" s="15" t="s">
        <v>211</v>
      </c>
      <c r="D126" s="7"/>
      <c r="E126" s="8">
        <f>E127+E128+E129</f>
        <v>9841.6</v>
      </c>
      <c r="F126" s="8">
        <f>F127+F128+F129</f>
        <v>0</v>
      </c>
      <c r="G126" s="8">
        <f>G127+G128+G129</f>
        <v>9841.6</v>
      </c>
      <c r="H126" s="8">
        <f>H127+H128+H129</f>
        <v>10326.4</v>
      </c>
      <c r="I126" s="8">
        <f>I127+I128+I129</f>
        <v>10326.4</v>
      </c>
      <c r="J126" s="114"/>
    </row>
    <row r="127" spans="1:10" ht="63">
      <c r="A127" s="45" t="s">
        <v>15</v>
      </c>
      <c r="B127" s="43" t="s">
        <v>107</v>
      </c>
      <c r="C127" s="15" t="s">
        <v>211</v>
      </c>
      <c r="D127" s="7" t="s">
        <v>16</v>
      </c>
      <c r="E127" s="8">
        <v>8565.9</v>
      </c>
      <c r="F127" s="177"/>
      <c r="G127" s="8">
        <f>E127+F127</f>
        <v>8565.9</v>
      </c>
      <c r="H127" s="8">
        <f>9075.5-509.6</f>
        <v>8565.9</v>
      </c>
      <c r="I127" s="8">
        <f>15931-7365.1</f>
        <v>8565.9</v>
      </c>
      <c r="J127" s="114"/>
    </row>
    <row r="128" spans="1:10" ht="31.5">
      <c r="A128" s="46" t="s">
        <v>13</v>
      </c>
      <c r="B128" s="43" t="s">
        <v>107</v>
      </c>
      <c r="C128" s="15" t="s">
        <v>211</v>
      </c>
      <c r="D128" s="43" t="s">
        <v>8</v>
      </c>
      <c r="E128" s="8">
        <f>1275.7-60</f>
        <v>1215.7</v>
      </c>
      <c r="F128" s="176"/>
      <c r="G128" s="8">
        <f>E128+F128</f>
        <v>1215.7</v>
      </c>
      <c r="H128" s="8">
        <f>1760.5-60</f>
        <v>1700.5</v>
      </c>
      <c r="I128" s="8">
        <f>1760.5-60</f>
        <v>1700.5</v>
      </c>
      <c r="J128" s="114"/>
    </row>
    <row r="129" spans="1:10" ht="15.75">
      <c r="A129" s="73" t="s">
        <v>9</v>
      </c>
      <c r="B129" s="43" t="s">
        <v>107</v>
      </c>
      <c r="C129" s="15" t="s">
        <v>211</v>
      </c>
      <c r="D129" s="43" t="s">
        <v>12</v>
      </c>
      <c r="E129" s="8">
        <v>60</v>
      </c>
      <c r="F129" s="176"/>
      <c r="G129" s="8">
        <f>E129+F129</f>
        <v>60</v>
      </c>
      <c r="H129" s="8">
        <v>60</v>
      </c>
      <c r="I129" s="8">
        <v>60</v>
      </c>
      <c r="J129" s="114"/>
    </row>
    <row r="130" spans="1:10" ht="78" customHeight="1">
      <c r="A130" s="101" t="s">
        <v>345</v>
      </c>
      <c r="B130" s="43" t="s">
        <v>107</v>
      </c>
      <c r="C130" s="28" t="s">
        <v>246</v>
      </c>
      <c r="D130" s="43"/>
      <c r="E130" s="20">
        <f>E131+E132</f>
        <v>23.2</v>
      </c>
      <c r="F130" s="20">
        <f>F131+F132</f>
        <v>0</v>
      </c>
      <c r="G130" s="20">
        <f>G131+G132</f>
        <v>23.2</v>
      </c>
      <c r="H130" s="20">
        <f>H131+H132</f>
        <v>23.6</v>
      </c>
      <c r="I130" s="20">
        <f>I131+I132</f>
        <v>23.6</v>
      </c>
      <c r="J130" s="114"/>
    </row>
    <row r="131" spans="1:10" ht="63">
      <c r="A131" s="45" t="s">
        <v>15</v>
      </c>
      <c r="B131" s="43" t="s">
        <v>107</v>
      </c>
      <c r="C131" s="28" t="s">
        <v>246</v>
      </c>
      <c r="D131" s="43" t="s">
        <v>16</v>
      </c>
      <c r="E131" s="20">
        <f>23.2-E132</f>
        <v>15.2</v>
      </c>
      <c r="F131" s="176"/>
      <c r="G131" s="20">
        <f>E131+F131</f>
        <v>15.2</v>
      </c>
      <c r="H131" s="20">
        <f>23.6-H132</f>
        <v>15.600000000000001</v>
      </c>
      <c r="I131" s="20">
        <f>23.6-I132</f>
        <v>15.600000000000001</v>
      </c>
      <c r="J131" s="114"/>
    </row>
    <row r="132" spans="1:10" ht="31.5">
      <c r="A132" s="100" t="s">
        <v>13</v>
      </c>
      <c r="B132" s="43" t="s">
        <v>107</v>
      </c>
      <c r="C132" s="28" t="s">
        <v>246</v>
      </c>
      <c r="D132" s="43" t="s">
        <v>8</v>
      </c>
      <c r="E132" s="20">
        <f>5+1+2</f>
        <v>8</v>
      </c>
      <c r="F132" s="176"/>
      <c r="G132" s="20">
        <f>E132+F132</f>
        <v>8</v>
      </c>
      <c r="H132" s="20">
        <f>5+1+2</f>
        <v>8</v>
      </c>
      <c r="I132" s="20">
        <f>5+1+2</f>
        <v>8</v>
      </c>
      <c r="J132" s="114"/>
    </row>
    <row r="133" spans="1:10" ht="78.75">
      <c r="A133" s="39" t="s">
        <v>346</v>
      </c>
      <c r="B133" s="28" t="s">
        <v>107</v>
      </c>
      <c r="C133" s="28" t="s">
        <v>217</v>
      </c>
      <c r="D133" s="36"/>
      <c r="E133" s="37">
        <f>E134+E135</f>
        <v>84.5</v>
      </c>
      <c r="F133" s="37">
        <f>F134+F135</f>
        <v>0</v>
      </c>
      <c r="G133" s="37">
        <f>G134+G135</f>
        <v>84.5</v>
      </c>
      <c r="H133" s="37">
        <f>H134+H135</f>
        <v>87</v>
      </c>
      <c r="I133" s="37">
        <f>I134+I135</f>
        <v>87</v>
      </c>
      <c r="J133" s="114"/>
    </row>
    <row r="134" spans="1:10" ht="63">
      <c r="A134" s="45" t="s">
        <v>15</v>
      </c>
      <c r="B134" s="43" t="s">
        <v>107</v>
      </c>
      <c r="C134" s="28" t="s">
        <v>217</v>
      </c>
      <c r="D134" s="43" t="s">
        <v>16</v>
      </c>
      <c r="E134" s="44">
        <v>82.7</v>
      </c>
      <c r="F134" s="176"/>
      <c r="G134" s="44">
        <f>E134+F134</f>
        <v>82.7</v>
      </c>
      <c r="H134" s="44">
        <f>54.5+16.5+10.9+3.3</f>
        <v>85.2</v>
      </c>
      <c r="I134" s="44">
        <f>54.5+16.5+10.9+3.3</f>
        <v>85.2</v>
      </c>
      <c r="J134" s="114"/>
    </row>
    <row r="135" spans="1:10" ht="31.5">
      <c r="A135" s="22" t="s">
        <v>13</v>
      </c>
      <c r="B135" s="43" t="s">
        <v>107</v>
      </c>
      <c r="C135" s="28" t="s">
        <v>217</v>
      </c>
      <c r="D135" s="43" t="s">
        <v>8</v>
      </c>
      <c r="E135" s="44">
        <v>1.8</v>
      </c>
      <c r="F135" s="176"/>
      <c r="G135" s="44">
        <f>E135+F135</f>
        <v>1.8</v>
      </c>
      <c r="H135" s="44">
        <f>1.5+0.3</f>
        <v>1.8</v>
      </c>
      <c r="I135" s="44">
        <f>1.5+0.3</f>
        <v>1.8</v>
      </c>
      <c r="J135" s="114"/>
    </row>
    <row r="136" spans="1:12" ht="78.75">
      <c r="A136" s="22" t="s">
        <v>293</v>
      </c>
      <c r="B136" s="43" t="s">
        <v>107</v>
      </c>
      <c r="C136" s="28" t="s">
        <v>218</v>
      </c>
      <c r="D136" s="21"/>
      <c r="E136" s="20">
        <f>E137+E138</f>
        <v>74</v>
      </c>
      <c r="F136" s="20">
        <f>F137+F138</f>
        <v>0</v>
      </c>
      <c r="G136" s="20">
        <f>G137+G138</f>
        <v>74</v>
      </c>
      <c r="H136" s="20">
        <f>H137+H138</f>
        <v>76</v>
      </c>
      <c r="I136" s="20">
        <f>I137+I138</f>
        <v>76</v>
      </c>
      <c r="J136" s="114"/>
      <c r="K136" s="165"/>
      <c r="L136" s="165"/>
    </row>
    <row r="137" spans="1:12" ht="63">
      <c r="A137" s="22" t="s">
        <v>15</v>
      </c>
      <c r="B137" s="43" t="s">
        <v>107</v>
      </c>
      <c r="C137" s="28" t="s">
        <v>218</v>
      </c>
      <c r="D137" s="43" t="s">
        <v>16</v>
      </c>
      <c r="E137" s="44">
        <v>69</v>
      </c>
      <c r="F137" s="176"/>
      <c r="G137" s="44">
        <f>E137+F137</f>
        <v>69</v>
      </c>
      <c r="H137" s="44">
        <v>71</v>
      </c>
      <c r="I137" s="44">
        <v>71</v>
      </c>
      <c r="J137" s="114"/>
      <c r="K137" s="165"/>
      <c r="L137" s="165"/>
    </row>
    <row r="138" spans="1:10" ht="31.5">
      <c r="A138" s="22" t="s">
        <v>13</v>
      </c>
      <c r="B138" s="43" t="s">
        <v>107</v>
      </c>
      <c r="C138" s="28" t="s">
        <v>218</v>
      </c>
      <c r="D138" s="43" t="s">
        <v>8</v>
      </c>
      <c r="E138" s="44">
        <v>5</v>
      </c>
      <c r="F138" s="176"/>
      <c r="G138" s="44">
        <f>E138+F138</f>
        <v>5</v>
      </c>
      <c r="H138" s="44">
        <v>5</v>
      </c>
      <c r="I138" s="44">
        <v>5</v>
      </c>
      <c r="J138" s="114"/>
    </row>
    <row r="139" spans="1:10" ht="84.75" customHeight="1">
      <c r="A139" s="161" t="s">
        <v>336</v>
      </c>
      <c r="B139" s="43" t="s">
        <v>107</v>
      </c>
      <c r="C139" s="43" t="s">
        <v>219</v>
      </c>
      <c r="D139" s="21"/>
      <c r="E139" s="20">
        <f>E140+E141</f>
        <v>793</v>
      </c>
      <c r="F139" s="20">
        <f>F140+F141</f>
        <v>0</v>
      </c>
      <c r="G139" s="20">
        <f>G140+G141</f>
        <v>793</v>
      </c>
      <c r="H139" s="20">
        <f>H140+H141</f>
        <v>816.6</v>
      </c>
      <c r="I139" s="20">
        <f>I140+I141</f>
        <v>816.6</v>
      </c>
      <c r="J139" s="114"/>
    </row>
    <row r="140" spans="1:10" ht="63">
      <c r="A140" s="22" t="s">
        <v>15</v>
      </c>
      <c r="B140" s="43" t="s">
        <v>107</v>
      </c>
      <c r="C140" s="43" t="s">
        <v>219</v>
      </c>
      <c r="D140" s="43" t="s">
        <v>16</v>
      </c>
      <c r="E140" s="44">
        <v>776.1</v>
      </c>
      <c r="F140" s="176"/>
      <c r="G140" s="44">
        <f>E140+F140</f>
        <v>776.1</v>
      </c>
      <c r="H140" s="44">
        <v>799</v>
      </c>
      <c r="I140" s="44">
        <v>799</v>
      </c>
      <c r="J140" s="114"/>
    </row>
    <row r="141" spans="1:10" ht="31.5">
      <c r="A141" s="22" t="s">
        <v>13</v>
      </c>
      <c r="B141" s="43" t="s">
        <v>107</v>
      </c>
      <c r="C141" s="43" t="s">
        <v>219</v>
      </c>
      <c r="D141" s="43" t="s">
        <v>8</v>
      </c>
      <c r="E141" s="44">
        <v>16.9</v>
      </c>
      <c r="F141" s="176"/>
      <c r="G141" s="44">
        <f>E141+F141</f>
        <v>16.9</v>
      </c>
      <c r="H141" s="44">
        <v>17.6</v>
      </c>
      <c r="I141" s="44">
        <v>17.6</v>
      </c>
      <c r="J141" s="114"/>
    </row>
    <row r="142" spans="1:10" ht="63">
      <c r="A142" s="23" t="s">
        <v>248</v>
      </c>
      <c r="B142" s="28" t="s">
        <v>107</v>
      </c>
      <c r="C142" s="28" t="s">
        <v>220</v>
      </c>
      <c r="D142" s="36"/>
      <c r="E142" s="38">
        <f>E143+E144</f>
        <v>74</v>
      </c>
      <c r="F142" s="38">
        <f>F143+F144</f>
        <v>0</v>
      </c>
      <c r="G142" s="38">
        <f>G143+G144</f>
        <v>74</v>
      </c>
      <c r="H142" s="44">
        <f>H143+H144</f>
        <v>76</v>
      </c>
      <c r="I142" s="44">
        <f>I143+I144</f>
        <v>76</v>
      </c>
      <c r="J142" s="114"/>
    </row>
    <row r="143" spans="1:10" ht="63">
      <c r="A143" s="45" t="s">
        <v>15</v>
      </c>
      <c r="B143" s="43" t="s">
        <v>107</v>
      </c>
      <c r="C143" s="28" t="s">
        <v>220</v>
      </c>
      <c r="D143" s="43" t="s">
        <v>16</v>
      </c>
      <c r="E143" s="44">
        <v>69</v>
      </c>
      <c r="F143" s="176"/>
      <c r="G143" s="44">
        <f>E143+F143</f>
        <v>69</v>
      </c>
      <c r="H143" s="44">
        <v>71</v>
      </c>
      <c r="I143" s="44">
        <v>71</v>
      </c>
      <c r="J143" s="114"/>
    </row>
    <row r="144" spans="1:10" ht="31.5">
      <c r="A144" s="100" t="s">
        <v>13</v>
      </c>
      <c r="B144" s="43" t="s">
        <v>107</v>
      </c>
      <c r="C144" s="28" t="s">
        <v>220</v>
      </c>
      <c r="D144" s="43" t="s">
        <v>8</v>
      </c>
      <c r="E144" s="44">
        <v>5</v>
      </c>
      <c r="F144" s="176"/>
      <c r="G144" s="44">
        <f>E144+F144</f>
        <v>5</v>
      </c>
      <c r="H144" s="44">
        <v>5</v>
      </c>
      <c r="I144" s="44">
        <v>5</v>
      </c>
      <c r="J144" s="114"/>
    </row>
    <row r="145" spans="1:10" ht="31.5">
      <c r="A145" s="46" t="s">
        <v>53</v>
      </c>
      <c r="B145" s="43" t="s">
        <v>107</v>
      </c>
      <c r="C145" s="43" t="s">
        <v>212</v>
      </c>
      <c r="D145" s="43"/>
      <c r="E145" s="20">
        <f>E146+E147</f>
        <v>1485</v>
      </c>
      <c r="F145" s="20">
        <f>F146+F147</f>
        <v>0</v>
      </c>
      <c r="G145" s="20">
        <f>G146+G147</f>
        <v>1485</v>
      </c>
      <c r="H145" s="20">
        <f>H146+H147</f>
        <v>200</v>
      </c>
      <c r="I145" s="20">
        <f>I146+I147</f>
        <v>200</v>
      </c>
      <c r="J145" s="114"/>
    </row>
    <row r="146" spans="1:10" ht="31.5">
      <c r="A146" s="46" t="s">
        <v>13</v>
      </c>
      <c r="B146" s="43" t="s">
        <v>107</v>
      </c>
      <c r="C146" s="43" t="s">
        <v>212</v>
      </c>
      <c r="D146" s="43" t="s">
        <v>8</v>
      </c>
      <c r="E146" s="20">
        <v>1285</v>
      </c>
      <c r="F146" s="176"/>
      <c r="G146" s="20">
        <f>E146+F146</f>
        <v>1285</v>
      </c>
      <c r="H146" s="20">
        <v>0</v>
      </c>
      <c r="I146" s="20">
        <v>0</v>
      </c>
      <c r="J146" s="114"/>
    </row>
    <row r="147" spans="1:10" ht="15.75">
      <c r="A147" s="46" t="s">
        <v>9</v>
      </c>
      <c r="B147" s="43" t="s">
        <v>107</v>
      </c>
      <c r="C147" s="43" t="s">
        <v>212</v>
      </c>
      <c r="D147" s="43" t="s">
        <v>12</v>
      </c>
      <c r="E147" s="20">
        <v>200</v>
      </c>
      <c r="F147" s="176"/>
      <c r="G147" s="20">
        <f>E147+F147</f>
        <v>200</v>
      </c>
      <c r="H147" s="20">
        <v>200</v>
      </c>
      <c r="I147" s="20">
        <v>200</v>
      </c>
      <c r="J147" s="114"/>
    </row>
    <row r="148" spans="1:10" ht="31.5">
      <c r="A148" s="46" t="s">
        <v>383</v>
      </c>
      <c r="B148" s="43" t="s">
        <v>107</v>
      </c>
      <c r="C148" s="43" t="s">
        <v>363</v>
      </c>
      <c r="D148" s="43"/>
      <c r="E148" s="20">
        <f>E149</f>
        <v>0</v>
      </c>
      <c r="F148" s="20">
        <f>F149</f>
        <v>3100</v>
      </c>
      <c r="G148" s="20">
        <f>G149</f>
        <v>3100</v>
      </c>
      <c r="H148" s="20">
        <f>H149</f>
        <v>0</v>
      </c>
      <c r="I148" s="20">
        <f>I149</f>
        <v>0</v>
      </c>
      <c r="J148" s="114"/>
    </row>
    <row r="149" spans="1:10" ht="31.5">
      <c r="A149" s="74" t="s">
        <v>10</v>
      </c>
      <c r="B149" s="43" t="s">
        <v>107</v>
      </c>
      <c r="C149" s="43" t="s">
        <v>363</v>
      </c>
      <c r="D149" s="43" t="s">
        <v>11</v>
      </c>
      <c r="E149" s="20">
        <v>0</v>
      </c>
      <c r="F149" s="194">
        <f>1203.6+1896.4</f>
        <v>3100</v>
      </c>
      <c r="G149" s="20">
        <f>E149+F149</f>
        <v>3100</v>
      </c>
      <c r="H149" s="20">
        <v>0</v>
      </c>
      <c r="I149" s="20">
        <v>0</v>
      </c>
      <c r="J149" s="114"/>
    </row>
    <row r="150" spans="1:10" ht="31.5">
      <c r="A150" s="46" t="s">
        <v>364</v>
      </c>
      <c r="B150" s="43" t="s">
        <v>107</v>
      </c>
      <c r="C150" s="43" t="s">
        <v>365</v>
      </c>
      <c r="D150" s="43"/>
      <c r="E150" s="20">
        <f>E151</f>
        <v>0</v>
      </c>
      <c r="F150" s="20">
        <f>F151</f>
        <v>500</v>
      </c>
      <c r="G150" s="20">
        <f>G151</f>
        <v>500</v>
      </c>
      <c r="H150" s="20">
        <f>H151</f>
        <v>0</v>
      </c>
      <c r="I150" s="20">
        <f>I151</f>
        <v>0</v>
      </c>
      <c r="J150" s="114"/>
    </row>
    <row r="151" spans="1:10" ht="31.5">
      <c r="A151" s="74" t="s">
        <v>10</v>
      </c>
      <c r="B151" s="43" t="s">
        <v>107</v>
      </c>
      <c r="C151" s="43" t="s">
        <v>365</v>
      </c>
      <c r="D151" s="43" t="s">
        <v>11</v>
      </c>
      <c r="E151" s="20">
        <v>0</v>
      </c>
      <c r="F151" s="176">
        <v>500</v>
      </c>
      <c r="G151" s="20">
        <f>E151+F151</f>
        <v>500</v>
      </c>
      <c r="H151" s="20">
        <v>0</v>
      </c>
      <c r="I151" s="20">
        <v>0</v>
      </c>
      <c r="J151" s="114"/>
    </row>
    <row r="152" spans="1:10" ht="15.75">
      <c r="A152" s="10" t="s">
        <v>84</v>
      </c>
      <c r="B152" s="98" t="s">
        <v>107</v>
      </c>
      <c r="C152" s="11" t="s">
        <v>213</v>
      </c>
      <c r="D152" s="11" t="s">
        <v>0</v>
      </c>
      <c r="E152" s="12">
        <f>E153+E157+E161+E159+E155+E163</f>
        <v>1262</v>
      </c>
      <c r="F152" s="12">
        <f>F153+F157+F161+F159+F155+F163</f>
        <v>0</v>
      </c>
      <c r="G152" s="12">
        <f>G153+G157+G161+G159+G155+G163</f>
        <v>1262</v>
      </c>
      <c r="H152" s="12">
        <f>H153+H157+H161+H159+H155+H163</f>
        <v>1335</v>
      </c>
      <c r="I152" s="12">
        <f>I153+I157+I161+I159+I155+I163</f>
        <v>1335</v>
      </c>
      <c r="J152" s="114"/>
    </row>
    <row r="153" spans="1:10" ht="47.25">
      <c r="A153" s="16" t="s">
        <v>21</v>
      </c>
      <c r="B153" s="28" t="s">
        <v>107</v>
      </c>
      <c r="C153" s="15" t="s">
        <v>214</v>
      </c>
      <c r="D153" s="7"/>
      <c r="E153" s="8">
        <f>E154</f>
        <v>47</v>
      </c>
      <c r="F153" s="8">
        <f>F154</f>
        <v>0</v>
      </c>
      <c r="G153" s="8">
        <f>G154</f>
        <v>47</v>
      </c>
      <c r="H153" s="8">
        <f>H154</f>
        <v>50</v>
      </c>
      <c r="I153" s="8">
        <f>I154</f>
        <v>50</v>
      </c>
      <c r="J153" s="114"/>
    </row>
    <row r="154" spans="1:10" ht="31.5">
      <c r="A154" s="46" t="s">
        <v>13</v>
      </c>
      <c r="B154" s="43" t="s">
        <v>107</v>
      </c>
      <c r="C154" s="15" t="s">
        <v>214</v>
      </c>
      <c r="D154" s="43" t="s">
        <v>8</v>
      </c>
      <c r="E154" s="20">
        <v>47</v>
      </c>
      <c r="F154" s="176"/>
      <c r="G154" s="20">
        <f>E154+F154</f>
        <v>47</v>
      </c>
      <c r="H154" s="20">
        <v>50</v>
      </c>
      <c r="I154" s="20">
        <v>50</v>
      </c>
      <c r="J154" s="114"/>
    </row>
    <row r="155" spans="1:10" ht="49.5" customHeight="1">
      <c r="A155" s="46" t="s">
        <v>284</v>
      </c>
      <c r="B155" s="28" t="s">
        <v>107</v>
      </c>
      <c r="C155" s="15" t="s">
        <v>285</v>
      </c>
      <c r="D155" s="7"/>
      <c r="E155" s="8">
        <f>E156</f>
        <v>60</v>
      </c>
      <c r="F155" s="8">
        <f>F156</f>
        <v>0</v>
      </c>
      <c r="G155" s="8">
        <f>G156</f>
        <v>60</v>
      </c>
      <c r="H155" s="8">
        <f>H156</f>
        <v>60</v>
      </c>
      <c r="I155" s="8">
        <f>I156</f>
        <v>60</v>
      </c>
      <c r="J155" s="114"/>
    </row>
    <row r="156" spans="1:10" ht="31.5">
      <c r="A156" s="46" t="s">
        <v>13</v>
      </c>
      <c r="B156" s="43" t="s">
        <v>107</v>
      </c>
      <c r="C156" s="15" t="s">
        <v>285</v>
      </c>
      <c r="D156" s="43" t="s">
        <v>8</v>
      </c>
      <c r="E156" s="20">
        <v>60</v>
      </c>
      <c r="F156" s="176"/>
      <c r="G156" s="20">
        <f>E156+F156</f>
        <v>60</v>
      </c>
      <c r="H156" s="20">
        <v>60</v>
      </c>
      <c r="I156" s="20">
        <v>60</v>
      </c>
      <c r="J156" s="114"/>
    </row>
    <row r="157" spans="1:10" ht="63">
      <c r="A157" s="57" t="s">
        <v>22</v>
      </c>
      <c r="B157" s="43" t="s">
        <v>107</v>
      </c>
      <c r="C157" s="15" t="s">
        <v>215</v>
      </c>
      <c r="D157" s="21"/>
      <c r="E157" s="20">
        <f>E158</f>
        <v>590</v>
      </c>
      <c r="F157" s="20">
        <f>F158</f>
        <v>0</v>
      </c>
      <c r="G157" s="20">
        <f>G158</f>
        <v>590</v>
      </c>
      <c r="H157" s="20">
        <f>H158</f>
        <v>660</v>
      </c>
      <c r="I157" s="20">
        <f>I158</f>
        <v>660</v>
      </c>
      <c r="J157" s="114"/>
    </row>
    <row r="158" spans="1:10" ht="31.5">
      <c r="A158" s="46" t="s">
        <v>13</v>
      </c>
      <c r="B158" s="43" t="s">
        <v>107</v>
      </c>
      <c r="C158" s="15" t="s">
        <v>215</v>
      </c>
      <c r="D158" s="43" t="s">
        <v>8</v>
      </c>
      <c r="E158" s="20">
        <v>590</v>
      </c>
      <c r="F158" s="176"/>
      <c r="G158" s="20">
        <f>E158+F158</f>
        <v>590</v>
      </c>
      <c r="H158" s="20">
        <v>660</v>
      </c>
      <c r="I158" s="20">
        <v>660</v>
      </c>
      <c r="J158" s="114"/>
    </row>
    <row r="159" spans="1:10" ht="31.5">
      <c r="A159" s="46" t="s">
        <v>254</v>
      </c>
      <c r="B159" s="43" t="s">
        <v>107</v>
      </c>
      <c r="C159" s="15" t="s">
        <v>253</v>
      </c>
      <c r="D159" s="21"/>
      <c r="E159" s="20">
        <f>E160</f>
        <v>265</v>
      </c>
      <c r="F159" s="20">
        <f>F160</f>
        <v>0</v>
      </c>
      <c r="G159" s="20">
        <f>G160</f>
        <v>265</v>
      </c>
      <c r="H159" s="20">
        <f>H160</f>
        <v>265</v>
      </c>
      <c r="I159" s="20">
        <f>I160</f>
        <v>265</v>
      </c>
      <c r="J159" s="114"/>
    </row>
    <row r="160" spans="1:10" ht="31.5">
      <c r="A160" s="46" t="s">
        <v>13</v>
      </c>
      <c r="B160" s="43" t="s">
        <v>107</v>
      </c>
      <c r="C160" s="15" t="s">
        <v>253</v>
      </c>
      <c r="D160" s="43" t="s">
        <v>8</v>
      </c>
      <c r="E160" s="20">
        <v>265</v>
      </c>
      <c r="F160" s="176"/>
      <c r="G160" s="20">
        <f>E160+F160</f>
        <v>265</v>
      </c>
      <c r="H160" s="20">
        <v>265</v>
      </c>
      <c r="I160" s="20">
        <v>265</v>
      </c>
      <c r="J160" s="114"/>
    </row>
    <row r="161" spans="1:10" ht="15.75">
      <c r="A161" s="101" t="s">
        <v>72</v>
      </c>
      <c r="B161" s="43" t="s">
        <v>107</v>
      </c>
      <c r="C161" s="15" t="s">
        <v>216</v>
      </c>
      <c r="D161" s="21"/>
      <c r="E161" s="20">
        <f>E162</f>
        <v>100</v>
      </c>
      <c r="F161" s="20">
        <f>F162</f>
        <v>0</v>
      </c>
      <c r="G161" s="20">
        <f>G162</f>
        <v>100</v>
      </c>
      <c r="H161" s="20">
        <f>H162</f>
        <v>100</v>
      </c>
      <c r="I161" s="20">
        <f>I162</f>
        <v>100</v>
      </c>
      <c r="J161" s="114"/>
    </row>
    <row r="162" spans="1:10" ht="31.5">
      <c r="A162" s="46" t="s">
        <v>13</v>
      </c>
      <c r="B162" s="43" t="s">
        <v>107</v>
      </c>
      <c r="C162" s="15" t="s">
        <v>216</v>
      </c>
      <c r="D162" s="43" t="s">
        <v>8</v>
      </c>
      <c r="E162" s="20">
        <v>100</v>
      </c>
      <c r="F162" s="176"/>
      <c r="G162" s="20">
        <f>E162+F162</f>
        <v>100</v>
      </c>
      <c r="H162" s="20">
        <v>100</v>
      </c>
      <c r="I162" s="20">
        <v>100</v>
      </c>
      <c r="J162" s="114"/>
    </row>
    <row r="163" spans="1:10" ht="15.75">
      <c r="A163" s="101" t="s">
        <v>330</v>
      </c>
      <c r="B163" s="43" t="s">
        <v>107</v>
      </c>
      <c r="C163" s="15" t="s">
        <v>329</v>
      </c>
      <c r="D163" s="21"/>
      <c r="E163" s="20">
        <f>E164</f>
        <v>200</v>
      </c>
      <c r="F163" s="20">
        <f>F164</f>
        <v>0</v>
      </c>
      <c r="G163" s="20">
        <f>G164</f>
        <v>200</v>
      </c>
      <c r="H163" s="20">
        <f>H164</f>
        <v>200</v>
      </c>
      <c r="I163" s="20">
        <f>I164</f>
        <v>200</v>
      </c>
      <c r="J163" s="114"/>
    </row>
    <row r="164" spans="1:10" ht="31.5">
      <c r="A164" s="46" t="s">
        <v>13</v>
      </c>
      <c r="B164" s="43" t="s">
        <v>107</v>
      </c>
      <c r="C164" s="15" t="s">
        <v>329</v>
      </c>
      <c r="D164" s="43" t="s">
        <v>8</v>
      </c>
      <c r="E164" s="20">
        <v>200</v>
      </c>
      <c r="F164" s="176"/>
      <c r="G164" s="20">
        <f>E164+F164</f>
        <v>200</v>
      </c>
      <c r="H164" s="20">
        <v>200</v>
      </c>
      <c r="I164" s="20">
        <v>200</v>
      </c>
      <c r="J164" s="114"/>
    </row>
    <row r="165" spans="1:10" ht="31.5">
      <c r="A165" s="96" t="s">
        <v>95</v>
      </c>
      <c r="B165" s="91" t="s">
        <v>107</v>
      </c>
      <c r="C165" s="90" t="s">
        <v>176</v>
      </c>
      <c r="D165" s="90" t="s">
        <v>0</v>
      </c>
      <c r="E165" s="97">
        <f>E166+E173+E176</f>
        <v>17542</v>
      </c>
      <c r="F165" s="97">
        <f>F166+F173+F176</f>
        <v>0</v>
      </c>
      <c r="G165" s="97">
        <f>G166+G173+G176</f>
        <v>17542.000000000004</v>
      </c>
      <c r="H165" s="97">
        <f>H166+H173+H176</f>
        <v>18004.5</v>
      </c>
      <c r="I165" s="97">
        <f>I166+I173+I176</f>
        <v>18017</v>
      </c>
      <c r="J165" s="114"/>
    </row>
    <row r="166" spans="1:10" ht="31.5">
      <c r="A166" s="10" t="s">
        <v>109</v>
      </c>
      <c r="B166" s="98" t="s">
        <v>107</v>
      </c>
      <c r="C166" s="11" t="s">
        <v>188</v>
      </c>
      <c r="D166" s="11" t="s">
        <v>0</v>
      </c>
      <c r="E166" s="12">
        <f>E167+E169</f>
        <v>16794.6</v>
      </c>
      <c r="F166" s="12">
        <f>F167+F169</f>
        <v>0</v>
      </c>
      <c r="G166" s="12">
        <f>G167+G169</f>
        <v>16794.600000000002</v>
      </c>
      <c r="H166" s="12">
        <f>H167+H169</f>
        <v>17256.7</v>
      </c>
      <c r="I166" s="12">
        <f>I167+I169</f>
        <v>17269.2</v>
      </c>
      <c r="J166" s="114"/>
    </row>
    <row r="167" spans="1:10" ht="15.75">
      <c r="A167" s="14" t="s">
        <v>35</v>
      </c>
      <c r="B167" s="28" t="s">
        <v>107</v>
      </c>
      <c r="C167" s="36" t="s">
        <v>189</v>
      </c>
      <c r="D167" s="9"/>
      <c r="E167" s="20">
        <f>E168</f>
        <v>67.3</v>
      </c>
      <c r="F167" s="20">
        <f>F168</f>
        <v>0</v>
      </c>
      <c r="G167" s="20">
        <f>G168</f>
        <v>67.3</v>
      </c>
      <c r="H167" s="20">
        <f>H168</f>
        <v>66.2</v>
      </c>
      <c r="I167" s="20">
        <f>I168</f>
        <v>67.7</v>
      </c>
      <c r="J167" s="114"/>
    </row>
    <row r="168" spans="1:10" ht="31.5">
      <c r="A168" s="41" t="s">
        <v>13</v>
      </c>
      <c r="B168" s="43" t="s">
        <v>107</v>
      </c>
      <c r="C168" s="36" t="s">
        <v>189</v>
      </c>
      <c r="D168" s="43" t="s">
        <v>8</v>
      </c>
      <c r="E168" s="20">
        <v>67.3</v>
      </c>
      <c r="F168" s="176"/>
      <c r="G168" s="20">
        <f>E168+F168</f>
        <v>67.3</v>
      </c>
      <c r="H168" s="20">
        <v>66.2</v>
      </c>
      <c r="I168" s="20">
        <v>67.7</v>
      </c>
      <c r="J168" s="114"/>
    </row>
    <row r="169" spans="1:10" ht="15.75">
      <c r="A169" s="41" t="s">
        <v>75</v>
      </c>
      <c r="B169" s="43" t="s">
        <v>107</v>
      </c>
      <c r="C169" s="36" t="s">
        <v>190</v>
      </c>
      <c r="D169" s="43"/>
      <c r="E169" s="44">
        <f>E170+E171+E172</f>
        <v>16727.3</v>
      </c>
      <c r="F169" s="44">
        <f>F170+F171+F172</f>
        <v>0</v>
      </c>
      <c r="G169" s="44">
        <f>G170+G171+G172</f>
        <v>16727.300000000003</v>
      </c>
      <c r="H169" s="44">
        <f>H170+H171+H172</f>
        <v>17190.5</v>
      </c>
      <c r="I169" s="44">
        <f>I170+I171+I172</f>
        <v>17201.5</v>
      </c>
      <c r="J169" s="114"/>
    </row>
    <row r="170" spans="1:10" ht="63">
      <c r="A170" s="22" t="s">
        <v>15</v>
      </c>
      <c r="B170" s="43" t="s">
        <v>107</v>
      </c>
      <c r="C170" s="36" t="s">
        <v>190</v>
      </c>
      <c r="D170" s="43" t="s">
        <v>16</v>
      </c>
      <c r="E170" s="37">
        <v>15690.1</v>
      </c>
      <c r="F170" s="176">
        <v>-33.4</v>
      </c>
      <c r="G170" s="37">
        <f>E170+F170</f>
        <v>15656.7</v>
      </c>
      <c r="H170" s="37">
        <v>16248.9</v>
      </c>
      <c r="I170" s="37">
        <v>16248.9</v>
      </c>
      <c r="J170" s="114"/>
    </row>
    <row r="171" spans="1:10" ht="31.5">
      <c r="A171" s="41" t="s">
        <v>13</v>
      </c>
      <c r="B171" s="43" t="s">
        <v>107</v>
      </c>
      <c r="C171" s="36" t="s">
        <v>190</v>
      </c>
      <c r="D171" s="43" t="s">
        <v>8</v>
      </c>
      <c r="E171" s="37">
        <v>992.9</v>
      </c>
      <c r="F171" s="176"/>
      <c r="G171" s="37">
        <f>E171+F171</f>
        <v>992.9</v>
      </c>
      <c r="H171" s="37">
        <v>897.3</v>
      </c>
      <c r="I171" s="37">
        <v>908.3</v>
      </c>
      <c r="J171" s="114"/>
    </row>
    <row r="172" spans="1:10" ht="15.75">
      <c r="A172" s="41" t="s">
        <v>9</v>
      </c>
      <c r="B172" s="43" t="s">
        <v>107</v>
      </c>
      <c r="C172" s="36" t="s">
        <v>249</v>
      </c>
      <c r="D172" s="43" t="s">
        <v>12</v>
      </c>
      <c r="E172" s="37">
        <v>44.3</v>
      </c>
      <c r="F172" s="176">
        <v>33.4</v>
      </c>
      <c r="G172" s="37">
        <f>E172+F172</f>
        <v>77.69999999999999</v>
      </c>
      <c r="H172" s="37">
        <v>44.3</v>
      </c>
      <c r="I172" s="37">
        <v>44.3</v>
      </c>
      <c r="J172" s="114"/>
    </row>
    <row r="173" spans="1:10" ht="31.5">
      <c r="A173" s="24" t="s">
        <v>110</v>
      </c>
      <c r="B173" s="98" t="s">
        <v>107</v>
      </c>
      <c r="C173" s="11" t="s">
        <v>175</v>
      </c>
      <c r="D173" s="11"/>
      <c r="E173" s="12">
        <f aca="true" t="shared" si="3" ref="E173:I174">E174</f>
        <v>597.4</v>
      </c>
      <c r="F173" s="12">
        <f t="shared" si="3"/>
        <v>0</v>
      </c>
      <c r="G173" s="12">
        <f t="shared" si="3"/>
        <v>597.4</v>
      </c>
      <c r="H173" s="12">
        <f t="shared" si="3"/>
        <v>597.8</v>
      </c>
      <c r="I173" s="12">
        <f t="shared" si="3"/>
        <v>597.8</v>
      </c>
      <c r="J173" s="114"/>
    </row>
    <row r="174" spans="1:10" ht="31.5">
      <c r="A174" s="22" t="s">
        <v>36</v>
      </c>
      <c r="B174" s="28" t="s">
        <v>107</v>
      </c>
      <c r="C174" s="36" t="s">
        <v>191</v>
      </c>
      <c r="D174" s="21"/>
      <c r="E174" s="44">
        <f t="shared" si="3"/>
        <v>597.4</v>
      </c>
      <c r="F174" s="44">
        <f t="shared" si="3"/>
        <v>0</v>
      </c>
      <c r="G174" s="44">
        <f t="shared" si="3"/>
        <v>597.4</v>
      </c>
      <c r="H174" s="44">
        <f t="shared" si="3"/>
        <v>597.8</v>
      </c>
      <c r="I174" s="44">
        <f t="shared" si="3"/>
        <v>597.8</v>
      </c>
      <c r="J174" s="114"/>
    </row>
    <row r="175" spans="1:10" ht="31.5">
      <c r="A175" s="41" t="s">
        <v>13</v>
      </c>
      <c r="B175" s="43" t="s">
        <v>107</v>
      </c>
      <c r="C175" s="36" t="s">
        <v>191</v>
      </c>
      <c r="D175" s="21" t="s">
        <v>8</v>
      </c>
      <c r="E175" s="20">
        <v>597.4</v>
      </c>
      <c r="F175" s="175"/>
      <c r="G175" s="20">
        <f>E175+F175</f>
        <v>597.4</v>
      </c>
      <c r="H175" s="20">
        <v>597.8</v>
      </c>
      <c r="I175" s="20">
        <v>597.8</v>
      </c>
      <c r="J175" s="114"/>
    </row>
    <row r="176" spans="1:10" ht="31.5">
      <c r="A176" s="24" t="s">
        <v>127</v>
      </c>
      <c r="B176" s="98" t="s">
        <v>107</v>
      </c>
      <c r="C176" s="11" t="s">
        <v>192</v>
      </c>
      <c r="D176" s="11"/>
      <c r="E176" s="12">
        <f>E177+E179+E181</f>
        <v>150</v>
      </c>
      <c r="F176" s="12">
        <f>F177+F179+F181</f>
        <v>0</v>
      </c>
      <c r="G176" s="12">
        <f>G177+G179+G181</f>
        <v>150</v>
      </c>
      <c r="H176" s="12">
        <f>H177+H179+H181</f>
        <v>150</v>
      </c>
      <c r="I176" s="12">
        <f>I177+I179+I181</f>
        <v>150</v>
      </c>
      <c r="J176" s="114"/>
    </row>
    <row r="177" spans="1:10" ht="63">
      <c r="A177" s="41" t="s">
        <v>128</v>
      </c>
      <c r="B177" s="43" t="s">
        <v>107</v>
      </c>
      <c r="C177" s="36" t="s">
        <v>193</v>
      </c>
      <c r="D177" s="21"/>
      <c r="E177" s="20">
        <f>E178</f>
        <v>40</v>
      </c>
      <c r="F177" s="20">
        <f>F178</f>
        <v>0</v>
      </c>
      <c r="G177" s="20">
        <f>G178</f>
        <v>40</v>
      </c>
      <c r="H177" s="20">
        <f>H178</f>
        <v>40</v>
      </c>
      <c r="I177" s="20">
        <f>I178</f>
        <v>40</v>
      </c>
      <c r="J177" s="114"/>
    </row>
    <row r="178" spans="1:10" ht="31.5">
      <c r="A178" s="41" t="s">
        <v>13</v>
      </c>
      <c r="B178" s="43" t="s">
        <v>107</v>
      </c>
      <c r="C178" s="36" t="s">
        <v>193</v>
      </c>
      <c r="D178" s="21" t="s">
        <v>8</v>
      </c>
      <c r="E178" s="20">
        <v>40</v>
      </c>
      <c r="F178" s="175"/>
      <c r="G178" s="20">
        <f>E178+F178</f>
        <v>40</v>
      </c>
      <c r="H178" s="20">
        <v>40</v>
      </c>
      <c r="I178" s="20">
        <v>40</v>
      </c>
      <c r="J178" s="114"/>
    </row>
    <row r="179" spans="1:10" ht="63">
      <c r="A179" s="41" t="s">
        <v>129</v>
      </c>
      <c r="B179" s="43" t="s">
        <v>107</v>
      </c>
      <c r="C179" s="36" t="s">
        <v>194</v>
      </c>
      <c r="D179" s="21"/>
      <c r="E179" s="20">
        <f>E180</f>
        <v>70</v>
      </c>
      <c r="F179" s="20">
        <f>F180</f>
        <v>0</v>
      </c>
      <c r="G179" s="20">
        <f>G180</f>
        <v>70</v>
      </c>
      <c r="H179" s="20">
        <f>H180</f>
        <v>70</v>
      </c>
      <c r="I179" s="20">
        <f>I180</f>
        <v>70</v>
      </c>
      <c r="J179" s="114"/>
    </row>
    <row r="180" spans="1:10" ht="31.5">
      <c r="A180" s="41" t="s">
        <v>13</v>
      </c>
      <c r="B180" s="43" t="s">
        <v>107</v>
      </c>
      <c r="C180" s="36" t="s">
        <v>194</v>
      </c>
      <c r="D180" s="21" t="s">
        <v>8</v>
      </c>
      <c r="E180" s="20">
        <v>70</v>
      </c>
      <c r="F180" s="175"/>
      <c r="G180" s="20">
        <f>E180+F180</f>
        <v>70</v>
      </c>
      <c r="H180" s="20">
        <v>70</v>
      </c>
      <c r="I180" s="20">
        <v>70</v>
      </c>
      <c r="J180" s="114"/>
    </row>
    <row r="181" spans="1:10" ht="47.25">
      <c r="A181" s="41" t="s">
        <v>130</v>
      </c>
      <c r="B181" s="43" t="s">
        <v>107</v>
      </c>
      <c r="C181" s="36" t="s">
        <v>195</v>
      </c>
      <c r="D181" s="21"/>
      <c r="E181" s="20">
        <f>E182</f>
        <v>40</v>
      </c>
      <c r="F181" s="20">
        <f>F182</f>
        <v>0</v>
      </c>
      <c r="G181" s="20">
        <f>G182</f>
        <v>40</v>
      </c>
      <c r="H181" s="20">
        <f>H182</f>
        <v>40</v>
      </c>
      <c r="I181" s="20">
        <f>I182</f>
        <v>40</v>
      </c>
      <c r="J181" s="114"/>
    </row>
    <row r="182" spans="1:10" ht="31.5">
      <c r="A182" s="41" t="s">
        <v>13</v>
      </c>
      <c r="B182" s="43" t="s">
        <v>107</v>
      </c>
      <c r="C182" s="36" t="s">
        <v>195</v>
      </c>
      <c r="D182" s="21" t="s">
        <v>8</v>
      </c>
      <c r="E182" s="20">
        <v>40</v>
      </c>
      <c r="F182" s="175"/>
      <c r="G182" s="20">
        <f>E182+F182</f>
        <v>40</v>
      </c>
      <c r="H182" s="20">
        <v>40</v>
      </c>
      <c r="I182" s="20">
        <v>40</v>
      </c>
      <c r="J182" s="114"/>
    </row>
    <row r="183" spans="1:10" ht="31.5">
      <c r="A183" s="96" t="s">
        <v>111</v>
      </c>
      <c r="B183" s="102" t="s">
        <v>107</v>
      </c>
      <c r="C183" s="90" t="s">
        <v>221</v>
      </c>
      <c r="D183" s="90" t="s">
        <v>0</v>
      </c>
      <c r="E183" s="97">
        <f>E184+E191+E200</f>
        <v>21042.7</v>
      </c>
      <c r="F183" s="97">
        <f>F184+F191+F200</f>
        <v>65.3</v>
      </c>
      <c r="G183" s="97">
        <f>G184+G191+G200</f>
        <v>21108</v>
      </c>
      <c r="H183" s="97">
        <f>H184+H191+H200</f>
        <v>16226.4</v>
      </c>
      <c r="I183" s="97">
        <f>I184+I191+I200</f>
        <v>16226.4</v>
      </c>
      <c r="J183" s="114"/>
    </row>
    <row r="184" spans="1:10" ht="31.5">
      <c r="A184" s="10" t="s">
        <v>97</v>
      </c>
      <c r="B184" s="98" t="s">
        <v>107</v>
      </c>
      <c r="C184" s="11" t="s">
        <v>222</v>
      </c>
      <c r="D184" s="11" t="s">
        <v>0</v>
      </c>
      <c r="E184" s="12">
        <f>E185+E187+E189</f>
        <v>78.7</v>
      </c>
      <c r="F184" s="12">
        <f>F185+F187+F189</f>
        <v>0</v>
      </c>
      <c r="G184" s="12">
        <f>G185+G187+G189</f>
        <v>78.7</v>
      </c>
      <c r="H184" s="12">
        <f>H185+H187+H189</f>
        <v>50</v>
      </c>
      <c r="I184" s="12">
        <f>I185+I187+I189</f>
        <v>50</v>
      </c>
      <c r="J184" s="114"/>
    </row>
    <row r="185" spans="1:10" ht="31.5">
      <c r="A185" s="41" t="s">
        <v>62</v>
      </c>
      <c r="B185" s="43" t="s">
        <v>107</v>
      </c>
      <c r="C185" s="15" t="s">
        <v>223</v>
      </c>
      <c r="D185" s="43"/>
      <c r="E185" s="44">
        <f aca="true" t="shared" si="4" ref="E185:I187">E186</f>
        <v>50</v>
      </c>
      <c r="F185" s="44">
        <f t="shared" si="4"/>
        <v>0</v>
      </c>
      <c r="G185" s="44">
        <f t="shared" si="4"/>
        <v>50</v>
      </c>
      <c r="H185" s="44">
        <f t="shared" si="4"/>
        <v>50</v>
      </c>
      <c r="I185" s="44">
        <f t="shared" si="4"/>
        <v>50</v>
      </c>
      <c r="J185" s="114"/>
    </row>
    <row r="186" spans="1:10" ht="63">
      <c r="A186" s="68" t="s">
        <v>15</v>
      </c>
      <c r="B186" s="43" t="s">
        <v>107</v>
      </c>
      <c r="C186" s="15" t="s">
        <v>223</v>
      </c>
      <c r="D186" s="43" t="s">
        <v>16</v>
      </c>
      <c r="E186" s="44">
        <v>50</v>
      </c>
      <c r="F186" s="176"/>
      <c r="G186" s="44">
        <f>E186+F186</f>
        <v>50</v>
      </c>
      <c r="H186" s="44">
        <v>50</v>
      </c>
      <c r="I186" s="44">
        <v>50</v>
      </c>
      <c r="J186" s="114"/>
    </row>
    <row r="187" spans="1:10" ht="31.5">
      <c r="A187" s="41" t="s">
        <v>332</v>
      </c>
      <c r="B187" s="43" t="s">
        <v>107</v>
      </c>
      <c r="C187" s="15" t="s">
        <v>331</v>
      </c>
      <c r="D187" s="43"/>
      <c r="E187" s="44">
        <f t="shared" si="4"/>
        <v>28.7</v>
      </c>
      <c r="F187" s="44">
        <f t="shared" si="4"/>
        <v>-28.7</v>
      </c>
      <c r="G187" s="44">
        <f t="shared" si="4"/>
        <v>0</v>
      </c>
      <c r="H187" s="44">
        <f t="shared" si="4"/>
        <v>0</v>
      </c>
      <c r="I187" s="44">
        <f t="shared" si="4"/>
        <v>0</v>
      </c>
      <c r="J187" s="114"/>
    </row>
    <row r="188" spans="1:10" ht="15.75">
      <c r="A188" s="125" t="s">
        <v>9</v>
      </c>
      <c r="B188" s="43" t="s">
        <v>107</v>
      </c>
      <c r="C188" s="15" t="s">
        <v>331</v>
      </c>
      <c r="D188" s="43" t="s">
        <v>12</v>
      </c>
      <c r="E188" s="44">
        <v>28.7</v>
      </c>
      <c r="F188" s="176">
        <v>-28.7</v>
      </c>
      <c r="G188" s="44">
        <f>E188+F188</f>
        <v>0</v>
      </c>
      <c r="H188" s="44">
        <v>0</v>
      </c>
      <c r="I188" s="44">
        <v>0</v>
      </c>
      <c r="J188" s="114"/>
    </row>
    <row r="189" spans="1:10" ht="48.75" customHeight="1">
      <c r="A189" s="155" t="s">
        <v>381</v>
      </c>
      <c r="B189" s="43" t="s">
        <v>107</v>
      </c>
      <c r="C189" s="15" t="s">
        <v>382</v>
      </c>
      <c r="D189" s="43"/>
      <c r="E189" s="44">
        <f>E190</f>
        <v>0</v>
      </c>
      <c r="F189" s="44">
        <f>F190</f>
        <v>28.7</v>
      </c>
      <c r="G189" s="44">
        <f>G190</f>
        <v>28.7</v>
      </c>
      <c r="H189" s="44">
        <f>H190</f>
        <v>0</v>
      </c>
      <c r="I189" s="44">
        <f>I190</f>
        <v>0</v>
      </c>
      <c r="J189" s="114"/>
    </row>
    <row r="190" spans="1:10" ht="31.5">
      <c r="A190" s="41" t="s">
        <v>13</v>
      </c>
      <c r="B190" s="43" t="s">
        <v>107</v>
      </c>
      <c r="C190" s="15" t="s">
        <v>382</v>
      </c>
      <c r="D190" s="43" t="s">
        <v>8</v>
      </c>
      <c r="E190" s="44">
        <v>0</v>
      </c>
      <c r="F190" s="176">
        <v>28.7</v>
      </c>
      <c r="G190" s="44">
        <f>E190+F190</f>
        <v>28.7</v>
      </c>
      <c r="H190" s="44">
        <v>0</v>
      </c>
      <c r="I190" s="44">
        <v>0</v>
      </c>
      <c r="J190" s="114"/>
    </row>
    <row r="191" spans="1:10" ht="47.25">
      <c r="A191" s="10" t="s">
        <v>98</v>
      </c>
      <c r="B191" s="98" t="s">
        <v>107</v>
      </c>
      <c r="C191" s="11" t="s">
        <v>177</v>
      </c>
      <c r="D191" s="11" t="s">
        <v>0</v>
      </c>
      <c r="E191" s="12">
        <f>E194+E196+E192+E198</f>
        <v>20864</v>
      </c>
      <c r="F191" s="12">
        <f>F194+F196+F192+F198</f>
        <v>65.3</v>
      </c>
      <c r="G191" s="12">
        <f>G194+G196+G192+G198</f>
        <v>20929.3</v>
      </c>
      <c r="H191" s="12">
        <f>H194+H196+H192+H198</f>
        <v>16076.4</v>
      </c>
      <c r="I191" s="12">
        <f>I194+I196+I192+I198</f>
        <v>16076.4</v>
      </c>
      <c r="J191" s="114"/>
    </row>
    <row r="192" spans="1:10" ht="101.25" customHeight="1">
      <c r="A192" s="131" t="s">
        <v>78</v>
      </c>
      <c r="B192" s="28" t="s">
        <v>107</v>
      </c>
      <c r="C192" s="130" t="s">
        <v>269</v>
      </c>
      <c r="D192" s="129"/>
      <c r="E192" s="127">
        <f>E193</f>
        <v>16287.5</v>
      </c>
      <c r="F192" s="127">
        <f>F193</f>
        <v>0</v>
      </c>
      <c r="G192" s="127">
        <f>G193</f>
        <v>16287.5</v>
      </c>
      <c r="H192" s="127">
        <f>H193</f>
        <v>13572.9</v>
      </c>
      <c r="I192" s="127">
        <f>I193</f>
        <v>13572.9</v>
      </c>
      <c r="J192" s="114"/>
    </row>
    <row r="193" spans="1:11" ht="31.5">
      <c r="A193" s="128" t="s">
        <v>31</v>
      </c>
      <c r="B193" s="28" t="s">
        <v>107</v>
      </c>
      <c r="C193" s="129" t="s">
        <v>269</v>
      </c>
      <c r="D193" s="129" t="s">
        <v>26</v>
      </c>
      <c r="E193" s="127">
        <v>16287.5</v>
      </c>
      <c r="F193" s="181"/>
      <c r="G193" s="127">
        <f>E193+F193</f>
        <v>16287.5</v>
      </c>
      <c r="H193" s="127">
        <v>13572.9</v>
      </c>
      <c r="I193" s="127">
        <v>13572.9</v>
      </c>
      <c r="J193" s="114"/>
      <c r="K193" s="114"/>
    </row>
    <row r="194" spans="1:10" ht="46.5" customHeight="1">
      <c r="A194" s="22" t="s">
        <v>298</v>
      </c>
      <c r="B194" s="43" t="s">
        <v>107</v>
      </c>
      <c r="C194" s="15" t="s">
        <v>348</v>
      </c>
      <c r="D194" s="43"/>
      <c r="E194" s="44">
        <f>E195</f>
        <v>1669</v>
      </c>
      <c r="F194" s="44">
        <f>F195</f>
        <v>0</v>
      </c>
      <c r="G194" s="44">
        <f>G195</f>
        <v>1669</v>
      </c>
      <c r="H194" s="44">
        <f>H195</f>
        <v>1669</v>
      </c>
      <c r="I194" s="44">
        <f>I195</f>
        <v>1669</v>
      </c>
      <c r="J194" s="114"/>
    </row>
    <row r="195" spans="1:10" ht="15.75">
      <c r="A195" s="41" t="s">
        <v>29</v>
      </c>
      <c r="B195" s="43" t="s">
        <v>107</v>
      </c>
      <c r="C195" s="15" t="s">
        <v>348</v>
      </c>
      <c r="D195" s="43" t="s">
        <v>17</v>
      </c>
      <c r="E195" s="44">
        <v>1669</v>
      </c>
      <c r="F195" s="176"/>
      <c r="G195" s="44">
        <f>E195+F195</f>
        <v>1669</v>
      </c>
      <c r="H195" s="44">
        <v>1669</v>
      </c>
      <c r="I195" s="44">
        <v>1669</v>
      </c>
      <c r="J195" s="114"/>
    </row>
    <row r="196" spans="1:10" ht="51" customHeight="1">
      <c r="A196" s="22" t="s">
        <v>299</v>
      </c>
      <c r="B196" s="43" t="s">
        <v>107</v>
      </c>
      <c r="C196" s="15" t="s">
        <v>349</v>
      </c>
      <c r="D196" s="43"/>
      <c r="E196" s="44">
        <f>E197</f>
        <v>834.5</v>
      </c>
      <c r="F196" s="44">
        <f>F197</f>
        <v>0</v>
      </c>
      <c r="G196" s="44">
        <f>G197</f>
        <v>834.5</v>
      </c>
      <c r="H196" s="44">
        <f>H197</f>
        <v>834.5</v>
      </c>
      <c r="I196" s="44">
        <f>I197</f>
        <v>834.5</v>
      </c>
      <c r="J196" s="114"/>
    </row>
    <row r="197" spans="1:10" ht="15.75">
      <c r="A197" s="41" t="s">
        <v>29</v>
      </c>
      <c r="B197" s="43" t="s">
        <v>107</v>
      </c>
      <c r="C197" s="15" t="s">
        <v>349</v>
      </c>
      <c r="D197" s="43" t="s">
        <v>17</v>
      </c>
      <c r="E197" s="44">
        <f>1669-834.5</f>
        <v>834.5</v>
      </c>
      <c r="F197" s="176"/>
      <c r="G197" s="44">
        <f>E197+F197</f>
        <v>834.5</v>
      </c>
      <c r="H197" s="44">
        <f>1669-834.5</f>
        <v>834.5</v>
      </c>
      <c r="I197" s="44">
        <f>1669-834.5</f>
        <v>834.5</v>
      </c>
      <c r="J197" s="114"/>
    </row>
    <row r="198" spans="1:10" ht="51" customHeight="1">
      <c r="A198" s="41" t="s">
        <v>333</v>
      </c>
      <c r="B198" s="43" t="s">
        <v>107</v>
      </c>
      <c r="C198" s="15" t="s">
        <v>294</v>
      </c>
      <c r="D198" s="43"/>
      <c r="E198" s="44">
        <f>E199</f>
        <v>2073</v>
      </c>
      <c r="F198" s="44">
        <f>F199</f>
        <v>65.3</v>
      </c>
      <c r="G198" s="44">
        <f>G199</f>
        <v>2138.3</v>
      </c>
      <c r="H198" s="44">
        <f>H199</f>
        <v>0</v>
      </c>
      <c r="I198" s="44">
        <f>I199</f>
        <v>0</v>
      </c>
      <c r="J198" s="114"/>
    </row>
    <row r="199" spans="1:10" ht="15.75">
      <c r="A199" s="41" t="s">
        <v>29</v>
      </c>
      <c r="B199" s="43" t="s">
        <v>107</v>
      </c>
      <c r="C199" s="15" t="s">
        <v>294</v>
      </c>
      <c r="D199" s="43" t="s">
        <v>17</v>
      </c>
      <c r="E199" s="44">
        <v>2073</v>
      </c>
      <c r="F199" s="176">
        <v>65.3</v>
      </c>
      <c r="G199" s="44">
        <f>E199+F199</f>
        <v>2138.3</v>
      </c>
      <c r="H199" s="44">
        <v>0</v>
      </c>
      <c r="I199" s="44">
        <v>0</v>
      </c>
      <c r="J199" s="114"/>
    </row>
    <row r="200" spans="1:10" ht="31.5">
      <c r="A200" s="10" t="s">
        <v>99</v>
      </c>
      <c r="B200" s="98" t="s">
        <v>107</v>
      </c>
      <c r="C200" s="11" t="s">
        <v>225</v>
      </c>
      <c r="D200" s="11" t="s">
        <v>0</v>
      </c>
      <c r="E200" s="12">
        <f>E201+E203</f>
        <v>100</v>
      </c>
      <c r="F200" s="12">
        <f>F201+F203</f>
        <v>0</v>
      </c>
      <c r="G200" s="12">
        <f>G201+G203</f>
        <v>100</v>
      </c>
      <c r="H200" s="12">
        <f>H201+H203</f>
        <v>100</v>
      </c>
      <c r="I200" s="12">
        <f>I201+I203</f>
        <v>100</v>
      </c>
      <c r="J200" s="114"/>
    </row>
    <row r="201" spans="1:10" ht="31.5">
      <c r="A201" s="14" t="s">
        <v>38</v>
      </c>
      <c r="B201" s="28" t="s">
        <v>107</v>
      </c>
      <c r="C201" s="15" t="s">
        <v>226</v>
      </c>
      <c r="D201" s="15"/>
      <c r="E201" s="17">
        <f>E202</f>
        <v>80</v>
      </c>
      <c r="F201" s="17">
        <f>F202</f>
        <v>0</v>
      </c>
      <c r="G201" s="17">
        <f>G202</f>
        <v>80</v>
      </c>
      <c r="H201" s="17">
        <f>H202</f>
        <v>80</v>
      </c>
      <c r="I201" s="17">
        <f>I202</f>
        <v>80</v>
      </c>
      <c r="J201" s="114"/>
    </row>
    <row r="202" spans="1:10" ht="31.5">
      <c r="A202" s="74" t="s">
        <v>10</v>
      </c>
      <c r="B202" s="43" t="s">
        <v>107</v>
      </c>
      <c r="C202" s="15" t="s">
        <v>226</v>
      </c>
      <c r="D202" s="43" t="s">
        <v>11</v>
      </c>
      <c r="E202" s="44">
        <v>80</v>
      </c>
      <c r="F202" s="176"/>
      <c r="G202" s="44">
        <f>E202+F202</f>
        <v>80</v>
      </c>
      <c r="H202" s="44">
        <v>80</v>
      </c>
      <c r="I202" s="44">
        <v>80</v>
      </c>
      <c r="J202" s="114"/>
    </row>
    <row r="203" spans="1:10" ht="47.25">
      <c r="A203" s="14" t="s">
        <v>268</v>
      </c>
      <c r="B203" s="43" t="s">
        <v>107</v>
      </c>
      <c r="C203" s="15" t="s">
        <v>263</v>
      </c>
      <c r="D203" s="15"/>
      <c r="E203" s="17">
        <f>E204</f>
        <v>20</v>
      </c>
      <c r="F203" s="17">
        <f>F204</f>
        <v>0</v>
      </c>
      <c r="G203" s="17">
        <f>G204</f>
        <v>20</v>
      </c>
      <c r="H203" s="17">
        <f>H204</f>
        <v>20</v>
      </c>
      <c r="I203" s="17">
        <f>I204</f>
        <v>20</v>
      </c>
      <c r="J203" s="114"/>
    </row>
    <row r="204" spans="1:10" ht="31.5">
      <c r="A204" s="74" t="s">
        <v>10</v>
      </c>
      <c r="B204" s="43" t="s">
        <v>107</v>
      </c>
      <c r="C204" s="15" t="s">
        <v>263</v>
      </c>
      <c r="D204" s="43" t="s">
        <v>11</v>
      </c>
      <c r="E204" s="44">
        <v>20</v>
      </c>
      <c r="F204" s="176"/>
      <c r="G204" s="44">
        <f>E204+F204</f>
        <v>20</v>
      </c>
      <c r="H204" s="44">
        <v>20</v>
      </c>
      <c r="I204" s="44">
        <v>20</v>
      </c>
      <c r="J204" s="114"/>
    </row>
    <row r="205" spans="1:10" ht="15.75">
      <c r="A205" s="89" t="s">
        <v>32</v>
      </c>
      <c r="B205" s="91" t="s">
        <v>107</v>
      </c>
      <c r="C205" s="91" t="s">
        <v>138</v>
      </c>
      <c r="D205" s="91" t="s">
        <v>0</v>
      </c>
      <c r="E205" s="103">
        <f>E206+E224+E214+E222+E218+E220+E216+E210+E212</f>
        <v>12357.1</v>
      </c>
      <c r="F205" s="103">
        <f>F206+F224+F214+F222+F218+F220+F216+F210+F212</f>
        <v>2.8</v>
      </c>
      <c r="G205" s="103">
        <f>G206+G224+G214+G222+G218+G220+G216+G210+G212</f>
        <v>12359.900000000001</v>
      </c>
      <c r="H205" s="103">
        <f>H206+H224+H214+H222+H218+H220+H216+H210+H212</f>
        <v>1409</v>
      </c>
      <c r="I205" s="103">
        <f>I206+I224+I214+I222+I218+I220+I216+I210+I212</f>
        <v>1411.4</v>
      </c>
      <c r="J205" s="114"/>
    </row>
    <row r="206" spans="1:10" ht="31.5">
      <c r="A206" s="22" t="s">
        <v>73</v>
      </c>
      <c r="B206" s="28" t="s">
        <v>107</v>
      </c>
      <c r="C206" s="43" t="s">
        <v>146</v>
      </c>
      <c r="D206" s="67"/>
      <c r="E206" s="44">
        <f>E209+E207+E208</f>
        <v>11000</v>
      </c>
      <c r="F206" s="44">
        <f>F209+F207+F208</f>
        <v>20</v>
      </c>
      <c r="G206" s="44">
        <f>G209+G207+G208</f>
        <v>11020</v>
      </c>
      <c r="H206" s="44">
        <f>H209+H207+H208</f>
        <v>0</v>
      </c>
      <c r="I206" s="44">
        <f>I209+I207+I208</f>
        <v>0</v>
      </c>
      <c r="J206" s="114"/>
    </row>
    <row r="207" spans="1:10" ht="31.5">
      <c r="A207" s="151" t="s">
        <v>13</v>
      </c>
      <c r="B207" s="28" t="s">
        <v>107</v>
      </c>
      <c r="C207" s="43" t="s">
        <v>146</v>
      </c>
      <c r="D207" s="43" t="s">
        <v>8</v>
      </c>
      <c r="E207" s="44">
        <v>4735.6</v>
      </c>
      <c r="F207" s="176"/>
      <c r="G207" s="44">
        <f>E207+F207</f>
        <v>4735.6</v>
      </c>
      <c r="H207" s="44"/>
      <c r="I207" s="44"/>
      <c r="J207" s="114"/>
    </row>
    <row r="208" spans="1:10" ht="15.75">
      <c r="A208" s="151" t="s">
        <v>29</v>
      </c>
      <c r="B208" s="28" t="s">
        <v>107</v>
      </c>
      <c r="C208" s="43" t="s">
        <v>146</v>
      </c>
      <c r="D208" s="43" t="s">
        <v>17</v>
      </c>
      <c r="E208" s="44"/>
      <c r="F208" s="176">
        <v>20</v>
      </c>
      <c r="G208" s="44">
        <f>E208+F208</f>
        <v>20</v>
      </c>
      <c r="H208" s="44"/>
      <c r="I208" s="44"/>
      <c r="J208" s="114"/>
    </row>
    <row r="209" spans="1:10" ht="15.75">
      <c r="A209" s="48" t="s">
        <v>9</v>
      </c>
      <c r="B209" s="43" t="s">
        <v>107</v>
      </c>
      <c r="C209" s="43" t="s">
        <v>146</v>
      </c>
      <c r="D209" s="43" t="s">
        <v>12</v>
      </c>
      <c r="E209" s="44">
        <f>66256.7+1000+39.3+300-56596-4735.6</f>
        <v>6264.4</v>
      </c>
      <c r="F209" s="176">
        <v>0</v>
      </c>
      <c r="G209" s="44">
        <f>E209+F209</f>
        <v>6264.4</v>
      </c>
      <c r="H209" s="44">
        <f>53481.4+975+39.3+509.6-44005.3-11000</f>
        <v>0</v>
      </c>
      <c r="I209" s="44">
        <f>32774.8+950+39.3+7365.1-30129.2-11000</f>
        <v>0</v>
      </c>
      <c r="J209" s="114"/>
    </row>
    <row r="210" spans="1:10" ht="141.75">
      <c r="A210" s="151" t="s">
        <v>368</v>
      </c>
      <c r="B210" s="43" t="s">
        <v>107</v>
      </c>
      <c r="C210" s="43" t="s">
        <v>369</v>
      </c>
      <c r="D210" s="43"/>
      <c r="E210" s="44">
        <f>E211</f>
        <v>0</v>
      </c>
      <c r="F210" s="44">
        <f>F211</f>
        <v>0.7</v>
      </c>
      <c r="G210" s="44">
        <f>G211</f>
        <v>0.7</v>
      </c>
      <c r="H210" s="44">
        <f>H211</f>
        <v>0</v>
      </c>
      <c r="I210" s="44">
        <f>I211</f>
        <v>0</v>
      </c>
      <c r="J210" s="114"/>
    </row>
    <row r="211" spans="1:10" ht="31.5">
      <c r="A211" s="48" t="s">
        <v>13</v>
      </c>
      <c r="B211" s="43" t="s">
        <v>107</v>
      </c>
      <c r="C211" s="43" t="s">
        <v>369</v>
      </c>
      <c r="D211" s="43" t="s">
        <v>8</v>
      </c>
      <c r="E211" s="44">
        <v>0</v>
      </c>
      <c r="F211" s="176">
        <v>0.7</v>
      </c>
      <c r="G211" s="44">
        <f>E211+F211</f>
        <v>0.7</v>
      </c>
      <c r="H211" s="44">
        <v>0</v>
      </c>
      <c r="I211" s="44">
        <v>0</v>
      </c>
      <c r="J211" s="114"/>
    </row>
    <row r="212" spans="1:10" ht="78.75">
      <c r="A212" s="48" t="s">
        <v>371</v>
      </c>
      <c r="B212" s="43" t="s">
        <v>107</v>
      </c>
      <c r="C212" s="43" t="s">
        <v>370</v>
      </c>
      <c r="D212" s="21"/>
      <c r="E212" s="44">
        <f>E213</f>
        <v>0</v>
      </c>
      <c r="F212" s="44">
        <f>F213</f>
        <v>2.1</v>
      </c>
      <c r="G212" s="44">
        <f>G213</f>
        <v>2.1</v>
      </c>
      <c r="H212" s="44">
        <f>H213</f>
        <v>0</v>
      </c>
      <c r="I212" s="44">
        <f>I213</f>
        <v>0</v>
      </c>
      <c r="J212" s="114"/>
    </row>
    <row r="213" spans="1:10" ht="31.5">
      <c r="A213" s="48" t="s">
        <v>13</v>
      </c>
      <c r="B213" s="43" t="s">
        <v>107</v>
      </c>
      <c r="C213" s="43" t="s">
        <v>370</v>
      </c>
      <c r="D213" s="21" t="s">
        <v>8</v>
      </c>
      <c r="E213" s="44">
        <v>0</v>
      </c>
      <c r="F213" s="176">
        <v>2.1</v>
      </c>
      <c r="G213" s="44">
        <f>E213+F213</f>
        <v>2.1</v>
      </c>
      <c r="H213" s="44">
        <v>0</v>
      </c>
      <c r="I213" s="44">
        <v>0</v>
      </c>
      <c r="J213" s="114"/>
    </row>
    <row r="214" spans="1:10" ht="47.25">
      <c r="A214" s="47" t="s">
        <v>256</v>
      </c>
      <c r="B214" s="43" t="s">
        <v>107</v>
      </c>
      <c r="C214" s="43" t="s">
        <v>255</v>
      </c>
      <c r="D214" s="133"/>
      <c r="E214" s="44">
        <f>E215</f>
        <v>300</v>
      </c>
      <c r="F214" s="44">
        <f>F215</f>
        <v>0</v>
      </c>
      <c r="G214" s="44">
        <f>G215</f>
        <v>300</v>
      </c>
      <c r="H214" s="44">
        <f>H215</f>
        <v>300</v>
      </c>
      <c r="I214" s="44">
        <f>I215</f>
        <v>300</v>
      </c>
      <c r="J214" s="114"/>
    </row>
    <row r="215" spans="1:10" ht="31.5">
      <c r="A215" s="48" t="s">
        <v>13</v>
      </c>
      <c r="B215" s="43" t="s">
        <v>107</v>
      </c>
      <c r="C215" s="43" t="s">
        <v>255</v>
      </c>
      <c r="D215" s="21" t="s">
        <v>8</v>
      </c>
      <c r="E215" s="44">
        <v>300</v>
      </c>
      <c r="F215" s="175"/>
      <c r="G215" s="44">
        <f>E215+F215</f>
        <v>300</v>
      </c>
      <c r="H215" s="44">
        <v>300</v>
      </c>
      <c r="I215" s="44">
        <v>300</v>
      </c>
      <c r="J215" s="114"/>
    </row>
    <row r="216" spans="1:10" ht="47.25">
      <c r="A216" s="48" t="s">
        <v>361</v>
      </c>
      <c r="B216" s="43" t="s">
        <v>107</v>
      </c>
      <c r="C216" s="43" t="s">
        <v>362</v>
      </c>
      <c r="D216" s="21"/>
      <c r="E216" s="44">
        <f>E217</f>
        <v>0</v>
      </c>
      <c r="F216" s="44">
        <f>F217</f>
        <v>0</v>
      </c>
      <c r="G216" s="44">
        <f>G217</f>
        <v>0</v>
      </c>
      <c r="H216" s="44">
        <f>H217</f>
        <v>0</v>
      </c>
      <c r="I216" s="44">
        <f>I217</f>
        <v>0</v>
      </c>
      <c r="J216" s="114"/>
    </row>
    <row r="217" spans="1:10" ht="15.75">
      <c r="A217" s="61" t="s">
        <v>9</v>
      </c>
      <c r="B217" s="43" t="s">
        <v>107</v>
      </c>
      <c r="C217" s="43" t="s">
        <v>362</v>
      </c>
      <c r="D217" s="21" t="s">
        <v>12</v>
      </c>
      <c r="E217" s="44">
        <v>0</v>
      </c>
      <c r="F217" s="175">
        <f>1100+2409.5-100-203.6+0.1-3206</f>
        <v>0</v>
      </c>
      <c r="G217" s="44">
        <f>E217+F217</f>
        <v>0</v>
      </c>
      <c r="H217" s="44">
        <v>0</v>
      </c>
      <c r="I217" s="44">
        <v>0</v>
      </c>
      <c r="J217" s="114"/>
    </row>
    <row r="218" spans="1:10" ht="31.5">
      <c r="A218" s="61" t="s">
        <v>314</v>
      </c>
      <c r="B218" s="43" t="s">
        <v>107</v>
      </c>
      <c r="C218" s="43" t="s">
        <v>313</v>
      </c>
      <c r="D218" s="21"/>
      <c r="E218" s="44">
        <f>E219</f>
        <v>0</v>
      </c>
      <c r="F218" s="44">
        <f>F219</f>
        <v>0</v>
      </c>
      <c r="G218" s="44">
        <f>G219</f>
        <v>0</v>
      </c>
      <c r="H218" s="44">
        <f>H219</f>
        <v>50</v>
      </c>
      <c r="I218" s="44">
        <f>I219</f>
        <v>50</v>
      </c>
      <c r="J218" s="114"/>
    </row>
    <row r="219" spans="1:10" ht="31.5">
      <c r="A219" s="48" t="s">
        <v>13</v>
      </c>
      <c r="B219" s="43" t="s">
        <v>107</v>
      </c>
      <c r="C219" s="43" t="s">
        <v>313</v>
      </c>
      <c r="D219" s="21" t="s">
        <v>8</v>
      </c>
      <c r="E219" s="44">
        <v>0</v>
      </c>
      <c r="F219" s="175"/>
      <c r="G219" s="44">
        <f>E219+F219</f>
        <v>0</v>
      </c>
      <c r="H219" s="44">
        <v>50</v>
      </c>
      <c r="I219" s="44">
        <v>50</v>
      </c>
      <c r="J219" s="114"/>
    </row>
    <row r="220" spans="1:10" ht="47.25">
      <c r="A220" s="41" t="s">
        <v>339</v>
      </c>
      <c r="B220" s="43" t="s">
        <v>107</v>
      </c>
      <c r="C220" s="43" t="s">
        <v>340</v>
      </c>
      <c r="D220" s="65"/>
      <c r="E220" s="135">
        <f>E221</f>
        <v>49.9</v>
      </c>
      <c r="F220" s="135">
        <f>F221</f>
        <v>0</v>
      </c>
      <c r="G220" s="135">
        <f>G221</f>
        <v>49.9</v>
      </c>
      <c r="H220" s="135">
        <f>H221</f>
        <v>51.8</v>
      </c>
      <c r="I220" s="135">
        <f>I221</f>
        <v>54.2</v>
      </c>
      <c r="J220" s="114"/>
    </row>
    <row r="221" spans="1:10" ht="31.5">
      <c r="A221" s="48" t="s">
        <v>13</v>
      </c>
      <c r="B221" s="43" t="s">
        <v>107</v>
      </c>
      <c r="C221" s="43" t="s">
        <v>340</v>
      </c>
      <c r="D221" s="21" t="s">
        <v>8</v>
      </c>
      <c r="E221" s="135">
        <v>49.9</v>
      </c>
      <c r="F221" s="182"/>
      <c r="G221" s="135">
        <f>E221+F221</f>
        <v>49.9</v>
      </c>
      <c r="H221" s="135">
        <v>51.8</v>
      </c>
      <c r="I221" s="135">
        <v>54.2</v>
      </c>
      <c r="J221" s="114"/>
    </row>
    <row r="222" spans="1:10" ht="47.25">
      <c r="A222" s="48" t="s">
        <v>307</v>
      </c>
      <c r="B222" s="43" t="s">
        <v>107</v>
      </c>
      <c r="C222" s="43" t="s">
        <v>306</v>
      </c>
      <c r="D222" s="43"/>
      <c r="E222" s="150">
        <f>E223</f>
        <v>607.2</v>
      </c>
      <c r="F222" s="150">
        <f>F223</f>
        <v>0</v>
      </c>
      <c r="G222" s="150">
        <f>G223</f>
        <v>607.2</v>
      </c>
      <c r="H222" s="150">
        <f>H223</f>
        <v>607.2</v>
      </c>
      <c r="I222" s="150">
        <f>I223</f>
        <v>607.2</v>
      </c>
      <c r="J222" s="114"/>
    </row>
    <row r="223" spans="1:10" ht="15.75">
      <c r="A223" s="48" t="s">
        <v>29</v>
      </c>
      <c r="B223" s="43" t="s">
        <v>107</v>
      </c>
      <c r="C223" s="43" t="s">
        <v>306</v>
      </c>
      <c r="D223" s="43" t="s">
        <v>17</v>
      </c>
      <c r="E223" s="150">
        <v>607.2</v>
      </c>
      <c r="F223" s="183"/>
      <c r="G223" s="150">
        <v>607.2</v>
      </c>
      <c r="H223" s="150">
        <v>607.2</v>
      </c>
      <c r="I223" s="150">
        <v>607.2</v>
      </c>
      <c r="J223" s="114"/>
    </row>
    <row r="224" spans="1:10" ht="47.25">
      <c r="A224" s="83" t="s">
        <v>64</v>
      </c>
      <c r="B224" s="62">
        <v>923</v>
      </c>
      <c r="C224" s="62" t="s">
        <v>150</v>
      </c>
      <c r="D224" s="62"/>
      <c r="E224" s="193">
        <f>E225</f>
        <v>400</v>
      </c>
      <c r="F224" s="193">
        <f>F225</f>
        <v>-20</v>
      </c>
      <c r="G224" s="193">
        <f>G225</f>
        <v>380</v>
      </c>
      <c r="H224" s="193">
        <f>H225</f>
        <v>400</v>
      </c>
      <c r="I224" s="193">
        <f>I225</f>
        <v>400</v>
      </c>
      <c r="J224" s="114"/>
    </row>
    <row r="225" spans="1:10" ht="15.75">
      <c r="A225" s="61" t="s">
        <v>9</v>
      </c>
      <c r="B225" s="63">
        <v>923</v>
      </c>
      <c r="C225" s="62" t="s">
        <v>150</v>
      </c>
      <c r="D225" s="63">
        <v>800</v>
      </c>
      <c r="E225" s="38">
        <v>400</v>
      </c>
      <c r="F225" s="193">
        <v>-20</v>
      </c>
      <c r="G225" s="38">
        <f>E225+F225</f>
        <v>380</v>
      </c>
      <c r="H225" s="38">
        <v>400</v>
      </c>
      <c r="I225" s="38">
        <v>400</v>
      </c>
      <c r="J225" s="114"/>
    </row>
    <row r="226" spans="1:10" ht="31.5">
      <c r="A226" s="33" t="s">
        <v>112</v>
      </c>
      <c r="B226" s="34" t="s">
        <v>113</v>
      </c>
      <c r="C226" s="95"/>
      <c r="D226" s="95"/>
      <c r="E226" s="32">
        <f>E227+E257</f>
        <v>112182.6</v>
      </c>
      <c r="F226" s="32">
        <f>F227+F257</f>
        <v>2916.2</v>
      </c>
      <c r="G226" s="32">
        <f>G227+G257</f>
        <v>115098.80000000002</v>
      </c>
      <c r="H226" s="32">
        <f>H227+H257</f>
        <v>103816.59999999999</v>
      </c>
      <c r="I226" s="32">
        <f>I227+I257</f>
        <v>99770.79999999999</v>
      </c>
      <c r="J226" s="114"/>
    </row>
    <row r="227" spans="1:10" ht="31.5">
      <c r="A227" s="96" t="s">
        <v>90</v>
      </c>
      <c r="B227" s="90" t="s">
        <v>113</v>
      </c>
      <c r="C227" s="90" t="s">
        <v>179</v>
      </c>
      <c r="D227" s="90" t="s">
        <v>0</v>
      </c>
      <c r="E227" s="97">
        <f>E228+E236+E238+E242+E246+E248+E252+E232+E234+E230+E240+E244</f>
        <v>111457.1</v>
      </c>
      <c r="F227" s="97">
        <f>F228+F236+F238+F242+F246+F248+F252+F232+F234+F230+F240+F244</f>
        <v>2916.2</v>
      </c>
      <c r="G227" s="97">
        <f>G228+G236+G238+G242+G246+G248+G252+G232+G234+G230+G240+G244</f>
        <v>114373.30000000002</v>
      </c>
      <c r="H227" s="97">
        <f>H228+H236+H238+H242+H246+H248+H252+H232+H234+H230+H240+H244</f>
        <v>103011.09999999999</v>
      </c>
      <c r="I227" s="97">
        <f>I228+I236+I238+I242+I246+I248+I252+I232+I234+I230+I240+I244</f>
        <v>98965.29999999999</v>
      </c>
      <c r="J227" s="114"/>
    </row>
    <row r="228" spans="1:14" ht="31.5">
      <c r="A228" s="41" t="s">
        <v>55</v>
      </c>
      <c r="B228" s="43" t="s">
        <v>113</v>
      </c>
      <c r="C228" s="43" t="s">
        <v>178</v>
      </c>
      <c r="D228" s="43"/>
      <c r="E228" s="20">
        <f>E229</f>
        <v>25130.3</v>
      </c>
      <c r="F228" s="20">
        <f>F229</f>
        <v>0</v>
      </c>
      <c r="G228" s="20">
        <f>G229</f>
        <v>25130.3</v>
      </c>
      <c r="H228" s="20">
        <f>H229</f>
        <v>23752</v>
      </c>
      <c r="I228" s="20">
        <f>I229</f>
        <v>22864.4</v>
      </c>
      <c r="J228" s="114"/>
      <c r="K228" s="144"/>
      <c r="L228" s="144"/>
      <c r="M228" s="144"/>
      <c r="N228" s="144"/>
    </row>
    <row r="229" spans="1:14" ht="31.5">
      <c r="A229" s="22" t="s">
        <v>10</v>
      </c>
      <c r="B229" s="43" t="s">
        <v>113</v>
      </c>
      <c r="C229" s="43" t="s">
        <v>178</v>
      </c>
      <c r="D229" s="43" t="s">
        <v>11</v>
      </c>
      <c r="E229" s="20">
        <v>25130.3</v>
      </c>
      <c r="F229" s="176"/>
      <c r="G229" s="20">
        <f>E229+F229</f>
        <v>25130.3</v>
      </c>
      <c r="H229" s="20">
        <v>23752</v>
      </c>
      <c r="I229" s="20">
        <v>22864.4</v>
      </c>
      <c r="J229" s="114"/>
      <c r="K229" s="157"/>
      <c r="L229" s="144"/>
      <c r="M229" s="144"/>
      <c r="N229" s="144"/>
    </row>
    <row r="230" spans="1:14" ht="31.5">
      <c r="A230" s="22" t="s">
        <v>358</v>
      </c>
      <c r="B230" s="43" t="s">
        <v>113</v>
      </c>
      <c r="C230" s="43" t="s">
        <v>357</v>
      </c>
      <c r="D230" s="43"/>
      <c r="E230" s="20">
        <f>E231</f>
        <v>0</v>
      </c>
      <c r="F230" s="188">
        <f>F231</f>
        <v>1303.8</v>
      </c>
      <c r="G230" s="20">
        <f>G231</f>
        <v>1303.8</v>
      </c>
      <c r="H230" s="20">
        <f>H231</f>
        <v>0</v>
      </c>
      <c r="I230" s="20">
        <f>I231</f>
        <v>0</v>
      </c>
      <c r="J230" s="114"/>
      <c r="K230" s="157"/>
      <c r="L230" s="144"/>
      <c r="M230" s="144"/>
      <c r="N230" s="144"/>
    </row>
    <row r="231" spans="1:14" ht="31.5">
      <c r="A231" s="22" t="s">
        <v>10</v>
      </c>
      <c r="B231" s="43" t="s">
        <v>113</v>
      </c>
      <c r="C231" s="43" t="s">
        <v>357</v>
      </c>
      <c r="D231" s="43" t="s">
        <v>11</v>
      </c>
      <c r="E231" s="20">
        <v>0</v>
      </c>
      <c r="F231" s="176">
        <v>1303.8</v>
      </c>
      <c r="G231" s="20">
        <f>E231+F231</f>
        <v>1303.8</v>
      </c>
      <c r="H231" s="20"/>
      <c r="I231" s="20"/>
      <c r="J231" s="114"/>
      <c r="K231" s="157"/>
      <c r="L231" s="144"/>
      <c r="M231" s="144"/>
      <c r="N231" s="144"/>
    </row>
    <row r="232" spans="1:14" ht="31.5">
      <c r="A232" s="22" t="s">
        <v>343</v>
      </c>
      <c r="B232" s="43" t="s">
        <v>113</v>
      </c>
      <c r="C232" s="43" t="s">
        <v>342</v>
      </c>
      <c r="D232" s="43"/>
      <c r="E232" s="20">
        <f>E233</f>
        <v>0</v>
      </c>
      <c r="F232" s="44">
        <f>F233</f>
        <v>250</v>
      </c>
      <c r="G232" s="20">
        <f>G233</f>
        <v>250</v>
      </c>
      <c r="H232" s="20">
        <f>H233</f>
        <v>0</v>
      </c>
      <c r="I232" s="20">
        <f>I233</f>
        <v>0</v>
      </c>
      <c r="J232" s="114"/>
      <c r="K232" s="157"/>
      <c r="L232" s="144"/>
      <c r="M232" s="144"/>
      <c r="N232" s="144"/>
    </row>
    <row r="233" spans="1:14" ht="31.5">
      <c r="A233" s="22" t="s">
        <v>10</v>
      </c>
      <c r="B233" s="43" t="s">
        <v>113</v>
      </c>
      <c r="C233" s="43" t="s">
        <v>342</v>
      </c>
      <c r="D233" s="43" t="s">
        <v>11</v>
      </c>
      <c r="E233" s="20">
        <f>69-69</f>
        <v>0</v>
      </c>
      <c r="F233" s="176">
        <v>250</v>
      </c>
      <c r="G233" s="20">
        <f>E233+F233</f>
        <v>250</v>
      </c>
      <c r="H233" s="20">
        <v>0</v>
      </c>
      <c r="I233" s="20">
        <v>0</v>
      </c>
      <c r="J233" s="114"/>
      <c r="K233" s="157"/>
      <c r="L233" s="144"/>
      <c r="M233" s="144"/>
      <c r="N233" s="144"/>
    </row>
    <row r="234" spans="1:14" ht="31.5">
      <c r="A234" s="22" t="s">
        <v>343</v>
      </c>
      <c r="B234" s="43" t="s">
        <v>113</v>
      </c>
      <c r="C234" s="43" t="s">
        <v>356</v>
      </c>
      <c r="D234" s="43"/>
      <c r="E234" s="20">
        <f>E235</f>
        <v>0</v>
      </c>
      <c r="F234" s="44">
        <f>F235</f>
        <v>230</v>
      </c>
      <c r="G234" s="20">
        <f>G235</f>
        <v>230</v>
      </c>
      <c r="H234" s="20">
        <f>H235</f>
        <v>0</v>
      </c>
      <c r="I234" s="20">
        <f>I235</f>
        <v>0</v>
      </c>
      <c r="J234" s="114"/>
      <c r="K234" s="157"/>
      <c r="L234" s="144"/>
      <c r="M234" s="144"/>
      <c r="N234" s="144"/>
    </row>
    <row r="235" spans="1:14" ht="31.5">
      <c r="A235" s="74" t="s">
        <v>10</v>
      </c>
      <c r="B235" s="43" t="s">
        <v>113</v>
      </c>
      <c r="C235" s="43" t="s">
        <v>356</v>
      </c>
      <c r="D235" s="43" t="s">
        <v>11</v>
      </c>
      <c r="E235" s="20"/>
      <c r="F235" s="176">
        <v>230</v>
      </c>
      <c r="G235" s="20">
        <f>E235+F235</f>
        <v>230</v>
      </c>
      <c r="H235" s="20"/>
      <c r="I235" s="20"/>
      <c r="J235" s="114"/>
      <c r="K235" s="157"/>
      <c r="L235" s="144"/>
      <c r="M235" s="144"/>
      <c r="N235" s="144"/>
    </row>
    <row r="236" spans="1:14" ht="15.75">
      <c r="A236" s="22" t="s">
        <v>264</v>
      </c>
      <c r="B236" s="43" t="s">
        <v>113</v>
      </c>
      <c r="C236" s="43" t="s">
        <v>265</v>
      </c>
      <c r="D236" s="43"/>
      <c r="E236" s="20">
        <f>E237</f>
        <v>198</v>
      </c>
      <c r="F236" s="20">
        <f>F237</f>
        <v>350.70000000000005</v>
      </c>
      <c r="G236" s="20">
        <f>G237</f>
        <v>548.7</v>
      </c>
      <c r="H236" s="20">
        <f>H237</f>
        <v>98</v>
      </c>
      <c r="I236" s="20">
        <f>I237</f>
        <v>0</v>
      </c>
      <c r="J236" s="114"/>
      <c r="K236" s="187"/>
      <c r="L236" s="145"/>
      <c r="M236" s="146"/>
      <c r="N236" s="147"/>
    </row>
    <row r="237" spans="1:14" ht="31.5">
      <c r="A237" s="74" t="s">
        <v>10</v>
      </c>
      <c r="B237" s="43" t="s">
        <v>113</v>
      </c>
      <c r="C237" s="43" t="s">
        <v>265</v>
      </c>
      <c r="D237" s="43" t="s">
        <v>11</v>
      </c>
      <c r="E237" s="20">
        <v>198</v>
      </c>
      <c r="F237" s="176">
        <f>6.2-3.9+138.1+210.3</f>
        <v>350.70000000000005</v>
      </c>
      <c r="G237" s="20">
        <f>E237+F237</f>
        <v>548.7</v>
      </c>
      <c r="H237" s="20">
        <v>98</v>
      </c>
      <c r="I237" s="20">
        <v>0</v>
      </c>
      <c r="J237" s="114"/>
      <c r="K237" s="158"/>
      <c r="L237" s="145"/>
      <c r="M237" s="148"/>
      <c r="N237" s="147"/>
    </row>
    <row r="238" spans="1:14" ht="31.5">
      <c r="A238" s="41" t="s">
        <v>57</v>
      </c>
      <c r="B238" s="43" t="s">
        <v>113</v>
      </c>
      <c r="C238" s="43" t="s">
        <v>180</v>
      </c>
      <c r="D238" s="43"/>
      <c r="E238" s="44">
        <f>E239</f>
        <v>43731.2</v>
      </c>
      <c r="F238" s="44">
        <f>F239</f>
        <v>1165.4</v>
      </c>
      <c r="G238" s="44">
        <f>G239</f>
        <v>44896.6</v>
      </c>
      <c r="H238" s="44">
        <f>H239</f>
        <v>41313.6</v>
      </c>
      <c r="I238" s="44">
        <f>I239</f>
        <v>39210.4</v>
      </c>
      <c r="J238" s="114"/>
      <c r="K238" s="159"/>
      <c r="L238" s="152"/>
      <c r="M238" s="144"/>
      <c r="N238" s="144"/>
    </row>
    <row r="239" spans="1:14" ht="31.5">
      <c r="A239" s="74" t="s">
        <v>10</v>
      </c>
      <c r="B239" s="43" t="s">
        <v>113</v>
      </c>
      <c r="C239" s="43" t="s">
        <v>180</v>
      </c>
      <c r="D239" s="43" t="s">
        <v>11</v>
      </c>
      <c r="E239" s="44">
        <f>43731.2-69+69</f>
        <v>43731.2</v>
      </c>
      <c r="F239" s="176">
        <f>928+336-98.6</f>
        <v>1165.4</v>
      </c>
      <c r="G239" s="44">
        <f>E239+F239</f>
        <v>44896.6</v>
      </c>
      <c r="H239" s="44">
        <v>41313.6</v>
      </c>
      <c r="I239" s="44">
        <v>39210.4</v>
      </c>
      <c r="J239" s="114"/>
      <c r="K239" s="156"/>
      <c r="L239" s="156"/>
      <c r="M239" s="144"/>
      <c r="N239" s="144"/>
    </row>
    <row r="240" spans="1:14" ht="31.5">
      <c r="A240" s="41" t="s">
        <v>375</v>
      </c>
      <c r="B240" s="43" t="s">
        <v>113</v>
      </c>
      <c r="C240" s="43" t="s">
        <v>376</v>
      </c>
      <c r="D240" s="43"/>
      <c r="E240" s="44">
        <f>E241</f>
        <v>0</v>
      </c>
      <c r="F240" s="44">
        <f>F241</f>
        <v>98.6</v>
      </c>
      <c r="G240" s="44">
        <f>G241</f>
        <v>98.6</v>
      </c>
      <c r="H240" s="44">
        <f>H241</f>
        <v>0</v>
      </c>
      <c r="I240" s="44">
        <f>I241</f>
        <v>0</v>
      </c>
      <c r="J240" s="114"/>
      <c r="K240" s="156"/>
      <c r="L240" s="156"/>
      <c r="M240" s="144"/>
      <c r="N240" s="144"/>
    </row>
    <row r="241" spans="1:14" ht="31.5">
      <c r="A241" s="74" t="s">
        <v>10</v>
      </c>
      <c r="B241" s="43" t="s">
        <v>113</v>
      </c>
      <c r="C241" s="43" t="s">
        <v>376</v>
      </c>
      <c r="D241" s="43"/>
      <c r="E241" s="44">
        <v>0</v>
      </c>
      <c r="F241" s="176">
        <v>98.6</v>
      </c>
      <c r="G241" s="44">
        <f>E241+F241</f>
        <v>98.6</v>
      </c>
      <c r="H241" s="44">
        <v>0</v>
      </c>
      <c r="I241" s="44">
        <v>0</v>
      </c>
      <c r="J241" s="114"/>
      <c r="K241" s="156"/>
      <c r="L241" s="156"/>
      <c r="M241" s="144"/>
      <c r="N241" s="144"/>
    </row>
    <row r="242" spans="1:14" ht="48.75" customHeight="1">
      <c r="A242" s="41" t="s">
        <v>56</v>
      </c>
      <c r="B242" s="43" t="s">
        <v>113</v>
      </c>
      <c r="C242" s="43" t="s">
        <v>181</v>
      </c>
      <c r="D242" s="43"/>
      <c r="E242" s="44">
        <f>E243</f>
        <v>22405.6</v>
      </c>
      <c r="F242" s="44">
        <f>F243</f>
        <v>-22.6</v>
      </c>
      <c r="G242" s="44">
        <f>G243</f>
        <v>22383</v>
      </c>
      <c r="H242" s="44">
        <f>H243</f>
        <v>20842.1</v>
      </c>
      <c r="I242" s="44">
        <f>I243</f>
        <v>19885.1</v>
      </c>
      <c r="J242" s="114"/>
      <c r="K242" s="157"/>
      <c r="L242" s="144"/>
      <c r="M242" s="144"/>
      <c r="N242" s="144"/>
    </row>
    <row r="243" spans="1:14" ht="31.5">
      <c r="A243" s="117" t="s">
        <v>10</v>
      </c>
      <c r="B243" s="43" t="s">
        <v>113</v>
      </c>
      <c r="C243" s="43" t="s">
        <v>181</v>
      </c>
      <c r="D243" s="43" t="s">
        <v>11</v>
      </c>
      <c r="E243" s="44">
        <v>22405.6</v>
      </c>
      <c r="F243" s="176">
        <v>-22.6</v>
      </c>
      <c r="G243" s="44">
        <f>E243+F243</f>
        <v>22383</v>
      </c>
      <c r="H243" s="44">
        <v>20842.1</v>
      </c>
      <c r="I243" s="44">
        <v>19885.1</v>
      </c>
      <c r="J243" s="114"/>
      <c r="K243" s="157"/>
      <c r="L243" s="144"/>
      <c r="M243" s="144"/>
      <c r="N243" s="144"/>
    </row>
    <row r="244" spans="1:14" ht="31.5">
      <c r="A244" s="41" t="s">
        <v>375</v>
      </c>
      <c r="B244" s="43" t="s">
        <v>113</v>
      </c>
      <c r="C244" s="43" t="s">
        <v>377</v>
      </c>
      <c r="D244" s="43"/>
      <c r="E244" s="44">
        <f>E245</f>
        <v>0</v>
      </c>
      <c r="F244" s="44">
        <f>F245</f>
        <v>22.6</v>
      </c>
      <c r="G244" s="44">
        <f>G245</f>
        <v>22.6</v>
      </c>
      <c r="H244" s="44">
        <f>H245</f>
        <v>0</v>
      </c>
      <c r="I244" s="44">
        <f>I245</f>
        <v>0</v>
      </c>
      <c r="J244" s="114"/>
      <c r="K244" s="156"/>
      <c r="L244" s="191"/>
      <c r="M244" s="144"/>
      <c r="N244" s="144"/>
    </row>
    <row r="245" spans="1:14" ht="31.5">
      <c r="A245" s="74" t="s">
        <v>10</v>
      </c>
      <c r="B245" s="43" t="s">
        <v>113</v>
      </c>
      <c r="C245" s="43" t="s">
        <v>377</v>
      </c>
      <c r="D245" s="43" t="s">
        <v>11</v>
      </c>
      <c r="E245" s="44">
        <v>0</v>
      </c>
      <c r="F245" s="176">
        <v>22.6</v>
      </c>
      <c r="G245" s="44">
        <f>E245+F245</f>
        <v>22.6</v>
      </c>
      <c r="H245" s="44">
        <v>0</v>
      </c>
      <c r="I245" s="44">
        <v>0</v>
      </c>
      <c r="J245" s="114"/>
      <c r="K245" s="156"/>
      <c r="L245" s="191"/>
      <c r="M245" s="144"/>
      <c r="N245" s="144"/>
    </row>
    <row r="246" spans="1:14" ht="15.75">
      <c r="A246" s="41" t="s">
        <v>240</v>
      </c>
      <c r="B246" s="43" t="s">
        <v>113</v>
      </c>
      <c r="C246" s="43" t="s">
        <v>241</v>
      </c>
      <c r="D246" s="43"/>
      <c r="E246" s="44">
        <f>E247</f>
        <v>20</v>
      </c>
      <c r="F246" s="44">
        <f>F247</f>
        <v>0</v>
      </c>
      <c r="G246" s="44">
        <f>G247</f>
        <v>20</v>
      </c>
      <c r="H246" s="44">
        <f>H247</f>
        <v>20</v>
      </c>
      <c r="I246" s="44">
        <f>I247</f>
        <v>20</v>
      </c>
      <c r="J246" s="114"/>
      <c r="K246" s="157"/>
      <c r="L246" s="144"/>
      <c r="M246" s="144"/>
      <c r="N246" s="144"/>
    </row>
    <row r="247" spans="1:11" ht="15.75">
      <c r="A247" s="41" t="s">
        <v>29</v>
      </c>
      <c r="B247" s="43" t="s">
        <v>113</v>
      </c>
      <c r="C247" s="43" t="s">
        <v>241</v>
      </c>
      <c r="D247" s="43" t="s">
        <v>17</v>
      </c>
      <c r="E247" s="44">
        <v>20</v>
      </c>
      <c r="F247" s="176"/>
      <c r="G247" s="44">
        <f>E247+F247</f>
        <v>20</v>
      </c>
      <c r="H247" s="44">
        <v>20</v>
      </c>
      <c r="I247" s="44">
        <v>20</v>
      </c>
      <c r="J247" s="114"/>
      <c r="K247" s="160"/>
    </row>
    <row r="248" spans="1:11" ht="15.75">
      <c r="A248" s="41" t="s">
        <v>23</v>
      </c>
      <c r="B248" s="43" t="s">
        <v>113</v>
      </c>
      <c r="C248" s="43" t="s">
        <v>182</v>
      </c>
      <c r="D248" s="43"/>
      <c r="E248" s="44">
        <f>E250+E249+E251</f>
        <v>7813.400000000001</v>
      </c>
      <c r="F248" s="44">
        <f>F250+F249+F251</f>
        <v>0</v>
      </c>
      <c r="G248" s="44">
        <f>G250+G249+G251</f>
        <v>7813.400000000001</v>
      </c>
      <c r="H248" s="44">
        <f>H250+H249+H251</f>
        <v>7583.900000000001</v>
      </c>
      <c r="I248" s="44">
        <f>I250+I249+I251</f>
        <v>7583.900000000001</v>
      </c>
      <c r="J248" s="114"/>
      <c r="K248" s="160"/>
    </row>
    <row r="249" spans="1:11" ht="63">
      <c r="A249" s="22" t="s">
        <v>15</v>
      </c>
      <c r="B249" s="43" t="s">
        <v>113</v>
      </c>
      <c r="C249" s="43" t="s">
        <v>182</v>
      </c>
      <c r="D249" s="43" t="s">
        <v>16</v>
      </c>
      <c r="E249" s="44">
        <v>6864.6</v>
      </c>
      <c r="F249" s="176"/>
      <c r="G249" s="44">
        <f>E249+F249</f>
        <v>6864.6</v>
      </c>
      <c r="H249" s="44">
        <v>6635.1</v>
      </c>
      <c r="I249" s="44">
        <v>6635.1</v>
      </c>
      <c r="J249" s="114"/>
      <c r="K249" s="160"/>
    </row>
    <row r="250" spans="1:11" ht="31.5">
      <c r="A250" s="58" t="s">
        <v>13</v>
      </c>
      <c r="B250" s="43" t="s">
        <v>113</v>
      </c>
      <c r="C250" s="43" t="s">
        <v>182</v>
      </c>
      <c r="D250" s="43" t="s">
        <v>8</v>
      </c>
      <c r="E250" s="44">
        <v>930</v>
      </c>
      <c r="F250" s="176"/>
      <c r="G250" s="44">
        <f>E250+F250</f>
        <v>930</v>
      </c>
      <c r="H250" s="44">
        <v>930</v>
      </c>
      <c r="I250" s="44">
        <v>930</v>
      </c>
      <c r="J250" s="114"/>
      <c r="K250" s="160"/>
    </row>
    <row r="251" spans="1:11" ht="15.75">
      <c r="A251" s="58" t="s">
        <v>9</v>
      </c>
      <c r="B251" s="43" t="s">
        <v>113</v>
      </c>
      <c r="C251" s="43" t="s">
        <v>182</v>
      </c>
      <c r="D251" s="43" t="s">
        <v>12</v>
      </c>
      <c r="E251" s="44">
        <v>18.8</v>
      </c>
      <c r="F251" s="176"/>
      <c r="G251" s="44">
        <f>E251+F251</f>
        <v>18.8</v>
      </c>
      <c r="H251" s="44">
        <v>18.8</v>
      </c>
      <c r="I251" s="44">
        <v>18.8</v>
      </c>
      <c r="J251" s="114"/>
      <c r="K251" s="160"/>
    </row>
    <row r="252" spans="1:11" ht="31.5">
      <c r="A252" s="41" t="s">
        <v>54</v>
      </c>
      <c r="B252" s="43" t="s">
        <v>113</v>
      </c>
      <c r="C252" s="43" t="s">
        <v>183</v>
      </c>
      <c r="D252" s="43"/>
      <c r="E252" s="44">
        <f>E253+E254+E256+E255</f>
        <v>12158.6</v>
      </c>
      <c r="F252" s="44">
        <f>F253+F254+F256+F255</f>
        <v>-482.30000000000007</v>
      </c>
      <c r="G252" s="44">
        <f>G253+G254+G256+G255</f>
        <v>11676.3</v>
      </c>
      <c r="H252" s="44">
        <f>H253+H254+H256+H255</f>
        <v>9401.5</v>
      </c>
      <c r="I252" s="44">
        <f>I253+I254+I256+I255</f>
        <v>9401.5</v>
      </c>
      <c r="J252" s="114"/>
      <c r="K252" s="160"/>
    </row>
    <row r="253" spans="1:11" ht="63">
      <c r="A253" s="22" t="s">
        <v>15</v>
      </c>
      <c r="B253" s="43" t="s">
        <v>113</v>
      </c>
      <c r="C253" s="43" t="s">
        <v>183</v>
      </c>
      <c r="D253" s="43" t="s">
        <v>16</v>
      </c>
      <c r="E253" s="38">
        <v>8708.8</v>
      </c>
      <c r="F253" s="176">
        <f>32.1+0.2</f>
        <v>32.300000000000004</v>
      </c>
      <c r="G253" s="38">
        <f>E253+F253</f>
        <v>8741.099999999999</v>
      </c>
      <c r="H253" s="38">
        <v>8708.8</v>
      </c>
      <c r="I253" s="38">
        <v>8708.8</v>
      </c>
      <c r="J253" s="114"/>
      <c r="K253" s="160"/>
    </row>
    <row r="254" spans="1:11" ht="31.5">
      <c r="A254" s="58" t="s">
        <v>13</v>
      </c>
      <c r="B254" s="43" t="s">
        <v>113</v>
      </c>
      <c r="C254" s="43" t="s">
        <v>183</v>
      </c>
      <c r="D254" s="43" t="s">
        <v>8</v>
      </c>
      <c r="E254" s="38">
        <v>690.2</v>
      </c>
      <c r="F254" s="176">
        <v>1.8</v>
      </c>
      <c r="G254" s="38">
        <f>E254+F254</f>
        <v>692</v>
      </c>
      <c r="H254" s="38">
        <v>690.2</v>
      </c>
      <c r="I254" s="38">
        <v>690.2</v>
      </c>
      <c r="J254" s="114"/>
      <c r="K254" s="160"/>
    </row>
    <row r="255" spans="1:11" ht="15.75">
      <c r="A255" s="41" t="s">
        <v>29</v>
      </c>
      <c r="B255" s="43" t="s">
        <v>113</v>
      </c>
      <c r="C255" s="43" t="s">
        <v>183</v>
      </c>
      <c r="D255" s="43" t="s">
        <v>17</v>
      </c>
      <c r="E255" s="38">
        <v>2757.1</v>
      </c>
      <c r="F255" s="176">
        <f>-518.2-1.2</f>
        <v>-519.4000000000001</v>
      </c>
      <c r="G255" s="38">
        <f>E255+F255</f>
        <v>2237.7</v>
      </c>
      <c r="H255" s="38">
        <v>0</v>
      </c>
      <c r="I255" s="38">
        <v>0</v>
      </c>
      <c r="J255" s="114"/>
      <c r="K255" s="160"/>
    </row>
    <row r="256" spans="1:11" ht="15.75">
      <c r="A256" s="58" t="s">
        <v>9</v>
      </c>
      <c r="B256" s="43" t="s">
        <v>113</v>
      </c>
      <c r="C256" s="43" t="s">
        <v>183</v>
      </c>
      <c r="D256" s="43" t="s">
        <v>12</v>
      </c>
      <c r="E256" s="38">
        <v>2.5</v>
      </c>
      <c r="F256" s="176">
        <f>2+1</f>
        <v>3</v>
      </c>
      <c r="G256" s="38">
        <f>E256+F256</f>
        <v>5.5</v>
      </c>
      <c r="H256" s="38">
        <v>2.5</v>
      </c>
      <c r="I256" s="38">
        <v>2.5</v>
      </c>
      <c r="J256" s="114"/>
      <c r="K256" s="160"/>
    </row>
    <row r="257" spans="1:11" ht="15.75">
      <c r="A257" s="89" t="s">
        <v>32</v>
      </c>
      <c r="B257" s="91" t="s">
        <v>114</v>
      </c>
      <c r="C257" s="91" t="s">
        <v>138</v>
      </c>
      <c r="D257" s="91"/>
      <c r="E257" s="92">
        <f aca="true" t="shared" si="5" ref="E257:I258">E258</f>
        <v>725.5</v>
      </c>
      <c r="F257" s="92">
        <f t="shared" si="5"/>
        <v>0</v>
      </c>
      <c r="G257" s="92">
        <f t="shared" si="5"/>
        <v>725.5</v>
      </c>
      <c r="H257" s="92">
        <f t="shared" si="5"/>
        <v>805.5</v>
      </c>
      <c r="I257" s="92">
        <f t="shared" si="5"/>
        <v>805.5</v>
      </c>
      <c r="J257" s="114"/>
      <c r="K257" s="160"/>
    </row>
    <row r="258" spans="1:10" ht="63">
      <c r="A258" s="48" t="s">
        <v>258</v>
      </c>
      <c r="B258" s="43" t="s">
        <v>113</v>
      </c>
      <c r="C258" s="43" t="s">
        <v>257</v>
      </c>
      <c r="D258" s="43"/>
      <c r="E258" s="44">
        <f t="shared" si="5"/>
        <v>725.5</v>
      </c>
      <c r="F258" s="44">
        <f t="shared" si="5"/>
        <v>0</v>
      </c>
      <c r="G258" s="44">
        <f t="shared" si="5"/>
        <v>725.5</v>
      </c>
      <c r="H258" s="44">
        <f t="shared" si="5"/>
        <v>805.5</v>
      </c>
      <c r="I258" s="44">
        <f t="shared" si="5"/>
        <v>805.5</v>
      </c>
      <c r="J258" s="114"/>
    </row>
    <row r="259" spans="1:10" ht="31.5">
      <c r="A259" s="81" t="s">
        <v>10</v>
      </c>
      <c r="B259" s="43" t="s">
        <v>113</v>
      </c>
      <c r="C259" s="43" t="s">
        <v>257</v>
      </c>
      <c r="D259" s="43" t="s">
        <v>11</v>
      </c>
      <c r="E259" s="44">
        <v>725.5</v>
      </c>
      <c r="F259" s="176"/>
      <c r="G259" s="44">
        <f>E259+F259</f>
        <v>725.5</v>
      </c>
      <c r="H259" s="44">
        <v>805.5</v>
      </c>
      <c r="I259" s="44">
        <v>805.5</v>
      </c>
      <c r="J259" s="114"/>
    </row>
    <row r="260" spans="1:10" ht="31.5">
      <c r="A260" s="33" t="s">
        <v>115</v>
      </c>
      <c r="B260" s="34" t="s">
        <v>116</v>
      </c>
      <c r="C260" s="95"/>
      <c r="D260" s="104"/>
      <c r="E260" s="32">
        <f>E261+E272</f>
        <v>29863.199999999997</v>
      </c>
      <c r="F260" s="32">
        <f>F261+F272</f>
        <v>47660.2</v>
      </c>
      <c r="G260" s="32">
        <f>G261+G272</f>
        <v>77523.4</v>
      </c>
      <c r="H260" s="32">
        <f>H261+H272</f>
        <v>28367.2</v>
      </c>
      <c r="I260" s="32">
        <f>I261+I272</f>
        <v>27261.7</v>
      </c>
      <c r="J260" s="114"/>
    </row>
    <row r="261" spans="1:10" ht="47.25">
      <c r="A261" s="96" t="s">
        <v>71</v>
      </c>
      <c r="B261" s="91" t="s">
        <v>116</v>
      </c>
      <c r="C261" s="90" t="s">
        <v>227</v>
      </c>
      <c r="D261" s="90" t="s">
        <v>0</v>
      </c>
      <c r="E261" s="97">
        <f>E269+E262</f>
        <v>4330.8</v>
      </c>
      <c r="F261" s="97">
        <f>F269+F262</f>
        <v>47660.2</v>
      </c>
      <c r="G261" s="97">
        <f>G269+G262</f>
        <v>51991</v>
      </c>
      <c r="H261" s="97">
        <f>H269+H262</f>
        <v>2282.4</v>
      </c>
      <c r="I261" s="97">
        <f>I269+I262</f>
        <v>1335.9</v>
      </c>
      <c r="J261" s="114"/>
    </row>
    <row r="262" spans="1:10" ht="47.25">
      <c r="A262" s="10" t="s">
        <v>108</v>
      </c>
      <c r="B262" s="98" t="s">
        <v>116</v>
      </c>
      <c r="C262" s="11" t="s">
        <v>231</v>
      </c>
      <c r="D262" s="11" t="s">
        <v>0</v>
      </c>
      <c r="E262" s="189">
        <f>E267+E263+E265</f>
        <v>0</v>
      </c>
      <c r="F262" s="189">
        <f>F267+F263+F265</f>
        <v>47660.2</v>
      </c>
      <c r="G262" s="189">
        <f>G267+G263+G265</f>
        <v>47660.2</v>
      </c>
      <c r="H262" s="189">
        <f>H267+H263+H265</f>
        <v>0</v>
      </c>
      <c r="I262" s="189">
        <f>I267+I263+I265</f>
        <v>0</v>
      </c>
      <c r="J262" s="114"/>
    </row>
    <row r="263" spans="1:10" ht="78.75">
      <c r="A263" s="22" t="s">
        <v>378</v>
      </c>
      <c r="B263" s="43" t="s">
        <v>116</v>
      </c>
      <c r="C263" s="43" t="s">
        <v>379</v>
      </c>
      <c r="D263" s="21"/>
      <c r="E263" s="192">
        <f>E264</f>
        <v>0</v>
      </c>
      <c r="F263" s="192">
        <f>F264</f>
        <v>28670.4</v>
      </c>
      <c r="G263" s="192">
        <f>G264</f>
        <v>28670.4</v>
      </c>
      <c r="H263" s="192">
        <f>H264</f>
        <v>0</v>
      </c>
      <c r="I263" s="192">
        <f>I264</f>
        <v>0</v>
      </c>
      <c r="J263" s="114"/>
    </row>
    <row r="264" spans="1:10" ht="31.5">
      <c r="A264" s="22" t="s">
        <v>31</v>
      </c>
      <c r="B264" s="43" t="s">
        <v>116</v>
      </c>
      <c r="C264" s="43" t="s">
        <v>379</v>
      </c>
      <c r="D264" s="21" t="s">
        <v>26</v>
      </c>
      <c r="E264" s="192">
        <v>0</v>
      </c>
      <c r="F264" s="192">
        <v>28670.4</v>
      </c>
      <c r="G264" s="192">
        <f>E264+F264</f>
        <v>28670.4</v>
      </c>
      <c r="H264" s="192">
        <v>0</v>
      </c>
      <c r="I264" s="192">
        <v>0</v>
      </c>
      <c r="J264" s="114"/>
    </row>
    <row r="265" spans="1:10" ht="78.75">
      <c r="A265" s="22" t="s">
        <v>378</v>
      </c>
      <c r="B265" s="43" t="s">
        <v>116</v>
      </c>
      <c r="C265" s="43" t="s">
        <v>380</v>
      </c>
      <c r="D265" s="21"/>
      <c r="E265" s="192">
        <f>E266</f>
        <v>0</v>
      </c>
      <c r="F265" s="192">
        <f>F266</f>
        <v>18841.8</v>
      </c>
      <c r="G265" s="192">
        <f>G266</f>
        <v>18841.8</v>
      </c>
      <c r="H265" s="192">
        <f>H266</f>
        <v>0</v>
      </c>
      <c r="I265" s="192">
        <f>I266</f>
        <v>0</v>
      </c>
      <c r="J265" s="114"/>
    </row>
    <row r="266" spans="1:10" ht="31.5">
      <c r="A266" s="22" t="s">
        <v>31</v>
      </c>
      <c r="B266" s="43" t="s">
        <v>116</v>
      </c>
      <c r="C266" s="43" t="s">
        <v>380</v>
      </c>
      <c r="D266" s="21" t="s">
        <v>26</v>
      </c>
      <c r="E266" s="192">
        <v>0</v>
      </c>
      <c r="F266" s="192">
        <v>18841.8</v>
      </c>
      <c r="G266" s="192">
        <f>E266+F266</f>
        <v>18841.8</v>
      </c>
      <c r="H266" s="192">
        <v>0</v>
      </c>
      <c r="I266" s="192">
        <v>0</v>
      </c>
      <c r="J266" s="114"/>
    </row>
    <row r="267" spans="1:10" ht="78.75">
      <c r="A267" s="22" t="s">
        <v>359</v>
      </c>
      <c r="B267" s="43" t="s">
        <v>116</v>
      </c>
      <c r="C267" s="43" t="s">
        <v>360</v>
      </c>
      <c r="D267" s="43"/>
      <c r="E267" s="37">
        <f>E268</f>
        <v>0</v>
      </c>
      <c r="F267" s="37">
        <f>F268</f>
        <v>148</v>
      </c>
      <c r="G267" s="37">
        <f>G268</f>
        <v>148</v>
      </c>
      <c r="H267" s="37">
        <f>H268</f>
        <v>0</v>
      </c>
      <c r="I267" s="37">
        <f>I268</f>
        <v>0</v>
      </c>
      <c r="J267" s="114"/>
    </row>
    <row r="268" spans="1:10" ht="31.5">
      <c r="A268" s="22" t="s">
        <v>31</v>
      </c>
      <c r="B268" s="43" t="s">
        <v>116</v>
      </c>
      <c r="C268" s="43" t="s">
        <v>360</v>
      </c>
      <c r="D268" s="43" t="s">
        <v>26</v>
      </c>
      <c r="E268" s="37">
        <v>0</v>
      </c>
      <c r="F268" s="37">
        <v>148</v>
      </c>
      <c r="G268" s="37">
        <f>E268+F268</f>
        <v>148</v>
      </c>
      <c r="H268" s="37">
        <v>0</v>
      </c>
      <c r="I268" s="37">
        <v>0</v>
      </c>
      <c r="J268" s="114"/>
    </row>
    <row r="269" spans="1:10" ht="31.5">
      <c r="A269" s="10" t="s">
        <v>326</v>
      </c>
      <c r="B269" s="98" t="s">
        <v>116</v>
      </c>
      <c r="C269" s="11" t="s">
        <v>287</v>
      </c>
      <c r="D269" s="11" t="s">
        <v>0</v>
      </c>
      <c r="E269" s="12">
        <f aca="true" t="shared" si="6" ref="E269:I270">E270</f>
        <v>4330.8</v>
      </c>
      <c r="F269" s="12">
        <f t="shared" si="6"/>
        <v>0</v>
      </c>
      <c r="G269" s="12">
        <f t="shared" si="6"/>
        <v>4330.8</v>
      </c>
      <c r="H269" s="12">
        <f t="shared" si="6"/>
        <v>2282.4</v>
      </c>
      <c r="I269" s="12">
        <f t="shared" si="6"/>
        <v>1335.9</v>
      </c>
      <c r="J269" s="114"/>
    </row>
    <row r="270" spans="1:10" ht="19.5" customHeight="1">
      <c r="A270" s="23" t="s">
        <v>74</v>
      </c>
      <c r="B270" s="43" t="s">
        <v>116</v>
      </c>
      <c r="C270" s="21" t="s">
        <v>286</v>
      </c>
      <c r="D270" s="21"/>
      <c r="E270" s="20">
        <f t="shared" si="6"/>
        <v>4330.8</v>
      </c>
      <c r="F270" s="20">
        <f t="shared" si="6"/>
        <v>0</v>
      </c>
      <c r="G270" s="20">
        <f t="shared" si="6"/>
        <v>4330.8</v>
      </c>
      <c r="H270" s="20">
        <f t="shared" si="6"/>
        <v>2282.4</v>
      </c>
      <c r="I270" s="20">
        <f t="shared" si="6"/>
        <v>1335.9</v>
      </c>
      <c r="J270" s="114"/>
    </row>
    <row r="271" spans="1:10" ht="31.5">
      <c r="A271" s="55" t="s">
        <v>13</v>
      </c>
      <c r="B271" s="43" t="s">
        <v>116</v>
      </c>
      <c r="C271" s="21" t="s">
        <v>286</v>
      </c>
      <c r="D271" s="21" t="s">
        <v>8</v>
      </c>
      <c r="E271" s="20">
        <f>3130.8+1200</f>
        <v>4330.8</v>
      </c>
      <c r="F271" s="175"/>
      <c r="G271" s="20">
        <f>E271+F271</f>
        <v>4330.8</v>
      </c>
      <c r="H271" s="20">
        <v>2282.4</v>
      </c>
      <c r="I271" s="20">
        <v>1335.9</v>
      </c>
      <c r="J271" s="198"/>
    </row>
    <row r="272" spans="1:10" ht="31.5">
      <c r="A272" s="96" t="s">
        <v>91</v>
      </c>
      <c r="B272" s="91" t="s">
        <v>116</v>
      </c>
      <c r="C272" s="90" t="s">
        <v>200</v>
      </c>
      <c r="D272" s="90" t="s">
        <v>0</v>
      </c>
      <c r="E272" s="97">
        <f>E273</f>
        <v>25532.399999999998</v>
      </c>
      <c r="F272" s="97">
        <f>F273</f>
        <v>0</v>
      </c>
      <c r="G272" s="97">
        <f>G273</f>
        <v>25532.399999999998</v>
      </c>
      <c r="H272" s="97">
        <f>H273</f>
        <v>26084.8</v>
      </c>
      <c r="I272" s="97">
        <f>I273</f>
        <v>25925.8</v>
      </c>
      <c r="J272" s="114"/>
    </row>
    <row r="273" spans="1:10" ht="31.5">
      <c r="A273" s="10" t="s">
        <v>93</v>
      </c>
      <c r="B273" s="98" t="s">
        <v>116</v>
      </c>
      <c r="C273" s="11" t="s">
        <v>203</v>
      </c>
      <c r="D273" s="11" t="s">
        <v>0</v>
      </c>
      <c r="E273" s="12">
        <f>E274+E276+E278+E282</f>
        <v>25532.399999999998</v>
      </c>
      <c r="F273" s="12">
        <f>F274+F276+F278+F282</f>
        <v>0</v>
      </c>
      <c r="G273" s="12">
        <f>G274+G276+G278+G282</f>
        <v>25532.399999999998</v>
      </c>
      <c r="H273" s="12">
        <f>H274+H276+H278+H282</f>
        <v>26084.8</v>
      </c>
      <c r="I273" s="12">
        <f>I274+I276+I278+I282</f>
        <v>25925.8</v>
      </c>
      <c r="J273" s="114"/>
    </row>
    <row r="274" spans="1:10" ht="47.25">
      <c r="A274" s="57" t="s">
        <v>63</v>
      </c>
      <c r="B274" s="43" t="s">
        <v>116</v>
      </c>
      <c r="C274" s="43" t="s">
        <v>204</v>
      </c>
      <c r="D274" s="21"/>
      <c r="E274" s="20">
        <f>E275</f>
        <v>1135</v>
      </c>
      <c r="F274" s="20">
        <f>F275</f>
        <v>0</v>
      </c>
      <c r="G274" s="20">
        <f>G275</f>
        <v>1135</v>
      </c>
      <c r="H274" s="20">
        <f>H275</f>
        <v>2593</v>
      </c>
      <c r="I274" s="20">
        <f>I275</f>
        <v>2400</v>
      </c>
      <c r="J274" s="114"/>
    </row>
    <row r="275" spans="1:10" ht="31.5">
      <c r="A275" s="46" t="s">
        <v>13</v>
      </c>
      <c r="B275" s="43" t="s">
        <v>116</v>
      </c>
      <c r="C275" s="43" t="s">
        <v>204</v>
      </c>
      <c r="D275" s="43" t="s">
        <v>8</v>
      </c>
      <c r="E275" s="20">
        <f>2035-700-200</f>
        <v>1135</v>
      </c>
      <c r="F275" s="176"/>
      <c r="G275" s="20">
        <f>E275+F275</f>
        <v>1135</v>
      </c>
      <c r="H275" s="20">
        <v>2593</v>
      </c>
      <c r="I275" s="20">
        <v>2400</v>
      </c>
      <c r="J275" s="114"/>
    </row>
    <row r="276" spans="1:10" ht="19.5" customHeight="1">
      <c r="A276" s="57" t="s">
        <v>18</v>
      </c>
      <c r="B276" s="43" t="s">
        <v>116</v>
      </c>
      <c r="C276" s="43" t="s">
        <v>205</v>
      </c>
      <c r="D276" s="21"/>
      <c r="E276" s="20">
        <f>E277</f>
        <v>300</v>
      </c>
      <c r="F276" s="20">
        <f>F277</f>
        <v>0</v>
      </c>
      <c r="G276" s="20">
        <f>G277</f>
        <v>300</v>
      </c>
      <c r="H276" s="20">
        <f>H277</f>
        <v>456</v>
      </c>
      <c r="I276" s="20">
        <f>I277</f>
        <v>430</v>
      </c>
      <c r="J276" s="114"/>
    </row>
    <row r="277" spans="1:10" ht="31.5">
      <c r="A277" s="46" t="s">
        <v>13</v>
      </c>
      <c r="B277" s="43" t="s">
        <v>116</v>
      </c>
      <c r="C277" s="43" t="s">
        <v>205</v>
      </c>
      <c r="D277" s="43" t="s">
        <v>8</v>
      </c>
      <c r="E277" s="20">
        <v>300</v>
      </c>
      <c r="F277" s="176"/>
      <c r="G277" s="20">
        <f>E277+F277</f>
        <v>300</v>
      </c>
      <c r="H277" s="20">
        <v>456</v>
      </c>
      <c r="I277" s="20">
        <v>430</v>
      </c>
      <c r="J277" s="114"/>
    </row>
    <row r="278" spans="1:10" ht="31.5">
      <c r="A278" s="57" t="s">
        <v>14</v>
      </c>
      <c r="B278" s="43" t="s">
        <v>116</v>
      </c>
      <c r="C278" s="43" t="s">
        <v>206</v>
      </c>
      <c r="D278" s="21"/>
      <c r="E278" s="20">
        <f>SUM(E279:E281)</f>
        <v>16661.899999999998</v>
      </c>
      <c r="F278" s="20">
        <f>SUM(F279:F281)</f>
        <v>0</v>
      </c>
      <c r="G278" s="20">
        <f>SUM(G279:G281)</f>
        <v>16661.899999999998</v>
      </c>
      <c r="H278" s="20">
        <f>SUM(H279:H281)</f>
        <v>16370.3</v>
      </c>
      <c r="I278" s="20">
        <f>SUM(I279:I281)</f>
        <v>16370.3</v>
      </c>
      <c r="J278" s="114"/>
    </row>
    <row r="279" spans="1:10" ht="63">
      <c r="A279" s="56" t="s">
        <v>15</v>
      </c>
      <c r="B279" s="43" t="s">
        <v>116</v>
      </c>
      <c r="C279" s="43" t="s">
        <v>206</v>
      </c>
      <c r="D279" s="43" t="s">
        <v>16</v>
      </c>
      <c r="E279" s="20">
        <v>14446.3</v>
      </c>
      <c r="F279" s="176"/>
      <c r="G279" s="20">
        <f>E279+F279</f>
        <v>14446.3</v>
      </c>
      <c r="H279" s="20">
        <v>14446.3</v>
      </c>
      <c r="I279" s="20">
        <v>14446.3</v>
      </c>
      <c r="J279" s="114"/>
    </row>
    <row r="280" spans="1:10" ht="31.5">
      <c r="A280" s="46" t="s">
        <v>13</v>
      </c>
      <c r="B280" s="43" t="s">
        <v>116</v>
      </c>
      <c r="C280" s="43" t="s">
        <v>206</v>
      </c>
      <c r="D280" s="43" t="s">
        <v>8</v>
      </c>
      <c r="E280" s="20">
        <f>2200.6</f>
        <v>2200.6</v>
      </c>
      <c r="F280" s="176"/>
      <c r="G280" s="20">
        <f>E280+F280</f>
        <v>2200.6</v>
      </c>
      <c r="H280" s="20">
        <v>1909</v>
      </c>
      <c r="I280" s="20">
        <v>1909</v>
      </c>
      <c r="J280" s="114"/>
    </row>
    <row r="281" spans="1:10" ht="15.75">
      <c r="A281" s="22" t="s">
        <v>9</v>
      </c>
      <c r="B281" s="43" t="s">
        <v>116</v>
      </c>
      <c r="C281" s="43" t="s">
        <v>206</v>
      </c>
      <c r="D281" s="43" t="s">
        <v>12</v>
      </c>
      <c r="E281" s="20">
        <v>15</v>
      </c>
      <c r="F281" s="176"/>
      <c r="G281" s="20">
        <f>E281+F281</f>
        <v>15</v>
      </c>
      <c r="H281" s="20">
        <v>15</v>
      </c>
      <c r="I281" s="20">
        <v>15</v>
      </c>
      <c r="J281" s="114"/>
    </row>
    <row r="282" spans="1:10" ht="31.5">
      <c r="A282" s="57" t="s">
        <v>19</v>
      </c>
      <c r="B282" s="43" t="s">
        <v>116</v>
      </c>
      <c r="C282" s="43" t="s">
        <v>207</v>
      </c>
      <c r="D282" s="21"/>
      <c r="E282" s="20">
        <f>E284+E285+E283</f>
        <v>7435.5</v>
      </c>
      <c r="F282" s="20">
        <f>F284+F285+F283</f>
        <v>0</v>
      </c>
      <c r="G282" s="20">
        <f>G284+G285+G283</f>
        <v>7435.5</v>
      </c>
      <c r="H282" s="20">
        <f>H284+H285+H283</f>
        <v>6665.5</v>
      </c>
      <c r="I282" s="20">
        <f>I284+I285+I283</f>
        <v>6725.5</v>
      </c>
      <c r="J282" s="114"/>
    </row>
    <row r="283" spans="1:10" ht="63">
      <c r="A283" s="45" t="s">
        <v>15</v>
      </c>
      <c r="B283" s="43" t="s">
        <v>116</v>
      </c>
      <c r="C283" s="43" t="s">
        <v>207</v>
      </c>
      <c r="D283" s="21" t="s">
        <v>16</v>
      </c>
      <c r="E283" s="20">
        <v>3020.9</v>
      </c>
      <c r="F283" s="175"/>
      <c r="G283" s="20">
        <f>E283+F283</f>
        <v>3020.9</v>
      </c>
      <c r="H283" s="20">
        <v>2960.9</v>
      </c>
      <c r="I283" s="20">
        <v>3020.9</v>
      </c>
      <c r="J283" s="114"/>
    </row>
    <row r="284" spans="1:10" ht="31.5">
      <c r="A284" s="46" t="s">
        <v>13</v>
      </c>
      <c r="B284" s="43" t="s">
        <v>116</v>
      </c>
      <c r="C284" s="43" t="s">
        <v>207</v>
      </c>
      <c r="D284" s="43" t="s">
        <v>8</v>
      </c>
      <c r="E284" s="20">
        <f>4304.6-590</f>
        <v>3714.6000000000004</v>
      </c>
      <c r="F284" s="176"/>
      <c r="G284" s="20">
        <f>E284+F284</f>
        <v>3714.6000000000004</v>
      </c>
      <c r="H284" s="20">
        <v>3004.6</v>
      </c>
      <c r="I284" s="20">
        <v>3004.6</v>
      </c>
      <c r="J284" s="114"/>
    </row>
    <row r="285" spans="1:10" ht="15.75">
      <c r="A285" s="73" t="s">
        <v>9</v>
      </c>
      <c r="B285" s="43" t="s">
        <v>116</v>
      </c>
      <c r="C285" s="43" t="s">
        <v>207</v>
      </c>
      <c r="D285" s="43" t="s">
        <v>12</v>
      </c>
      <c r="E285" s="20">
        <f>1200-500</f>
        <v>700</v>
      </c>
      <c r="F285" s="176"/>
      <c r="G285" s="20">
        <f>E285+F285</f>
        <v>700</v>
      </c>
      <c r="H285" s="20">
        <v>700</v>
      </c>
      <c r="I285" s="20">
        <v>700</v>
      </c>
      <c r="J285" s="114"/>
    </row>
    <row r="286" spans="1:10" ht="15.75">
      <c r="A286" s="33" t="s">
        <v>117</v>
      </c>
      <c r="B286" s="34" t="s">
        <v>118</v>
      </c>
      <c r="C286" s="105"/>
      <c r="D286" s="105"/>
      <c r="E286" s="32">
        <f>E287+E337</f>
        <v>1183177.6999999997</v>
      </c>
      <c r="F286" s="32">
        <f>F287+F337</f>
        <v>56.799999999999926</v>
      </c>
      <c r="G286" s="32">
        <f>G287+G337</f>
        <v>1183234.5</v>
      </c>
      <c r="H286" s="32">
        <f>H287+H337</f>
        <v>1142985.7000000002</v>
      </c>
      <c r="I286" s="32">
        <f>I287+I337</f>
        <v>1140572.7</v>
      </c>
      <c r="J286" s="114"/>
    </row>
    <row r="287" spans="1:10" ht="31.5">
      <c r="A287" s="96" t="s">
        <v>86</v>
      </c>
      <c r="B287" s="91" t="s">
        <v>118</v>
      </c>
      <c r="C287" s="90" t="s">
        <v>152</v>
      </c>
      <c r="D287" s="90" t="s">
        <v>0</v>
      </c>
      <c r="E287" s="97">
        <f>E288+E299+E317+E324+E329</f>
        <v>1182533.6999999997</v>
      </c>
      <c r="F287" s="97">
        <f>F288+F299+F317+F324+F329</f>
        <v>56.799999999999926</v>
      </c>
      <c r="G287" s="97">
        <f>G288+G299+G317+G324+G329</f>
        <v>1182590.5</v>
      </c>
      <c r="H287" s="97">
        <f>H288+H299+H317+H324+H329</f>
        <v>1142447.6</v>
      </c>
      <c r="I287" s="97">
        <f>I288+I299+I317+I324+I329</f>
        <v>1140034.5999999999</v>
      </c>
      <c r="J287" s="114"/>
    </row>
    <row r="288" spans="1:10" ht="31.5">
      <c r="A288" s="10" t="s">
        <v>119</v>
      </c>
      <c r="B288" s="106" t="s">
        <v>118</v>
      </c>
      <c r="C288" s="11" t="s">
        <v>153</v>
      </c>
      <c r="D288" s="11" t="s">
        <v>0</v>
      </c>
      <c r="E288" s="12">
        <f>E289+E295+E293+E297+E291</f>
        <v>457105.9</v>
      </c>
      <c r="F288" s="12">
        <f>F289+F295+F293+F297+F291</f>
        <v>-907.7</v>
      </c>
      <c r="G288" s="12">
        <f>G289+G295+G293+G297+G291</f>
        <v>456198.2</v>
      </c>
      <c r="H288" s="12">
        <f>H289+H295+H293+H297+H291</f>
        <v>440873.89999999997</v>
      </c>
      <c r="I288" s="12">
        <f>I289+I295+I293+I297+I291</f>
        <v>443702.5</v>
      </c>
      <c r="J288" s="114"/>
    </row>
    <row r="289" spans="1:10" ht="31.5">
      <c r="A289" s="41" t="s">
        <v>27</v>
      </c>
      <c r="B289" s="43" t="s">
        <v>118</v>
      </c>
      <c r="C289" s="43" t="s">
        <v>151</v>
      </c>
      <c r="D289" s="43"/>
      <c r="E289" s="44">
        <f>E290</f>
        <v>69163</v>
      </c>
      <c r="F289" s="44">
        <f>F290</f>
        <v>1326.6000000000001</v>
      </c>
      <c r="G289" s="44">
        <f>G290</f>
        <v>70489.6</v>
      </c>
      <c r="H289" s="44">
        <f>H290</f>
        <v>55603.9</v>
      </c>
      <c r="I289" s="44">
        <f>I290</f>
        <v>55493.9</v>
      </c>
      <c r="J289" s="114"/>
    </row>
    <row r="290" spans="1:10" ht="31.5">
      <c r="A290" s="41" t="s">
        <v>10</v>
      </c>
      <c r="B290" s="43" t="s">
        <v>118</v>
      </c>
      <c r="C290" s="43" t="s">
        <v>151</v>
      </c>
      <c r="D290" s="43" t="s">
        <v>11</v>
      </c>
      <c r="E290" s="38">
        <f>63478.7+3251.8+2432.5</f>
        <v>69163</v>
      </c>
      <c r="F290" s="176">
        <f>215+1174.7-63.1</f>
        <v>1326.6000000000001</v>
      </c>
      <c r="G290" s="38">
        <f>E290+F290</f>
        <v>70489.6</v>
      </c>
      <c r="H290" s="38">
        <f>49919.6+3251.8+2432.5</f>
        <v>55603.9</v>
      </c>
      <c r="I290" s="38">
        <f>49809.6+3251.8+2432.5</f>
        <v>55493.9</v>
      </c>
      <c r="J290" s="114"/>
    </row>
    <row r="291" spans="1:10" ht="47.25">
      <c r="A291" s="41" t="s">
        <v>77</v>
      </c>
      <c r="B291" s="43" t="s">
        <v>118</v>
      </c>
      <c r="C291" s="43" t="s">
        <v>155</v>
      </c>
      <c r="D291" s="43"/>
      <c r="E291" s="44">
        <f>E292</f>
        <v>369226.5</v>
      </c>
      <c r="F291" s="44">
        <f>F292</f>
        <v>0</v>
      </c>
      <c r="G291" s="44">
        <f>G292</f>
        <v>369226.5</v>
      </c>
      <c r="H291" s="44">
        <f>H292</f>
        <v>372668.3</v>
      </c>
      <c r="I291" s="44">
        <f>I292</f>
        <v>375606.9</v>
      </c>
      <c r="J291" s="114"/>
    </row>
    <row r="292" spans="1:12" ht="31.5">
      <c r="A292" s="41" t="s">
        <v>10</v>
      </c>
      <c r="B292" s="43" t="s">
        <v>118</v>
      </c>
      <c r="C292" s="43" t="s">
        <v>155</v>
      </c>
      <c r="D292" s="43" t="s">
        <v>11</v>
      </c>
      <c r="E292" s="44">
        <v>369226.5</v>
      </c>
      <c r="F292" s="176"/>
      <c r="G292" s="44">
        <f>E292+F292</f>
        <v>369226.5</v>
      </c>
      <c r="H292" s="44">
        <v>372668.3</v>
      </c>
      <c r="I292" s="44">
        <v>375606.9</v>
      </c>
      <c r="J292" s="114"/>
      <c r="K292" s="114"/>
      <c r="L292" s="114"/>
    </row>
    <row r="293" spans="1:14" ht="31.5">
      <c r="A293" s="41" t="s">
        <v>28</v>
      </c>
      <c r="B293" s="28" t="s">
        <v>118</v>
      </c>
      <c r="C293" s="43" t="s">
        <v>154</v>
      </c>
      <c r="D293" s="43"/>
      <c r="E293" s="44">
        <f>E294</f>
        <v>7000</v>
      </c>
      <c r="F293" s="44">
        <f>F294</f>
        <v>-2234.3</v>
      </c>
      <c r="G293" s="44">
        <f>G294</f>
        <v>4765.7</v>
      </c>
      <c r="H293" s="44">
        <f>H294</f>
        <v>0</v>
      </c>
      <c r="I293" s="44">
        <f>I294</f>
        <v>0</v>
      </c>
      <c r="J293" s="114"/>
      <c r="L293" s="114"/>
      <c r="N293" s="114"/>
    </row>
    <row r="294" spans="1:12" ht="31.5">
      <c r="A294" s="41" t="s">
        <v>10</v>
      </c>
      <c r="B294" s="21" t="s">
        <v>118</v>
      </c>
      <c r="C294" s="43" t="s">
        <v>154</v>
      </c>
      <c r="D294" s="43" t="s">
        <v>11</v>
      </c>
      <c r="E294" s="44">
        <v>7000</v>
      </c>
      <c r="F294" s="176">
        <f>60-5173+2878.7</f>
        <v>-2234.3</v>
      </c>
      <c r="G294" s="44">
        <f>E294+F294</f>
        <v>4765.7</v>
      </c>
      <c r="H294" s="44">
        <v>0</v>
      </c>
      <c r="I294" s="44">
        <v>0</v>
      </c>
      <c r="J294" s="114"/>
      <c r="K294" s="114"/>
      <c r="L294" s="114"/>
    </row>
    <row r="295" spans="1:14" ht="78.75">
      <c r="A295" s="41" t="s">
        <v>76</v>
      </c>
      <c r="B295" s="43" t="s">
        <v>118</v>
      </c>
      <c r="C295" s="43" t="s">
        <v>156</v>
      </c>
      <c r="D295" s="43"/>
      <c r="E295" s="44">
        <f>E296</f>
        <v>9879.5</v>
      </c>
      <c r="F295" s="44">
        <f>F296</f>
        <v>0</v>
      </c>
      <c r="G295" s="44">
        <f>G296</f>
        <v>9879.5</v>
      </c>
      <c r="H295" s="44">
        <f>H296</f>
        <v>10764.8</v>
      </c>
      <c r="I295" s="44">
        <f>I296</f>
        <v>10764.8</v>
      </c>
      <c r="J295" s="114"/>
      <c r="L295" s="114"/>
      <c r="M295" s="114"/>
      <c r="N295" s="114"/>
    </row>
    <row r="296" spans="1:10" ht="31.5">
      <c r="A296" s="41" t="s">
        <v>10</v>
      </c>
      <c r="B296" s="43" t="s">
        <v>118</v>
      </c>
      <c r="C296" s="43" t="s">
        <v>156</v>
      </c>
      <c r="D296" s="43" t="s">
        <v>11</v>
      </c>
      <c r="E296" s="44">
        <v>9879.5</v>
      </c>
      <c r="F296" s="176"/>
      <c r="G296" s="44">
        <f>E296+F296</f>
        <v>9879.5</v>
      </c>
      <c r="H296" s="44">
        <v>10764.8</v>
      </c>
      <c r="I296" s="44">
        <v>10764.8</v>
      </c>
      <c r="J296" s="114"/>
    </row>
    <row r="297" spans="1:12" ht="94.5">
      <c r="A297" s="58" t="s">
        <v>262</v>
      </c>
      <c r="B297" s="43" t="s">
        <v>118</v>
      </c>
      <c r="C297" s="43" t="s">
        <v>157</v>
      </c>
      <c r="D297" s="43"/>
      <c r="E297" s="44">
        <f>E298</f>
        <v>1836.9</v>
      </c>
      <c r="F297" s="44">
        <f>F298</f>
        <v>0</v>
      </c>
      <c r="G297" s="44">
        <f>G298</f>
        <v>1836.9</v>
      </c>
      <c r="H297" s="44">
        <f>H298</f>
        <v>1836.9</v>
      </c>
      <c r="I297" s="44">
        <f>I298</f>
        <v>1836.9</v>
      </c>
      <c r="J297" s="114"/>
      <c r="K297" s="114"/>
      <c r="L297" s="114"/>
    </row>
    <row r="298" spans="1:10" ht="15.75">
      <c r="A298" s="41" t="s">
        <v>29</v>
      </c>
      <c r="B298" s="43" t="s">
        <v>118</v>
      </c>
      <c r="C298" s="43" t="s">
        <v>157</v>
      </c>
      <c r="D298" s="43" t="s">
        <v>17</v>
      </c>
      <c r="E298" s="44">
        <v>1836.9</v>
      </c>
      <c r="F298" s="176"/>
      <c r="G298" s="44">
        <f>E298+F298</f>
        <v>1836.9</v>
      </c>
      <c r="H298" s="44">
        <v>1836.9</v>
      </c>
      <c r="I298" s="44">
        <v>1836.9</v>
      </c>
      <c r="J298" s="114"/>
    </row>
    <row r="299" spans="1:10" ht="31.5">
      <c r="A299" s="10" t="s">
        <v>87</v>
      </c>
      <c r="B299" s="106" t="s">
        <v>118</v>
      </c>
      <c r="C299" s="11" t="s">
        <v>158</v>
      </c>
      <c r="D299" s="11" t="s">
        <v>0</v>
      </c>
      <c r="E299" s="12">
        <f>E300+E306+E315+E313+E304+E311+E309+E302</f>
        <v>625775.3999999999</v>
      </c>
      <c r="F299" s="12">
        <f>F300+F306+F315+F313+F304+F311+F309+F302</f>
        <v>838.9</v>
      </c>
      <c r="G299" s="12">
        <f>G300+G306+G315+G313+G304+G311+G309+G302</f>
        <v>626614.3</v>
      </c>
      <c r="H299" s="12">
        <f>H300+H306+H315+H313+H304+H311+H309</f>
        <v>602878.1</v>
      </c>
      <c r="I299" s="12">
        <f>I300+I306+I315+I313+I304+I311+I309</f>
        <v>603227.5</v>
      </c>
      <c r="J299" s="114"/>
    </row>
    <row r="300" spans="1:10" ht="31.5">
      <c r="A300" s="41" t="s">
        <v>27</v>
      </c>
      <c r="B300" s="43" t="s">
        <v>118</v>
      </c>
      <c r="C300" s="43" t="s">
        <v>159</v>
      </c>
      <c r="D300" s="43"/>
      <c r="E300" s="44">
        <f>E301</f>
        <v>107450.4</v>
      </c>
      <c r="F300" s="44">
        <f>F301</f>
        <v>746.3</v>
      </c>
      <c r="G300" s="44">
        <f>G301</f>
        <v>108196.7</v>
      </c>
      <c r="H300" s="44">
        <f>H301</f>
        <v>83283.6</v>
      </c>
      <c r="I300" s="44">
        <f>I301</f>
        <v>79781.4</v>
      </c>
      <c r="J300" s="114"/>
    </row>
    <row r="301" spans="1:10" ht="31.5">
      <c r="A301" s="41" t="s">
        <v>10</v>
      </c>
      <c r="B301" s="21" t="s">
        <v>118</v>
      </c>
      <c r="C301" s="43" t="s">
        <v>159</v>
      </c>
      <c r="D301" s="43" t="s">
        <v>11</v>
      </c>
      <c r="E301" s="38">
        <f>104967.4+2480+3</f>
        <v>107450.4</v>
      </c>
      <c r="F301" s="176">
        <f>746.3</f>
        <v>746.3</v>
      </c>
      <c r="G301" s="38">
        <f>E301+F301</f>
        <v>108196.7</v>
      </c>
      <c r="H301" s="38">
        <f>80800.6+2480+3</f>
        <v>83283.6</v>
      </c>
      <c r="I301" s="38">
        <f>77298.4+2480+3</f>
        <v>79781.4</v>
      </c>
      <c r="J301" s="114"/>
    </row>
    <row r="302" spans="1:10" ht="31.5">
      <c r="A302" s="41" t="s">
        <v>270</v>
      </c>
      <c r="B302" s="21" t="s">
        <v>118</v>
      </c>
      <c r="C302" s="43" t="s">
        <v>353</v>
      </c>
      <c r="D302" s="43"/>
      <c r="E302" s="44">
        <f>E303</f>
        <v>0</v>
      </c>
      <c r="F302" s="44">
        <f>F303</f>
        <v>89.5</v>
      </c>
      <c r="G302" s="44">
        <f>G303</f>
        <v>89.5</v>
      </c>
      <c r="H302" s="38"/>
      <c r="I302" s="38"/>
      <c r="J302" s="114"/>
    </row>
    <row r="303" spans="1:10" ht="31.5">
      <c r="A303" s="41" t="s">
        <v>10</v>
      </c>
      <c r="B303" s="21" t="s">
        <v>118</v>
      </c>
      <c r="C303" s="43" t="s">
        <v>353</v>
      </c>
      <c r="D303" s="43" t="s">
        <v>11</v>
      </c>
      <c r="E303" s="38">
        <v>0</v>
      </c>
      <c r="F303" s="176">
        <v>89.5</v>
      </c>
      <c r="G303" s="38">
        <f>E303+F303</f>
        <v>89.5</v>
      </c>
      <c r="H303" s="38"/>
      <c r="I303" s="38"/>
      <c r="J303" s="114"/>
    </row>
    <row r="304" spans="1:10" ht="47.25">
      <c r="A304" s="41" t="s">
        <v>77</v>
      </c>
      <c r="B304" s="21" t="s">
        <v>118</v>
      </c>
      <c r="C304" s="43" t="s">
        <v>161</v>
      </c>
      <c r="D304" s="43"/>
      <c r="E304" s="44">
        <f>E305</f>
        <v>483950.4</v>
      </c>
      <c r="F304" s="44">
        <f>F305</f>
        <v>0</v>
      </c>
      <c r="G304" s="44">
        <f>G305</f>
        <v>483950.4</v>
      </c>
      <c r="H304" s="44">
        <f>H305</f>
        <v>488461.6</v>
      </c>
      <c r="I304" s="44">
        <f>I305</f>
        <v>492313.2</v>
      </c>
      <c r="J304" s="114"/>
    </row>
    <row r="305" spans="1:10" ht="31.5">
      <c r="A305" s="41" t="s">
        <v>10</v>
      </c>
      <c r="B305" s="43" t="s">
        <v>118</v>
      </c>
      <c r="C305" s="43" t="s">
        <v>161</v>
      </c>
      <c r="D305" s="43" t="s">
        <v>11</v>
      </c>
      <c r="E305" s="44">
        <v>483950.4</v>
      </c>
      <c r="F305" s="176"/>
      <c r="G305" s="44">
        <f>E305+F305</f>
        <v>483950.4</v>
      </c>
      <c r="H305" s="44">
        <v>488461.6</v>
      </c>
      <c r="I305" s="44">
        <v>492313.2</v>
      </c>
      <c r="J305" s="114"/>
    </row>
    <row r="306" spans="1:10" ht="31.5">
      <c r="A306" s="41" t="s">
        <v>30</v>
      </c>
      <c r="B306" s="43" t="s">
        <v>118</v>
      </c>
      <c r="C306" s="43" t="s">
        <v>169</v>
      </c>
      <c r="D306" s="43"/>
      <c r="E306" s="44">
        <f>E307+E308</f>
        <v>3164.1</v>
      </c>
      <c r="F306" s="44">
        <f>F307+F308</f>
        <v>3</v>
      </c>
      <c r="G306" s="44">
        <f>G307+G308</f>
        <v>3167.1</v>
      </c>
      <c r="H306" s="44">
        <f>H307</f>
        <v>0</v>
      </c>
      <c r="I306" s="44">
        <f>I307</f>
        <v>0</v>
      </c>
      <c r="J306" s="114"/>
    </row>
    <row r="307" spans="1:11" ht="31.5">
      <c r="A307" s="22" t="s">
        <v>31</v>
      </c>
      <c r="B307" s="43" t="s">
        <v>118</v>
      </c>
      <c r="C307" s="43" t="s">
        <v>169</v>
      </c>
      <c r="D307" s="43" t="s">
        <v>26</v>
      </c>
      <c r="E307" s="44">
        <v>3164.1</v>
      </c>
      <c r="F307" s="176"/>
      <c r="G307" s="44">
        <f>E307+F307</f>
        <v>3164.1</v>
      </c>
      <c r="H307" s="44">
        <v>0</v>
      </c>
      <c r="I307" s="44">
        <v>0</v>
      </c>
      <c r="J307" s="114"/>
      <c r="K307" s="114"/>
    </row>
    <row r="308" spans="1:11" ht="31.5">
      <c r="A308" s="41" t="s">
        <v>10</v>
      </c>
      <c r="B308" s="43" t="s">
        <v>118</v>
      </c>
      <c r="C308" s="43" t="s">
        <v>169</v>
      </c>
      <c r="D308" s="43" t="s">
        <v>11</v>
      </c>
      <c r="E308" s="44">
        <v>0</v>
      </c>
      <c r="F308" s="176">
        <v>3</v>
      </c>
      <c r="G308" s="44">
        <f>E308+F308</f>
        <v>3</v>
      </c>
      <c r="H308" s="44"/>
      <c r="I308" s="44"/>
      <c r="J308" s="114"/>
      <c r="K308" s="114"/>
    </row>
    <row r="309" spans="1:10" ht="31.5">
      <c r="A309" s="41" t="s">
        <v>270</v>
      </c>
      <c r="B309" s="43" t="s">
        <v>118</v>
      </c>
      <c r="C309" s="43" t="s">
        <v>275</v>
      </c>
      <c r="D309" s="43"/>
      <c r="E309" s="44">
        <f>E310</f>
        <v>77.6</v>
      </c>
      <c r="F309" s="44">
        <f>F310</f>
        <v>0</v>
      </c>
      <c r="G309" s="44">
        <f>G310</f>
        <v>77.6</v>
      </c>
      <c r="H309" s="44">
        <f>H310</f>
        <v>0</v>
      </c>
      <c r="I309" s="44">
        <f>I310</f>
        <v>0</v>
      </c>
      <c r="J309" s="114"/>
    </row>
    <row r="310" spans="1:10" ht="31.5">
      <c r="A310" s="41" t="s">
        <v>10</v>
      </c>
      <c r="B310" s="43" t="s">
        <v>118</v>
      </c>
      <c r="C310" s="43" t="s">
        <v>275</v>
      </c>
      <c r="D310" s="43" t="s">
        <v>11</v>
      </c>
      <c r="E310" s="44">
        <v>77.6</v>
      </c>
      <c r="F310" s="176"/>
      <c r="G310" s="44">
        <f>E310+F310</f>
        <v>77.6</v>
      </c>
      <c r="H310" s="44">
        <v>0</v>
      </c>
      <c r="I310" s="44"/>
      <c r="J310" s="114"/>
    </row>
    <row r="311" spans="1:10" ht="63">
      <c r="A311" s="41" t="s">
        <v>131</v>
      </c>
      <c r="B311" s="43" t="s">
        <v>118</v>
      </c>
      <c r="C311" s="28" t="s">
        <v>251</v>
      </c>
      <c r="D311" s="43"/>
      <c r="E311" s="38">
        <f>E312</f>
        <v>27143.7</v>
      </c>
      <c r="F311" s="38">
        <f>F312</f>
        <v>0.1</v>
      </c>
      <c r="G311" s="38">
        <f>G312</f>
        <v>27143.8</v>
      </c>
      <c r="H311" s="38">
        <f>H312</f>
        <v>27143.7</v>
      </c>
      <c r="I311" s="38">
        <f>I312</f>
        <v>27143.7</v>
      </c>
      <c r="J311" s="114"/>
    </row>
    <row r="312" spans="1:10" ht="31.5">
      <c r="A312" s="41" t="s">
        <v>10</v>
      </c>
      <c r="B312" s="43" t="s">
        <v>118</v>
      </c>
      <c r="C312" s="28" t="s">
        <v>251</v>
      </c>
      <c r="D312" s="43" t="s">
        <v>11</v>
      </c>
      <c r="E312" s="38">
        <f>26872.3+271.4</f>
        <v>27143.7</v>
      </c>
      <c r="F312" s="176">
        <v>0.1</v>
      </c>
      <c r="G312" s="38">
        <f>E312+F312</f>
        <v>27143.8</v>
      </c>
      <c r="H312" s="38">
        <f>26872.3+271.4</f>
        <v>27143.7</v>
      </c>
      <c r="I312" s="38">
        <f>26872.3+271.4</f>
        <v>27143.7</v>
      </c>
      <c r="J312" s="114"/>
    </row>
    <row r="313" spans="1:10" ht="63">
      <c r="A313" s="41" t="s">
        <v>120</v>
      </c>
      <c r="B313" s="43" t="s">
        <v>118</v>
      </c>
      <c r="C313" s="43" t="s">
        <v>160</v>
      </c>
      <c r="D313" s="43"/>
      <c r="E313" s="44">
        <f>E314</f>
        <v>18.7</v>
      </c>
      <c r="F313" s="44">
        <f>F314</f>
        <v>0</v>
      </c>
      <c r="G313" s="44">
        <f>G314</f>
        <v>18.7</v>
      </c>
      <c r="H313" s="44">
        <f>H314</f>
        <v>18.7</v>
      </c>
      <c r="I313" s="44">
        <f>I314</f>
        <v>18.7</v>
      </c>
      <c r="J313" s="114"/>
    </row>
    <row r="314" spans="1:10" ht="15.75">
      <c r="A314" s="41" t="s">
        <v>29</v>
      </c>
      <c r="B314" s="43" t="s">
        <v>118</v>
      </c>
      <c r="C314" s="43" t="s">
        <v>160</v>
      </c>
      <c r="D314" s="43" t="s">
        <v>17</v>
      </c>
      <c r="E314" s="44">
        <v>18.7</v>
      </c>
      <c r="F314" s="176"/>
      <c r="G314" s="44">
        <f>E314+F314</f>
        <v>18.7</v>
      </c>
      <c r="H314" s="44">
        <v>18.7</v>
      </c>
      <c r="I314" s="44">
        <v>18.7</v>
      </c>
      <c r="J314" s="114"/>
    </row>
    <row r="315" spans="1:10" ht="94.5">
      <c r="A315" s="58" t="s">
        <v>262</v>
      </c>
      <c r="B315" s="43" t="s">
        <v>118</v>
      </c>
      <c r="C315" s="43" t="s">
        <v>162</v>
      </c>
      <c r="D315" s="43"/>
      <c r="E315" s="44">
        <f>E316</f>
        <v>3970.5</v>
      </c>
      <c r="F315" s="44">
        <f>F316</f>
        <v>0</v>
      </c>
      <c r="G315" s="44">
        <f>G316</f>
        <v>3970.5</v>
      </c>
      <c r="H315" s="44">
        <f>H316</f>
        <v>3970.5</v>
      </c>
      <c r="I315" s="44">
        <f>I316</f>
        <v>3970.5</v>
      </c>
      <c r="J315" s="114"/>
    </row>
    <row r="316" spans="1:11" ht="15.75">
      <c r="A316" s="41" t="s">
        <v>29</v>
      </c>
      <c r="B316" s="43" t="s">
        <v>118</v>
      </c>
      <c r="C316" s="43" t="s">
        <v>162</v>
      </c>
      <c r="D316" s="43" t="s">
        <v>17</v>
      </c>
      <c r="E316" s="44">
        <v>3970.5</v>
      </c>
      <c r="F316" s="176"/>
      <c r="G316" s="44">
        <f>E316+F316</f>
        <v>3970.5</v>
      </c>
      <c r="H316" s="44">
        <v>3970.5</v>
      </c>
      <c r="I316" s="44">
        <v>3970.5</v>
      </c>
      <c r="J316" s="114"/>
      <c r="K316" s="114"/>
    </row>
    <row r="317" spans="1:10" ht="15.75">
      <c r="A317" s="10" t="s">
        <v>88</v>
      </c>
      <c r="B317" s="106" t="s">
        <v>118</v>
      </c>
      <c r="C317" s="11" t="s">
        <v>163</v>
      </c>
      <c r="D317" s="11" t="s">
        <v>0</v>
      </c>
      <c r="E317" s="12">
        <f>E318+E320+E322</f>
        <v>32485.899999999998</v>
      </c>
      <c r="F317" s="12">
        <f>F318+F320+F322</f>
        <v>125.6</v>
      </c>
      <c r="G317" s="12">
        <f>G318+G320+G322</f>
        <v>32611.499999999996</v>
      </c>
      <c r="H317" s="12">
        <f>H318+H320+H322</f>
        <v>31564.6</v>
      </c>
      <c r="I317" s="12">
        <f>I318+I320+I322</f>
        <v>30044.3</v>
      </c>
      <c r="J317" s="114"/>
    </row>
    <row r="318" spans="1:10" ht="31.5">
      <c r="A318" s="41" t="s">
        <v>27</v>
      </c>
      <c r="B318" s="43" t="s">
        <v>118</v>
      </c>
      <c r="C318" s="43" t="s">
        <v>164</v>
      </c>
      <c r="D318" s="43"/>
      <c r="E318" s="44">
        <f>E319</f>
        <v>28395.5</v>
      </c>
      <c r="F318" s="44">
        <f>F319</f>
        <v>125.6</v>
      </c>
      <c r="G318" s="44">
        <f>G319</f>
        <v>28521.1</v>
      </c>
      <c r="H318" s="44">
        <f>H319</f>
        <v>27474.2</v>
      </c>
      <c r="I318" s="44">
        <f>I319</f>
        <v>26963.8</v>
      </c>
      <c r="J318" s="114"/>
    </row>
    <row r="319" spans="1:10" ht="31.5">
      <c r="A319" s="41" t="s">
        <v>10</v>
      </c>
      <c r="B319" s="43" t="s">
        <v>118</v>
      </c>
      <c r="C319" s="43" t="s">
        <v>164</v>
      </c>
      <c r="D319" s="43" t="s">
        <v>11</v>
      </c>
      <c r="E319" s="38">
        <f>36559.8-3251.8-4912.5</f>
        <v>28395.5</v>
      </c>
      <c r="F319" s="176">
        <f>112.6+13</f>
        <v>125.6</v>
      </c>
      <c r="G319" s="38">
        <f>E319+F319</f>
        <v>28521.1</v>
      </c>
      <c r="H319" s="38">
        <f>35638.5-3251.8-4912.5</f>
        <v>27474.2</v>
      </c>
      <c r="I319" s="38">
        <f>35128.1-3251.8-4912.5</f>
        <v>26963.8</v>
      </c>
      <c r="J319" s="114"/>
    </row>
    <row r="320" spans="1:11" ht="94.5">
      <c r="A320" s="58" t="s">
        <v>262</v>
      </c>
      <c r="B320" s="43" t="s">
        <v>118</v>
      </c>
      <c r="C320" s="43" t="s">
        <v>165</v>
      </c>
      <c r="D320" s="43"/>
      <c r="E320" s="44">
        <f>E321</f>
        <v>136.6</v>
      </c>
      <c r="F320" s="44">
        <f>F321</f>
        <v>0</v>
      </c>
      <c r="G320" s="44">
        <f>G321</f>
        <v>136.6</v>
      </c>
      <c r="H320" s="44">
        <f>H321</f>
        <v>136.6</v>
      </c>
      <c r="I320" s="44">
        <f>I321</f>
        <v>136.6</v>
      </c>
      <c r="J320" s="114"/>
      <c r="K320" s="114"/>
    </row>
    <row r="321" spans="1:10" ht="15.75">
      <c r="A321" s="41" t="s">
        <v>29</v>
      </c>
      <c r="B321" s="43" t="s">
        <v>118</v>
      </c>
      <c r="C321" s="43" t="s">
        <v>165</v>
      </c>
      <c r="D321" s="43" t="s">
        <v>17</v>
      </c>
      <c r="E321" s="44">
        <v>136.6</v>
      </c>
      <c r="F321" s="176"/>
      <c r="G321" s="44">
        <f>E321+F321</f>
        <v>136.6</v>
      </c>
      <c r="H321" s="44">
        <v>136.6</v>
      </c>
      <c r="I321" s="44">
        <v>136.6</v>
      </c>
      <c r="J321" s="114"/>
    </row>
    <row r="322" spans="1:10" ht="31.5">
      <c r="A322" s="41" t="s">
        <v>302</v>
      </c>
      <c r="B322" s="43" t="s">
        <v>118</v>
      </c>
      <c r="C322" s="43" t="s">
        <v>303</v>
      </c>
      <c r="D322" s="43"/>
      <c r="E322" s="44">
        <f>E323</f>
        <v>3953.8</v>
      </c>
      <c r="F322" s="44">
        <f>F323</f>
        <v>0</v>
      </c>
      <c r="G322" s="44">
        <f>G323</f>
        <v>3953.8</v>
      </c>
      <c r="H322" s="44">
        <f>H323</f>
        <v>3953.8</v>
      </c>
      <c r="I322" s="44">
        <f>I323</f>
        <v>2943.9</v>
      </c>
      <c r="J322" s="114"/>
    </row>
    <row r="323" spans="1:10" ht="31.5">
      <c r="A323" s="41" t="s">
        <v>10</v>
      </c>
      <c r="B323" s="43" t="s">
        <v>118</v>
      </c>
      <c r="C323" s="43" t="s">
        <v>303</v>
      </c>
      <c r="D323" s="43" t="s">
        <v>11</v>
      </c>
      <c r="E323" s="44">
        <v>3953.8</v>
      </c>
      <c r="F323" s="176"/>
      <c r="G323" s="44">
        <f>E323+F323</f>
        <v>3953.8</v>
      </c>
      <c r="H323" s="44">
        <v>3953.8</v>
      </c>
      <c r="I323" s="44">
        <v>2943.9</v>
      </c>
      <c r="J323" s="114"/>
    </row>
    <row r="324" spans="1:10" ht="31.5">
      <c r="A324" s="10" t="s">
        <v>89</v>
      </c>
      <c r="B324" s="106" t="s">
        <v>118</v>
      </c>
      <c r="C324" s="11" t="s">
        <v>173</v>
      </c>
      <c r="D324" s="11" t="s">
        <v>0</v>
      </c>
      <c r="E324" s="12">
        <f>E325</f>
        <v>5363.9</v>
      </c>
      <c r="F324" s="12">
        <f>F325</f>
        <v>0</v>
      </c>
      <c r="G324" s="12">
        <f>G325</f>
        <v>5363.9</v>
      </c>
      <c r="H324" s="12">
        <f>H325</f>
        <v>5363.9</v>
      </c>
      <c r="I324" s="12">
        <f>I325</f>
        <v>5363.9</v>
      </c>
      <c r="J324" s="114"/>
    </row>
    <row r="325" spans="1:10" ht="31.5">
      <c r="A325" s="41" t="s">
        <v>250</v>
      </c>
      <c r="B325" s="43" t="s">
        <v>118</v>
      </c>
      <c r="C325" s="43" t="s">
        <v>245</v>
      </c>
      <c r="D325" s="43"/>
      <c r="E325" s="44">
        <f>E327+E328+E326</f>
        <v>5363.9</v>
      </c>
      <c r="F325" s="44">
        <f>F327+F328+F326</f>
        <v>0</v>
      </c>
      <c r="G325" s="44">
        <f>G327+G328+G326</f>
        <v>5363.9</v>
      </c>
      <c r="H325" s="44">
        <f>H327+H328</f>
        <v>5363.9</v>
      </c>
      <c r="I325" s="44">
        <f>I327+I328</f>
        <v>5363.9</v>
      </c>
      <c r="J325" s="114"/>
    </row>
    <row r="326" spans="1:10" ht="63">
      <c r="A326" s="41" t="s">
        <v>15</v>
      </c>
      <c r="B326" s="43" t="s">
        <v>118</v>
      </c>
      <c r="C326" s="43" t="s">
        <v>245</v>
      </c>
      <c r="D326" s="43" t="s">
        <v>16</v>
      </c>
      <c r="E326" s="44">
        <v>0</v>
      </c>
      <c r="F326" s="44">
        <v>8.2</v>
      </c>
      <c r="G326" s="44">
        <f>E326+F326</f>
        <v>8.2</v>
      </c>
      <c r="H326" s="44">
        <v>0</v>
      </c>
      <c r="I326" s="44">
        <v>0</v>
      </c>
      <c r="J326" s="114"/>
    </row>
    <row r="327" spans="1:10" ht="31.5">
      <c r="A327" s="41" t="s">
        <v>13</v>
      </c>
      <c r="B327" s="43" t="s">
        <v>118</v>
      </c>
      <c r="C327" s="43" t="s">
        <v>245</v>
      </c>
      <c r="D327" s="43" t="s">
        <v>8</v>
      </c>
      <c r="E327" s="44">
        <v>228.7</v>
      </c>
      <c r="F327" s="176">
        <v>10.7</v>
      </c>
      <c r="G327" s="44">
        <f>E327+F327</f>
        <v>239.39999999999998</v>
      </c>
      <c r="H327" s="44">
        <v>228.7</v>
      </c>
      <c r="I327" s="44">
        <v>228.7</v>
      </c>
      <c r="J327" s="114"/>
    </row>
    <row r="328" spans="1:10" ht="31.5">
      <c r="A328" s="80" t="s">
        <v>10</v>
      </c>
      <c r="B328" s="43" t="s">
        <v>118</v>
      </c>
      <c r="C328" s="43" t="s">
        <v>245</v>
      </c>
      <c r="D328" s="43" t="s">
        <v>11</v>
      </c>
      <c r="E328" s="44">
        <f>2120+3015.2</f>
        <v>5135.2</v>
      </c>
      <c r="F328" s="176">
        <v>-18.9</v>
      </c>
      <c r="G328" s="44">
        <f>E328+F328</f>
        <v>5116.3</v>
      </c>
      <c r="H328" s="44">
        <f>2120+3015.2</f>
        <v>5135.2</v>
      </c>
      <c r="I328" s="44">
        <f>2120+3015.2</f>
        <v>5135.2</v>
      </c>
      <c r="J328" s="114"/>
    </row>
    <row r="329" spans="1:10" ht="31.5">
      <c r="A329" s="10" t="s">
        <v>82</v>
      </c>
      <c r="B329" s="106" t="s">
        <v>118</v>
      </c>
      <c r="C329" s="11" t="s">
        <v>166</v>
      </c>
      <c r="D329" s="11" t="s">
        <v>0</v>
      </c>
      <c r="E329" s="12">
        <f>E330+E334</f>
        <v>61802.6</v>
      </c>
      <c r="F329" s="12">
        <f>F330+F334</f>
        <v>0</v>
      </c>
      <c r="G329" s="12">
        <f>G330+G334</f>
        <v>61802.6</v>
      </c>
      <c r="H329" s="12">
        <f>H330+H334</f>
        <v>61767.1</v>
      </c>
      <c r="I329" s="12">
        <f>I330+I334</f>
        <v>57696.399999999994</v>
      </c>
      <c r="J329" s="114"/>
    </row>
    <row r="330" spans="1:10" ht="31.5">
      <c r="A330" s="41" t="s">
        <v>14</v>
      </c>
      <c r="B330" s="43" t="s">
        <v>118</v>
      </c>
      <c r="C330" s="43" t="s">
        <v>167</v>
      </c>
      <c r="D330" s="43"/>
      <c r="E330" s="44">
        <f>E331+E332+E333</f>
        <v>32143.8</v>
      </c>
      <c r="F330" s="44">
        <f>F331+F332+F333</f>
        <v>0</v>
      </c>
      <c r="G330" s="44">
        <f>G331+G332+G333</f>
        <v>32143.8</v>
      </c>
      <c r="H330" s="44">
        <f>H331+H332+H333</f>
        <v>32114.3</v>
      </c>
      <c r="I330" s="44">
        <f>I331+I332+I333</f>
        <v>29336.8</v>
      </c>
      <c r="J330" s="114"/>
    </row>
    <row r="331" spans="1:10" ht="63">
      <c r="A331" s="41" t="s">
        <v>15</v>
      </c>
      <c r="B331" s="43" t="s">
        <v>118</v>
      </c>
      <c r="C331" s="43" t="s">
        <v>167</v>
      </c>
      <c r="D331" s="43" t="s">
        <v>16</v>
      </c>
      <c r="E331" s="44">
        <f>25756.7+0.8+0.8</f>
        <v>25758.3</v>
      </c>
      <c r="F331" s="176"/>
      <c r="G331" s="44">
        <f>E331+F331</f>
        <v>25758.3</v>
      </c>
      <c r="H331" s="44">
        <f>25756.7+0.8+0.8</f>
        <v>25758.3</v>
      </c>
      <c r="I331" s="44">
        <v>25080.2</v>
      </c>
      <c r="J331" s="114"/>
    </row>
    <row r="332" spans="1:10" ht="31.5">
      <c r="A332" s="41" t="s">
        <v>13</v>
      </c>
      <c r="B332" s="43" t="s">
        <v>118</v>
      </c>
      <c r="C332" s="43" t="s">
        <v>167</v>
      </c>
      <c r="D332" s="43" t="s">
        <v>8</v>
      </c>
      <c r="E332" s="44">
        <f>6150.6-0.8-0.8</f>
        <v>6149</v>
      </c>
      <c r="F332" s="176"/>
      <c r="G332" s="44">
        <f>E332+F332</f>
        <v>6149</v>
      </c>
      <c r="H332" s="44">
        <f>6121.1-0.8-0.8</f>
        <v>6119.5</v>
      </c>
      <c r="I332" s="44">
        <v>4020.1</v>
      </c>
      <c r="J332" s="114"/>
    </row>
    <row r="333" spans="1:10" ht="15.75">
      <c r="A333" s="46" t="s">
        <v>9</v>
      </c>
      <c r="B333" s="43" t="s">
        <v>118</v>
      </c>
      <c r="C333" s="43" t="s">
        <v>167</v>
      </c>
      <c r="D333" s="43" t="s">
        <v>12</v>
      </c>
      <c r="E333" s="44">
        <v>236.5</v>
      </c>
      <c r="F333" s="176"/>
      <c r="G333" s="44">
        <f>E333+F333</f>
        <v>236.5</v>
      </c>
      <c r="H333" s="44">
        <v>236.5</v>
      </c>
      <c r="I333" s="44">
        <v>236.5</v>
      </c>
      <c r="J333" s="114"/>
    </row>
    <row r="334" spans="1:10" ht="31.5">
      <c r="A334" s="41" t="s">
        <v>60</v>
      </c>
      <c r="B334" s="43" t="s">
        <v>118</v>
      </c>
      <c r="C334" s="43" t="s">
        <v>174</v>
      </c>
      <c r="D334" s="43"/>
      <c r="E334" s="44">
        <f>E335+E336</f>
        <v>29658.8</v>
      </c>
      <c r="F334" s="44">
        <f>F335+F336</f>
        <v>0</v>
      </c>
      <c r="G334" s="44">
        <f>G335+G336</f>
        <v>29658.8</v>
      </c>
      <c r="H334" s="44">
        <f>H335+H336</f>
        <v>29652.8</v>
      </c>
      <c r="I334" s="44">
        <f>I335+I336</f>
        <v>28359.6</v>
      </c>
      <c r="J334" s="114"/>
    </row>
    <row r="335" spans="1:10" ht="63">
      <c r="A335" s="41" t="s">
        <v>15</v>
      </c>
      <c r="B335" s="43" t="s">
        <v>118</v>
      </c>
      <c r="C335" s="43" t="s">
        <v>168</v>
      </c>
      <c r="D335" s="43" t="s">
        <v>16</v>
      </c>
      <c r="E335" s="44">
        <v>28155.6</v>
      </c>
      <c r="F335" s="176"/>
      <c r="G335" s="44">
        <f>E335+F335</f>
        <v>28155.6</v>
      </c>
      <c r="H335" s="44">
        <v>28155.6</v>
      </c>
      <c r="I335" s="44">
        <v>27836</v>
      </c>
      <c r="J335" s="114"/>
    </row>
    <row r="336" spans="1:10" ht="31.5">
      <c r="A336" s="41" t="s">
        <v>13</v>
      </c>
      <c r="B336" s="43" t="s">
        <v>118</v>
      </c>
      <c r="C336" s="43" t="s">
        <v>168</v>
      </c>
      <c r="D336" s="43" t="s">
        <v>8</v>
      </c>
      <c r="E336" s="44">
        <v>1503.2</v>
      </c>
      <c r="F336" s="176"/>
      <c r="G336" s="44">
        <f>E336+F336</f>
        <v>1503.2</v>
      </c>
      <c r="H336" s="44">
        <v>1497.2</v>
      </c>
      <c r="I336" s="44">
        <v>523.6</v>
      </c>
      <c r="J336" s="114"/>
    </row>
    <row r="337" spans="1:10" ht="31.5">
      <c r="A337" s="96" t="s">
        <v>96</v>
      </c>
      <c r="B337" s="90" t="s">
        <v>118</v>
      </c>
      <c r="C337" s="90" t="s">
        <v>221</v>
      </c>
      <c r="D337" s="90" t="s">
        <v>0</v>
      </c>
      <c r="E337" s="107">
        <f aca="true" t="shared" si="7" ref="E337:H339">E338</f>
        <v>644</v>
      </c>
      <c r="F337" s="107">
        <f t="shared" si="7"/>
        <v>0</v>
      </c>
      <c r="G337" s="107">
        <f t="shared" si="7"/>
        <v>644</v>
      </c>
      <c r="H337" s="107">
        <f t="shared" si="7"/>
        <v>538.1</v>
      </c>
      <c r="I337" s="107">
        <f>I338</f>
        <v>538.1</v>
      </c>
      <c r="J337" s="114"/>
    </row>
    <row r="338" spans="1:10" ht="47.25">
      <c r="A338" s="10" t="s">
        <v>98</v>
      </c>
      <c r="B338" s="106" t="s">
        <v>118</v>
      </c>
      <c r="C338" s="11" t="s">
        <v>177</v>
      </c>
      <c r="D338" s="11" t="s">
        <v>0</v>
      </c>
      <c r="E338" s="12">
        <f t="shared" si="7"/>
        <v>644</v>
      </c>
      <c r="F338" s="12">
        <f t="shared" si="7"/>
        <v>0</v>
      </c>
      <c r="G338" s="12">
        <f t="shared" si="7"/>
        <v>644</v>
      </c>
      <c r="H338" s="12">
        <f t="shared" si="7"/>
        <v>538.1</v>
      </c>
      <c r="I338" s="12">
        <f>I339</f>
        <v>538.1</v>
      </c>
      <c r="J338" s="114"/>
    </row>
    <row r="339" spans="1:10" ht="78.75">
      <c r="A339" s="42" t="s">
        <v>121</v>
      </c>
      <c r="B339" s="28" t="s">
        <v>118</v>
      </c>
      <c r="C339" s="36" t="s">
        <v>224</v>
      </c>
      <c r="D339" s="36"/>
      <c r="E339" s="66">
        <f t="shared" si="7"/>
        <v>644</v>
      </c>
      <c r="F339" s="66">
        <f t="shared" si="7"/>
        <v>0</v>
      </c>
      <c r="G339" s="66">
        <f t="shared" si="7"/>
        <v>644</v>
      </c>
      <c r="H339" s="66">
        <f t="shared" si="7"/>
        <v>538.1</v>
      </c>
      <c r="I339" s="66">
        <f>I340</f>
        <v>538.1</v>
      </c>
      <c r="J339" s="114"/>
    </row>
    <row r="340" spans="1:12" ht="15.75">
      <c r="A340" s="42" t="s">
        <v>29</v>
      </c>
      <c r="B340" s="28" t="s">
        <v>118</v>
      </c>
      <c r="C340" s="36" t="s">
        <v>224</v>
      </c>
      <c r="D340" s="36" t="s">
        <v>17</v>
      </c>
      <c r="E340" s="66">
        <v>644</v>
      </c>
      <c r="F340" s="180"/>
      <c r="G340" s="66">
        <f>E340+F340</f>
        <v>644</v>
      </c>
      <c r="H340" s="66">
        <v>538.1</v>
      </c>
      <c r="I340" s="66">
        <v>538.1</v>
      </c>
      <c r="J340" s="114"/>
      <c r="K340" s="114"/>
      <c r="L340" s="114"/>
    </row>
    <row r="341" spans="1:10" ht="15.75">
      <c r="A341" s="33" t="s">
        <v>122</v>
      </c>
      <c r="B341" s="34" t="s">
        <v>123</v>
      </c>
      <c r="C341" s="95"/>
      <c r="D341" s="104"/>
      <c r="E341" s="32">
        <f>E342+E349</f>
        <v>108923.3</v>
      </c>
      <c r="F341" s="32">
        <f>F342+F349</f>
        <v>17536</v>
      </c>
      <c r="G341" s="32">
        <f>G342+G349</f>
        <v>126459.3</v>
      </c>
      <c r="H341" s="32">
        <f>H342+H349</f>
        <v>116515.6</v>
      </c>
      <c r="I341" s="32">
        <f>I342+I349</f>
        <v>116840.5</v>
      </c>
      <c r="J341" s="114"/>
    </row>
    <row r="342" spans="1:10" ht="31.5">
      <c r="A342" s="96" t="s">
        <v>91</v>
      </c>
      <c r="B342" s="108" t="s">
        <v>123</v>
      </c>
      <c r="C342" s="90" t="s">
        <v>200</v>
      </c>
      <c r="D342" s="90" t="s">
        <v>0</v>
      </c>
      <c r="E342" s="97">
        <f aca="true" t="shared" si="8" ref="E342:I343">E343</f>
        <v>18937.8</v>
      </c>
      <c r="F342" s="97">
        <f t="shared" si="8"/>
        <v>686</v>
      </c>
      <c r="G342" s="97">
        <f t="shared" si="8"/>
        <v>19623.8</v>
      </c>
      <c r="H342" s="97">
        <f t="shared" si="8"/>
        <v>18613.5</v>
      </c>
      <c r="I342" s="97">
        <f t="shared" si="8"/>
        <v>18355</v>
      </c>
      <c r="J342" s="114"/>
    </row>
    <row r="343" spans="1:10" ht="31.5">
      <c r="A343" s="10" t="s">
        <v>92</v>
      </c>
      <c r="B343" s="98" t="s">
        <v>123</v>
      </c>
      <c r="C343" s="11" t="s">
        <v>201</v>
      </c>
      <c r="D343" s="11" t="s">
        <v>0</v>
      </c>
      <c r="E343" s="12">
        <f t="shared" si="8"/>
        <v>18937.8</v>
      </c>
      <c r="F343" s="12">
        <f t="shared" si="8"/>
        <v>686</v>
      </c>
      <c r="G343" s="12">
        <f t="shared" si="8"/>
        <v>19623.8</v>
      </c>
      <c r="H343" s="12">
        <f t="shared" si="8"/>
        <v>18613.5</v>
      </c>
      <c r="I343" s="12">
        <f t="shared" si="8"/>
        <v>18355</v>
      </c>
      <c r="J343" s="114"/>
    </row>
    <row r="344" spans="1:10" ht="31.5">
      <c r="A344" s="75" t="s">
        <v>14</v>
      </c>
      <c r="B344" s="43" t="s">
        <v>123</v>
      </c>
      <c r="C344" s="15" t="s">
        <v>202</v>
      </c>
      <c r="D344" s="21"/>
      <c r="E344" s="20">
        <f>SUM(E345:E348)</f>
        <v>18937.8</v>
      </c>
      <c r="F344" s="20">
        <f>SUM(F345:F348)</f>
        <v>686</v>
      </c>
      <c r="G344" s="20">
        <f>SUM(G345:G348)</f>
        <v>19623.8</v>
      </c>
      <c r="H344" s="20">
        <f>SUM(H345:H348)</f>
        <v>18613.5</v>
      </c>
      <c r="I344" s="20">
        <f>SUM(I345:I348)</f>
        <v>18355</v>
      </c>
      <c r="J344" s="114"/>
    </row>
    <row r="345" spans="1:10" ht="63">
      <c r="A345" s="56" t="s">
        <v>15</v>
      </c>
      <c r="B345" s="43" t="s">
        <v>123</v>
      </c>
      <c r="C345" s="15" t="s">
        <v>202</v>
      </c>
      <c r="D345" s="43" t="s">
        <v>16</v>
      </c>
      <c r="E345" s="20">
        <f>12933+795.6+3904-312</f>
        <v>17320.6</v>
      </c>
      <c r="F345" s="176"/>
      <c r="G345" s="20">
        <f>E345+F345</f>
        <v>17320.6</v>
      </c>
      <c r="H345" s="20">
        <f>12875+513.6+3886</f>
        <v>17274.6</v>
      </c>
      <c r="I345" s="20">
        <f>12888+413.6+3890</f>
        <v>17191.6</v>
      </c>
      <c r="J345" s="114"/>
    </row>
    <row r="346" spans="1:10" ht="31.5">
      <c r="A346" s="46" t="s">
        <v>13</v>
      </c>
      <c r="B346" s="43" t="s">
        <v>123</v>
      </c>
      <c r="C346" s="15" t="s">
        <v>202</v>
      </c>
      <c r="D346" s="43" t="s">
        <v>8</v>
      </c>
      <c r="E346" s="20">
        <f>1614.2-334</f>
        <v>1280.2</v>
      </c>
      <c r="F346" s="176">
        <v>100</v>
      </c>
      <c r="G346" s="20">
        <f>E346+F346</f>
        <v>1380.2</v>
      </c>
      <c r="H346" s="20">
        <v>1315.9</v>
      </c>
      <c r="I346" s="20">
        <v>1140.4</v>
      </c>
      <c r="J346" s="114"/>
    </row>
    <row r="347" spans="1:10" ht="15.75">
      <c r="A347" s="42" t="s">
        <v>29</v>
      </c>
      <c r="B347" s="43" t="s">
        <v>123</v>
      </c>
      <c r="C347" s="15" t="s">
        <v>202</v>
      </c>
      <c r="D347" s="43" t="s">
        <v>17</v>
      </c>
      <c r="E347" s="20">
        <f>900-586</f>
        <v>314</v>
      </c>
      <c r="F347" s="176">
        <v>586</v>
      </c>
      <c r="G347" s="20">
        <f>E347+F347</f>
        <v>900</v>
      </c>
      <c r="H347" s="20">
        <v>0</v>
      </c>
      <c r="I347" s="20">
        <v>0</v>
      </c>
      <c r="J347" s="114"/>
    </row>
    <row r="348" spans="1:10" ht="15.75">
      <c r="A348" s="76" t="s">
        <v>9</v>
      </c>
      <c r="B348" s="43" t="s">
        <v>123</v>
      </c>
      <c r="C348" s="15" t="s">
        <v>202</v>
      </c>
      <c r="D348" s="43" t="s">
        <v>12</v>
      </c>
      <c r="E348" s="20">
        <f>19.2+3.8</f>
        <v>23</v>
      </c>
      <c r="F348" s="176"/>
      <c r="G348" s="20">
        <f>E348+F348</f>
        <v>23</v>
      </c>
      <c r="H348" s="20">
        <f>19.2+3.8</f>
        <v>23</v>
      </c>
      <c r="I348" s="20">
        <f>19.2+3.8</f>
        <v>23</v>
      </c>
      <c r="J348" s="114"/>
    </row>
    <row r="349" spans="1:10" ht="15.75">
      <c r="A349" s="89" t="s">
        <v>32</v>
      </c>
      <c r="B349" s="91" t="s">
        <v>123</v>
      </c>
      <c r="C349" s="91" t="s">
        <v>138</v>
      </c>
      <c r="D349" s="91" t="s">
        <v>0</v>
      </c>
      <c r="E349" s="92">
        <f>E356+E358+E360+E362+E364+E366+E354+E368+E370+E350+E374+E372+E352</f>
        <v>89985.5</v>
      </c>
      <c r="F349" s="92">
        <f>F356+F358+F360+F362+F364+F366+F354+F368+F370+F350+F374+F372+F352</f>
        <v>16850</v>
      </c>
      <c r="G349" s="92">
        <f>G356+G358+G360+G362+G364+G366+G354+G368+G370+G350+G374+G372+G352</f>
        <v>106835.5</v>
      </c>
      <c r="H349" s="92">
        <f>H356+H358+H360+H362+H364+H366+H354+H368+H370+H350+H374+H372+H352</f>
        <v>97902.1</v>
      </c>
      <c r="I349" s="92">
        <f>I356+I358+I360+I362+I364+I366+I354+I368+I370+I350+I374+I372+I352</f>
        <v>98485.5</v>
      </c>
      <c r="J349" s="114"/>
    </row>
    <row r="350" spans="1:10" ht="31.5">
      <c r="A350" s="22" t="s">
        <v>73</v>
      </c>
      <c r="B350" s="28" t="s">
        <v>123</v>
      </c>
      <c r="C350" s="43" t="s">
        <v>146</v>
      </c>
      <c r="D350" s="67"/>
      <c r="E350" s="44">
        <f>E351</f>
        <v>57942</v>
      </c>
      <c r="F350" s="44">
        <f>F351</f>
        <v>0</v>
      </c>
      <c r="G350" s="44">
        <f>G351</f>
        <v>57942</v>
      </c>
      <c r="H350" s="44">
        <f>H351</f>
        <v>55705.3</v>
      </c>
      <c r="I350" s="44">
        <f>I351</f>
        <v>41335</v>
      </c>
      <c r="J350" s="114"/>
    </row>
    <row r="351" spans="1:10" ht="15.75">
      <c r="A351" s="48" t="s">
        <v>9</v>
      </c>
      <c r="B351" s="43" t="s">
        <v>123</v>
      </c>
      <c r="C351" s="43" t="s">
        <v>146</v>
      </c>
      <c r="D351" s="43" t="s">
        <v>12</v>
      </c>
      <c r="E351" s="44">
        <f>700+646+56596</f>
        <v>57942</v>
      </c>
      <c r="F351" s="176"/>
      <c r="G351" s="44">
        <f>E351+F351</f>
        <v>57942</v>
      </c>
      <c r="H351" s="44">
        <f>700+44005.3+11000</f>
        <v>55705.3</v>
      </c>
      <c r="I351" s="44">
        <f>205.8+30129.2+11000</f>
        <v>41335</v>
      </c>
      <c r="J351" s="114"/>
    </row>
    <row r="352" spans="1:10" ht="63">
      <c r="A352" s="22" t="s">
        <v>367</v>
      </c>
      <c r="B352" s="122" t="s">
        <v>123</v>
      </c>
      <c r="C352" s="122" t="s">
        <v>366</v>
      </c>
      <c r="D352" s="116"/>
      <c r="E352" s="44">
        <f>E353</f>
        <v>0</v>
      </c>
      <c r="F352" s="44">
        <f>F353</f>
        <v>11.9</v>
      </c>
      <c r="G352" s="44">
        <f>G353</f>
        <v>11.9</v>
      </c>
      <c r="H352" s="44">
        <f>H353</f>
        <v>0</v>
      </c>
      <c r="I352" s="44">
        <f>I353</f>
        <v>0</v>
      </c>
      <c r="J352" s="114"/>
    </row>
    <row r="353" spans="1:10" ht="31.5">
      <c r="A353" s="46" t="s">
        <v>13</v>
      </c>
      <c r="B353" s="122" t="s">
        <v>123</v>
      </c>
      <c r="C353" s="122" t="s">
        <v>366</v>
      </c>
      <c r="D353" s="116" t="s">
        <v>8</v>
      </c>
      <c r="E353" s="44">
        <v>0</v>
      </c>
      <c r="F353" s="176">
        <v>11.9</v>
      </c>
      <c r="G353" s="44">
        <f>E353+F353</f>
        <v>11.9</v>
      </c>
      <c r="H353" s="44">
        <v>0</v>
      </c>
      <c r="I353" s="44">
        <v>0</v>
      </c>
      <c r="J353" s="114"/>
    </row>
    <row r="354" spans="1:10" ht="31.5">
      <c r="A354" s="118" t="s">
        <v>50</v>
      </c>
      <c r="B354" s="122" t="s">
        <v>123</v>
      </c>
      <c r="C354" s="122" t="s">
        <v>136</v>
      </c>
      <c r="D354" s="116"/>
      <c r="E354" s="44">
        <f>E355</f>
        <v>1416.9</v>
      </c>
      <c r="F354" s="44">
        <f>F355</f>
        <v>0</v>
      </c>
      <c r="G354" s="44">
        <f>G355</f>
        <v>1416.9</v>
      </c>
      <c r="H354" s="44">
        <f>H355</f>
        <v>1416.9</v>
      </c>
      <c r="I354" s="44">
        <f>I355</f>
        <v>1416.9</v>
      </c>
      <c r="J354" s="114"/>
    </row>
    <row r="355" spans="1:10" ht="15.75">
      <c r="A355" s="47" t="s">
        <v>45</v>
      </c>
      <c r="B355" s="43" t="s">
        <v>123</v>
      </c>
      <c r="C355" s="43" t="s">
        <v>136</v>
      </c>
      <c r="D355" s="43" t="s">
        <v>46</v>
      </c>
      <c r="E355" s="44">
        <v>1416.9</v>
      </c>
      <c r="F355" s="176"/>
      <c r="G355" s="44">
        <f>E355+F355</f>
        <v>1416.9</v>
      </c>
      <c r="H355" s="44">
        <v>1416.9</v>
      </c>
      <c r="I355" s="44">
        <v>1416.9</v>
      </c>
      <c r="J355" s="114"/>
    </row>
    <row r="356" spans="1:10" ht="47.25">
      <c r="A356" s="81" t="s">
        <v>49</v>
      </c>
      <c r="B356" s="43" t="s">
        <v>123</v>
      </c>
      <c r="C356" s="43" t="s">
        <v>137</v>
      </c>
      <c r="D356" s="21"/>
      <c r="E356" s="44">
        <f>E357</f>
        <v>76.4</v>
      </c>
      <c r="F356" s="44">
        <f>F357</f>
        <v>0</v>
      </c>
      <c r="G356" s="44">
        <f>G357</f>
        <v>76.4</v>
      </c>
      <c r="H356" s="44">
        <f>H357</f>
        <v>78.2</v>
      </c>
      <c r="I356" s="44">
        <f>I357</f>
        <v>78.2</v>
      </c>
      <c r="J356" s="114"/>
    </row>
    <row r="357" spans="1:10" ht="15.75">
      <c r="A357" s="47" t="s">
        <v>45</v>
      </c>
      <c r="B357" s="43" t="s">
        <v>123</v>
      </c>
      <c r="C357" s="43" t="s">
        <v>137</v>
      </c>
      <c r="D357" s="43" t="s">
        <v>46</v>
      </c>
      <c r="E357" s="44">
        <v>76.4</v>
      </c>
      <c r="F357" s="176"/>
      <c r="G357" s="44">
        <f>E357+F357</f>
        <v>76.4</v>
      </c>
      <c r="H357" s="44">
        <v>78.2</v>
      </c>
      <c r="I357" s="44">
        <v>78.2</v>
      </c>
      <c r="J357" s="114"/>
    </row>
    <row r="358" spans="1:10" ht="78.75">
      <c r="A358" s="84" t="s">
        <v>259</v>
      </c>
      <c r="B358" s="43" t="s">
        <v>123</v>
      </c>
      <c r="C358" s="52" t="s">
        <v>141</v>
      </c>
      <c r="D358" s="53"/>
      <c r="E358" s="49">
        <f>E359</f>
        <v>1</v>
      </c>
      <c r="F358" s="49">
        <f>F359</f>
        <v>0</v>
      </c>
      <c r="G358" s="49">
        <f>G359</f>
        <v>1</v>
      </c>
      <c r="H358" s="49">
        <f>H359</f>
        <v>1</v>
      </c>
      <c r="I358" s="49">
        <f>I359</f>
        <v>1</v>
      </c>
      <c r="J358" s="114"/>
    </row>
    <row r="359" spans="1:10" ht="31.5">
      <c r="A359" s="55" t="s">
        <v>13</v>
      </c>
      <c r="B359" s="43" t="s">
        <v>123</v>
      </c>
      <c r="C359" s="52" t="s">
        <v>141</v>
      </c>
      <c r="D359" s="53">
        <v>200</v>
      </c>
      <c r="E359" s="49">
        <v>1</v>
      </c>
      <c r="F359" s="184"/>
      <c r="G359" s="49">
        <f>E359+F359</f>
        <v>1</v>
      </c>
      <c r="H359" s="49">
        <v>1</v>
      </c>
      <c r="I359" s="49">
        <v>1</v>
      </c>
      <c r="J359" s="114"/>
    </row>
    <row r="360" spans="1:10" ht="157.5">
      <c r="A360" s="82" t="s">
        <v>260</v>
      </c>
      <c r="B360" s="43" t="s">
        <v>123</v>
      </c>
      <c r="C360" s="109" t="s">
        <v>142</v>
      </c>
      <c r="D360" s="110"/>
      <c r="E360" s="49">
        <f>E361</f>
        <v>3</v>
      </c>
      <c r="F360" s="49">
        <f>F361</f>
        <v>0</v>
      </c>
      <c r="G360" s="49">
        <f>G361</f>
        <v>3</v>
      </c>
      <c r="H360" s="49">
        <f>H361</f>
        <v>3</v>
      </c>
      <c r="I360" s="49">
        <f>I361</f>
        <v>3</v>
      </c>
      <c r="J360" s="114"/>
    </row>
    <row r="361" spans="1:10" ht="31.5">
      <c r="A361" s="55" t="s">
        <v>13</v>
      </c>
      <c r="B361" s="43" t="s">
        <v>123</v>
      </c>
      <c r="C361" s="109" t="s">
        <v>142</v>
      </c>
      <c r="D361" s="111">
        <v>200</v>
      </c>
      <c r="E361" s="49">
        <v>3</v>
      </c>
      <c r="F361" s="185"/>
      <c r="G361" s="49">
        <f>E361+F361</f>
        <v>3</v>
      </c>
      <c r="H361" s="49">
        <v>3</v>
      </c>
      <c r="I361" s="49">
        <v>3</v>
      </c>
      <c r="J361" s="114"/>
    </row>
    <row r="362" spans="1:10" ht="31.5">
      <c r="A362" s="22" t="s">
        <v>47</v>
      </c>
      <c r="B362" s="43" t="s">
        <v>123</v>
      </c>
      <c r="C362" s="109" t="s">
        <v>143</v>
      </c>
      <c r="D362" s="50"/>
      <c r="E362" s="49">
        <f>E363</f>
        <v>1578.7</v>
      </c>
      <c r="F362" s="49">
        <f>F363</f>
        <v>0</v>
      </c>
      <c r="G362" s="49">
        <f>G363</f>
        <v>1578.7</v>
      </c>
      <c r="H362" s="49">
        <f>H363</f>
        <v>1549</v>
      </c>
      <c r="I362" s="49">
        <f>I363</f>
        <v>1520.1</v>
      </c>
      <c r="J362" s="114"/>
    </row>
    <row r="363" spans="1:12" ht="15.75">
      <c r="A363" s="48" t="s">
        <v>45</v>
      </c>
      <c r="B363" s="43" t="s">
        <v>123</v>
      </c>
      <c r="C363" s="109" t="s">
        <v>143</v>
      </c>
      <c r="D363" s="43" t="s">
        <v>46</v>
      </c>
      <c r="E363" s="49">
        <v>1578.7</v>
      </c>
      <c r="F363" s="176"/>
      <c r="G363" s="49">
        <f>E363+F363</f>
        <v>1578.7</v>
      </c>
      <c r="H363" s="49">
        <v>1549</v>
      </c>
      <c r="I363" s="49">
        <v>1520.1</v>
      </c>
      <c r="J363" s="114"/>
      <c r="L363" s="114"/>
    </row>
    <row r="364" spans="1:10" ht="78.75">
      <c r="A364" s="172" t="s">
        <v>345</v>
      </c>
      <c r="B364" s="43" t="s">
        <v>123</v>
      </c>
      <c r="C364" s="109" t="s">
        <v>144</v>
      </c>
      <c r="D364" s="51"/>
      <c r="E364" s="49">
        <f>E365</f>
        <v>122.9</v>
      </c>
      <c r="F364" s="49">
        <f>F365</f>
        <v>0</v>
      </c>
      <c r="G364" s="49">
        <f>G365</f>
        <v>122.9</v>
      </c>
      <c r="H364" s="49">
        <f>H365</f>
        <v>125.5</v>
      </c>
      <c r="I364" s="49">
        <f>I365</f>
        <v>125.5</v>
      </c>
      <c r="J364" s="114"/>
    </row>
    <row r="365" spans="1:10" ht="15.75">
      <c r="A365" s="48" t="s">
        <v>45</v>
      </c>
      <c r="B365" s="43" t="s">
        <v>123</v>
      </c>
      <c r="C365" s="109" t="s">
        <v>144</v>
      </c>
      <c r="D365" s="43" t="s">
        <v>46</v>
      </c>
      <c r="E365" s="49">
        <v>122.9</v>
      </c>
      <c r="F365" s="176"/>
      <c r="G365" s="49">
        <f>E365+F365</f>
        <v>122.9</v>
      </c>
      <c r="H365" s="49">
        <v>125.5</v>
      </c>
      <c r="I365" s="49">
        <v>125.5</v>
      </c>
      <c r="J365" s="114"/>
    </row>
    <row r="366" spans="1:10" ht="105">
      <c r="A366" s="113" t="s">
        <v>295</v>
      </c>
      <c r="B366" s="43" t="s">
        <v>123</v>
      </c>
      <c r="C366" s="109" t="s">
        <v>145</v>
      </c>
      <c r="D366" s="51"/>
      <c r="E366" s="49">
        <f>E367</f>
        <v>7</v>
      </c>
      <c r="F366" s="49">
        <f>F367</f>
        <v>0</v>
      </c>
      <c r="G366" s="49">
        <f>G367</f>
        <v>7</v>
      </c>
      <c r="H366" s="49">
        <f>H367</f>
        <v>7</v>
      </c>
      <c r="I366" s="49">
        <f>I367</f>
        <v>7</v>
      </c>
      <c r="J366" s="114"/>
    </row>
    <row r="367" spans="1:10" ht="31.5">
      <c r="A367" s="48" t="s">
        <v>13</v>
      </c>
      <c r="B367" s="43" t="s">
        <v>123</v>
      </c>
      <c r="C367" s="109" t="s">
        <v>145</v>
      </c>
      <c r="D367" s="43" t="s">
        <v>8</v>
      </c>
      <c r="E367" s="49">
        <v>7</v>
      </c>
      <c r="F367" s="176"/>
      <c r="G367" s="49">
        <f>E367+F367</f>
        <v>7</v>
      </c>
      <c r="H367" s="49">
        <v>7</v>
      </c>
      <c r="I367" s="49">
        <v>7</v>
      </c>
      <c r="J367" s="114"/>
    </row>
    <row r="368" spans="1:10" ht="31.5">
      <c r="A368" s="22" t="s">
        <v>124</v>
      </c>
      <c r="B368" s="43" t="s">
        <v>123</v>
      </c>
      <c r="C368" s="43" t="s">
        <v>139</v>
      </c>
      <c r="D368" s="43" t="s">
        <v>0</v>
      </c>
      <c r="E368" s="49">
        <f>E369</f>
        <v>3400</v>
      </c>
      <c r="F368" s="49">
        <f>F369</f>
        <v>0</v>
      </c>
      <c r="G368" s="49">
        <f>G369</f>
        <v>3400</v>
      </c>
      <c r="H368" s="49">
        <f>H369</f>
        <v>3200</v>
      </c>
      <c r="I368" s="49">
        <f>I369</f>
        <v>3000</v>
      </c>
      <c r="J368" s="114"/>
    </row>
    <row r="369" spans="1:10" ht="15.75">
      <c r="A369" s="48" t="s">
        <v>45</v>
      </c>
      <c r="B369" s="43" t="s">
        <v>123</v>
      </c>
      <c r="C369" s="43" t="s">
        <v>139</v>
      </c>
      <c r="D369" s="43" t="s">
        <v>46</v>
      </c>
      <c r="E369" s="49">
        <v>3400</v>
      </c>
      <c r="F369" s="176"/>
      <c r="G369" s="49">
        <f>E369+F369</f>
        <v>3400</v>
      </c>
      <c r="H369" s="49">
        <v>3200</v>
      </c>
      <c r="I369" s="49">
        <v>3000</v>
      </c>
      <c r="J369" s="114"/>
    </row>
    <row r="370" spans="1:10" ht="31.5">
      <c r="A370" s="81" t="s">
        <v>48</v>
      </c>
      <c r="B370" s="43" t="s">
        <v>123</v>
      </c>
      <c r="C370" s="43" t="s">
        <v>140</v>
      </c>
      <c r="D370" s="50"/>
      <c r="E370" s="49">
        <f>E371</f>
        <v>20337.6</v>
      </c>
      <c r="F370" s="49">
        <f>F371</f>
        <v>1268.5</v>
      </c>
      <c r="G370" s="49">
        <f>G371</f>
        <v>21606.1</v>
      </c>
      <c r="H370" s="49">
        <f>H371</f>
        <v>17256.7</v>
      </c>
      <c r="I370" s="49">
        <f>I371</f>
        <v>15000</v>
      </c>
      <c r="J370" s="114"/>
    </row>
    <row r="371" spans="1:10" ht="15.75">
      <c r="A371" s="48" t="s">
        <v>45</v>
      </c>
      <c r="B371" s="43" t="s">
        <v>123</v>
      </c>
      <c r="C371" s="43" t="s">
        <v>140</v>
      </c>
      <c r="D371" s="43" t="s">
        <v>46</v>
      </c>
      <c r="E371" s="49">
        <v>20337.6</v>
      </c>
      <c r="F371" s="176">
        <v>1268.5</v>
      </c>
      <c r="G371" s="49">
        <f>E371+F371</f>
        <v>21606.1</v>
      </c>
      <c r="H371" s="49">
        <v>17256.7</v>
      </c>
      <c r="I371" s="49">
        <v>15000</v>
      </c>
      <c r="J371" s="114"/>
    </row>
    <row r="372" spans="1:10" ht="31.5">
      <c r="A372" s="149" t="s">
        <v>350</v>
      </c>
      <c r="B372" s="43">
        <v>992</v>
      </c>
      <c r="C372" s="63" t="s">
        <v>344</v>
      </c>
      <c r="D372" s="63"/>
      <c r="E372" s="49">
        <f>E373</f>
        <v>5100</v>
      </c>
      <c r="F372" s="49">
        <f>F373</f>
        <v>15569.599999999999</v>
      </c>
      <c r="G372" s="49">
        <f>G373</f>
        <v>20669.6</v>
      </c>
      <c r="H372" s="49">
        <f>H373</f>
        <v>0</v>
      </c>
      <c r="I372" s="49">
        <f>I373</f>
        <v>0</v>
      </c>
      <c r="J372" s="114"/>
    </row>
    <row r="373" spans="1:11" ht="15.75">
      <c r="A373" s="169" t="s">
        <v>9</v>
      </c>
      <c r="B373" s="43">
        <v>992</v>
      </c>
      <c r="C373" s="63" t="s">
        <v>344</v>
      </c>
      <c r="D373" s="63">
        <v>800</v>
      </c>
      <c r="E373" s="49">
        <f>3100+2000</f>
        <v>5100</v>
      </c>
      <c r="F373" s="49">
        <f>-5100+17963.6+2279.2+426.8</f>
        <v>15569.599999999999</v>
      </c>
      <c r="G373" s="49">
        <f>E373+F373</f>
        <v>20669.6</v>
      </c>
      <c r="H373" s="49">
        <v>0</v>
      </c>
      <c r="I373" s="49">
        <v>0</v>
      </c>
      <c r="J373" s="114"/>
      <c r="K373" s="114"/>
    </row>
    <row r="374" spans="1:10" ht="15.75">
      <c r="A374" s="163" t="s">
        <v>327</v>
      </c>
      <c r="B374" s="43" t="s">
        <v>123</v>
      </c>
      <c r="C374" s="15" t="s">
        <v>328</v>
      </c>
      <c r="D374" s="164"/>
      <c r="E374" s="49">
        <f>E375</f>
        <v>0</v>
      </c>
      <c r="F374" s="49">
        <f>F375</f>
        <v>0</v>
      </c>
      <c r="G374" s="49">
        <f>G375</f>
        <v>0</v>
      </c>
      <c r="H374" s="49">
        <f>H375</f>
        <v>18559.5</v>
      </c>
      <c r="I374" s="49">
        <f>I375</f>
        <v>35998.8</v>
      </c>
      <c r="J374" s="114"/>
    </row>
    <row r="375" spans="1:10" ht="15.75">
      <c r="A375" s="45" t="s">
        <v>9</v>
      </c>
      <c r="B375" s="43" t="s">
        <v>123</v>
      </c>
      <c r="C375" s="15" t="s">
        <v>328</v>
      </c>
      <c r="D375" s="164">
        <v>800</v>
      </c>
      <c r="E375" s="49">
        <v>0</v>
      </c>
      <c r="F375" s="186"/>
      <c r="G375" s="49">
        <f>E375+F375</f>
        <v>0</v>
      </c>
      <c r="H375" s="49">
        <f>18045+25+489.5</f>
        <v>18559.5</v>
      </c>
      <c r="I375" s="49">
        <f>35509+50+439.8</f>
        <v>35998.8</v>
      </c>
      <c r="J375" s="114"/>
    </row>
    <row r="376" ht="12.75">
      <c r="J376" s="114"/>
    </row>
    <row r="382" ht="15.75">
      <c r="F382" s="49">
        <f>19860-4290.4</f>
        <v>15569.6</v>
      </c>
    </row>
  </sheetData>
  <sheetProtection/>
  <autoFilter ref="A14:N376"/>
  <mergeCells count="16">
    <mergeCell ref="B8:I8"/>
    <mergeCell ref="B9:I9"/>
    <mergeCell ref="B1:I1"/>
    <mergeCell ref="B2:I2"/>
    <mergeCell ref="B3:I3"/>
    <mergeCell ref="B4:I4"/>
    <mergeCell ref="B6:I6"/>
    <mergeCell ref="B7:I7"/>
    <mergeCell ref="E13:E14"/>
    <mergeCell ref="F13:F14"/>
    <mergeCell ref="G13:I13"/>
    <mergeCell ref="A13:A14"/>
    <mergeCell ref="A11:I11"/>
    <mergeCell ref="B13:B14"/>
    <mergeCell ref="C13:C14"/>
    <mergeCell ref="D13:D14"/>
  </mergeCells>
  <printOptions/>
  <pageMargins left="0.3937007874015748" right="0" top="0.5511811023622047" bottom="0.7480314960629921" header="0.31496062992125984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Руслан Валентинович</dc:creator>
  <cp:keywords/>
  <dc:description>POI HSSF rep:2.31.10.166</dc:description>
  <cp:lastModifiedBy>Администратор</cp:lastModifiedBy>
  <cp:lastPrinted>2019-03-11T11:23:02Z</cp:lastPrinted>
  <dcterms:created xsi:type="dcterms:W3CDTF">2013-10-14T07:03:00Z</dcterms:created>
  <dcterms:modified xsi:type="dcterms:W3CDTF">2019-03-11T11:23:09Z</dcterms:modified>
  <cp:category/>
  <cp:version/>
  <cp:contentType/>
  <cp:contentStatus/>
</cp:coreProperties>
</file>