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315" windowHeight="12825" activeTab="0"/>
  </bookViews>
  <sheets>
    <sheet name="2018 год Приложение 3" sheetId="1" r:id="rId1"/>
    <sheet name="2018 год Приложение  5" sheetId="2" r:id="rId2"/>
  </sheets>
  <definedNames>
    <definedName name="_xlnm._FilterDatabase" localSheetId="1" hidden="1">'2018 год Приложение  5'!$A$13:$L$422</definedName>
    <definedName name="_xlnm._FilterDatabase" localSheetId="0" hidden="1">'2018 год Приложение 3'!$A$12:$F$391</definedName>
    <definedName name="Z_00A17BE8_878F_44C0_BEBD_D447448DEF61_.wvu.FilterData" localSheetId="1" hidden="1">'2018 год Приложение  5'!$A$13:$L$420</definedName>
    <definedName name="Z_00A17BE8_878F_44C0_BEBD_D447448DEF61_.wvu.FilterData" localSheetId="0" hidden="1">'2018 год Приложение 3'!$A$12:$F$387</definedName>
    <definedName name="Z_0367B446_25B3_4CB0_AE8F_F56EFA9F0138_.wvu.FilterData" localSheetId="1" hidden="1">'2018 год Приложение  5'!$A$13:$L$420</definedName>
    <definedName name="Z_03B9FC11_D718_472C_9325_658176A1E393_.wvu.FilterData" localSheetId="1" hidden="1">'2018 год Приложение  5'!$A$13:$E$420</definedName>
    <definedName name="Z_05436EAD_0453_445C_AAB7_9532A20E8C45_.wvu.FilterData" localSheetId="1" hidden="1">'2018 год Приложение  5'!$A$12:$I$420</definedName>
    <definedName name="Z_05436EAD_0453_445C_AAB7_9532A20E8C45_.wvu.FilterData" localSheetId="0" hidden="1">'2018 год Приложение 3'!$A$11:$F$387</definedName>
    <definedName name="Z_063D0829_F066_4FFA_8D5C_E3787B171893_.wvu.FilterData" localSheetId="1" hidden="1">'2018 год Приложение  5'!$A$13:$E$420</definedName>
    <definedName name="Z_063D0829_F066_4FFA_8D5C_E3787B171893_.wvu.FilterData" localSheetId="0" hidden="1">'2018 год Приложение 3'!$A$11:$F$387</definedName>
    <definedName name="Z_0716348E_E5A1_49BF_9EA9_22865FC05A43_.wvu.FilterData" localSheetId="1" hidden="1">'2018 год Приложение  5'!$A$13:$E$420</definedName>
    <definedName name="Z_09314010_6A21_4750_99BD_9347C651DB63_.wvu.FilterData" localSheetId="1" hidden="1">'2018 год Приложение  5'!$A$13:$E$420</definedName>
    <definedName name="Z_0CFE7E40_53CB_4F78_8BC0_30B076713ABD_.wvu.FilterData" localSheetId="0" hidden="1">'2018 год Приложение 3'!$A$12:$F$387</definedName>
    <definedName name="Z_0E10038A_98B5_41B6_8A52_E077AEBE24CB_.wvu.FilterData" localSheetId="1" hidden="1">'2018 год Приложение  5'!$A$13:$L$420</definedName>
    <definedName name="Z_0EADD6BE_EB23_4F9F_B827_EC6BFE182CB1_.wvu.FilterData" localSheetId="0" hidden="1">'2018 год Приложение 3'!$A$12:$F$387</definedName>
    <definedName name="Z_0EE3EDD7_0780_4555_BA38_4F54A9D92404_.wvu.FilterData" localSheetId="1" hidden="1">'2018 год Приложение  5'!$A$13:$E$420</definedName>
    <definedName name="Z_0FCE94B1_9002_477B_B2E5_4184A7822AB9_.wvu.FilterData" localSheetId="1" hidden="1">'2018 год Приложение  5'!$A$13:$E$420</definedName>
    <definedName name="Z_13268BAB_D594_46C0_B471_B32C252007A8_.wvu.FilterData" localSheetId="0" hidden="1">'2018 год Приложение 3'!$A$12:$F$387</definedName>
    <definedName name="Z_13A5336D_CAB2_4461_BF67_1FCAB741CB2E_.wvu.FilterData" localSheetId="1" hidden="1">'2018 год Приложение  5'!$A$13:$L$420</definedName>
    <definedName name="Z_13B1D33E_575E_47E1_B1E7_E0E9D6FF2CB6_.wvu.FilterData" localSheetId="1" hidden="1">'2018 год Приложение  5'!$A$13:$L$420</definedName>
    <definedName name="Z_13B1D33E_575E_47E1_B1E7_E0E9D6FF2CB6_.wvu.FilterData" localSheetId="0" hidden="1">'2018 год Приложение 3'!$A$12:$F$387</definedName>
    <definedName name="Z_15FA0134_A4CC_4D11_9858_645DC052B6AD_.wvu.FilterData" localSheetId="1" hidden="1">'2018 год Приложение  5'!$A$13:$E$420</definedName>
    <definedName name="Z_1793FDB0_A567_4A38_9DE3_5A747B08302B_.wvu.FilterData" localSheetId="1" hidden="1">'2018 год Приложение  5'!$A$13:$I$420</definedName>
    <definedName name="Z_1793FDB0_A567_4A38_9DE3_5A747B08302B_.wvu.FilterData" localSheetId="0" hidden="1">'2018 год Приложение 3'!$A$12:$F$387</definedName>
    <definedName name="Z_1AA1C7E8_9431_413E_AEE6_AFCA81CFD471_.wvu.FilterData" localSheetId="1" hidden="1">'2018 год Приложение  5'!$A$12:$I$420</definedName>
    <definedName name="Z_1C0C3F35_71F9_4D2D_A638_A75207DC70B3_.wvu.FilterData" localSheetId="1" hidden="1">'2018 год Приложение  5'!$A$13:$L$420</definedName>
    <definedName name="Z_1C2CBEA6_B1D6_4CFC_89E4_B92BD2AE5C55_.wvu.FilterData" localSheetId="1" hidden="1">'2018 год Приложение  5'!$A$13:$E$13</definedName>
    <definedName name="Z_1E003FC7_CB2C_4674_97E2_017E1C23092C_.wvu.FilterData" localSheetId="1" hidden="1">'2018 год Приложение  5'!$A$13:$L$422</definedName>
    <definedName name="Z_1E00A9CD_B75D_4344_8689_CF1FDB6765FF_.wvu.FilterData" localSheetId="1" hidden="1">'2018 год Приложение  5'!$A$12:$I$420</definedName>
    <definedName name="Z_20A13DD1_7173_4432_8F1D_5127F78A7FC1_.wvu.FilterData" localSheetId="0" hidden="1">'2018 год Приложение 3'!$A$12:$F$387</definedName>
    <definedName name="Z_217D1BE0_084E_4745_877B_49F33F0AAD6D_.wvu.FilterData" localSheetId="1" hidden="1">'2018 год Приложение  5'!$A$13:$L$422</definedName>
    <definedName name="Z_2517D8B2_BD57_49C1_8B33_B3B79A58DB24_.wvu.FilterData" localSheetId="1" hidden="1">'2018 год Приложение  5'!$A$13:$L$420</definedName>
    <definedName name="Z_255C6B67_D096_41E9_BC2F_9E2EF7DC0ADD_.wvu.FilterData" localSheetId="1" hidden="1">'2018 год Приложение  5'!$A$13:$E$420</definedName>
    <definedName name="Z_28EE3EBE_191C_4492_B285_F87B606971F7_.wvu.FilterData" localSheetId="1" hidden="1">'2018 год Приложение  5'!$A$12:$I$420</definedName>
    <definedName name="Z_29F890E0_C9E7_42D5_82BF_281E463A6F97_.wvu.FilterData" localSheetId="0" hidden="1">'2018 год Приложение 3'!$A$13:$F$305</definedName>
    <definedName name="Z_2B5903EA_C582_447F_AE1E_0069BE6A20DA_.wvu.FilterData" localSheetId="1" hidden="1">'2018 год Приложение  5'!$A$12:$I$420</definedName>
    <definedName name="Z_2B5903EA_C582_447F_AE1E_0069BE6A20DA_.wvu.FilterData" localSheetId="0" hidden="1">'2018 год Приложение 3'!$A$11:$F$387</definedName>
    <definedName name="Z_2C15D067_FA26_46B3_9D11_FC677E26E957_.wvu.FilterData" localSheetId="1" hidden="1">'2018 год Приложение  5'!$A$13:$L$422</definedName>
    <definedName name="Z_2C31D4B1_0698_43BF_AA90_7F4960F85D25_.wvu.FilterData" localSheetId="1" hidden="1">'2018 год Приложение  5'!$A$12:$I$12</definedName>
    <definedName name="Z_2C31D4B1_0698_43BF_AA90_7F4960F85D25_.wvu.FilterData" localSheetId="0" hidden="1">'2018 год Приложение 3'!$A$12:$D$387</definedName>
    <definedName name="Z_2C8748C9_2E71_4C69_94DE_87D1C2F1495D_.wvu.FilterData" localSheetId="1" hidden="1">'2018 год Приложение  5'!$A$12:$I$420</definedName>
    <definedName name="Z_2C8748C9_2E71_4C69_94DE_87D1C2F1495D_.wvu.FilterData" localSheetId="0" hidden="1">'2018 год Приложение 3'!$A$11:$F$387</definedName>
    <definedName name="Z_2E8A7F9A_F1D1_411F_B656_1F019CD636A5_.wvu.FilterData" localSheetId="1" hidden="1">'2018 год Приложение  5'!$A$13:$L$420</definedName>
    <definedName name="Z_2E8A7F9A_F1D1_411F_B656_1F019CD636A5_.wvu.FilterData" localSheetId="0" hidden="1">'2018 год Приложение 3'!$A$12:$F$387</definedName>
    <definedName name="Z_2F2BAB57_3B85_4B60_A7AA_BFC253810F7B_.wvu.FilterData" localSheetId="1" hidden="1">'2018 год Приложение  5'!$A$13:$E$420</definedName>
    <definedName name="Z_2F2BAB57_3B85_4B60_A7AA_BFC253810F7B_.wvu.FilterData" localSheetId="0" hidden="1">'2018 год Приложение 3'!$A$12:$F$387</definedName>
    <definedName name="Z_2F4E7589_BB9E_4EE8_9FB7_7E262394E878_.wvu.Cols" localSheetId="1" hidden="1">'2018 год Приложение  5'!$E:$F</definedName>
    <definedName name="Z_2F4E7589_BB9E_4EE8_9FB7_7E262394E878_.wvu.Cols" localSheetId="0" hidden="1">'2018 год Приложение 3'!$D:$E</definedName>
    <definedName name="Z_2F4E7589_BB9E_4EE8_9FB7_7E262394E878_.wvu.FilterData" localSheetId="1" hidden="1">'2018 год Приложение  5'!$A$13:$L$422</definedName>
    <definedName name="Z_2F4E7589_BB9E_4EE8_9FB7_7E262394E878_.wvu.FilterData" localSheetId="0" hidden="1">'2018 год Приложение 3'!$A$12:$F$391</definedName>
    <definedName name="Z_2F4E7589_BB9E_4EE8_9FB7_7E262394E878_.wvu.PrintArea" localSheetId="1" hidden="1">'2018 год Приложение  5'!$A$1:$G$422</definedName>
    <definedName name="Z_2F4E7589_BB9E_4EE8_9FB7_7E262394E878_.wvu.PrintArea" localSheetId="0" hidden="1">'2018 год Приложение 3'!$A$1:$F$391</definedName>
    <definedName name="Z_2F4E7589_BB9E_4EE8_9FB7_7E262394E878_.wvu.PrintTitles" localSheetId="1" hidden="1">'2018 год Приложение  5'!$11:$13</definedName>
    <definedName name="Z_2F4E7589_BB9E_4EE8_9FB7_7E262394E878_.wvu.PrintTitles" localSheetId="0" hidden="1">'2018 год Приложение 3'!$10:$12</definedName>
    <definedName name="Z_2FD6E6CE_7595_422E_A05A_30DB27EAFE8F_.wvu.FilterData" localSheetId="1" hidden="1">'2018 год Приложение  5'!$A$13:$L$420</definedName>
    <definedName name="Z_3011A347_4FEE_45EE_A3D2_6E9495927AC2_.wvu.FilterData" localSheetId="0" hidden="1">'2018 год Приложение 3'!$A$12:$F$387</definedName>
    <definedName name="Z_31304256_DFD3_482B_B984_BC9517A67CAB_.wvu.FilterData" localSheetId="0" hidden="1">'2018 год Приложение 3'!$A$13:$F$305</definedName>
    <definedName name="Z_32513D7C_6D2E_4806_BFCE_CD9FEFA27E0A_.wvu.FilterData" localSheetId="1" hidden="1">'2018 год Приложение  5'!$A$13:$E$420</definedName>
    <definedName name="Z_326281D8_1458_43AD_995C_40833A4FF9F7_.wvu.FilterData" localSheetId="1" hidden="1">'2018 год Приложение  5'!$A$13:$I$420</definedName>
    <definedName name="Z_331A4417_6C49_4562_9796_C359FA2BE96D_.wvu.FilterData" localSheetId="1" hidden="1">'2018 год Приложение  5'!$A$13:$L$420</definedName>
    <definedName name="Z_3496C1F0_BCFA_4A0C_A603_54E999DDD507_.wvu.FilterData" localSheetId="1" hidden="1">'2018 год Приложение  5'!$A$13:$L$420</definedName>
    <definedName name="Z_35042B4D_185D_4923_B7C3_7D72B1327020_.wvu.FilterData" localSheetId="0" hidden="1">'2018 год Приложение 3'!$A$11:$F$387</definedName>
    <definedName name="Z_372AE423_B16C_4226_B887_6F875638DB23_.wvu.FilterData" localSheetId="1" hidden="1">'2018 год Приложение  5'!$A$13:$E$420</definedName>
    <definedName name="Z_372AE423_B16C_4226_B887_6F875638DB23_.wvu.FilterData" localSheetId="0" hidden="1">'2018 год Приложение 3'!$A$12:$F$387</definedName>
    <definedName name="Z_37C22F8C_5317_4036_9B6D_4959DC678D32_.wvu.FilterData" localSheetId="1" hidden="1">'2018 год Приложение  5'!$A$13:$E$420</definedName>
    <definedName name="Z_37C22F8C_5317_4036_9B6D_4959DC678D32_.wvu.FilterData" localSheetId="0" hidden="1">'2018 год Приложение 3'!$A$12:$F$387</definedName>
    <definedName name="Z_386D50F9_CEE7_46CD_A395_43D9880373C4_.wvu.FilterData" localSheetId="1" hidden="1">'2018 год Приложение  5'!$A$13:$E$420</definedName>
    <definedName name="Z_386D50F9_CEE7_46CD_A395_43D9880373C4_.wvu.FilterData" localSheetId="0" hidden="1">'2018 год Приложение 3'!$A$12:$D$387</definedName>
    <definedName name="Z_38C63987_0AE9_4A83_8CF7_BCCCF760641A_.wvu.FilterData" localSheetId="1" hidden="1">'2018 год Приложение  5'!$A$13:$I$420</definedName>
    <definedName name="Z_3A202BC1_A5BF_4B0A_AE04_4ADD78D9DA7D_.wvu.FilterData" localSheetId="1" hidden="1">'2018 год Приложение  5'!$A$13:$L$420</definedName>
    <definedName name="Z_3C3D319D_9875_4423_A472_EA1CBCFD3D32_.wvu.FilterData" localSheetId="1" hidden="1">'2018 год Приложение  5'!$A$13:$L$420</definedName>
    <definedName name="Z_3D36D4CD_D317_4D11_9EF4_279AF0BA4D22_.wvu.FilterData" localSheetId="1" hidden="1">'2018 год Приложение  5'!$A$13:$L$420</definedName>
    <definedName name="Z_3DD74414_5CAB_495E_9125_A70EBFC442AF_.wvu.FilterData" localSheetId="1" hidden="1">'2018 год Приложение  5'!$A$14:$I$420</definedName>
    <definedName name="Z_3DDD7641_CD23_4658_A2CE_B4FEB02A0159_.wvu.FilterData" localSheetId="1" hidden="1">'2018 год Приложение  5'!$A$13:$L$420</definedName>
    <definedName name="Z_3E6C3B2B_9BE5_4A89_A297_56EDE963DDC1_.wvu.FilterData" localSheetId="1" hidden="1">'2018 год Приложение  5'!$A$13:$I$420</definedName>
    <definedName name="Z_3F313A6C_4796_49DF_9C11_D110C8E222E8_.wvu.FilterData" localSheetId="1" hidden="1">'2018 год Приложение  5'!$A$13:$E$13</definedName>
    <definedName name="Z_3F53FC12_C96E_4629_94B2_DDD250704DFC_.wvu.FilterData" localSheetId="1" hidden="1">'2018 год Приложение  5'!$A$13:$L$420</definedName>
    <definedName name="Z_3F53FC12_C96E_4629_94B2_DDD250704DFC_.wvu.FilterData" localSheetId="0" hidden="1">'2018 год Приложение 3'!$A$12:$F$387</definedName>
    <definedName name="Z_40328EBE_1B9A_4C01_AA33_3C094B2C7826_.wvu.FilterData" localSheetId="0" hidden="1">'2018 год Приложение 3'!$A$12:$D$387</definedName>
    <definedName name="Z_4211EEE3_80E0_4661_AF12_187209E361F0_.wvu.FilterData" localSheetId="1" hidden="1">'2018 год Приложение  5'!$A$12:$I$420</definedName>
    <definedName name="Z_4211EEE3_80E0_4661_AF12_187209E361F0_.wvu.FilterData" localSheetId="0" hidden="1">'2018 год Приложение 3'!$A$12:$D$387</definedName>
    <definedName name="Z_424E4B19_E6F2_4A8C_83A5_CFD54B48D6E9_.wvu.FilterData" localSheetId="1" hidden="1">'2018 год Приложение  5'!$A$13:$L$420</definedName>
    <definedName name="Z_427AE314_3976_4058_892A_5851309CCB98_.wvu.FilterData" localSheetId="1" hidden="1">'2018 год Приложение  5'!$A$12:$I$420</definedName>
    <definedName name="Z_427AE314_3976_4058_892A_5851309CCB98_.wvu.FilterData" localSheetId="0" hidden="1">'2018 год Приложение 3'!$A$11:$F$387</definedName>
    <definedName name="Z_43823885_114F_435D_A47D_D3CA76F33AAB_.wvu.FilterData" localSheetId="0" hidden="1">'2018 год Приложение 3'!$A$13:$D$275</definedName>
    <definedName name="Z_467F0D3D_0B71_4362_9E4C_6C954DC8A15D_.wvu.FilterData" localSheetId="1" hidden="1">'2018 год Приложение  5'!$A$14:$I$420</definedName>
    <definedName name="Z_48336C08_94FE_4074_AC8A_EA8B237AD038_.wvu.FilterData" localSheetId="1" hidden="1">'2018 год Приложение  5'!$A$13:$E$420</definedName>
    <definedName name="Z_48336C08_94FE_4074_AC8A_EA8B237AD038_.wvu.FilterData" localSheetId="0" hidden="1">'2018 год Приложение 3'!$A$12:$F$387</definedName>
    <definedName name="Z_4B4FD35A_9469_4FE1_882E_85989A878F33_.wvu.FilterData" localSheetId="1" hidden="1">'2018 год Приложение  5'!$A$13:$E$13</definedName>
    <definedName name="Z_4B6C104C_E823_4230_B8E7_837634FD5851_.wvu.FilterData" localSheetId="1" hidden="1">'2018 год Приложение  5'!$A$13:$I$420</definedName>
    <definedName name="Z_4B6C104C_E823_4230_B8E7_837634FD5851_.wvu.FilterData" localSheetId="0" hidden="1">'2018 год Приложение 3'!$A$12:$F$387</definedName>
    <definedName name="Z_4BF88301_5D07_4335_9373_DE01F04BD47F_.wvu.FilterData" localSheetId="1" hidden="1">'2018 год Приложение  5'!$A$13:$L$420</definedName>
    <definedName name="Z_4CC13233_2272_48EC_B93B_D629C6380523_.wvu.FilterData" localSheetId="1" hidden="1">'2018 год Приложение  5'!$A$12:$I$420</definedName>
    <definedName name="Z_4CC13233_2272_48EC_B93B_D629C6380523_.wvu.FilterData" localSheetId="0" hidden="1">'2018 год Приложение 3'!$A$11:$F$387</definedName>
    <definedName name="Z_4D3648C3_6F57_4DAB_9EA5_7A2AB6A90FF8_.wvu.FilterData" localSheetId="1" hidden="1">'2018 год Приложение  5'!$A$13:$I$420</definedName>
    <definedName name="Z_4DD4AE89_7647_448D_8A0D_26557585F373_.wvu.FilterData" localSheetId="1" hidden="1">'2018 год Приложение  5'!$A$13:$L$420</definedName>
    <definedName name="Z_4DD4AE89_7647_448D_8A0D_26557585F373_.wvu.FilterData" localSheetId="0" hidden="1">'2018 год Приложение 3'!$A$12:$F$387</definedName>
    <definedName name="Z_4E1C3345_197A_4EB5_ACB4_F9888915535C_.wvu.FilterData" localSheetId="0" hidden="1">'2018 год Приложение 3'!$A$12:$F$387</definedName>
    <definedName name="Z_51B46B97_55CA_4B76_BFE3_11ABFF98CFC6_.wvu.FilterData" localSheetId="1" hidden="1">'2018 год Приложение  5'!$A$13:$E$416</definedName>
    <definedName name="Z_52A3D980_C956_4013_B795_3D8200BEA587_.wvu.FilterData" localSheetId="1" hidden="1">'2018 год Приложение  5'!$A$13:$E$420</definedName>
    <definedName name="Z_539E4347_8C7F_44D4_9505_98849C03138E_.wvu.FilterData" localSheetId="0" hidden="1">'2018 год Приложение 3'!$A$11:$F$305</definedName>
    <definedName name="Z_54DA9FAF_3460_4A9A_9DF6_7EF37DBCF7F1_.wvu.FilterData" localSheetId="1" hidden="1">'2018 год Приложение  5'!$A$13:$E$420</definedName>
    <definedName name="Z_54DA9FAF_3460_4A9A_9DF6_7EF37DBCF7F1_.wvu.FilterData" localSheetId="0" hidden="1">'2018 год Приложение 3'!$A$12:$D$387</definedName>
    <definedName name="Z_54FDBBC3_8B4A_4E98_958F_D0CC01A20386_.wvu.FilterData" localSheetId="1" hidden="1">'2018 год Приложение  5'!$A$13:$E$420</definedName>
    <definedName name="Z_55ADA995_3354_4F19_B2FA_4CB4ECB5834D_.wvu.FilterData" localSheetId="0" hidden="1">'2018 год Приложение 3'!$A$13:$D$275</definedName>
    <definedName name="Z_55E1A562_0EF0_422A_9EF8_173A182C0CF4_.wvu.FilterData" localSheetId="0" hidden="1">'2018 год Приложение 3'!$A$12:$F$387</definedName>
    <definedName name="Z_5752EBC4_0B49_4536_8B00_E9C01ED1A121_.wvu.FilterData" localSheetId="1" hidden="1">'2018 год Приложение  5'!$A$13:$H$420</definedName>
    <definedName name="Z_5752EBC4_0B49_4536_8B00_E9C01ED1A121_.wvu.FilterData" localSheetId="0" hidden="1">'2018 год Приложение 3'!$A$12:$F$387</definedName>
    <definedName name="Z_59C2AACE_D634_4A8E_AB6E_28C6423B75B3_.wvu.FilterData" localSheetId="0" hidden="1">'2018 год Приложение 3'!$A$11:$F$305</definedName>
    <definedName name="Z_5C025C79_5D14_4BAA_BFBE_9AADEECC4192_.wvu.FilterData" localSheetId="1" hidden="1">'2018 год Приложение  5'!$A$12:$I$420</definedName>
    <definedName name="Z_5C025C79_5D14_4BAA_BFBE_9AADEECC4192_.wvu.FilterData" localSheetId="0" hidden="1">'2018 год Приложение 3'!$A$11:$F$387</definedName>
    <definedName name="Z_5C65C68E_D575_4A64_A8E2_FD3BFD55704B_.wvu.FilterData" localSheetId="1" hidden="1">'2018 год Приложение  5'!$A$13:$L$420</definedName>
    <definedName name="Z_5D8C17BC_AA9D_4951_B935_41BCC0994151_.wvu.FilterData" localSheetId="1" hidden="1">'2018 год Приложение  5'!$A$12:$I$420</definedName>
    <definedName name="Z_5E41CC12_96D3_46DA_8B27_1E27974E447A_.wvu.FilterData" localSheetId="1" hidden="1">'2018 год Приложение  5'!$A$13:$E$420</definedName>
    <definedName name="Z_600DD210_17BC_46DE_B02E_8F488F8FE244_.wvu.FilterData" localSheetId="1" hidden="1">'2018 год Приложение  5'!$A$12:$I$420</definedName>
    <definedName name="Z_61806E68_5051_48E6_8D45_0FCD3D1558B3_.wvu.FilterData" localSheetId="1" hidden="1">'2018 год Приложение  5'!$A$13:$L$422</definedName>
    <definedName name="Z_61806E68_5051_48E6_8D45_0FCD3D1558B3_.wvu.FilterData" localSheetId="0" hidden="1">'2018 год Приложение 3'!$A$12:$F$391</definedName>
    <definedName name="Z_61806E68_5051_48E6_8D45_0FCD3D1558B3_.wvu.PrintArea" localSheetId="1" hidden="1">'2018 год Приложение  5'!$A$1:$G$422</definedName>
    <definedName name="Z_61806E68_5051_48E6_8D45_0FCD3D1558B3_.wvu.PrintArea" localSheetId="0" hidden="1">'2018 год Приложение 3'!$A$1:$F$391</definedName>
    <definedName name="Z_65075A4D_E3FA_49BB_8009_D0572786FC9F_.wvu.FilterData" localSheetId="1" hidden="1">'2018 год Приложение  5'!$A$13:$E$420</definedName>
    <definedName name="Z_65075A4D_E3FA_49BB_8009_D0572786FC9F_.wvu.FilterData" localSheetId="0" hidden="1">'2018 год Приложение 3'!$A$12:$F$387</definedName>
    <definedName name="Z_6BB85663_E0A1_4834_9E4E_0C6C87C6AB6F_.wvu.FilterData" localSheetId="1" hidden="1">'2018 год Приложение  5'!$A$13:$L$420</definedName>
    <definedName name="Z_6BB85663_E0A1_4834_9E4E_0C6C87C6AB6F_.wvu.FilterData" localSheetId="0" hidden="1">'2018 год Приложение 3'!$A$12:$F$387</definedName>
    <definedName name="Z_6D077CB9_8D59_462F_924F_03374197C26E_.wvu.FilterData" localSheetId="1" hidden="1">'2018 год Приложение  5'!$A$13:$E$420</definedName>
    <definedName name="Z_6DFC8E4B_4846_4ACB_803A_C01DDFF5FD08_.wvu.FilterData" localSheetId="1" hidden="1">'2018 год Приложение  5'!$A$14:$I$420</definedName>
    <definedName name="Z_6FA2F3FF_FC92_4230_AD85_214210FA1FCD_.wvu.FilterData" localSheetId="0" hidden="1">'2018 год Приложение 3'!$A$12:$F$387</definedName>
    <definedName name="Z_70A97D09_6105_4B02_B7B6_DBBACE81FC1A_.wvu.FilterData" localSheetId="1" hidden="1">'2018 год Приложение  5'!$A$13:$E$420</definedName>
    <definedName name="Z_70A97D09_6105_4B02_B7B6_DBBACE81FC1A_.wvu.FilterData" localSheetId="0" hidden="1">'2018 год Приложение 3'!$A$12:$F$387</definedName>
    <definedName name="Z_71E905DE_E4C2_41D6_AE4D_523FA0B80977_.wvu.FilterData" localSheetId="0" hidden="1">'2018 год Приложение 3'!$A$13:$D$275</definedName>
    <definedName name="Z_768B9204_F1EC_47F0_A690_BF94608AD544_.wvu.FilterData" localSheetId="0" hidden="1">'2018 год Приложение 3'!$A$12:$D$387</definedName>
    <definedName name="Z_777E1047_05A4_453A_BA66_615495BC0516_.wvu.FilterData" localSheetId="1" hidden="1">'2018 год Приложение  5'!$A$14:$I$420</definedName>
    <definedName name="Z_777E1047_05A4_453A_BA66_615495BC0516_.wvu.FilterData" localSheetId="0" hidden="1">'2018 год Приложение 3'!$A$12:$F$387</definedName>
    <definedName name="Z_7813E585_2814_4167_ABED_699744C04C2C_.wvu.FilterData" localSheetId="1" hidden="1">'2018 год Приложение  5'!$A$13:$E$13</definedName>
    <definedName name="Z_7D2A376A_8FBD_4BB2_8C7D_94AE0A678472_.wvu.FilterData" localSheetId="1" hidden="1">'2018 год Приложение  5'!$A$13:$L$420</definedName>
    <definedName name="Z_7D2A376A_8FBD_4BB2_8C7D_94AE0A678472_.wvu.FilterData" localSheetId="0" hidden="1">'2018 год Приложение 3'!$A$12:$F$387</definedName>
    <definedName name="Z_7D3926A4_57E5_40FD_95A9_3F0FFE087D34_.wvu.FilterData" localSheetId="1" hidden="1">'2018 год Приложение  5'!$A$13:$E$420</definedName>
    <definedName name="Z_7DA340B0_A677_40FD_82BA_34EB9FBA5556_.wvu.FilterData" localSheetId="1" hidden="1">'2018 год Приложение  5'!$A$13:$L$420</definedName>
    <definedName name="Z_7ED1B12E_18E8_4D0C_999C_3C696EA0954D_.wvu.FilterData" localSheetId="1" hidden="1">'2018 год Приложение  5'!$A$13:$L$420</definedName>
    <definedName name="Z_7ED1B12E_18E8_4D0C_999C_3C696EA0954D_.wvu.FilterData" localSheetId="0" hidden="1">'2018 год Приложение 3'!$A$12:$F$387</definedName>
    <definedName name="Z_7F60680A_F797_4F75_B289_136C39785CB1_.wvu.FilterData" localSheetId="1" hidden="1">'2018 год Приложение  5'!$A$12:$I$12</definedName>
    <definedName name="Z_7F60680A_F797_4F75_B289_136C39785CB1_.wvu.FilterData" localSheetId="0" hidden="1">'2018 год Приложение 3'!$A$12:$D$387</definedName>
    <definedName name="Z_8099F9D8_3DEF_4716_96B1_2D7622FBA908_.wvu.FilterData" localSheetId="0" hidden="1">'2018 год Приложение 3'!$A$12:$F$387</definedName>
    <definedName name="Z_846BC90F_537E_49E8_A607_A0E4864A881D_.wvu.FilterData" localSheetId="1" hidden="1">'2018 год Приложение  5'!$A$13:$E$420</definedName>
    <definedName name="Z_84810A54_967A_4759_8061_B741BCC05467_.wvu.FilterData" localSheetId="1" hidden="1">'2018 год Приложение  5'!$A$13:$E$420</definedName>
    <definedName name="Z_84810A54_967A_4759_8061_B741BCC05467_.wvu.FilterData" localSheetId="0" hidden="1">'2018 год Приложение 3'!$A$12:$D$387</definedName>
    <definedName name="Z_85227F59_2ABD_4457_B872_C32BBA9DAD0F_.wvu.FilterData" localSheetId="1" hidden="1">'2018 год Приложение  5'!$A$13:$E$420</definedName>
    <definedName name="Z_8A0DEA83_7805_4952_B850_C5AA181F7D7A_.wvu.FilterData" localSheetId="1" hidden="1">'2018 год Приложение  5'!$A$13:$E$420</definedName>
    <definedName name="Z_90C4E073_73E1_4CF8_8D6C_D3F123ECDF26_.wvu.FilterData" localSheetId="1" hidden="1">'2018 год Приложение  5'!$A$13:$I$420</definedName>
    <definedName name="Z_90C4E073_73E1_4CF8_8D6C_D3F123ECDF26_.wvu.FilterData" localSheetId="0" hidden="1">'2018 год Приложение 3'!$A$12:$F$387</definedName>
    <definedName name="Z_90E5380E_CDF8_4D38_9E20_1FA14AE59581_.wvu.FilterData" localSheetId="1" hidden="1">'2018 год Приложение  5'!$A$14:$I$420</definedName>
    <definedName name="Z_90E5380E_CDF8_4D38_9E20_1FA14AE59581_.wvu.FilterData" localSheetId="0" hidden="1">'2018 год Приложение 3'!$A$12:$F$387</definedName>
    <definedName name="Z_917D339C_6FD9_4579_A679_AC80361B9D57_.wvu.FilterData" localSheetId="1" hidden="1">'2018 год Приложение  5'!$A$12:$I$12</definedName>
    <definedName name="Z_917D339C_6FD9_4579_A679_AC80361B9D57_.wvu.FilterData" localSheetId="0" hidden="1">'2018 год Приложение 3'!$A$12:$D$387</definedName>
    <definedName name="Z_91950569_3719_458D_B0AB_7E6F43EB965E_.wvu.FilterData" localSheetId="1" hidden="1">'2018 год Приложение  5'!$A$13:$E$420</definedName>
    <definedName name="Z_91950569_3719_458D_B0AB_7E6F43EB965E_.wvu.FilterData" localSheetId="0" hidden="1">'2018 год Приложение 3'!$A$12:$D$387</definedName>
    <definedName name="Z_92053A4E_9CDE_49B6_84E2_A66F9B55B321_.wvu.FilterData" localSheetId="1" hidden="1">'2018 год Приложение  5'!$A$13:$E$420</definedName>
    <definedName name="Z_930DC81B_F54A_425A_9FB7_F214A7424670_.wvu.FilterData" localSheetId="1" hidden="1">'2018 год Приложение  5'!$A$13:$L$420</definedName>
    <definedName name="Z_930DC81B_F54A_425A_9FB7_F214A7424670_.wvu.FilterData" localSheetId="0" hidden="1">'2018 год Приложение 3'!$A$12:$F$387</definedName>
    <definedName name="Z_9541036F_F24B_4BFA_BA55_4F7E3FB4DC04_.wvu.FilterData" localSheetId="1" hidden="1">'2018 год Приложение  5'!$A$12:$I$420</definedName>
    <definedName name="Z_9541036F_F24B_4BFA_BA55_4F7E3FB4DC04_.wvu.FilterData" localSheetId="0" hidden="1">'2018 год Приложение 3'!$A$12:$F$387</definedName>
    <definedName name="Z_9550964E_D481_4054_9F8C_4344C60CDD4A_.wvu.FilterData" localSheetId="0" hidden="1">'2018 год Приложение 3'!$A$11:$F$305</definedName>
    <definedName name="Z_95B72C2D_CC9A_400B_A011_7820247D03F7_.wvu.FilterData" localSheetId="1" hidden="1">'2018 год Приложение  5'!$A$13:$I$420</definedName>
    <definedName name="Z_9AB446FD_945D_4029_AB03_06573FC1DEBE_.wvu.FilterData" localSheetId="1" hidden="1">'2018 год Приложение  5'!$A$13:$L$420</definedName>
    <definedName name="Z_9AB446FD_945D_4029_AB03_06573FC1DEBE_.wvu.FilterData" localSheetId="0" hidden="1">'2018 год Приложение 3'!$A$12:$F$387</definedName>
    <definedName name="Z_9B8BCBB1_0EDA_4E90_BBC4_165B2DE61ED6_.wvu.FilterData" localSheetId="0" hidden="1">'2018 год Приложение 3'!$A$13:$F$305</definedName>
    <definedName name="Z_9BBC64C1_B8B2_47D2_A55F_A2F18B1F25B3_.wvu.FilterData" localSheetId="1" hidden="1">'2018 год Приложение  5'!$A$12:$I$420</definedName>
    <definedName name="Z_9BBC64C1_B8B2_47D2_A55F_A2F18B1F25B3_.wvu.FilterData" localSheetId="0" hidden="1">'2018 год Приложение 3'!$A$12:$D$387</definedName>
    <definedName name="Z_9DA27F9D_67A1_4DD1_8B09_A27C85D1E3A8_.wvu.FilterData" localSheetId="0" hidden="1">'2018 год Приложение 3'!$A$12:$F$387</definedName>
    <definedName name="Z_9E25EEB0_68DE_4D84_AA9E_E153DF655F3F_.wvu.FilterData" localSheetId="1" hidden="1">'2018 год Приложение  5'!$A$13:$E$420</definedName>
    <definedName name="Z_9EA355AC_ACF5_42D1_8703_ACB42E575811_.wvu.FilterData" localSheetId="1" hidden="1">'2018 год Приложение  5'!$A$12:$I$420</definedName>
    <definedName name="Z_9EA355AC_ACF5_42D1_8703_ACB42E575811_.wvu.FilterData" localSheetId="0" hidden="1">'2018 год Приложение 3'!$A$11:$F$387</definedName>
    <definedName name="Z_9EE5CA45_63F7_469B_B5F6_ADDF05EA3BC4_.wvu.FilterData" localSheetId="1" hidden="1">'2018 год Приложение  5'!$A$13:$I$420</definedName>
    <definedName name="Z_9F1D7F01_07CC_4860_B0F3_FACC91FB0B8B_.wvu.FilterData" localSheetId="0" hidden="1">'2018 год Приложение 3'!$A$13:$D$275</definedName>
    <definedName name="Z_9FED5B58_6DFB_4AED_9587_48FFDBC76219_.wvu.FilterData" localSheetId="1" hidden="1">'2018 год Приложение  5'!$A$13:$E$420</definedName>
    <definedName name="Z_A19698F4_0C5B_4B92_B970_672ECC4A1352_.wvu.FilterData" localSheetId="1" hidden="1">'2018 год Приложение  5'!$A$13:$E$420</definedName>
    <definedName name="Z_A19698F4_0C5B_4B92_B970_672ECC4A1352_.wvu.FilterData" localSheetId="0" hidden="1">'2018 год Приложение 3'!$A$12:$F$387</definedName>
    <definedName name="Z_A23DBEB3_CF4F_4D6E_8207_D1E6A46A53CD_.wvu.FilterData" localSheetId="1" hidden="1">'2018 год Приложение  5'!$A$13:$E$420</definedName>
    <definedName name="Z_A23DBEB3_CF4F_4D6E_8207_D1E6A46A53CD_.wvu.FilterData" localSheetId="0" hidden="1">'2018 год Приложение 3'!$A$12:$F$387</definedName>
    <definedName name="Z_A2B31C78_84DB_47B8_A0ED_D9E400FC5E11_.wvu.FilterData" localSheetId="1" hidden="1">'2018 год Приложение  5'!$A$13:$I$420</definedName>
    <definedName name="Z_A2B31C78_84DB_47B8_A0ED_D9E400FC5E11_.wvu.FilterData" localSheetId="0" hidden="1">'2018 год Приложение 3'!$A$12:$F$387</definedName>
    <definedName name="Z_A2C96576_7AB3_44D9_A229_7E94A8E04F2E_.wvu.FilterData" localSheetId="1" hidden="1">'2018 год Приложение  5'!$A$13:$L$420</definedName>
    <definedName name="Z_A650396F_79B4_4B7C_9702_43CBED7DB898_.wvu.FilterData" localSheetId="1" hidden="1">'2018 год Приложение  5'!$A$13:$I$420</definedName>
    <definedName name="Z_A6EDA6AB_892A_41FC_80E6_005AF0ECC3B0_.wvu.FilterData" localSheetId="1" hidden="1">'2018 год Приложение  5'!$A$14:$I$420</definedName>
    <definedName name="Z_A6EDA6AB_892A_41FC_80E6_005AF0ECC3B0_.wvu.FilterData" localSheetId="0" hidden="1">'2018 год Приложение 3'!$A$12:$F$387</definedName>
    <definedName name="Z_A7289A43_FAB0_4BBF_BE44_1FE7F38D66E2_.wvu.FilterData" localSheetId="0" hidden="1">'2018 год Приложение 3'!$A$13:$D$275</definedName>
    <definedName name="Z_A78453D7_4783_4203_A315_20143C6D7080_.wvu.FilterData" localSheetId="0" hidden="1">'2018 год Приложение 3'!$A$12:$F$387</definedName>
    <definedName name="Z_A7AB68EB_0C36_44AC_AFA4_D4EEDD6F2587_.wvu.FilterData" localSheetId="1" hidden="1">'2018 год Приложение  5'!$A$13:$E$420</definedName>
    <definedName name="Z_A926D13F_0B0D_4E83_9405_D363E37D0348_.wvu.FilterData" localSheetId="0" hidden="1">'2018 год Приложение 3'!$A$13:$D$275</definedName>
    <definedName name="Z_A9E291C5_5EEB_4FD7_BCBD_6208C6D7B0F8_.wvu.FilterData" localSheetId="1" hidden="1">'2018 год Приложение  5'!$A$13:$E$420</definedName>
    <definedName name="Z_A9E291C5_5EEB_4FD7_BCBD_6208C6D7B0F8_.wvu.FilterData" localSheetId="0" hidden="1">'2018 год Приложение 3'!$A$12:$F$387</definedName>
    <definedName name="Z_AA16F632_03F0_4A4A_8637_308586BF1014_.wvu.FilterData" localSheetId="1" hidden="1">'2018 год Приложение  5'!$A$13:$L$420</definedName>
    <definedName name="Z_AA16F632_03F0_4A4A_8637_308586BF1014_.wvu.FilterData" localSheetId="0" hidden="1">'2018 год Приложение 3'!$A$12:$F$387</definedName>
    <definedName name="Z_AA6057EE_23A0_4CF2_AC5C_D8F8A8ADD056_.wvu.FilterData" localSheetId="1" hidden="1">'2018 год Приложение  5'!$A$13:$L$420</definedName>
    <definedName name="Z_AAC793E5_144D_410A_8279_F7946D2AF41A_.wvu.FilterData" localSheetId="0" hidden="1">'2018 год Приложение 3'!$A$13:$D$275</definedName>
    <definedName name="Z_AC9AFD28_10D8_4670_A912_DDB893A211D1_.wvu.FilterData" localSheetId="1" hidden="1">'2018 год Приложение  5'!$A$13:$I$420</definedName>
    <definedName name="Z_AC9AFD28_10D8_4670_A912_DDB893A211D1_.wvu.FilterData" localSheetId="0" hidden="1">'2018 год Приложение 3'!$A$12:$F$387</definedName>
    <definedName name="Z_AE730581_F9A0_4649_A160_E986DBCDA19C_.wvu.FilterData" localSheetId="1" hidden="1">'2018 год Приложение  5'!$A$12:$I$420</definedName>
    <definedName name="Z_AE730581_F9A0_4649_A160_E986DBCDA19C_.wvu.FilterData" localSheetId="0" hidden="1">'2018 год Приложение 3'!$A$11:$F$387</definedName>
    <definedName name="Z_AF73B45C_3F4E_4B87_A9E2_DBD75C02FF68_.wvu.FilterData" localSheetId="1" hidden="1">'2018 год Приложение  5'!$A$13:$E$420</definedName>
    <definedName name="Z_AF73B45C_3F4E_4B87_A9E2_DBD75C02FF68_.wvu.FilterData" localSheetId="0" hidden="1">'2018 год Приложение 3'!$A$12:$D$387</definedName>
    <definedName name="Z_B0C8B420_7FC9_4415_952A_23BA0049B056_.wvu.FilterData" localSheetId="0" hidden="1">'2018 год Приложение 3'!$A$12:$F$387</definedName>
    <definedName name="Z_B125367F_1C96_4D35_827A_DEFEE1EF481C_.wvu.FilterData" localSheetId="1" hidden="1">'2018 год Приложение  5'!$A$13:$E$420</definedName>
    <definedName name="Z_B55F0053_78CA_4F7F_BE68_6C331A853EC7_.wvu.FilterData" localSheetId="1" hidden="1">'2018 год Приложение  5'!$A$14:$I$420</definedName>
    <definedName name="Z_B5E7EAA6_F6B2_4C43_A1B2_7FE8D3EE81A8_.wvu.FilterData" localSheetId="1" hidden="1">'2018 год Приложение  5'!$A$13:$E$420</definedName>
    <definedName name="Z_B5E7EAA6_F6B2_4C43_A1B2_7FE8D3EE81A8_.wvu.FilterData" localSheetId="0" hidden="1">'2018 год Приложение 3'!$A$12:$F$387</definedName>
    <definedName name="Z_B6562E8F_88DB_497F_BA23_0DE6FC564B31_.wvu.FilterData" localSheetId="1" hidden="1">'2018 год Приложение  5'!$A$13:$L$420</definedName>
    <definedName name="Z_B79814D9_4A76_444F_9DA0_87988C6053D6_.wvu.FilterData" localSheetId="0" hidden="1">'2018 год Приложение 3'!$A$12:$F$387</definedName>
    <definedName name="Z_B7C6B096_F822_4AE0_9104_276895CD530C_.wvu.FilterData" localSheetId="1" hidden="1">'2018 год Приложение  5'!$A$12:$I$12</definedName>
    <definedName name="Z_B7E8C950_FC48_4F46_94EB_50E3D7BDDB48_.wvu.FilterData" localSheetId="1" hidden="1">'2018 год Приложение  5'!$A$13:$E$420</definedName>
    <definedName name="Z_B9062BA9_20A5_4989_AABF_19FE6A65537B_.wvu.FilterData" localSheetId="1" hidden="1">'2018 год Приложение  5'!$A$13:$I$420</definedName>
    <definedName name="Z_B9062BA9_20A5_4989_AABF_19FE6A65537B_.wvu.FilterData" localSheetId="0" hidden="1">'2018 год Приложение 3'!$A$12:$F$387</definedName>
    <definedName name="Z_BA317F1F_BE01_441F_A8B2_85F003BF75B2_.wvu.FilterData" localSheetId="1" hidden="1">'2018 год Приложение  5'!$A$12:$I$420</definedName>
    <definedName name="Z_BBFF5A56_64CF_4223_9245_057727E8F581_.wvu.FilterData" localSheetId="1" hidden="1">'2018 год Приложение  5'!$A$13:$E$420</definedName>
    <definedName name="Z_BBFF5A56_64CF_4223_9245_057727E8F581_.wvu.FilterData" localSheetId="0" hidden="1">'2018 год Приложение 3'!$A$12:$F$387</definedName>
    <definedName name="Z_BCB9EA5D_CB3A_40AA_BF75_F228AA2D84CC_.wvu.FilterData" localSheetId="1" hidden="1">'2018 год Приложение  5'!$A$13:$E$420</definedName>
    <definedName name="Z_BCB9EA5D_CB3A_40AA_BF75_F228AA2D84CC_.wvu.FilterData" localSheetId="0" hidden="1">'2018 год Приложение 3'!$A$12:$F$387</definedName>
    <definedName name="Z_BCEB75BA_FE87_41C8_80D7_AFB8A63EA641_.wvu.FilterData" localSheetId="1" hidden="1">'2018 год Приложение  5'!$A$13:$L$420</definedName>
    <definedName name="Z_BD54A361_8DC5_477E_AEB8_9AAE45BFB9EE_.wvu.FilterData" localSheetId="1" hidden="1">'2018 год Приложение  5'!$A$13:$E$420</definedName>
    <definedName name="Z_C0C47C63_1E7E_4B25_A29F_CD7550CA823B_.wvu.FilterData" localSheetId="0" hidden="1">'2018 год Приложение 3'!$A$11:$F$305</definedName>
    <definedName name="Z_C0CA0FF7_082F_4330_A46C_3C7390F27C42_.wvu.FilterData" localSheetId="1" hidden="1">'2018 год Приложение  5'!$A$13:$L$420</definedName>
    <definedName name="Z_C0CA0FF7_082F_4330_A46C_3C7390F27C42_.wvu.FilterData" localSheetId="0" hidden="1">'2018 год Приложение 3'!$A$12:$F$387</definedName>
    <definedName name="Z_C0D29360_FD13_4973_8E33_952A22BF16EB_.wvu.FilterData" localSheetId="1" hidden="1">'2018 год Приложение  5'!$A$13:$E$13</definedName>
    <definedName name="Z_C1DDAE5D_89BA_4C96_A938_93F9E8D51819_.wvu.FilterData" localSheetId="1" hidden="1">'2018 год Приложение  5'!$A$13:$E$13</definedName>
    <definedName name="Z_C2DC1AAD_1A3D_4B7B_8D2B_551AC59D6585_.wvu.FilterData" localSheetId="1" hidden="1">'2018 год Приложение  5'!$A$13:$E$420</definedName>
    <definedName name="Z_C407E330_1B3A_4158_9E62_5ED9582C72C0_.wvu.FilterData" localSheetId="1" hidden="1">'2018 год Приложение  5'!$A$14:$I$420</definedName>
    <definedName name="Z_C594D5C5_096D_4C18_BDCB_87F0485F5449_.wvu.FilterData" localSheetId="1" hidden="1">'2018 год Приложение  5'!$A$14:$I$420</definedName>
    <definedName name="Z_C594D5C5_096D_4C18_BDCB_87F0485F5449_.wvu.FilterData" localSheetId="0" hidden="1">'2018 год Приложение 3'!$A$12:$F$387</definedName>
    <definedName name="Z_C63DF42A_916D_43B0_A9E5_99FBCC943E02_.wvu.FilterData" localSheetId="0" hidden="1">'2018 год Приложение 3'!$A$13:$F$305</definedName>
    <definedName name="Z_C6C561F1_23DA_4564_A66A_06C65CDB6B42_.wvu.FilterData" localSheetId="1" hidden="1">'2018 год Приложение  5'!$A$13:$L$420</definedName>
    <definedName name="Z_CA26A0F4_943F_4D04_8E22_7943168C3B0E_.wvu.FilterData" localSheetId="1" hidden="1">'2018 год Приложение  5'!$A$13:$L$420</definedName>
    <definedName name="Z_CA26A0F4_943F_4D04_8E22_7943168C3B0E_.wvu.FilterData" localSheetId="0" hidden="1">'2018 год Приложение 3'!$A$12:$F$387</definedName>
    <definedName name="Z_CAEC251A_F30C_4C3C_B95E_0CDCABBBBBA6_.wvu.FilterData" localSheetId="1" hidden="1">'2018 год Приложение  5'!$A$12:$I$420</definedName>
    <definedName name="Z_CAEC251A_F30C_4C3C_B95E_0CDCABBBBBA6_.wvu.FilterData" localSheetId="0" hidden="1">'2018 год Приложение 3'!$A$11:$F$387</definedName>
    <definedName name="Z_CB37C154_FBD2_4DEC_B34C_F8AEB86FD5EB_.wvu.FilterData" localSheetId="0" hidden="1">'2018 год Приложение 3'!$A$12:$F$387</definedName>
    <definedName name="Z_CD629787_DE9E_41E9_98D2_872390B88852_.wvu.FilterData" localSheetId="1" hidden="1">'2018 год Приложение  5'!$A$13:$E$420</definedName>
    <definedName name="Z_CE6755E8_8FFD_448B_B838_FFE6BD017EDF_.wvu.FilterData" localSheetId="1" hidden="1">'2018 год Приложение  5'!$A$13:$E$420</definedName>
    <definedName name="Z_CED2E9B6_1773_495E_A3FD_92F54F21EE7D_.wvu.FilterData" localSheetId="1" hidden="1">'2018 год Приложение  5'!$A$12:$I$420</definedName>
    <definedName name="Z_CF7852E9_12A8_41A3_B1FA_248F70E5DC37_.wvu.FilterData" localSheetId="1" hidden="1">'2018 год Приложение  5'!$A$12:$I$420</definedName>
    <definedName name="Z_CF7852E9_12A8_41A3_B1FA_248F70E5DC37_.wvu.FilterData" localSheetId="0" hidden="1">'2018 год Приложение 3'!$A$11:$F$387</definedName>
    <definedName name="Z_D1B917BC_3220_432E_A965_9E7239D6A385_.wvu.FilterData" localSheetId="0" hidden="1">'2018 год Приложение 3'!$A$12:$F$305</definedName>
    <definedName name="Z_D59E3055_3AA6_4754_8726_14DCB1682489_.wvu.FilterData" localSheetId="1" hidden="1">'2018 год Приложение  5'!$A$13:$L$420</definedName>
    <definedName name="Z_D5FAF748_0D0C_4359_BAF7_A8AC21E2030F_.wvu.FilterData" localSheetId="0" hidden="1">'2018 год Приложение 3'!$A$12:$F$387</definedName>
    <definedName name="Z_D6B20A4C_3000_441D_8208_F24778DE96F0_.wvu.FilterData" localSheetId="1" hidden="1">'2018 год Приложение  5'!$A$13:$L$420</definedName>
    <definedName name="Z_D9B8DA06_74CD_4C0E_88C9_4CFDDD9E0D0F_.wvu.FilterData" localSheetId="1" hidden="1">'2018 год Приложение  5'!$A$13:$L$422</definedName>
    <definedName name="Z_DA10F9D2_08DA_4FB8_967C_06A319AB7BED_.wvu.FilterData" localSheetId="1" hidden="1">'2018 год Приложение  5'!$A$13:$E$420</definedName>
    <definedName name="Z_DC2B6D6A_5855_4ADC_BC8B_920453EADA59_.wvu.FilterData" localSheetId="1" hidden="1">'2018 год Приложение  5'!$A$13:$L$420</definedName>
    <definedName name="Z_DC2B6D6A_5855_4ADC_BC8B_920453EADA59_.wvu.FilterData" localSheetId="0" hidden="1">'2018 год Приложение 3'!$A$12:$F$387</definedName>
    <definedName name="Z_DC642106_6C11_487B_A10A_67D65C44C59E_.wvu.FilterData" localSheetId="1" hidden="1">'2018 год Приложение  5'!$A$13:$E$420</definedName>
    <definedName name="Z_DDD8C4AB_CB3C_48E6_9763_42557181A0AF_.wvu.FilterData" localSheetId="1" hidden="1">'2018 год Приложение  5'!$A$13:$L$422</definedName>
    <definedName name="Z_DDD8C4AB_CB3C_48E6_9763_42557181A0AF_.wvu.FilterData" localSheetId="0" hidden="1">'2018 год Приложение 3'!$A$12:$F$391</definedName>
    <definedName name="Z_DEE0439B_F189_4C4A_8D12_38A34AC49EBA_.wvu.FilterData" localSheetId="1" hidden="1">'2018 год Приложение  5'!$A$13:$L$420</definedName>
    <definedName name="Z_DEE0439B_F189_4C4A_8D12_38A34AC49EBA_.wvu.FilterData" localSheetId="0" hidden="1">'2018 год Приложение 3'!$A$12:$F$387</definedName>
    <definedName name="Z_E12E1E2F_DB5D_4E26_AA0F_64A30D7CB250_.wvu.FilterData" localSheetId="1" hidden="1">'2018 год Приложение  5'!$A$13:$L$420</definedName>
    <definedName name="Z_E3C6713E_8023_4AA9_8A29_3AE879C33232_.wvu.FilterData" localSheetId="1" hidden="1">'2018 год Приложение  5'!$A$13:$E$420</definedName>
    <definedName name="Z_E5281637_3B26_479E_BF0F_EBD3A6ED1870_.wvu.FilterData" localSheetId="1" hidden="1">'2018 год Приложение  5'!$A$12:$I$420</definedName>
    <definedName name="Z_E5281637_3B26_479E_BF0F_EBD3A6ED1870_.wvu.FilterData" localSheetId="0" hidden="1">'2018 год Приложение 3'!$A$11:$F$387</definedName>
    <definedName name="Z_E99CA35F_295B_49B3_8AA9_D1FBDEF4F038_.wvu.FilterData" localSheetId="1" hidden="1">'2018 год Приложение  5'!$A$13:$E$420</definedName>
    <definedName name="Z_E99CA35F_295B_49B3_8AA9_D1FBDEF4F038_.wvu.FilterData" localSheetId="0" hidden="1">'2018 год Приложение 3'!$A$12:$D$387</definedName>
    <definedName name="Z_EA7E325E_E9C4_43C2_8F94_8A4CD3295385_.wvu.FilterData" localSheetId="1" hidden="1">'2018 год Приложение  5'!$A$12:$I$420</definedName>
    <definedName name="Z_EA7E325E_E9C4_43C2_8F94_8A4CD3295385_.wvu.FilterData" localSheetId="0" hidden="1">'2018 год Приложение 3'!$A$11:$F$387</definedName>
    <definedName name="Z_EA7E325E_E9C4_43C2_8F94_8A4CD3295385_.wvu.PrintArea" localSheetId="1" hidden="1">'2018 год Приложение  5'!$A$8:$E$420</definedName>
    <definedName name="Z_EA7E325E_E9C4_43C2_8F94_8A4CD3295385_.wvu.PrintArea" localSheetId="0" hidden="1">'2018 год Приложение 3'!$A$7:$D$387</definedName>
    <definedName name="Z_EA7E325E_E9C4_43C2_8F94_8A4CD3295385_.wvu.Rows" localSheetId="1" hidden="1">'2018 год Приложение  5'!#REF!,'2018 год Приложение  5'!#REF!</definedName>
    <definedName name="Z_EA8E9EA7_8D3C_4793_82D3_53C8283F6613_.wvu.FilterData" localSheetId="1" hidden="1">'2018 год Приложение  5'!$A$13:$E$420</definedName>
    <definedName name="Z_EA8E9EA7_8D3C_4793_82D3_53C8283F6613_.wvu.FilterData" localSheetId="0" hidden="1">'2018 год Приложение 3'!$A$12:$D$387</definedName>
    <definedName name="Z_EB1F9754_81A4_4300_9136_C4584DE5BB80_.wvu.FilterData" localSheetId="1" hidden="1">'2018 год Приложение  5'!$A$14:$I$420</definedName>
    <definedName name="Z_EB1F9754_81A4_4300_9136_C4584DE5BB80_.wvu.FilterData" localSheetId="0" hidden="1">'2018 год Приложение 3'!$A$12:$F$387</definedName>
    <definedName name="Z_EB8BBF6B_ABBD_4A01_B4CD_F80BF70D79AB_.wvu.FilterData" localSheetId="1" hidden="1">'2018 год Приложение  5'!$A$13:$E$420</definedName>
    <definedName name="Z_EC1C063C_6B0A_462C_AA57_E835F386C4D8_.wvu.FilterData" localSheetId="1" hidden="1">'2018 год Приложение  5'!$A$13:$I$420</definedName>
    <definedName name="Z_EC62E557_0DAE_4118_92A6_3EE6AFDCD76F_.wvu.FilterData" localSheetId="1" hidden="1">'2018 год Приложение  5'!$A$13:$L$420</definedName>
    <definedName name="Z_ED7D03B9_EBA8_422D_9F4A_BBCCD5E098E3_.wvu.FilterData" localSheetId="0" hidden="1">'2018 год Приложение 3'!$A$12:$F$387</definedName>
    <definedName name="Z_EE33F828_B63A_481B_8687_E404D78A8D56_.wvu.FilterData" localSheetId="1" hidden="1">'2018 год Приложение  5'!$A$13:$L$420</definedName>
    <definedName name="Z_EE33F828_B63A_481B_8687_E404D78A8D56_.wvu.FilterData" localSheetId="0" hidden="1">'2018 год Приложение 3'!$A$12:$F$387</definedName>
    <definedName name="Z_EFF178E8_C8AC_47EC_827A_692B15ACBD0B_.wvu.FilterData" localSheetId="1" hidden="1">'2018 год Приложение  5'!$A$13:$L$420</definedName>
    <definedName name="Z_F09B2707_B73D_4942_B4CA_A55AC32797B2_.wvu.FilterData" localSheetId="1" hidden="1">'2018 год Приложение  5'!$A$13:$L$420</definedName>
    <definedName name="Z_F09B2707_B73D_4942_B4CA_A55AC32797B2_.wvu.FilterData" localSheetId="0" hidden="1">'2018 год Приложение 3'!$A$12:$F$387</definedName>
    <definedName name="Z_F0AEB904_EDFD_4DA8_8E45_5B132DA87D24_.wvu.FilterData" localSheetId="1" hidden="1">'2018 год Приложение  5'!$A$13:$E$420</definedName>
    <definedName name="Z_F1E5C7C7_BAE3_458A_84FB_35E70B388DF5_.wvu.FilterData" localSheetId="0" hidden="1">'2018 год Приложение 3'!$A$13:$D$275</definedName>
    <definedName name="Z_F33373D5_C5C4_4F71_813A_379961506D46_.wvu.FilterData" localSheetId="0" hidden="1">'2018 год Приложение 3'!$A$12:$F$387</definedName>
    <definedName name="Z_F3347612_A29B_4BB4_8F79_0B6F36DACEBB_.wvu.FilterData" localSheetId="1" hidden="1">'2018 год Приложение  5'!$A$12:$I$420</definedName>
    <definedName name="Z_F3347612_A29B_4BB4_8F79_0B6F36DACEBB_.wvu.FilterData" localSheetId="0" hidden="1">'2018 год Приложение 3'!$A$12:$F$387</definedName>
    <definedName name="Z_F3FBA5D4_522A_4E95_B407_653351A6F444_.wvu.FilterData" localSheetId="1" hidden="1">'2018 год Приложение  5'!$A$13:$L$420</definedName>
    <definedName name="Z_F3FBA5D4_522A_4E95_B407_653351A6F444_.wvu.FilterData" localSheetId="0" hidden="1">'2018 год Приложение 3'!$A$12:$F$387</definedName>
    <definedName name="Z_F6122843_35FD_4DE2_8960_1676DA0EFE93_.wvu.FilterData" localSheetId="0" hidden="1">'2018 год Приложение 3'!$A$13:$D$275</definedName>
    <definedName name="Z_F77A56A8_A75D_4749_83E7_A46F30372FC7_.wvu.FilterData" localSheetId="0" hidden="1">'2018 год Приложение 3'!$A$13:$D$275</definedName>
    <definedName name="Z_F83E4966_D4D0_48CB_AC08_347FD211344F_.wvu.FilterData" localSheetId="0" hidden="1">'2018 год Приложение 3'!$A$12:$F$387</definedName>
    <definedName name="Z_F890EF21_D7E1_4A9B_9CE1_7F9B34521531_.wvu.FilterData" localSheetId="1" hidden="1">'2018 год Приложение  5'!$A$13:$L$420</definedName>
    <definedName name="Z_F890EF21_D7E1_4A9B_9CE1_7F9B34521531_.wvu.FilterData" localSheetId="0" hidden="1">'2018 год Приложение 3'!$A$12:$F$387</definedName>
    <definedName name="Z_F9510B3D_5733_4A2F_AD41_8D719DE08040_.wvu.FilterData" localSheetId="1" hidden="1">'2018 год Приложение  5'!$A$13:$E$420</definedName>
    <definedName name="Z_F9510B3D_5733_4A2F_AD41_8D719DE08040_.wvu.FilterData" localSheetId="0" hidden="1">'2018 год Приложение 3'!$A$12:$F$387</definedName>
    <definedName name="Z_F9510B3D_5733_4A2F_AD41_8D719DE08040_.wvu.PrintArea" localSheetId="1" hidden="1">'2018 год Приложение  5'!$A$8:$E$420</definedName>
    <definedName name="Z_F9510B3D_5733_4A2F_AD41_8D719DE08040_.wvu.PrintArea" localSheetId="0" hidden="1">'2018 год Приложение 3'!$A$7:$D$387</definedName>
    <definedName name="Z_FAEB8D12_6F02_4D2A_85DF_FFFD885E80DE_.wvu.FilterData" localSheetId="1" hidden="1">'2018 год Приложение  5'!$A$13:$E$420</definedName>
    <definedName name="Z_FAEB8D12_6F02_4D2A_85DF_FFFD885E80DE_.wvu.FilterData" localSheetId="0" hidden="1">'2018 год Приложение 3'!$A$12:$F$387</definedName>
    <definedName name="Z_FCCBE0E7_FEEA_4B4A_9B43_3BC14B324A55_.wvu.FilterData" localSheetId="1" hidden="1">'2018 год Приложение  5'!$A$13:$L$420</definedName>
    <definedName name="Z_FFA87C71_667A_4282_B3E9_0239568B872F_.wvu.FilterData" localSheetId="1" hidden="1">'2018 год Приложение  5'!$A$13:$I$420</definedName>
    <definedName name="Z_FFA87C71_667A_4282_B3E9_0239568B872F_.wvu.FilterData" localSheetId="0" hidden="1">'2018 год Приложение 3'!$A$12:$F$387</definedName>
    <definedName name="_xlnm.Print_Titles" localSheetId="1">'2018 год Приложение  5'!$11:$13</definedName>
    <definedName name="_xlnm.Print_Titles" localSheetId="0">'2018 год Приложение 3'!$10:$12</definedName>
    <definedName name="_xlnm.Print_Area" localSheetId="1">'2018 год Приложение  5'!$A$1:$G$422</definedName>
    <definedName name="_xlnm.Print_Area" localSheetId="0">'2018 год Приложение 3'!$A$1:$F$391</definedName>
  </definedNames>
  <calcPr fullCalcOnLoad="1"/>
</workbook>
</file>

<file path=xl/sharedStrings.xml><?xml version="1.0" encoding="utf-8"?>
<sst xmlns="http://schemas.openxmlformats.org/spreadsheetml/2006/main" count="2475" uniqueCount="414">
  <si>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</si>
  <si>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</si>
  <si>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</si>
  <si>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</si>
  <si>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</si>
  <si>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</si>
  <si>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</si>
  <si>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</si>
  <si>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</si>
  <si>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</si>
  <si>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</si>
  <si>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</si>
  <si>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</si>
  <si>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</si>
  <si>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</si>
  <si>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</si>
  <si>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</si>
  <si>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</si>
  <si>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</si>
  <si>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</si>
  <si>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</si>
  <si>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</si>
  <si>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</si>
  <si>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</si>
  <si>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</si>
  <si>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</si>
  <si>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</si>
  <si>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</si>
  <si>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</si>
  <si>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</si>
  <si>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</si>
  <si>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</si>
  <si>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</si>
  <si>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</si>
  <si>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</si>
  <si>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</si>
  <si>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</si>
  <si>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</si>
  <si>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</si>
  <si>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</si>
  <si>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</si>
  <si>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</si>
  <si>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</si>
  <si>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</si>
  <si>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</si>
  <si>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</si>
  <si>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</si>
  <si>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</si>
  <si>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</si>
  <si>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</si>
  <si>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</si>
  <si>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</si>
  <si>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</si>
  <si>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</si>
  <si>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</si>
  <si>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</si>
  <si>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</si>
  <si>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</si>
  <si>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</si>
  <si>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</si>
  <si>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</si>
  <si>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</si>
  <si>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</si>
  <si>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</si>
  <si>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</si>
  <si>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</si>
  <si>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</si>
  <si>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</si>
  <si>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</si>
  <si>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</si>
  <si>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</si>
  <si>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</si>
  <si>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</si>
  <si>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</si>
  <si>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</si>
  <si>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</si>
  <si>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</si>
  <si>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</si>
  <si>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</si>
  <si>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</si>
  <si>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</si>
  <si>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</si>
  <si>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</si>
  <si>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</si>
  <si>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</si>
  <si>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</si>
  <si>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</si>
  <si>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</si>
  <si>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</si>
  <si>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</si>
  <si>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</si>
  <si>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</si>
  <si>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</si>
  <si>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</si>
  <si>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</si>
  <si>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</si>
  <si>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</si>
  <si>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</si>
  <si>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</si>
  <si>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</si>
  <si>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</si>
  <si>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</si>
  <si>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</si>
  <si>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</si>
  <si>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</si>
  <si>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</si>
  <si>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</si>
  <si>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</si>
  <si>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</si>
  <si>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</si>
  <si>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</si>
  <si>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</si>
  <si>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</si>
  <si>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</si>
  <si>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</si>
  <si>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</si>
  <si>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</si>
  <si>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</si>
  <si>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</si>
  <si>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</si>
  <si>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</si>
  <si>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</si>
  <si>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</si>
  <si>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</si>
  <si>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</si>
  <si>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</si>
  <si>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</si>
  <si>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</si>
  <si>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</si>
  <si>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</si>
  <si>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</si>
  <si>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</si>
  <si>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</si>
  <si>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</si>
  <si>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</si>
  <si>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</si>
  <si>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</si>
  <si>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</si>
  <si>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</si>
  <si>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</si>
  <si>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</si>
  <si>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</si>
  <si>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</si>
  <si>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</si>
  <si>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</si>
  <si>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</si>
  <si>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</si>
  <si>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</si>
  <si>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</si>
  <si>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</si>
  <si>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</si>
  <si>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</si>
  <si>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</si>
  <si>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</si>
  <si>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</si>
  <si>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</si>
  <si>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</si>
  <si>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</si>
  <si>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</si>
  <si>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</si>
  <si>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</si>
  <si>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</si>
  <si>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</si>
  <si>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</si>
  <si>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</si>
  <si>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</si>
  <si>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</si>
  <si>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</si>
  <si>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</si>
  <si>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</si>
  <si>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</si>
  <si>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</si>
  <si>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</si>
  <si>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</si>
  <si>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</si>
  <si>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</si>
  <si>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</si>
  <si>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</si>
  <si>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</si>
  <si>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</si>
  <si>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</si>
  <si>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</si>
  <si>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</si>
  <si>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</si>
  <si>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</si>
  <si>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</si>
  <si>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</si>
  <si>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</si>
  <si>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</si>
  <si>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</si>
  <si>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</si>
  <si>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</si>
  <si>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</si>
  <si>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</si>
  <si>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</si>
  <si>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</si>
  <si>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</si>
  <si>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</si>
  <si>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</si>
  <si>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</si>
  <si>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</si>
  <si>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</si>
  <si>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</si>
  <si>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</si>
  <si>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</si>
  <si>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</si>
  <si>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</si>
  <si>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</si>
  <si>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</si>
  <si>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</si>
  <si>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</si>
  <si>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</si>
  <si>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</si>
  <si>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</si>
  <si>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</si>
  <si>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</si>
  <si>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</si>
  <si>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</si>
  <si>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</si>
  <si>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</si>
  <si>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</si>
  <si>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</si>
  <si>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</si>
  <si>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</si>
  <si>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</si>
  <si>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</si>
  <si>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</si>
  <si>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</si>
  <si>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</si>
  <si>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</si>
  <si>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</si>
  <si>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</si>
  <si>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</si>
  <si>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</si>
  <si>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</si>
  <si>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</si>
  <si>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</si>
  <si>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</si>
  <si>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</si>
  <si>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</si>
  <si>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</si>
  <si>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</si>
  <si>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</si>
  <si>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</si>
  <si>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</si>
  <si>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</si>
  <si>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</si>
  <si>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</si>
  <si>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</si>
  <si>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</si>
  <si>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</si>
  <si>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</si>
  <si>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</si>
  <si>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</si>
  <si>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</si>
  <si>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</si>
  <si>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</si>
  <si>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</si>
  <si>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</si>
  <si>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</si>
  <si>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</si>
  <si>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</si>
  <si>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</si>
  <si>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</si>
  <si>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</si>
  <si>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</si>
  <si>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</si>
  <si>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</si>
  <si>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</si>
  <si>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</si>
  <si>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</si>
  <si>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</si>
  <si>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</si>
  <si>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</si>
  <si>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</si>
  <si>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</si>
  <si>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</si>
  <si>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</si>
  <si>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</si>
  <si>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</si>
  <si>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</si>
  <si>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</si>
  <si>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</si>
  <si>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</si>
  <si>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</si>
  <si>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</si>
  <si>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</si>
  <si>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</si>
  <si>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</si>
  <si>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</si>
  <si>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</si>
  <si>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</si>
  <si>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</si>
  <si>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</si>
  <si>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</si>
  <si>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</si>
  <si>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</si>
  <si>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</si>
  <si>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</si>
  <si>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</si>
  <si>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</si>
  <si>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</si>
  <si>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</si>
  <si>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</si>
  <si>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</si>
  <si>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</si>
  <si>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</si>
  <si>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03 6 13 00000</t>
  </si>
  <si>
    <t>03 6 00 00000</t>
  </si>
  <si>
    <t>03 6 14 73120</t>
  </si>
  <si>
    <t>01 2 21 00000</t>
  </si>
  <si>
    <t>01 3 21 L5270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</si>
  <si>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</si>
  <si>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</si>
  <si>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</si>
  <si>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</si>
  <si>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</si>
  <si>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</si>
  <si>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</si>
  <si>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</si>
  <si>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</si>
  <si>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</si>
  <si>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</si>
  <si>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</si>
  <si>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</si>
  <si>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</si>
  <si>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</si>
  <si>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</si>
  <si>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</si>
  <si>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</si>
  <si>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</si>
  <si>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</si>
  <si>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</si>
  <si>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</si>
  <si>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</si>
  <si>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</si>
  <si>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</si>
  <si>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</si>
  <si>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</si>
  <si>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</si>
  <si>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</si>
  <si>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</si>
  <si>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</si>
  <si>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</si>
  <si>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</si>
  <si>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</si>
  <si>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</si>
  <si>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</si>
  <si>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</si>
  <si>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</si>
  <si>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</si>
  <si>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</si>
  <si>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</si>
  <si>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</si>
  <si>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Обслуживание государственного (муниципального) долга</t>
  </si>
  <si>
    <t>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</si>
  <si>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</si>
  <si>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</si>
  <si>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</si>
  <si>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</si>
  <si>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</si>
  <si>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</si>
  <si>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</si>
  <si>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</si>
  <si>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06 0 52 L0270</t>
  </si>
  <si>
    <t xml:space="preserve"> Реализация мероприятий государственной программы Российской Федерации "Доступная среда" на 2011 - 2020 годы</t>
  </si>
  <si>
    <t>05 0 16 L0270</t>
  </si>
  <si>
    <t>Реализация мероприятий государственной программы Российской Федерации "Доступная среда" на 2011 - 2020 годы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</si>
  <si>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</si>
  <si>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</si>
  <si>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09 2 32 73200</t>
  </si>
  <si>
    <t>09 2 32 73210</t>
  </si>
  <si>
    <t>Комплексные кадастровые работы</t>
  </si>
  <si>
    <t>03 2 34 S2080</t>
  </si>
  <si>
    <t>Строительство (реконструкция) объектов инженерной инфраструктуры в сельской местности</t>
  </si>
  <si>
    <t>02 2 12 S2710</t>
  </si>
  <si>
    <t>Обеспечение персонифицированного финансирования дополнительного образования детей</t>
  </si>
  <si>
    <t>04 3 19 00000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</si>
  <si>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</si>
  <si>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</si>
  <si>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08 5 22 00000</t>
  </si>
  <si>
    <t>Проведение выборов и референдумов</t>
  </si>
  <si>
    <t>99 0 00 02090</t>
  </si>
  <si>
    <t>99 0 00 27300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</si>
  <si>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</si>
  <si>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</si>
  <si>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</si>
  <si>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</si>
  <si>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</si>
  <si>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</si>
  <si>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Укрепление материально-технической базы муниципальных учреждений</t>
  </si>
  <si>
    <t>05 0 12 00000</t>
  </si>
  <si>
    <t>07 1 15 00000</t>
  </si>
  <si>
    <t>Обслуживание муниципального долга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</si>
  <si>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</si>
  <si>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</si>
  <si>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</si>
  <si>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</si>
  <si>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04 3 12 00000</t>
  </si>
  <si>
    <t>Укрепление и модернизация материально-технической базы в организациях дополнительного образования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</si>
  <si>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</si>
  <si>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</si>
  <si>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</si>
  <si>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</si>
  <si>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</si>
  <si>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</si>
  <si>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Резерв средств на 2018 год, в том числе для увеличения расходов на оплату труда</t>
  </si>
  <si>
    <t>99 0 00 99950</t>
  </si>
  <si>
    <t>07 3 77 73130</t>
  </si>
  <si>
    <t>Осуществление переданных государственных полномочий в области государственной поддержки граждан 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</t>
  </si>
  <si>
    <t>к  решению Совета муниципального района "Печора" от  декабря 2018 года №</t>
  </si>
  <si>
    <t>к  решению Совета муниципального района "Печора" от декабряя 2018 года №</t>
  </si>
  <si>
    <t>04 3 12 S2010</t>
  </si>
  <si>
    <t>Приложение 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</si>
</sst>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1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60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81" fontId="12" fillId="33" borderId="15" xfId="0" applyNumberFormat="1" applyFont="1" applyFill="1" applyBorder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9" fontId="20" fillId="35" borderId="0" xfId="0" applyNumberFormat="1" applyFont="1" applyFill="1" applyAlignment="1">
      <alignment horizontal="center" vertical="center"/>
    </xf>
    <xf numFmtId="188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justify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4" fillId="7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justify" vertical="center" wrapText="1"/>
    </xf>
    <xf numFmtId="0" fontId="21" fillId="35" borderId="0" xfId="0" applyFont="1" applyFill="1" applyAlignment="1">
      <alignment vertical="center"/>
    </xf>
    <xf numFmtId="181" fontId="22" fillId="35" borderId="17" xfId="0" applyNumberFormat="1" applyFont="1" applyFill="1" applyBorder="1" applyAlignment="1">
      <alignment horizontal="right" vertical="center"/>
    </xf>
    <xf numFmtId="0" fontId="21" fillId="35" borderId="0" xfId="0" applyFont="1" applyFill="1" applyAlignment="1">
      <alignment/>
    </xf>
    <xf numFmtId="181" fontId="22" fillId="35" borderId="0" xfId="0" applyNumberFormat="1" applyFont="1" applyFill="1" applyBorder="1" applyAlignment="1">
      <alignment horizontal="right" vertical="center"/>
    </xf>
    <xf numFmtId="181" fontId="22" fillId="35" borderId="0" xfId="0" applyNumberFormat="1" applyFont="1" applyFill="1" applyBorder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/>
    </xf>
    <xf numFmtId="189" fontId="21" fillId="35" borderId="0" xfId="0" applyNumberFormat="1" applyFont="1" applyFill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189" fontId="23" fillId="35" borderId="0" xfId="0" applyNumberFormat="1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8" fontId="12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view="pageBreakPreview" zoomScaleNormal="90" zoomScaleSheetLayoutView="100" workbookViewId="0" topLeftCell="A1">
      <selection activeCell="K8" sqref="K8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8.421875" style="21" customWidth="1"/>
    <col min="4" max="4" width="14.00390625" style="21" hidden="1" customWidth="1"/>
    <col min="5" max="5" width="13.140625" style="21" hidden="1" customWidth="1"/>
    <col min="6" max="6" width="13.57421875" style="21" customWidth="1"/>
    <col min="7" max="7" width="19.8515625" style="21" customWidth="1"/>
    <col min="8" max="8" width="9.140625" style="21" customWidth="1"/>
    <col min="9" max="9" width="10.7109375" style="21" bestFit="1" customWidth="1"/>
    <col min="10" max="16384" width="9.140625" style="21" customWidth="1"/>
  </cols>
  <sheetData>
    <row r="1" spans="2:6" ht="13.5" customHeight="1">
      <c r="B1" s="200" t="s">
        <v>413</v>
      </c>
      <c r="C1" s="200"/>
      <c r="D1" s="200"/>
      <c r="E1" s="200"/>
      <c r="F1" s="200"/>
    </row>
    <row r="2" spans="2:6" ht="30.75" customHeight="1">
      <c r="B2" s="201" t="s">
        <v>411</v>
      </c>
      <c r="C2" s="201"/>
      <c r="D2" s="201"/>
      <c r="E2" s="201"/>
      <c r="F2" s="201"/>
    </row>
    <row r="3" ht="21.75" customHeight="1"/>
    <row r="4" spans="2:6" ht="18.75" customHeight="1">
      <c r="B4" s="200" t="s">
        <v>316</v>
      </c>
      <c r="C4" s="200"/>
      <c r="D4" s="200"/>
      <c r="E4" s="200"/>
      <c r="F4" s="200"/>
    </row>
    <row r="5" spans="2:6" ht="28.5" customHeight="1">
      <c r="B5" s="201" t="s">
        <v>317</v>
      </c>
      <c r="C5" s="201"/>
      <c r="D5" s="201"/>
      <c r="E5" s="201"/>
      <c r="F5" s="201"/>
    </row>
    <row r="6" ht="12.75"/>
    <row r="7" s="6" customFormat="1" ht="18.75" customHeight="1">
      <c r="A7" s="5"/>
    </row>
    <row r="8" spans="1:6" ht="57.75" customHeight="1">
      <c r="A8" s="206" t="s">
        <v>296</v>
      </c>
      <c r="B8" s="206"/>
      <c r="C8" s="206"/>
      <c r="D8" s="206"/>
      <c r="E8" s="206"/>
      <c r="F8" s="206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02" t="s">
        <v>3</v>
      </c>
      <c r="B10" s="204" t="s">
        <v>1</v>
      </c>
      <c r="C10" s="204" t="s">
        <v>2</v>
      </c>
      <c r="D10" s="202" t="s">
        <v>9</v>
      </c>
      <c r="E10" s="202" t="s">
        <v>319</v>
      </c>
      <c r="F10" s="202" t="s">
        <v>9</v>
      </c>
    </row>
    <row r="11" spans="1:6" ht="29.25" customHeight="1">
      <c r="A11" s="207"/>
      <c r="B11" s="205"/>
      <c r="C11" s="205"/>
      <c r="D11" s="203"/>
      <c r="E11" s="203"/>
      <c r="F11" s="203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6</v>
      </c>
      <c r="F12" s="27">
        <v>4</v>
      </c>
    </row>
    <row r="13" spans="1:10" ht="18.75">
      <c r="A13" s="31" t="s">
        <v>8</v>
      </c>
      <c r="B13" s="7" t="s">
        <v>0</v>
      </c>
      <c r="C13" s="7" t="s">
        <v>0</v>
      </c>
      <c r="D13" s="8">
        <f>D14+D25+D36+D92+D158+D196+D213+D280+D299+D319</f>
        <v>2806894.6</v>
      </c>
      <c r="E13" s="8">
        <f>E14+E25+E36+E92+E158+E196+E213+E280+E299+E319</f>
        <v>-128416.80000000002</v>
      </c>
      <c r="F13" s="8">
        <f>F14+F25+F36+F92+F158+F196+F213+F280+F299+F319</f>
        <v>2678477.8000000003</v>
      </c>
      <c r="G13" s="29">
        <f>'2018 год Приложение  5'!F14-'2018 год Приложение 3'!E13</f>
        <v>0</v>
      </c>
      <c r="H13" s="29">
        <f>E13-'2018 год Приложение  5'!F14</f>
        <v>0</v>
      </c>
      <c r="I13" s="29">
        <f>F13-'2018 год Приложение  5'!G14</f>
        <v>0</v>
      </c>
      <c r="J13" s="29">
        <f>G13-'2018 год Приложение  5'!H14</f>
        <v>0</v>
      </c>
    </row>
    <row r="14" spans="1:6" ht="31.5">
      <c r="A14" s="32" t="s">
        <v>69</v>
      </c>
      <c r="B14" s="33" t="s">
        <v>140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</row>
    <row r="15" spans="1:6" ht="15.75">
      <c r="A15" s="15" t="s">
        <v>301</v>
      </c>
      <c r="B15" s="13" t="s">
        <v>302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</row>
    <row r="16" spans="1:6" ht="31.5">
      <c r="A16" s="48" t="s">
        <v>314</v>
      </c>
      <c r="B16" s="17" t="s">
        <v>310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</row>
    <row r="17" spans="1:6" ht="31.5">
      <c r="A17" s="134" t="s">
        <v>15</v>
      </c>
      <c r="B17" s="17" t="s">
        <v>310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</row>
    <row r="18" spans="1:6" ht="31.5">
      <c r="A18" s="15" t="s">
        <v>70</v>
      </c>
      <c r="B18" s="111" t="s">
        <v>141</v>
      </c>
      <c r="C18" s="13" t="s">
        <v>0</v>
      </c>
      <c r="D18" s="14">
        <f>D23+D19+D21</f>
        <v>769.3</v>
      </c>
      <c r="E18" s="14">
        <f>E23+E19+E21</f>
        <v>0</v>
      </c>
      <c r="F18" s="14">
        <f>F23+F19+F21</f>
        <v>769.3</v>
      </c>
    </row>
    <row r="19" spans="1:6" ht="31.5">
      <c r="A19" s="48" t="s">
        <v>304</v>
      </c>
      <c r="B19" s="17" t="s">
        <v>303</v>
      </c>
      <c r="C19" s="45"/>
      <c r="D19" s="22">
        <f>D20</f>
        <v>100</v>
      </c>
      <c r="E19" s="22">
        <f>E20</f>
        <v>0</v>
      </c>
      <c r="F19" s="22">
        <f>F20</f>
        <v>100</v>
      </c>
    </row>
    <row r="20" spans="1:6" ht="31.5">
      <c r="A20" s="134" t="s">
        <v>15</v>
      </c>
      <c r="B20" s="17" t="s">
        <v>303</v>
      </c>
      <c r="C20" s="45" t="s">
        <v>10</v>
      </c>
      <c r="D20" s="22">
        <f>'2018 год Приложение  5'!E34</f>
        <v>100</v>
      </c>
      <c r="E20" s="22">
        <f>'2018 год Приложение  5'!F34</f>
        <v>0</v>
      </c>
      <c r="F20" s="22">
        <f>'2018 год Приложение  5'!G34</f>
        <v>100</v>
      </c>
    </row>
    <row r="21" spans="1:6" ht="31.5">
      <c r="A21" s="181" t="s">
        <v>403</v>
      </c>
      <c r="B21" s="17" t="s">
        <v>402</v>
      </c>
      <c r="C21" s="45"/>
      <c r="D21" s="22">
        <f>D22</f>
        <v>199.3</v>
      </c>
      <c r="E21" s="22">
        <f>E22</f>
        <v>0</v>
      </c>
      <c r="F21" s="22">
        <f>F22</f>
        <v>199.3</v>
      </c>
    </row>
    <row r="22" spans="1:6" ht="15.75">
      <c r="A22" s="134" t="s">
        <v>11</v>
      </c>
      <c r="B22" s="17" t="s">
        <v>402</v>
      </c>
      <c r="C22" s="45" t="s">
        <v>14</v>
      </c>
      <c r="D22" s="22">
        <f>'2018 год Приложение  5'!E36</f>
        <v>199.3</v>
      </c>
      <c r="E22" s="22">
        <f>'2018 год Приложение  5'!F36</f>
        <v>0</v>
      </c>
      <c r="F22" s="22">
        <f>D22+E22</f>
        <v>199.3</v>
      </c>
    </row>
    <row r="23" spans="1:6" ht="63">
      <c r="A23" s="48" t="s">
        <v>285</v>
      </c>
      <c r="B23" s="17" t="s">
        <v>311</v>
      </c>
      <c r="C23" s="45"/>
      <c r="D23" s="22">
        <f>'2018 год Приложение  5'!E37</f>
        <v>470</v>
      </c>
      <c r="E23" s="22">
        <f>'2018 год Приложение  5'!F37</f>
        <v>0</v>
      </c>
      <c r="F23" s="22">
        <f>'2018 год Приложение  5'!G37</f>
        <v>470</v>
      </c>
    </row>
    <row r="24" spans="1:6" ht="15.75">
      <c r="A24" s="134" t="s">
        <v>11</v>
      </c>
      <c r="B24" s="17" t="s">
        <v>311</v>
      </c>
      <c r="C24" s="45" t="s">
        <v>14</v>
      </c>
      <c r="D24" s="22">
        <f>'2018 год Приложение  5'!E38</f>
        <v>470</v>
      </c>
      <c r="E24" s="22">
        <f>'2018 год Приложение  5'!F38</f>
        <v>0</v>
      </c>
      <c r="F24" s="22">
        <f>'2018 год Приложение  5'!G38</f>
        <v>470</v>
      </c>
    </row>
    <row r="25" spans="1:6" ht="31.5">
      <c r="A25" s="32" t="s">
        <v>71</v>
      </c>
      <c r="B25" s="33" t="s">
        <v>203</v>
      </c>
      <c r="C25" s="33" t="s">
        <v>0</v>
      </c>
      <c r="D25" s="34">
        <f>D26+D31</f>
        <v>1993.5</v>
      </c>
      <c r="E25" s="34">
        <f>E26+E31</f>
        <v>-331.8</v>
      </c>
      <c r="F25" s="34">
        <f>F26+F31</f>
        <v>1661.7</v>
      </c>
    </row>
    <row r="26" spans="1:6" ht="31.5">
      <c r="A26" s="12" t="s">
        <v>87</v>
      </c>
      <c r="B26" s="13" t="s">
        <v>204</v>
      </c>
      <c r="C26" s="13" t="s">
        <v>0</v>
      </c>
      <c r="D26" s="14">
        <f>D27+D29</f>
        <v>692</v>
      </c>
      <c r="E26" s="14">
        <f>E27+E29</f>
        <v>0</v>
      </c>
      <c r="F26" s="14">
        <f>F27+F29</f>
        <v>692</v>
      </c>
    </row>
    <row r="27" spans="1:6" ht="15.75">
      <c r="A27" s="16" t="s">
        <v>26</v>
      </c>
      <c r="B27" s="9" t="s">
        <v>205</v>
      </c>
      <c r="C27" s="9"/>
      <c r="D27" s="22">
        <f>D28</f>
        <v>120</v>
      </c>
      <c r="E27" s="22">
        <f>E28</f>
        <v>0</v>
      </c>
      <c r="F27" s="22">
        <f>F28</f>
        <v>120</v>
      </c>
    </row>
    <row r="28" spans="1:6" ht="31.5">
      <c r="A28" s="77" t="s">
        <v>15</v>
      </c>
      <c r="B28" s="9" t="s">
        <v>205</v>
      </c>
      <c r="C28" s="45" t="s">
        <v>10</v>
      </c>
      <c r="D28" s="22">
        <f>'2018 год Приложение  5'!E42</f>
        <v>120</v>
      </c>
      <c r="E28" s="22">
        <f>'2018 год Приложение  5'!F42</f>
        <v>0</v>
      </c>
      <c r="F28" s="22">
        <f>'2018 год Приложение  5'!G42</f>
        <v>120</v>
      </c>
    </row>
    <row r="29" spans="1:6" ht="50.25" customHeight="1">
      <c r="A29" s="48" t="s">
        <v>337</v>
      </c>
      <c r="B29" s="9" t="s">
        <v>338</v>
      </c>
      <c r="C29" s="45"/>
      <c r="D29" s="147">
        <f>D30</f>
        <v>572</v>
      </c>
      <c r="E29" s="147">
        <f>E30</f>
        <v>0</v>
      </c>
      <c r="F29" s="147">
        <f>F30</f>
        <v>572</v>
      </c>
    </row>
    <row r="30" spans="1:6" ht="15.75">
      <c r="A30" s="48" t="s">
        <v>11</v>
      </c>
      <c r="B30" s="9" t="s">
        <v>338</v>
      </c>
      <c r="C30" s="45" t="s">
        <v>14</v>
      </c>
      <c r="D30" s="147">
        <f>'2018 год Приложение  5'!E44</f>
        <v>572</v>
      </c>
      <c r="E30" s="147">
        <f>'2018 год Приложение  5'!F44</f>
        <v>0</v>
      </c>
      <c r="F30" s="147">
        <f>D30+E30</f>
        <v>572</v>
      </c>
    </row>
    <row r="31" spans="1:6" ht="31.5">
      <c r="A31" s="12" t="s">
        <v>284</v>
      </c>
      <c r="B31" s="13" t="s">
        <v>206</v>
      </c>
      <c r="C31" s="13"/>
      <c r="D31" s="14">
        <f>D34+D32</f>
        <v>1301.5</v>
      </c>
      <c r="E31" s="14">
        <f>E34+E32</f>
        <v>-331.8</v>
      </c>
      <c r="F31" s="14">
        <f>F34+F32</f>
        <v>969.7</v>
      </c>
    </row>
    <row r="32" spans="1:6" ht="31.5">
      <c r="A32" s="164" t="s">
        <v>374</v>
      </c>
      <c r="B32" s="38" t="s">
        <v>375</v>
      </c>
      <c r="C32" s="177"/>
      <c r="D32" s="39">
        <f>D33</f>
        <v>969.7</v>
      </c>
      <c r="E32" s="39">
        <f>E33</f>
        <v>0</v>
      </c>
      <c r="F32" s="39">
        <f>F33</f>
        <v>969.7</v>
      </c>
    </row>
    <row r="33" spans="1:6" ht="31.5">
      <c r="A33" s="164" t="s">
        <v>32</v>
      </c>
      <c r="B33" s="38" t="s">
        <v>375</v>
      </c>
      <c r="C33" s="45" t="s">
        <v>27</v>
      </c>
      <c r="D33" s="39">
        <f>'2018 год Приложение  5'!E47</f>
        <v>969.7</v>
      </c>
      <c r="E33" s="39">
        <f>'2018 год Приложение  5'!F47</f>
        <v>0</v>
      </c>
      <c r="F33" s="39">
        <f>'2018 год Приложение  5'!G47</f>
        <v>969.7</v>
      </c>
    </row>
    <row r="34" spans="1:6" ht="31.5">
      <c r="A34" s="48" t="s">
        <v>339</v>
      </c>
      <c r="B34" s="9" t="s">
        <v>340</v>
      </c>
      <c r="C34" s="45"/>
      <c r="D34" s="22">
        <f>D35</f>
        <v>331.8</v>
      </c>
      <c r="E34" s="22">
        <f>E35</f>
        <v>-331.8</v>
      </c>
      <c r="F34" s="22">
        <f>F35</f>
        <v>0</v>
      </c>
    </row>
    <row r="35" spans="1:6" ht="31.5">
      <c r="A35" s="48" t="s">
        <v>15</v>
      </c>
      <c r="B35" s="9" t="s">
        <v>340</v>
      </c>
      <c r="C35" s="45" t="s">
        <v>10</v>
      </c>
      <c r="D35" s="22">
        <f>'2018 год Приложение  5'!E49</f>
        <v>331.8</v>
      </c>
      <c r="E35" s="22">
        <f>'2018 год Приложение  5'!F49</f>
        <v>-331.8</v>
      </c>
      <c r="F35" s="22">
        <f>D35+E35</f>
        <v>0</v>
      </c>
    </row>
    <row r="36" spans="1:6" ht="47.25">
      <c r="A36" s="32" t="s">
        <v>72</v>
      </c>
      <c r="B36" s="33" t="s">
        <v>236</v>
      </c>
      <c r="C36" s="33" t="s">
        <v>0</v>
      </c>
      <c r="D36" s="34">
        <f>D37+D49+D82+D64+D87</f>
        <v>1014589.9</v>
      </c>
      <c r="E36" s="34">
        <f>E37+E49+E82+E64+E87</f>
        <v>-130289.90000000001</v>
      </c>
      <c r="F36" s="34">
        <f>F37+F49+F82+F64+F87</f>
        <v>884300</v>
      </c>
    </row>
    <row r="37" spans="1:6" ht="31.5">
      <c r="A37" s="12" t="s">
        <v>85</v>
      </c>
      <c r="B37" s="13" t="s">
        <v>237</v>
      </c>
      <c r="C37" s="13" t="s">
        <v>0</v>
      </c>
      <c r="D37" s="14">
        <f>D38+D42+D44+D46+D40</f>
        <v>33692</v>
      </c>
      <c r="E37" s="14">
        <f>E38+E42+E44+E46+E40</f>
        <v>0</v>
      </c>
      <c r="F37" s="14">
        <f>F38+F42+F44+F46+F40</f>
        <v>33692</v>
      </c>
    </row>
    <row r="38" spans="1:6" ht="31.5">
      <c r="A38" s="16" t="s">
        <v>386</v>
      </c>
      <c r="B38" s="45" t="s">
        <v>238</v>
      </c>
      <c r="C38" s="9"/>
      <c r="D38" s="10">
        <f>D39</f>
        <v>11846.7</v>
      </c>
      <c r="E38" s="10">
        <f>E39</f>
        <v>0</v>
      </c>
      <c r="F38" s="10">
        <f>F39</f>
        <v>11846.7</v>
      </c>
    </row>
    <row r="39" spans="1:6" ht="31.5">
      <c r="A39" s="117" t="s">
        <v>15</v>
      </c>
      <c r="B39" s="45" t="s">
        <v>238</v>
      </c>
      <c r="C39" s="45" t="s">
        <v>10</v>
      </c>
      <c r="D39" s="22">
        <f>'2018 год Приложение  5'!E53</f>
        <v>11846.7</v>
      </c>
      <c r="E39" s="22">
        <f>'2018 год Приложение  5'!F53</f>
        <v>0</v>
      </c>
      <c r="F39" s="22">
        <f>'2018 год Приложение  5'!G53</f>
        <v>11846.7</v>
      </c>
    </row>
    <row r="40" spans="1:6" ht="47.25">
      <c r="A40" s="48" t="s">
        <v>350</v>
      </c>
      <c r="B40" s="45" t="s">
        <v>349</v>
      </c>
      <c r="C40" s="45"/>
      <c r="D40" s="22">
        <f>D41</f>
        <v>152</v>
      </c>
      <c r="E40" s="22">
        <f>E41</f>
        <v>0</v>
      </c>
      <c r="F40" s="22">
        <f>F41</f>
        <v>152</v>
      </c>
    </row>
    <row r="41" spans="1:6" ht="31.5">
      <c r="A41" s="48" t="s">
        <v>15</v>
      </c>
      <c r="B41" s="45" t="s">
        <v>349</v>
      </c>
      <c r="C41" s="45" t="s">
        <v>10</v>
      </c>
      <c r="D41" s="22">
        <f>'2018 год Приложение  5'!E55</f>
        <v>152</v>
      </c>
      <c r="E41" s="22">
        <f>'2018 год Приложение  5'!F55</f>
        <v>0</v>
      </c>
      <c r="F41" s="22">
        <f>D41+E41</f>
        <v>152</v>
      </c>
    </row>
    <row r="42" spans="1:6" ht="31.5">
      <c r="A42" s="20" t="s">
        <v>52</v>
      </c>
      <c r="B42" s="45" t="s">
        <v>239</v>
      </c>
      <c r="C42" s="11"/>
      <c r="D42" s="10">
        <f>D43</f>
        <v>15154.6</v>
      </c>
      <c r="E42" s="10">
        <f>E43</f>
        <v>0</v>
      </c>
      <c r="F42" s="10">
        <f>F43</f>
        <v>15154.6</v>
      </c>
    </row>
    <row r="43" spans="1:6" ht="31.5">
      <c r="A43" s="77" t="s">
        <v>15</v>
      </c>
      <c r="B43" s="45" t="s">
        <v>239</v>
      </c>
      <c r="C43" s="45" t="s">
        <v>10</v>
      </c>
      <c r="D43" s="22">
        <f>'2018 год Приложение  5'!E57</f>
        <v>15154.6</v>
      </c>
      <c r="E43" s="22">
        <f>'2018 год Приложение  5'!F57</f>
        <v>0</v>
      </c>
      <c r="F43" s="22">
        <f>'2018 год Приложение  5'!G57</f>
        <v>15154.6</v>
      </c>
    </row>
    <row r="44" spans="1:6" ht="47.25">
      <c r="A44" s="43" t="s">
        <v>81</v>
      </c>
      <c r="B44" s="30" t="s">
        <v>248</v>
      </c>
      <c r="C44" s="66"/>
      <c r="D44" s="22">
        <f>'2018 год Приложение  5'!E58</f>
        <v>4500</v>
      </c>
      <c r="E44" s="22">
        <f>'2018 год Приложение  5'!F58</f>
        <v>0</v>
      </c>
      <c r="F44" s="22">
        <f>'2018 год Приложение  5'!G58</f>
        <v>4500</v>
      </c>
    </row>
    <row r="45" spans="1:6" ht="15.75">
      <c r="A45" s="48" t="s">
        <v>11</v>
      </c>
      <c r="B45" s="30" t="s">
        <v>248</v>
      </c>
      <c r="C45" s="45" t="s">
        <v>14</v>
      </c>
      <c r="D45" s="22">
        <f>'2018 год Приложение  5'!E59</f>
        <v>4500</v>
      </c>
      <c r="E45" s="22">
        <f>'2018 год Приложение  5'!F59</f>
        <v>0</v>
      </c>
      <c r="F45" s="22">
        <f>'2018 год Приложение  5'!G59</f>
        <v>4500</v>
      </c>
    </row>
    <row r="46" spans="1:6" ht="47.25">
      <c r="A46" s="24" t="s">
        <v>329</v>
      </c>
      <c r="B46" s="30" t="s">
        <v>330</v>
      </c>
      <c r="C46" s="45"/>
      <c r="D46" s="22">
        <f>D47+D48</f>
        <v>2038.6999999999998</v>
      </c>
      <c r="E46" s="22">
        <f>E47+E48</f>
        <v>0</v>
      </c>
      <c r="F46" s="22">
        <f>F47+F48</f>
        <v>2038.6999999999998</v>
      </c>
    </row>
    <row r="47" spans="1:6" ht="31.5">
      <c r="A47" s="77" t="s">
        <v>15</v>
      </c>
      <c r="B47" s="30" t="s">
        <v>330</v>
      </c>
      <c r="C47" s="45" t="s">
        <v>10</v>
      </c>
      <c r="D47" s="22">
        <f>'2018 год Приложение  5'!E61</f>
        <v>714.9</v>
      </c>
      <c r="E47" s="22">
        <f>'2018 год Приложение  5'!F61</f>
        <v>0</v>
      </c>
      <c r="F47" s="22">
        <f>D47+E47</f>
        <v>714.9</v>
      </c>
    </row>
    <row r="48" spans="1:6" ht="15.75">
      <c r="A48" s="43" t="s">
        <v>46</v>
      </c>
      <c r="B48" s="30" t="s">
        <v>330</v>
      </c>
      <c r="C48" s="45" t="s">
        <v>47</v>
      </c>
      <c r="D48" s="22">
        <f>'2018 год Приложение  5'!E62</f>
        <v>1323.8</v>
      </c>
      <c r="E48" s="22">
        <f>'2018 год Приложение  5'!F62</f>
        <v>0</v>
      </c>
      <c r="F48" s="22">
        <f>D48+E48</f>
        <v>1323.8</v>
      </c>
    </row>
    <row r="49" spans="1:6" ht="47.25">
      <c r="A49" s="12" t="s">
        <v>83</v>
      </c>
      <c r="B49" s="13" t="s">
        <v>240</v>
      </c>
      <c r="C49" s="13" t="s">
        <v>0</v>
      </c>
      <c r="D49" s="14">
        <f>D57+D60+D55+D53+D50+D62</f>
        <v>930518.9</v>
      </c>
      <c r="E49" s="14">
        <f>E57+E60+E55+E53+E50+E62</f>
        <v>-129811.30000000002</v>
      </c>
      <c r="F49" s="14">
        <f>F57+F60+F55+F53+F50+F62</f>
        <v>800707.6</v>
      </c>
    </row>
    <row r="50" spans="1:7" ht="31.5">
      <c r="A50" s="50" t="s">
        <v>351</v>
      </c>
      <c r="B50" s="38" t="s">
        <v>352</v>
      </c>
      <c r="C50" s="38"/>
      <c r="D50" s="39">
        <f>D51+D52</f>
        <v>12192.5</v>
      </c>
      <c r="E50" s="39">
        <f>E51+E52</f>
        <v>0</v>
      </c>
      <c r="F50" s="39">
        <f>F51+F52</f>
        <v>12192.5</v>
      </c>
      <c r="G50" s="29">
        <f>F50+F53+F55+F57</f>
        <v>797168.7999999999</v>
      </c>
    </row>
    <row r="51" spans="1:6" ht="31.5">
      <c r="A51" s="43" t="s">
        <v>15</v>
      </c>
      <c r="B51" s="38" t="s">
        <v>352</v>
      </c>
      <c r="C51" s="38" t="s">
        <v>10</v>
      </c>
      <c r="D51" s="39">
        <f>'2018 год Приложение  5'!E65</f>
        <v>1328.1</v>
      </c>
      <c r="E51" s="39">
        <f>'2018 год Приложение  5'!F65</f>
        <v>0</v>
      </c>
      <c r="F51" s="39">
        <f>D51+E51</f>
        <v>1328.1</v>
      </c>
    </row>
    <row r="52" spans="1:6" ht="31.5">
      <c r="A52" s="24" t="s">
        <v>32</v>
      </c>
      <c r="B52" s="38" t="s">
        <v>352</v>
      </c>
      <c r="C52" s="38" t="s">
        <v>27</v>
      </c>
      <c r="D52" s="39">
        <f>'2018 год Приложение  5'!E66</f>
        <v>10864.4</v>
      </c>
      <c r="E52" s="39">
        <f>'2018 год Приложение  5'!F66</f>
        <v>0</v>
      </c>
      <c r="F52" s="39">
        <f>D52+E52</f>
        <v>10864.4</v>
      </c>
    </row>
    <row r="53" spans="1:9" ht="78.75">
      <c r="A53" s="24" t="s">
        <v>326</v>
      </c>
      <c r="B53" s="45" t="s">
        <v>327</v>
      </c>
      <c r="C53" s="23"/>
      <c r="D53" s="39">
        <f>D54</f>
        <v>374102</v>
      </c>
      <c r="E53" s="39">
        <f>E54</f>
        <v>-56425.4</v>
      </c>
      <c r="F53" s="39">
        <f>F54</f>
        <v>317676.6</v>
      </c>
      <c r="I53" s="29">
        <f>E53+E55</f>
        <v>-125046.70000000001</v>
      </c>
    </row>
    <row r="54" spans="1:6" ht="31.5">
      <c r="A54" s="24" t="s">
        <v>32</v>
      </c>
      <c r="B54" s="45" t="s">
        <v>327</v>
      </c>
      <c r="C54" s="23" t="s">
        <v>27</v>
      </c>
      <c r="D54" s="39">
        <f>'2018 год Приложение  5'!E300+'2018 год Приложение  5'!E68</f>
        <v>374102</v>
      </c>
      <c r="E54" s="39">
        <f>'2018 год Приложение  5'!F300+'2018 год Приложение  5'!F68</f>
        <v>-56425.4</v>
      </c>
      <c r="F54" s="39">
        <f>D54+E54</f>
        <v>317676.6</v>
      </c>
    </row>
    <row r="55" spans="1:6" ht="78.75">
      <c r="A55" s="24" t="s">
        <v>326</v>
      </c>
      <c r="B55" s="45" t="s">
        <v>328</v>
      </c>
      <c r="C55" s="23"/>
      <c r="D55" s="39">
        <f>D56</f>
        <v>446384.1</v>
      </c>
      <c r="E55" s="39">
        <f>E56</f>
        <v>-68621.3</v>
      </c>
      <c r="F55" s="39">
        <f>F56</f>
        <v>377762.8</v>
      </c>
    </row>
    <row r="56" spans="1:9" ht="31.5">
      <c r="A56" s="24" t="s">
        <v>32</v>
      </c>
      <c r="B56" s="45" t="s">
        <v>328</v>
      </c>
      <c r="C56" s="23" t="s">
        <v>27</v>
      </c>
      <c r="D56" s="39">
        <f>'2018 год Приложение  5'!E302+'2018 год Приложение  5'!E70</f>
        <v>446384.1</v>
      </c>
      <c r="E56" s="39">
        <f>'2018 год Приложение  5'!F302+'2018 год Приложение  5'!F70</f>
        <v>-68621.3</v>
      </c>
      <c r="F56" s="39">
        <f>D56+E56</f>
        <v>377762.8</v>
      </c>
      <c r="H56" s="29">
        <f>F56+F33</f>
        <v>378732.5</v>
      </c>
      <c r="I56" s="29">
        <f>F59+1304.8</f>
        <v>90387.7</v>
      </c>
    </row>
    <row r="57" spans="1:8" ht="78.75">
      <c r="A57" s="24" t="s">
        <v>251</v>
      </c>
      <c r="B57" s="45" t="s">
        <v>258</v>
      </c>
      <c r="C57" s="45"/>
      <c r="D57" s="46">
        <f>D59+D58</f>
        <v>94036.9</v>
      </c>
      <c r="E57" s="46">
        <f>E59+E58</f>
        <v>-4500</v>
      </c>
      <c r="F57" s="46">
        <f>F59+F58</f>
        <v>89536.9</v>
      </c>
      <c r="H57" s="29">
        <f>F57+F50</f>
        <v>101729.4</v>
      </c>
    </row>
    <row r="58" spans="1:6" ht="31.5">
      <c r="A58" s="24" t="s">
        <v>15</v>
      </c>
      <c r="B58" s="45" t="s">
        <v>258</v>
      </c>
      <c r="C58" s="45" t="s">
        <v>10</v>
      </c>
      <c r="D58" s="46">
        <f>'2018 год Приложение  5'!E304</f>
        <v>454</v>
      </c>
      <c r="E58" s="46">
        <f>'2018 год Приложение  5'!F304</f>
        <v>0</v>
      </c>
      <c r="F58" s="46">
        <f>D58+E58</f>
        <v>454</v>
      </c>
    </row>
    <row r="59" spans="1:7" ht="31.5">
      <c r="A59" s="24" t="s">
        <v>32</v>
      </c>
      <c r="B59" s="45" t="s">
        <v>258</v>
      </c>
      <c r="C59" s="45" t="s">
        <v>27</v>
      </c>
      <c r="D59" s="22">
        <f>'2018 год Приложение  5'!E72+'2018 год Приложение  5'!E305</f>
        <v>93582.9</v>
      </c>
      <c r="E59" s="22">
        <f>'2018 год Приложение  5'!F72+'2018 год Приложение  5'!F305</f>
        <v>-4500</v>
      </c>
      <c r="F59" s="22">
        <f>D59+E59</f>
        <v>89082.9</v>
      </c>
      <c r="G59" s="29">
        <f>F57+F55+F53+F50</f>
        <v>797168.7999999999</v>
      </c>
    </row>
    <row r="60" spans="1:6" ht="31.5">
      <c r="A60" s="24" t="s">
        <v>353</v>
      </c>
      <c r="B60" s="45" t="s">
        <v>313</v>
      </c>
      <c r="C60" s="45"/>
      <c r="D60" s="22">
        <f>D61</f>
        <v>264.6</v>
      </c>
      <c r="E60" s="22">
        <f>E61</f>
        <v>-264.6</v>
      </c>
      <c r="F60" s="22">
        <f>F61</f>
        <v>0</v>
      </c>
    </row>
    <row r="61" spans="1:6" ht="31.5">
      <c r="A61" s="24" t="s">
        <v>15</v>
      </c>
      <c r="B61" s="45" t="s">
        <v>313</v>
      </c>
      <c r="C61" s="45" t="s">
        <v>10</v>
      </c>
      <c r="D61" s="22">
        <f>'2018 год Приложение  5'!E74</f>
        <v>264.6</v>
      </c>
      <c r="E61" s="22">
        <f>'2018 год Приложение  5'!F74</f>
        <v>-264.6</v>
      </c>
      <c r="F61" s="22">
        <f>'2018 год Приложение  5'!G74</f>
        <v>0</v>
      </c>
    </row>
    <row r="62" spans="1:6" ht="15.75">
      <c r="A62" s="24" t="s">
        <v>372</v>
      </c>
      <c r="B62" s="45" t="s">
        <v>373</v>
      </c>
      <c r="C62" s="45"/>
      <c r="D62" s="22">
        <f>'2018 год Приложение  5'!E75</f>
        <v>3538.8</v>
      </c>
      <c r="E62" s="22">
        <f>'2018 год Приложение  5'!F75</f>
        <v>0</v>
      </c>
      <c r="F62" s="22">
        <f>'2018 год Приложение  5'!G75</f>
        <v>3538.8</v>
      </c>
    </row>
    <row r="63" spans="1:6" ht="31.5">
      <c r="A63" s="24" t="s">
        <v>15</v>
      </c>
      <c r="B63" s="45" t="s">
        <v>373</v>
      </c>
      <c r="C63" s="45" t="s">
        <v>10</v>
      </c>
      <c r="D63" s="22">
        <f>'2018 год Приложение  5'!E76</f>
        <v>3538.8</v>
      </c>
      <c r="E63" s="22">
        <v>0</v>
      </c>
      <c r="F63" s="22">
        <f>'2018 год Приложение  5'!G76</f>
        <v>3538.8</v>
      </c>
    </row>
    <row r="64" spans="1:6" ht="15.75">
      <c r="A64" s="12" t="s">
        <v>66</v>
      </c>
      <c r="B64" s="13" t="s">
        <v>241</v>
      </c>
      <c r="C64" s="13" t="s">
        <v>0</v>
      </c>
      <c r="D64" s="14">
        <f>D65+D67+D71+D76+D80+D69+D74+D78</f>
        <v>31855.1</v>
      </c>
      <c r="E64" s="14">
        <f>E65+E67+E71+E76+E80+E69+E74+E78</f>
        <v>618.1</v>
      </c>
      <c r="F64" s="14">
        <f>F65+F67+F71+F76+F80+F69+F74+F78</f>
        <v>32473.199999999997</v>
      </c>
    </row>
    <row r="65" spans="1:6" ht="31.5">
      <c r="A65" s="16" t="s">
        <v>40</v>
      </c>
      <c r="B65" s="17" t="s">
        <v>242</v>
      </c>
      <c r="C65" s="67"/>
      <c r="D65" s="46">
        <f>D66</f>
        <v>1936.4</v>
      </c>
      <c r="E65" s="46">
        <f>E66</f>
        <v>0</v>
      </c>
      <c r="F65" s="46">
        <f>F66</f>
        <v>1936.4</v>
      </c>
    </row>
    <row r="66" spans="1:6" ht="31.5">
      <c r="A66" s="77" t="s">
        <v>15</v>
      </c>
      <c r="B66" s="17" t="s">
        <v>242</v>
      </c>
      <c r="C66" s="45" t="s">
        <v>10</v>
      </c>
      <c r="D66" s="22">
        <f>'2018 год Приложение  5'!E79</f>
        <v>1936.4</v>
      </c>
      <c r="E66" s="22">
        <f>'2018 год Приложение  5'!F79</f>
        <v>0</v>
      </c>
      <c r="F66" s="22">
        <f>'2018 год Приложение  5'!G79</f>
        <v>1936.4</v>
      </c>
    </row>
    <row r="67" spans="1:6" ht="31.5">
      <c r="A67" s="16" t="s">
        <v>40</v>
      </c>
      <c r="B67" s="17" t="s">
        <v>252</v>
      </c>
      <c r="C67" s="17"/>
      <c r="D67" s="46">
        <f>D68</f>
        <v>4681.5</v>
      </c>
      <c r="E67" s="46">
        <f>E68</f>
        <v>0</v>
      </c>
      <c r="F67" s="46">
        <f>F68</f>
        <v>4681.5</v>
      </c>
    </row>
    <row r="68" spans="1:6" ht="31.5">
      <c r="A68" s="24" t="s">
        <v>15</v>
      </c>
      <c r="B68" s="17" t="s">
        <v>252</v>
      </c>
      <c r="C68" s="45" t="s">
        <v>10</v>
      </c>
      <c r="D68" s="22">
        <f>'2018 год Приложение  5'!E81</f>
        <v>4681.5</v>
      </c>
      <c r="E68" s="22">
        <f>'2018 год Приложение  5'!F81</f>
        <v>0</v>
      </c>
      <c r="F68" s="22">
        <f>'2018 год Приложение  5'!G81</f>
        <v>4681.5</v>
      </c>
    </row>
    <row r="69" spans="1:6" ht="31.5">
      <c r="A69" s="24" t="s">
        <v>41</v>
      </c>
      <c r="B69" s="23" t="s">
        <v>243</v>
      </c>
      <c r="C69" s="23"/>
      <c r="D69" s="22">
        <f>D70</f>
        <v>400</v>
      </c>
      <c r="E69" s="22">
        <f>E70</f>
        <v>0</v>
      </c>
      <c r="F69" s="22">
        <f>F70</f>
        <v>400</v>
      </c>
    </row>
    <row r="70" spans="1:6" ht="31.5">
      <c r="A70" s="24" t="s">
        <v>15</v>
      </c>
      <c r="B70" s="23" t="s">
        <v>243</v>
      </c>
      <c r="C70" s="23" t="s">
        <v>10</v>
      </c>
      <c r="D70" s="22">
        <f>'2018 год Приложение  5'!E83</f>
        <v>400</v>
      </c>
      <c r="E70" s="22">
        <f>'2018 год Приложение  5'!F83</f>
        <v>0</v>
      </c>
      <c r="F70" s="22">
        <f>'2018 год Приложение  5'!G83</f>
        <v>400</v>
      </c>
    </row>
    <row r="71" spans="1:6" ht="31.5">
      <c r="A71" s="43" t="s">
        <v>41</v>
      </c>
      <c r="B71" s="17" t="s">
        <v>253</v>
      </c>
      <c r="C71" s="45"/>
      <c r="D71" s="46">
        <f>D72+D73</f>
        <v>14173.6</v>
      </c>
      <c r="E71" s="46">
        <f>E72+E73</f>
        <v>0</v>
      </c>
      <c r="F71" s="46">
        <f>F72+F73</f>
        <v>14173.6</v>
      </c>
    </row>
    <row r="72" spans="1:6" ht="31.5">
      <c r="A72" s="48" t="s">
        <v>15</v>
      </c>
      <c r="B72" s="17" t="s">
        <v>253</v>
      </c>
      <c r="C72" s="45" t="s">
        <v>10</v>
      </c>
      <c r="D72" s="22">
        <f>'2018 год Приложение  5'!E85</f>
        <v>12403</v>
      </c>
      <c r="E72" s="22">
        <f>'2018 год Приложение  5'!F85</f>
        <v>0</v>
      </c>
      <c r="F72" s="22">
        <f>'2018 год Приложение  5'!G85</f>
        <v>12403</v>
      </c>
    </row>
    <row r="73" spans="1:6" ht="15.75">
      <c r="A73" s="80" t="s">
        <v>46</v>
      </c>
      <c r="B73" s="17" t="s">
        <v>253</v>
      </c>
      <c r="C73" s="45" t="s">
        <v>47</v>
      </c>
      <c r="D73" s="22">
        <f>'2018 год Приложение  5'!E86</f>
        <v>1770.6</v>
      </c>
      <c r="E73" s="22">
        <f>'2018 год Приложение  5'!F86</f>
        <v>0</v>
      </c>
      <c r="F73" s="22">
        <f>'2018 год Приложение  5'!G86</f>
        <v>1770.6</v>
      </c>
    </row>
    <row r="74" spans="1:6" ht="31.5">
      <c r="A74" s="48" t="s">
        <v>291</v>
      </c>
      <c r="B74" s="17" t="s">
        <v>294</v>
      </c>
      <c r="C74" s="45"/>
      <c r="D74" s="22">
        <f>'2018 год Приложение  5'!E87</f>
        <v>6720.4</v>
      </c>
      <c r="E74" s="22">
        <f>'2018 год Приложение  5'!F87</f>
        <v>0</v>
      </c>
      <c r="F74" s="22">
        <f>'2018 год Приложение  5'!G87</f>
        <v>6720.4</v>
      </c>
    </row>
    <row r="75" spans="1:6" ht="31.5">
      <c r="A75" s="77" t="s">
        <v>15</v>
      </c>
      <c r="B75" s="17" t="s">
        <v>294</v>
      </c>
      <c r="C75" s="45" t="s">
        <v>10</v>
      </c>
      <c r="D75" s="22">
        <f>'2018 год Приложение  5'!E88</f>
        <v>6720.4</v>
      </c>
      <c r="E75" s="22">
        <f>'2018 год Приложение  5'!F88</f>
        <v>0</v>
      </c>
      <c r="F75" s="22">
        <f>'2018 год Приложение  5'!G88</f>
        <v>6720.4</v>
      </c>
    </row>
    <row r="76" spans="1:6" ht="31.5">
      <c r="A76" s="43" t="s">
        <v>42</v>
      </c>
      <c r="B76" s="45" t="s">
        <v>244</v>
      </c>
      <c r="C76" s="67"/>
      <c r="D76" s="46">
        <f>D77</f>
        <v>1950</v>
      </c>
      <c r="E76" s="46">
        <f>E77</f>
        <v>0</v>
      </c>
      <c r="F76" s="46">
        <f>F77</f>
        <v>1950</v>
      </c>
    </row>
    <row r="77" spans="1:6" ht="31.5">
      <c r="A77" s="43" t="s">
        <v>15</v>
      </c>
      <c r="B77" s="45" t="s">
        <v>244</v>
      </c>
      <c r="C77" s="45" t="s">
        <v>10</v>
      </c>
      <c r="D77" s="46">
        <f>'2018 год Приложение  5'!E90</f>
        <v>1950</v>
      </c>
      <c r="E77" s="46">
        <f>'2018 год Приложение  5'!F90</f>
        <v>0</v>
      </c>
      <c r="F77" s="46">
        <f>'2018 год Приложение  5'!G90</f>
        <v>1950</v>
      </c>
    </row>
    <row r="78" spans="1:6" ht="15.75">
      <c r="A78" s="48" t="s">
        <v>293</v>
      </c>
      <c r="B78" s="17" t="s">
        <v>292</v>
      </c>
      <c r="C78" s="45"/>
      <c r="D78" s="46">
        <f>D79</f>
        <v>50</v>
      </c>
      <c r="E78" s="46">
        <f>E79</f>
        <v>0</v>
      </c>
      <c r="F78" s="46">
        <f>F79</f>
        <v>50</v>
      </c>
    </row>
    <row r="79" spans="1:6" ht="31.5">
      <c r="A79" s="48" t="s">
        <v>15</v>
      </c>
      <c r="B79" s="17" t="s">
        <v>292</v>
      </c>
      <c r="C79" s="45" t="s">
        <v>10</v>
      </c>
      <c r="D79" s="46">
        <f>'2018 год Приложение  5'!E92</f>
        <v>50</v>
      </c>
      <c r="E79" s="46">
        <f>'2018 год Приложение  5'!F92</f>
        <v>0</v>
      </c>
      <c r="F79" s="46">
        <f>'2018 год Приложение  5'!G92</f>
        <v>50</v>
      </c>
    </row>
    <row r="80" spans="1:6" ht="63">
      <c r="A80" s="43" t="s">
        <v>43</v>
      </c>
      <c r="B80" s="38" t="s">
        <v>254</v>
      </c>
      <c r="C80" s="45"/>
      <c r="D80" s="46">
        <f>D81</f>
        <v>1943.2</v>
      </c>
      <c r="E80" s="46">
        <f>E81</f>
        <v>618.1</v>
      </c>
      <c r="F80" s="46">
        <f>F81</f>
        <v>2561.3</v>
      </c>
    </row>
    <row r="81" spans="1:6" ht="15.75">
      <c r="A81" s="48" t="s">
        <v>11</v>
      </c>
      <c r="B81" s="38" t="s">
        <v>254</v>
      </c>
      <c r="C81" s="45" t="s">
        <v>14</v>
      </c>
      <c r="D81" s="22">
        <f>'2018 год Приложение  5'!E94</f>
        <v>1943.2</v>
      </c>
      <c r="E81" s="22">
        <f>'2018 год Приложение  5'!F94</f>
        <v>618.1</v>
      </c>
      <c r="F81" s="22">
        <f>'2018 год Приложение  5'!G94</f>
        <v>2561.3</v>
      </c>
    </row>
    <row r="82" spans="1:6" ht="47.25">
      <c r="A82" s="12" t="s">
        <v>67</v>
      </c>
      <c r="B82" s="13" t="s">
        <v>245</v>
      </c>
      <c r="C82" s="13" t="s">
        <v>0</v>
      </c>
      <c r="D82" s="14">
        <f>D85+D83</f>
        <v>211</v>
      </c>
      <c r="E82" s="14">
        <f>E85+E83</f>
        <v>3.3</v>
      </c>
      <c r="F82" s="14">
        <f>F85+F83</f>
        <v>214.3</v>
      </c>
    </row>
    <row r="83" spans="1:6" ht="31.5">
      <c r="A83" s="24" t="s">
        <v>68</v>
      </c>
      <c r="B83" s="30" t="s">
        <v>246</v>
      </c>
      <c r="C83" s="45"/>
      <c r="D83" s="46">
        <f>D84</f>
        <v>61</v>
      </c>
      <c r="E83" s="46">
        <f>E84</f>
        <v>3.3</v>
      </c>
      <c r="F83" s="46">
        <f>F84</f>
        <v>64.3</v>
      </c>
    </row>
    <row r="84" spans="1:6" ht="15.75">
      <c r="A84" s="43" t="s">
        <v>30</v>
      </c>
      <c r="B84" s="30" t="s">
        <v>246</v>
      </c>
      <c r="C84" s="23" t="s">
        <v>19</v>
      </c>
      <c r="D84" s="46">
        <f>'2018 год Приложение  5'!E97</f>
        <v>61</v>
      </c>
      <c r="E84" s="46">
        <f>'2018 год Приложение  5'!F97</f>
        <v>3.3</v>
      </c>
      <c r="F84" s="46">
        <f>'2018 год Приложение  5'!G97</f>
        <v>64.3</v>
      </c>
    </row>
    <row r="85" spans="1:6" ht="31.5">
      <c r="A85" s="43" t="s">
        <v>53</v>
      </c>
      <c r="B85" s="30" t="s">
        <v>247</v>
      </c>
      <c r="C85" s="23"/>
      <c r="D85" s="22">
        <f>D86</f>
        <v>150</v>
      </c>
      <c r="E85" s="22">
        <f>E86</f>
        <v>0</v>
      </c>
      <c r="F85" s="22">
        <f>F86</f>
        <v>150</v>
      </c>
    </row>
    <row r="86" spans="1:6" ht="31.5">
      <c r="A86" s="77" t="s">
        <v>15</v>
      </c>
      <c r="B86" s="30" t="s">
        <v>247</v>
      </c>
      <c r="C86" s="45" t="s">
        <v>10</v>
      </c>
      <c r="D86" s="22">
        <f>'2018 год Приложение  5'!E99</f>
        <v>150</v>
      </c>
      <c r="E86" s="22">
        <f>'2018 год Приложение  5'!F99</f>
        <v>0</v>
      </c>
      <c r="F86" s="22">
        <f>'2018 год Приложение  5'!G99</f>
        <v>150</v>
      </c>
    </row>
    <row r="87" spans="1:6" ht="31.5">
      <c r="A87" s="12" t="s">
        <v>389</v>
      </c>
      <c r="B87" s="13" t="s">
        <v>308</v>
      </c>
      <c r="C87" s="13" t="s">
        <v>0</v>
      </c>
      <c r="D87" s="14">
        <f>D90+D88</f>
        <v>18312.9</v>
      </c>
      <c r="E87" s="14">
        <f>E90+E88</f>
        <v>-1100</v>
      </c>
      <c r="F87" s="14">
        <f>F90+F88</f>
        <v>17212.9</v>
      </c>
    </row>
    <row r="88" spans="1:6" ht="15.75">
      <c r="A88" s="153" t="s">
        <v>76</v>
      </c>
      <c r="B88" s="151" t="s">
        <v>307</v>
      </c>
      <c r="C88" s="151"/>
      <c r="D88" s="152">
        <f>D89</f>
        <v>17681.7</v>
      </c>
      <c r="E88" s="152">
        <f>E89</f>
        <v>-1100</v>
      </c>
      <c r="F88" s="152">
        <f>F89</f>
        <v>16581.7</v>
      </c>
    </row>
    <row r="89" spans="1:6" ht="31.5">
      <c r="A89" s="154" t="s">
        <v>15</v>
      </c>
      <c r="B89" s="151" t="s">
        <v>307</v>
      </c>
      <c r="C89" s="151" t="s">
        <v>10</v>
      </c>
      <c r="D89" s="152">
        <f>'2018 год Приложение  5'!E308</f>
        <v>17681.7</v>
      </c>
      <c r="E89" s="152">
        <f>'2018 год Приложение  5'!F308</f>
        <v>-1100</v>
      </c>
      <c r="F89" s="152">
        <f>'2018 год Приложение  5'!G308</f>
        <v>16581.7</v>
      </c>
    </row>
    <row r="90" spans="1:6" ht="63">
      <c r="A90" s="25" t="s">
        <v>260</v>
      </c>
      <c r="B90" s="149" t="s">
        <v>309</v>
      </c>
      <c r="C90" s="23"/>
      <c r="D90" s="147">
        <f>'2018 год Приложение  5'!E101</f>
        <v>631.2</v>
      </c>
      <c r="E90" s="147">
        <f>'2018 год Приложение  5'!F101</f>
        <v>0</v>
      </c>
      <c r="F90" s="147">
        <f>'2018 год Приложение  5'!G101</f>
        <v>631.2</v>
      </c>
    </row>
    <row r="91" spans="1:6" ht="31.5">
      <c r="A91" s="57" t="s">
        <v>15</v>
      </c>
      <c r="B91" s="149" t="s">
        <v>309</v>
      </c>
      <c r="C91" s="23" t="s">
        <v>10</v>
      </c>
      <c r="D91" s="147">
        <f>'2018 год Приложение  5'!E102</f>
        <v>631.2</v>
      </c>
      <c r="E91" s="147">
        <f>'2018 год Приложение  5'!F102</f>
        <v>0</v>
      </c>
      <c r="F91" s="147">
        <f>'2018 год Приложение  5'!G102</f>
        <v>631.2</v>
      </c>
    </row>
    <row r="92" spans="1:7" ht="31.5">
      <c r="A92" s="32" t="s">
        <v>88</v>
      </c>
      <c r="B92" s="33" t="s">
        <v>159</v>
      </c>
      <c r="C92" s="33" t="s">
        <v>0</v>
      </c>
      <c r="D92" s="34">
        <f>D93+D105+D123+D143+D148</f>
        <v>1245475.2</v>
      </c>
      <c r="E92" s="34">
        <f>E93+E105+E123+E143+E148</f>
        <v>1476.2999999999963</v>
      </c>
      <c r="F92" s="34">
        <f>F93+F105+F123+F143+F148</f>
        <v>1246951.5</v>
      </c>
      <c r="G92" s="29">
        <f>D92+E92</f>
        <v>1246951.5</v>
      </c>
    </row>
    <row r="93" spans="1:6" ht="31.5">
      <c r="A93" s="12" t="s">
        <v>104</v>
      </c>
      <c r="B93" s="13" t="s">
        <v>160</v>
      </c>
      <c r="C93" s="13" t="s">
        <v>0</v>
      </c>
      <c r="D93" s="14">
        <f>D94+D100+D98+D103+D96</f>
        <v>455612.19999999995</v>
      </c>
      <c r="E93" s="14">
        <f>E94+E100+E98+E103+E96</f>
        <v>25322.6</v>
      </c>
      <c r="F93" s="14">
        <f>F94+F100+F98+F103+F96</f>
        <v>480934.8</v>
      </c>
    </row>
    <row r="94" spans="1:6" ht="31.5">
      <c r="A94" s="43" t="s">
        <v>28</v>
      </c>
      <c r="B94" s="45" t="s">
        <v>158</v>
      </c>
      <c r="C94" s="45"/>
      <c r="D94" s="46">
        <f>D95</f>
        <v>71241.4</v>
      </c>
      <c r="E94" s="46">
        <f>E95</f>
        <v>1831.9</v>
      </c>
      <c r="F94" s="46">
        <f>F95</f>
        <v>73073.29999999999</v>
      </c>
    </row>
    <row r="95" spans="1:6" ht="31.5">
      <c r="A95" s="43" t="s">
        <v>12</v>
      </c>
      <c r="B95" s="45" t="s">
        <v>158</v>
      </c>
      <c r="C95" s="45" t="s">
        <v>13</v>
      </c>
      <c r="D95" s="46">
        <f>'2018 год Приложение  5'!E330</f>
        <v>71241.4</v>
      </c>
      <c r="E95" s="46">
        <f>'2018 год Приложение  5'!F330</f>
        <v>1831.9</v>
      </c>
      <c r="F95" s="46">
        <f>'2018 год Приложение  5'!G330</f>
        <v>73073.29999999999</v>
      </c>
    </row>
    <row r="96" spans="1:6" ht="47.25">
      <c r="A96" s="43" t="s">
        <v>79</v>
      </c>
      <c r="B96" s="45" t="s">
        <v>162</v>
      </c>
      <c r="C96" s="45"/>
      <c r="D96" s="46">
        <f>D97</f>
        <v>351127.6</v>
      </c>
      <c r="E96" s="46">
        <f>E97</f>
        <v>23385</v>
      </c>
      <c r="F96" s="46">
        <f>F97</f>
        <v>374512.6</v>
      </c>
    </row>
    <row r="97" spans="1:6" ht="31.5">
      <c r="A97" s="43" t="s">
        <v>12</v>
      </c>
      <c r="B97" s="45" t="s">
        <v>162</v>
      </c>
      <c r="C97" s="45" t="s">
        <v>13</v>
      </c>
      <c r="D97" s="46">
        <f>'2018 год Приложение  5'!E332</f>
        <v>351127.6</v>
      </c>
      <c r="E97" s="46">
        <f>'2018 год Приложение  5'!F332</f>
        <v>23385</v>
      </c>
      <c r="F97" s="46">
        <f>'2018 год Приложение  5'!G332</f>
        <v>374512.6</v>
      </c>
    </row>
    <row r="98" spans="1:6" ht="31.5">
      <c r="A98" s="43" t="s">
        <v>29</v>
      </c>
      <c r="B98" s="45" t="s">
        <v>161</v>
      </c>
      <c r="C98" s="45"/>
      <c r="D98" s="46">
        <f>D99</f>
        <v>21726.6</v>
      </c>
      <c r="E98" s="46">
        <f>E99</f>
        <v>105.7</v>
      </c>
      <c r="F98" s="46">
        <f>F99</f>
        <v>21832.3</v>
      </c>
    </row>
    <row r="99" spans="1:8" ht="31.5">
      <c r="A99" s="43" t="s">
        <v>12</v>
      </c>
      <c r="B99" s="45" t="s">
        <v>161</v>
      </c>
      <c r="C99" s="45" t="s">
        <v>13</v>
      </c>
      <c r="D99" s="46">
        <f>'2018 год Приложение  5'!E334</f>
        <v>21726.6</v>
      </c>
      <c r="E99" s="46">
        <f>'2018 год Приложение  5'!F334</f>
        <v>105.7</v>
      </c>
      <c r="F99" s="46">
        <f>'2018 год Приложение  5'!G334</f>
        <v>21832.3</v>
      </c>
      <c r="H99" s="29">
        <f>E97+E109</f>
        <v>0</v>
      </c>
    </row>
    <row r="100" spans="1:6" ht="78.75">
      <c r="A100" s="43" t="s">
        <v>78</v>
      </c>
      <c r="B100" s="45" t="s">
        <v>163</v>
      </c>
      <c r="C100" s="45"/>
      <c r="D100" s="46">
        <f>D102+D101</f>
        <v>9687.6</v>
      </c>
      <c r="E100" s="46">
        <f>E102+E101</f>
        <v>0</v>
      </c>
      <c r="F100" s="46">
        <f>F102+F101</f>
        <v>9687.6</v>
      </c>
    </row>
    <row r="101" spans="1:6" ht="15.75">
      <c r="A101" s="43" t="s">
        <v>30</v>
      </c>
      <c r="B101" s="45" t="s">
        <v>163</v>
      </c>
      <c r="C101" s="45" t="s">
        <v>19</v>
      </c>
      <c r="D101" s="46">
        <f>'2018 год Приложение  5'!E336</f>
        <v>26.6</v>
      </c>
      <c r="E101" s="46">
        <f>'2018 год Приложение  5'!F336</f>
        <v>0</v>
      </c>
      <c r="F101" s="46">
        <f>'2018 год Приложение  5'!G336</f>
        <v>26.6</v>
      </c>
    </row>
    <row r="102" spans="1:6" ht="31.5">
      <c r="A102" s="43" t="s">
        <v>12</v>
      </c>
      <c r="B102" s="45" t="s">
        <v>163</v>
      </c>
      <c r="C102" s="45" t="s">
        <v>13</v>
      </c>
      <c r="D102" s="46">
        <f>'2018 год Приложение  5'!E337</f>
        <v>9661</v>
      </c>
      <c r="E102" s="46">
        <f>'2018 год Приложение  5'!F337</f>
        <v>0</v>
      </c>
      <c r="F102" s="46">
        <f>'2018 год Приложение  5'!G337</f>
        <v>9661</v>
      </c>
    </row>
    <row r="103" spans="1:6" ht="94.5">
      <c r="A103" s="60" t="s">
        <v>277</v>
      </c>
      <c r="B103" s="45" t="s">
        <v>164</v>
      </c>
      <c r="C103" s="45"/>
      <c r="D103" s="46">
        <f>D104</f>
        <v>1829</v>
      </c>
      <c r="E103" s="46">
        <f>E104</f>
        <v>0</v>
      </c>
      <c r="F103" s="46">
        <f>F104</f>
        <v>1829</v>
      </c>
    </row>
    <row r="104" spans="1:6" ht="15.75">
      <c r="A104" s="43" t="s">
        <v>30</v>
      </c>
      <c r="B104" s="45" t="s">
        <v>164</v>
      </c>
      <c r="C104" s="45" t="s">
        <v>19</v>
      </c>
      <c r="D104" s="46">
        <f>'2018 год Приложение  5'!E339</f>
        <v>1829</v>
      </c>
      <c r="E104" s="46">
        <f>'2018 год Приложение  5'!F339</f>
        <v>0</v>
      </c>
      <c r="F104" s="46">
        <f>'2018 год Приложение  5'!G339</f>
        <v>1829</v>
      </c>
    </row>
    <row r="105" spans="1:6" ht="31.5">
      <c r="A105" s="12" t="s">
        <v>89</v>
      </c>
      <c r="B105" s="13" t="s">
        <v>165</v>
      </c>
      <c r="C105" s="13" t="s">
        <v>0</v>
      </c>
      <c r="D105" s="14">
        <f>D106+D110+D121+D119+D108+D117+D113+D115</f>
        <v>688468.2000000001</v>
      </c>
      <c r="E105" s="14">
        <f>E106+E110+E121+E119+E108+E117+E113+E115</f>
        <v>-24181.600000000002</v>
      </c>
      <c r="F105" s="14">
        <f>F106+F110+F121+F119+F108+F117+F113+F115</f>
        <v>664286.6</v>
      </c>
    </row>
    <row r="106" spans="1:6" ht="31.5">
      <c r="A106" s="43" t="s">
        <v>28</v>
      </c>
      <c r="B106" s="45" t="s">
        <v>166</v>
      </c>
      <c r="C106" s="45"/>
      <c r="D106" s="46">
        <f>D107</f>
        <v>109566.4</v>
      </c>
      <c r="E106" s="46">
        <f>E107</f>
        <v>-1943.1</v>
      </c>
      <c r="F106" s="46">
        <f>F107</f>
        <v>107623.29999999999</v>
      </c>
    </row>
    <row r="107" spans="1:6" ht="31.5">
      <c r="A107" s="43" t="s">
        <v>12</v>
      </c>
      <c r="B107" s="45" t="s">
        <v>166</v>
      </c>
      <c r="C107" s="45" t="s">
        <v>13</v>
      </c>
      <c r="D107" s="46">
        <f>'2018 год Приложение  5'!E342</f>
        <v>109566.4</v>
      </c>
      <c r="E107" s="46">
        <f>'2018 год Приложение  5'!F342</f>
        <v>-1943.1</v>
      </c>
      <c r="F107" s="46">
        <f>'2018 год Приложение  5'!G342</f>
        <v>107623.29999999999</v>
      </c>
    </row>
    <row r="108" spans="1:6" ht="47.25">
      <c r="A108" s="43" t="s">
        <v>79</v>
      </c>
      <c r="B108" s="45" t="s">
        <v>168</v>
      </c>
      <c r="C108" s="45"/>
      <c r="D108" s="46">
        <f>D109</f>
        <v>540044.5</v>
      </c>
      <c r="E108" s="46">
        <f>E109</f>
        <v>-23385</v>
      </c>
      <c r="F108" s="46">
        <f>F109</f>
        <v>516659.5</v>
      </c>
    </row>
    <row r="109" spans="1:6" ht="31.5">
      <c r="A109" s="43" t="s">
        <v>12</v>
      </c>
      <c r="B109" s="45" t="s">
        <v>168</v>
      </c>
      <c r="C109" s="45" t="s">
        <v>13</v>
      </c>
      <c r="D109" s="46">
        <f>'2018 год Приложение  5'!E344</f>
        <v>540044.5</v>
      </c>
      <c r="E109" s="46">
        <f>'2018 год Приложение  5'!F344</f>
        <v>-23385</v>
      </c>
      <c r="F109" s="46">
        <f>'2018 год Приложение  5'!G344</f>
        <v>516659.5</v>
      </c>
    </row>
    <row r="110" spans="1:7" ht="31.5">
      <c r="A110" s="43" t="s">
        <v>31</v>
      </c>
      <c r="B110" s="45" t="s">
        <v>176</v>
      </c>
      <c r="C110" s="45"/>
      <c r="D110" s="46">
        <f>D111+D112</f>
        <v>3437.6</v>
      </c>
      <c r="E110" s="46">
        <f>E111+E112</f>
        <v>61.7</v>
      </c>
      <c r="F110" s="46">
        <f>F111+F112</f>
        <v>3499.2999999999997</v>
      </c>
      <c r="G110" s="29" t="e">
        <f>F110+#REF!+F113+F115</f>
        <v>#REF!</v>
      </c>
    </row>
    <row r="111" spans="1:9" ht="31.5">
      <c r="A111" s="24" t="s">
        <v>32</v>
      </c>
      <c r="B111" s="45" t="s">
        <v>176</v>
      </c>
      <c r="C111" s="45" t="s">
        <v>27</v>
      </c>
      <c r="D111" s="46">
        <f>'2018 год Приложение  5'!E346</f>
        <v>3164.1</v>
      </c>
      <c r="E111" s="46">
        <f>'2018 год Приложение  5'!F346</f>
        <v>0</v>
      </c>
      <c r="F111" s="46">
        <f>'2018 год Приложение  5'!G346</f>
        <v>3164.1</v>
      </c>
      <c r="I111" s="29">
        <f>F54+F56+F59+H307+F33</f>
        <v>786796.7999999999</v>
      </c>
    </row>
    <row r="112" spans="1:6" ht="31.5">
      <c r="A112" s="43" t="s">
        <v>12</v>
      </c>
      <c r="B112" s="45" t="s">
        <v>176</v>
      </c>
      <c r="C112" s="45" t="s">
        <v>13</v>
      </c>
      <c r="D112" s="46">
        <f>'2018 год Приложение  5'!E347</f>
        <v>273.5</v>
      </c>
      <c r="E112" s="46">
        <f>'2018 год Приложение  5'!F347</f>
        <v>61.7</v>
      </c>
      <c r="F112" s="46">
        <f>'2018 год Приложение  5'!G347</f>
        <v>335.2</v>
      </c>
    </row>
    <row r="113" spans="1:6" ht="47.25">
      <c r="A113" s="24" t="s">
        <v>394</v>
      </c>
      <c r="B113" s="45" t="s">
        <v>395</v>
      </c>
      <c r="C113" s="45"/>
      <c r="D113" s="46">
        <f>D114</f>
        <v>4164.4</v>
      </c>
      <c r="E113" s="46">
        <f>E114</f>
        <v>1084.8</v>
      </c>
      <c r="F113" s="46">
        <f>F114</f>
        <v>5249.2</v>
      </c>
    </row>
    <row r="114" spans="1:6" ht="31.5">
      <c r="A114" s="24" t="s">
        <v>12</v>
      </c>
      <c r="B114" s="45" t="s">
        <v>395</v>
      </c>
      <c r="C114" s="45" t="s">
        <v>13</v>
      </c>
      <c r="D114" s="46">
        <f>'2018 год Приложение  5'!E349</f>
        <v>4164.4</v>
      </c>
      <c r="E114" s="46">
        <f>'2018 год Приложение  5'!F349</f>
        <v>1084.8</v>
      </c>
      <c r="F114" s="46">
        <f>'2018 год Приложение  5'!G349</f>
        <v>5249.2</v>
      </c>
    </row>
    <row r="115" spans="1:6" ht="31.5">
      <c r="A115" s="43" t="s">
        <v>288</v>
      </c>
      <c r="B115" s="45" t="s">
        <v>299</v>
      </c>
      <c r="C115" s="45"/>
      <c r="D115" s="46">
        <f>D116</f>
        <v>369.8</v>
      </c>
      <c r="E115" s="46">
        <f>E116</f>
        <v>0</v>
      </c>
      <c r="F115" s="46">
        <f>F116</f>
        <v>369.8</v>
      </c>
    </row>
    <row r="116" spans="1:6" ht="31.5">
      <c r="A116" s="43" t="s">
        <v>12</v>
      </c>
      <c r="B116" s="45" t="s">
        <v>299</v>
      </c>
      <c r="C116" s="45" t="s">
        <v>13</v>
      </c>
      <c r="D116" s="46">
        <f>'2018 год Приложение  5'!E351</f>
        <v>369.8</v>
      </c>
      <c r="E116" s="46">
        <f>'2018 год Приложение  5'!F351</f>
        <v>0</v>
      </c>
      <c r="F116" s="46">
        <f>D116+E116</f>
        <v>369.8</v>
      </c>
    </row>
    <row r="117" spans="1:6" ht="63">
      <c r="A117" s="43" t="s">
        <v>137</v>
      </c>
      <c r="B117" s="30" t="s">
        <v>264</v>
      </c>
      <c r="C117" s="45"/>
      <c r="D117" s="40">
        <f>D118</f>
        <v>26939.7</v>
      </c>
      <c r="E117" s="40">
        <f>E118</f>
        <v>0</v>
      </c>
      <c r="F117" s="40">
        <f>F118</f>
        <v>26939.7</v>
      </c>
    </row>
    <row r="118" spans="1:6" ht="31.5">
      <c r="A118" s="43" t="s">
        <v>12</v>
      </c>
      <c r="B118" s="30" t="s">
        <v>264</v>
      </c>
      <c r="C118" s="45" t="s">
        <v>13</v>
      </c>
      <c r="D118" s="40">
        <f>'2018 год Приложение  5'!E353</f>
        <v>26939.7</v>
      </c>
      <c r="E118" s="40">
        <f>'2018 год Приложение  5'!F353</f>
        <v>0</v>
      </c>
      <c r="F118" s="40">
        <f>'2018 год Приложение  5'!G353</f>
        <v>26939.7</v>
      </c>
    </row>
    <row r="119" spans="1:6" ht="63">
      <c r="A119" s="43" t="s">
        <v>126</v>
      </c>
      <c r="B119" s="45" t="s">
        <v>167</v>
      </c>
      <c r="C119" s="45"/>
      <c r="D119" s="46">
        <f>D120</f>
        <v>18.8</v>
      </c>
      <c r="E119" s="46">
        <f>E120</f>
        <v>0</v>
      </c>
      <c r="F119" s="46">
        <f>F120</f>
        <v>18.8</v>
      </c>
    </row>
    <row r="120" spans="1:6" ht="15.75">
      <c r="A120" s="43" t="s">
        <v>30</v>
      </c>
      <c r="B120" s="45" t="s">
        <v>167</v>
      </c>
      <c r="C120" s="45" t="s">
        <v>19</v>
      </c>
      <c r="D120" s="46">
        <f>'2018 год Приложение  5'!E355</f>
        <v>18.8</v>
      </c>
      <c r="E120" s="46">
        <f>'2018 год Приложение  5'!F355</f>
        <v>0</v>
      </c>
      <c r="F120" s="46">
        <f>'2018 год Приложение  5'!G355</f>
        <v>18.8</v>
      </c>
    </row>
    <row r="121" spans="1:6" ht="94.5">
      <c r="A121" s="60" t="s">
        <v>277</v>
      </c>
      <c r="B121" s="45" t="s">
        <v>169</v>
      </c>
      <c r="C121" s="45"/>
      <c r="D121" s="46">
        <f>D122</f>
        <v>3927</v>
      </c>
      <c r="E121" s="46">
        <f>E122</f>
        <v>0</v>
      </c>
      <c r="F121" s="46">
        <f>F122</f>
        <v>3927</v>
      </c>
    </row>
    <row r="122" spans="1:6" ht="15.75">
      <c r="A122" s="43" t="s">
        <v>30</v>
      </c>
      <c r="B122" s="45" t="s">
        <v>169</v>
      </c>
      <c r="C122" s="45" t="s">
        <v>19</v>
      </c>
      <c r="D122" s="46">
        <f>'2018 год Приложение  5'!E357</f>
        <v>3927</v>
      </c>
      <c r="E122" s="46">
        <f>'2018 год Приложение  5'!F357</f>
        <v>0</v>
      </c>
      <c r="F122" s="46">
        <f>'2018 год Приложение  5'!G357</f>
        <v>3927</v>
      </c>
    </row>
    <row r="123" spans="1:6" ht="15.75">
      <c r="A123" s="12" t="s">
        <v>90</v>
      </c>
      <c r="B123" s="13" t="s">
        <v>170</v>
      </c>
      <c r="C123" s="13" t="s">
        <v>0</v>
      </c>
      <c r="D123" s="14">
        <f>D124+D132+D139+D141+D135+D126+D137+D128+D130</f>
        <v>34738.8</v>
      </c>
      <c r="E123" s="14">
        <f>E124+E132+E139+E141+E135+E126+E137+E128+E130</f>
        <v>497.8</v>
      </c>
      <c r="F123" s="14">
        <f>F124+F132+F139+F141+F135+F126+F137+F128+F130</f>
        <v>35236.6</v>
      </c>
    </row>
    <row r="124" spans="1:6" ht="31.5">
      <c r="A124" s="43" t="s">
        <v>28</v>
      </c>
      <c r="B124" s="45" t="s">
        <v>171</v>
      </c>
      <c r="C124" s="45"/>
      <c r="D124" s="46">
        <f>D125</f>
        <v>26995.8</v>
      </c>
      <c r="E124" s="46">
        <f>E125</f>
        <v>1900.5</v>
      </c>
      <c r="F124" s="46">
        <f>F125</f>
        <v>28896.3</v>
      </c>
    </row>
    <row r="125" spans="1:6" ht="31.5">
      <c r="A125" s="43" t="s">
        <v>12</v>
      </c>
      <c r="B125" s="45" t="s">
        <v>171</v>
      </c>
      <c r="C125" s="45" t="s">
        <v>13</v>
      </c>
      <c r="D125" s="46">
        <f>'2018 год Приложение  5'!E360</f>
        <v>26995.8</v>
      </c>
      <c r="E125" s="46">
        <f>'2018 год Приложение  5'!F360</f>
        <v>1900.5</v>
      </c>
      <c r="F125" s="46">
        <f>'2018 год Приложение  5'!G360</f>
        <v>28896.3</v>
      </c>
    </row>
    <row r="126" spans="1:6" ht="63">
      <c r="A126" s="43" t="s">
        <v>342</v>
      </c>
      <c r="B126" s="45" t="s">
        <v>345</v>
      </c>
      <c r="C126" s="45"/>
      <c r="D126" s="46">
        <f>D127</f>
        <v>3455.9</v>
      </c>
      <c r="E126" s="46">
        <f>E127</f>
        <v>0</v>
      </c>
      <c r="F126" s="46">
        <f>F127</f>
        <v>3455.9</v>
      </c>
    </row>
    <row r="127" spans="1:6" ht="31.5">
      <c r="A127" s="43" t="s">
        <v>12</v>
      </c>
      <c r="B127" s="45" t="s">
        <v>345</v>
      </c>
      <c r="C127" s="45" t="s">
        <v>13</v>
      </c>
      <c r="D127" s="46">
        <f>'2018 год Приложение  5'!E362</f>
        <v>3455.9</v>
      </c>
      <c r="E127" s="46">
        <f>'2018 год Приложение  5'!F362</f>
        <v>0</v>
      </c>
      <c r="F127" s="46">
        <f>D127+E127</f>
        <v>3455.9</v>
      </c>
    </row>
    <row r="128" spans="1:6" ht="31.5">
      <c r="A128" s="43" t="s">
        <v>399</v>
      </c>
      <c r="B128" s="45" t="s">
        <v>398</v>
      </c>
      <c r="C128" s="45"/>
      <c r="D128" s="46">
        <f>D129</f>
        <v>205</v>
      </c>
      <c r="E128" s="46">
        <f>E129</f>
        <v>0</v>
      </c>
      <c r="F128" s="46">
        <f>F129</f>
        <v>205</v>
      </c>
    </row>
    <row r="129" spans="1:6" ht="31.5">
      <c r="A129" s="43" t="s">
        <v>12</v>
      </c>
      <c r="B129" s="45" t="s">
        <v>398</v>
      </c>
      <c r="C129" s="45" t="s">
        <v>13</v>
      </c>
      <c r="D129" s="46">
        <f>'2018 год Приложение  5'!E364</f>
        <v>205</v>
      </c>
      <c r="E129" s="46">
        <f>'2018 год Приложение  5'!F364</f>
        <v>0</v>
      </c>
      <c r="F129" s="46">
        <f>D129+E129</f>
        <v>205</v>
      </c>
    </row>
    <row r="130" spans="1:6" ht="47.25">
      <c r="A130" s="24" t="s">
        <v>394</v>
      </c>
      <c r="B130" s="45" t="s">
        <v>412</v>
      </c>
      <c r="C130" s="45"/>
      <c r="D130" s="46">
        <f>D131</f>
        <v>0</v>
      </c>
      <c r="E130" s="46">
        <f>E131</f>
        <v>449.3</v>
      </c>
      <c r="F130" s="46">
        <f>F131</f>
        <v>449.3</v>
      </c>
    </row>
    <row r="131" spans="1:6" ht="31.5">
      <c r="A131" s="24" t="s">
        <v>12</v>
      </c>
      <c r="B131" s="45" t="s">
        <v>412</v>
      </c>
      <c r="C131" s="45" t="s">
        <v>13</v>
      </c>
      <c r="D131" s="46">
        <f>'2018 год Приложение  5'!E366</f>
        <v>0</v>
      </c>
      <c r="E131" s="46">
        <f>'2018 год Приложение  5'!F366</f>
        <v>449.3</v>
      </c>
      <c r="F131" s="46">
        <f>D131+E131</f>
        <v>449.3</v>
      </c>
    </row>
    <row r="132" spans="1:6" ht="15.75">
      <c r="A132" s="43" t="s">
        <v>106</v>
      </c>
      <c r="B132" s="45" t="s">
        <v>177</v>
      </c>
      <c r="C132" s="45"/>
      <c r="D132" s="46">
        <f>D133+D134</f>
        <v>500</v>
      </c>
      <c r="E132" s="46">
        <f>E133+E134</f>
        <v>0</v>
      </c>
      <c r="F132" s="46">
        <f>F133+F134</f>
        <v>500</v>
      </c>
    </row>
    <row r="133" spans="1:6" ht="31.5">
      <c r="A133" s="43" t="s">
        <v>15</v>
      </c>
      <c r="B133" s="45" t="s">
        <v>177</v>
      </c>
      <c r="C133" s="45" t="s">
        <v>10</v>
      </c>
      <c r="D133" s="46">
        <f>'2018 год Приложение  5'!E106</f>
        <v>200</v>
      </c>
      <c r="E133" s="46">
        <f>'2018 год Приложение  5'!F106</f>
        <v>0</v>
      </c>
      <c r="F133" s="46">
        <f>'2018 год Приложение  5'!G106</f>
        <v>200</v>
      </c>
    </row>
    <row r="134" spans="1:6" ht="31.5">
      <c r="A134" s="128" t="s">
        <v>107</v>
      </c>
      <c r="B134" s="45" t="s">
        <v>177</v>
      </c>
      <c r="C134" s="45" t="s">
        <v>19</v>
      </c>
      <c r="D134" s="46">
        <f>'2018 год Приложение  5'!E107</f>
        <v>300</v>
      </c>
      <c r="E134" s="46">
        <f>'2018 год Приложение  5'!F107</f>
        <v>0</v>
      </c>
      <c r="F134" s="46">
        <f>'2018 год Приложение  5'!G107</f>
        <v>300</v>
      </c>
    </row>
    <row r="135" spans="1:6" ht="94.5">
      <c r="A135" s="60" t="s">
        <v>277</v>
      </c>
      <c r="B135" s="45" t="s">
        <v>172</v>
      </c>
      <c r="C135" s="45"/>
      <c r="D135" s="46">
        <f>D136</f>
        <v>169</v>
      </c>
      <c r="E135" s="46">
        <f>E136</f>
        <v>0</v>
      </c>
      <c r="F135" s="46">
        <f>F136</f>
        <v>169</v>
      </c>
    </row>
    <row r="136" spans="1:6" ht="24.75" customHeight="1">
      <c r="A136" s="43" t="s">
        <v>107</v>
      </c>
      <c r="B136" s="45" t="s">
        <v>172</v>
      </c>
      <c r="C136" s="45" t="s">
        <v>19</v>
      </c>
      <c r="D136" s="46">
        <f>'2018 год Приложение  5'!E368</f>
        <v>169</v>
      </c>
      <c r="E136" s="46">
        <f>'2018 год Приложение  5'!F368</f>
        <v>0</v>
      </c>
      <c r="F136" s="46">
        <f>'2018 год Приложение  5'!G368</f>
        <v>169</v>
      </c>
    </row>
    <row r="137" spans="1:6" ht="31.5">
      <c r="A137" s="43" t="s">
        <v>376</v>
      </c>
      <c r="B137" s="45" t="s">
        <v>377</v>
      </c>
      <c r="C137" s="45"/>
      <c r="D137" s="46">
        <f>D138</f>
        <v>3163.1</v>
      </c>
      <c r="E137" s="46">
        <f>E138</f>
        <v>-1852</v>
      </c>
      <c r="F137" s="46">
        <f>F138</f>
        <v>1311.1</v>
      </c>
    </row>
    <row r="138" spans="1:6" ht="31.5">
      <c r="A138" s="43" t="s">
        <v>12</v>
      </c>
      <c r="B138" s="45" t="s">
        <v>377</v>
      </c>
      <c r="C138" s="45" t="s">
        <v>13</v>
      </c>
      <c r="D138" s="46">
        <f>'2018 год Приложение  5'!E370</f>
        <v>3163.1</v>
      </c>
      <c r="E138" s="46">
        <f>'2018 год Приложение  5'!F370</f>
        <v>-1852</v>
      </c>
      <c r="F138" s="46">
        <f>'2018 год Приложение  5'!G370</f>
        <v>1311.1</v>
      </c>
    </row>
    <row r="139" spans="1:6" ht="31.5">
      <c r="A139" s="43" t="s">
        <v>138</v>
      </c>
      <c r="B139" s="45" t="s">
        <v>178</v>
      </c>
      <c r="C139" s="45"/>
      <c r="D139" s="46">
        <f>'2018 год Приложение  5'!E109</f>
        <v>100</v>
      </c>
      <c r="E139" s="46">
        <f>'2018 год Приложение  5'!F109</f>
        <v>0</v>
      </c>
      <c r="F139" s="46">
        <f>'2018 год Приложение  5'!G109</f>
        <v>100</v>
      </c>
    </row>
    <row r="140" spans="1:6" ht="31.5">
      <c r="A140" s="43" t="s">
        <v>15</v>
      </c>
      <c r="B140" s="45" t="s">
        <v>178</v>
      </c>
      <c r="C140" s="45" t="s">
        <v>10</v>
      </c>
      <c r="D140" s="46">
        <f>'2018 год Приложение  5'!E109</f>
        <v>100</v>
      </c>
      <c r="E140" s="46">
        <f>'2018 год Приложение  5'!F109</f>
        <v>0</v>
      </c>
      <c r="F140" s="46">
        <f>'2018 год Приложение  5'!G109</f>
        <v>100</v>
      </c>
    </row>
    <row r="141" spans="1:6" ht="47.25">
      <c r="A141" s="43" t="s">
        <v>139</v>
      </c>
      <c r="B141" s="45" t="s">
        <v>179</v>
      </c>
      <c r="C141" s="45"/>
      <c r="D141" s="46">
        <f>D142</f>
        <v>150</v>
      </c>
      <c r="E141" s="46">
        <f>E142</f>
        <v>0</v>
      </c>
      <c r="F141" s="46">
        <f>F142</f>
        <v>150</v>
      </c>
    </row>
    <row r="142" spans="1:6" ht="31.5">
      <c r="A142" s="43" t="s">
        <v>15</v>
      </c>
      <c r="B142" s="45" t="s">
        <v>179</v>
      </c>
      <c r="C142" s="45" t="s">
        <v>10</v>
      </c>
      <c r="D142" s="46">
        <f>'2018 год Приложение  5'!E111</f>
        <v>150</v>
      </c>
      <c r="E142" s="46">
        <f>'2018 год Приложение  5'!F111</f>
        <v>0</v>
      </c>
      <c r="F142" s="46">
        <f>'2018 год Приложение  5'!G111</f>
        <v>150</v>
      </c>
    </row>
    <row r="143" spans="1:6" ht="31.5">
      <c r="A143" s="12" t="s">
        <v>91</v>
      </c>
      <c r="B143" s="13" t="s">
        <v>180</v>
      </c>
      <c r="C143" s="13" t="s">
        <v>0</v>
      </c>
      <c r="D143" s="14">
        <f>D144</f>
        <v>5249.599999999999</v>
      </c>
      <c r="E143" s="14">
        <f>E144</f>
        <v>0</v>
      </c>
      <c r="F143" s="14">
        <f>F144</f>
        <v>5249.599999999999</v>
      </c>
    </row>
    <row r="144" spans="1:6" ht="31.5">
      <c r="A144" s="43" t="s">
        <v>263</v>
      </c>
      <c r="B144" s="45" t="s">
        <v>255</v>
      </c>
      <c r="C144" s="45"/>
      <c r="D144" s="46">
        <f>D146+D147+D145</f>
        <v>5249.599999999999</v>
      </c>
      <c r="E144" s="46">
        <f>E146+E147+E145</f>
        <v>0</v>
      </c>
      <c r="F144" s="46">
        <f>F146+F147+F145</f>
        <v>5249.599999999999</v>
      </c>
    </row>
    <row r="145" spans="1:6" ht="63">
      <c r="A145" s="43" t="s">
        <v>17</v>
      </c>
      <c r="B145" s="45" t="s">
        <v>255</v>
      </c>
      <c r="C145" s="45" t="s">
        <v>18</v>
      </c>
      <c r="D145" s="46">
        <f>'2018 год Приложение  5'!E373</f>
        <v>8.2</v>
      </c>
      <c r="E145" s="46">
        <f>'2018 год Приложение  5'!F373</f>
        <v>0</v>
      </c>
      <c r="F145" s="46">
        <f>'2018 год Приложение  5'!G373</f>
        <v>8.2</v>
      </c>
    </row>
    <row r="146" spans="1:6" ht="31.5">
      <c r="A146" s="43" t="s">
        <v>15</v>
      </c>
      <c r="B146" s="45" t="s">
        <v>255</v>
      </c>
      <c r="C146" s="45" t="s">
        <v>10</v>
      </c>
      <c r="D146" s="46">
        <f>'2018 год Приложение  5'!E374</f>
        <v>124.7</v>
      </c>
      <c r="E146" s="46">
        <f>'2018 год Приложение  5'!F374</f>
        <v>0</v>
      </c>
      <c r="F146" s="46">
        <f>'2018 год Приложение  5'!G374</f>
        <v>124.7</v>
      </c>
    </row>
    <row r="147" spans="1:6" ht="31.5">
      <c r="A147" s="84" t="s">
        <v>12</v>
      </c>
      <c r="B147" s="45" t="s">
        <v>255</v>
      </c>
      <c r="C147" s="45" t="s">
        <v>13</v>
      </c>
      <c r="D147" s="46">
        <f>'2018 год Приложение  5'!E375</f>
        <v>5116.7</v>
      </c>
      <c r="E147" s="46">
        <f>'2018 год Приложение  5'!F375</f>
        <v>0</v>
      </c>
      <c r="F147" s="46">
        <f>'2018 год Приложение  5'!G375</f>
        <v>5116.7</v>
      </c>
    </row>
    <row r="148" spans="1:6" ht="31.5">
      <c r="A148" s="12" t="s">
        <v>84</v>
      </c>
      <c r="B148" s="13" t="s">
        <v>173</v>
      </c>
      <c r="C148" s="13" t="s">
        <v>0</v>
      </c>
      <c r="D148" s="14">
        <f>D149+D154</f>
        <v>61406.399999999994</v>
      </c>
      <c r="E148" s="14">
        <f>E149+E154</f>
        <v>-162.5</v>
      </c>
      <c r="F148" s="14">
        <f>F149+F154</f>
        <v>61243.899999999994</v>
      </c>
    </row>
    <row r="149" spans="1:6" ht="31.5">
      <c r="A149" s="43" t="s">
        <v>16</v>
      </c>
      <c r="B149" s="45" t="s">
        <v>174</v>
      </c>
      <c r="C149" s="45"/>
      <c r="D149" s="46">
        <f>D150+D151+D153+D152</f>
        <v>31772.899999999998</v>
      </c>
      <c r="E149" s="46">
        <f>E150+E151+E153+E152</f>
        <v>-175.5</v>
      </c>
      <c r="F149" s="46">
        <f>F150+F151+F153+F152</f>
        <v>31597.399999999998</v>
      </c>
    </row>
    <row r="150" spans="1:6" ht="63">
      <c r="A150" s="43" t="s">
        <v>17</v>
      </c>
      <c r="B150" s="45" t="s">
        <v>174</v>
      </c>
      <c r="C150" s="45" t="s">
        <v>18</v>
      </c>
      <c r="D150" s="46">
        <f>'2018 год Приложение  5'!E378</f>
        <v>26398.1</v>
      </c>
      <c r="E150" s="46">
        <f>'2018 год Приложение  5'!F378</f>
        <v>-13</v>
      </c>
      <c r="F150" s="46">
        <f>'2018 год Приложение  5'!G378</f>
        <v>26385.1</v>
      </c>
    </row>
    <row r="151" spans="1:6" ht="31.5">
      <c r="A151" s="43" t="s">
        <v>15</v>
      </c>
      <c r="B151" s="45" t="s">
        <v>174</v>
      </c>
      <c r="C151" s="45" t="s">
        <v>10</v>
      </c>
      <c r="D151" s="46">
        <f>'2018 год Приложение  5'!E379</f>
        <v>4908.3</v>
      </c>
      <c r="E151" s="46">
        <f>'2018 год Приложение  5'!F379</f>
        <v>-162.5</v>
      </c>
      <c r="F151" s="46">
        <f>'2018 год Приложение  5'!G379</f>
        <v>4745.8</v>
      </c>
    </row>
    <row r="152" spans="1:6" ht="15.75">
      <c r="A152" s="43" t="s">
        <v>30</v>
      </c>
      <c r="B152" s="45" t="s">
        <v>174</v>
      </c>
      <c r="C152" s="45" t="s">
        <v>19</v>
      </c>
      <c r="D152" s="46">
        <f>'2018 год Приложение  5'!E380</f>
        <v>139.4</v>
      </c>
      <c r="E152" s="46">
        <f>'2018 год Приложение  5'!F380</f>
        <v>0</v>
      </c>
      <c r="F152" s="46">
        <f>'2018 год Приложение  5'!G380</f>
        <v>139.4</v>
      </c>
    </row>
    <row r="153" spans="1:6" ht="15.75">
      <c r="A153" s="48" t="s">
        <v>11</v>
      </c>
      <c r="B153" s="45" t="s">
        <v>174</v>
      </c>
      <c r="C153" s="45" t="s">
        <v>14</v>
      </c>
      <c r="D153" s="46">
        <f>'2018 год Приложение  5'!E381</f>
        <v>327.1</v>
      </c>
      <c r="E153" s="46">
        <f>'2018 год Приложение  5'!F381</f>
        <v>0</v>
      </c>
      <c r="F153" s="46">
        <f>'2018 год Приложение  5'!G381</f>
        <v>327.1</v>
      </c>
    </row>
    <row r="154" spans="1:6" ht="31.5">
      <c r="A154" s="43" t="s">
        <v>61</v>
      </c>
      <c r="B154" s="45" t="s">
        <v>175</v>
      </c>
      <c r="C154" s="45"/>
      <c r="D154" s="46">
        <f>D155+D156+D157</f>
        <v>29633.5</v>
      </c>
      <c r="E154" s="46">
        <f>E155+E156+E157</f>
        <v>13</v>
      </c>
      <c r="F154" s="46">
        <f>F155+F156+F157</f>
        <v>29646.5</v>
      </c>
    </row>
    <row r="155" spans="1:6" ht="63">
      <c r="A155" s="43" t="s">
        <v>17</v>
      </c>
      <c r="B155" s="45" t="s">
        <v>175</v>
      </c>
      <c r="C155" s="45" t="s">
        <v>18</v>
      </c>
      <c r="D155" s="46">
        <f>'2018 год Приложение  5'!E383</f>
        <v>28234.5</v>
      </c>
      <c r="E155" s="46">
        <f>'2018 год Приложение  5'!F383</f>
        <v>0</v>
      </c>
      <c r="F155" s="46">
        <f>'2018 год Приложение  5'!G383</f>
        <v>28234.5</v>
      </c>
    </row>
    <row r="156" spans="1:6" ht="31.5">
      <c r="A156" s="43" t="s">
        <v>15</v>
      </c>
      <c r="B156" s="45" t="s">
        <v>175</v>
      </c>
      <c r="C156" s="45" t="s">
        <v>10</v>
      </c>
      <c r="D156" s="46">
        <f>'2018 год Приложение  5'!E384</f>
        <v>1397.4</v>
      </c>
      <c r="E156" s="46">
        <f>'2018 год Приложение  5'!F384</f>
        <v>13</v>
      </c>
      <c r="F156" s="46">
        <f>'2018 год Приложение  5'!G384</f>
        <v>1410.4</v>
      </c>
    </row>
    <row r="157" spans="1:6" ht="15.75">
      <c r="A157" s="43" t="s">
        <v>11</v>
      </c>
      <c r="B157" s="45" t="s">
        <v>175</v>
      </c>
      <c r="C157" s="45" t="s">
        <v>14</v>
      </c>
      <c r="D157" s="46">
        <f>'2018 год Приложение  5'!E385</f>
        <v>1.6</v>
      </c>
      <c r="E157" s="46">
        <f>'2018 год Приложение  5'!F385</f>
        <v>0</v>
      </c>
      <c r="F157" s="46">
        <f>'2018 год Приложение  5'!G385</f>
        <v>1.6</v>
      </c>
    </row>
    <row r="158" spans="1:6" ht="31.5">
      <c r="A158" s="32" t="s">
        <v>92</v>
      </c>
      <c r="B158" s="33" t="s">
        <v>186</v>
      </c>
      <c r="C158" s="33" t="s">
        <v>0</v>
      </c>
      <c r="D158" s="34">
        <f>D159+D168+D170+D176+D181+D185+D187+D191+D172+D166+D183+D161+D178+D174+D164</f>
        <v>183187.59999999998</v>
      </c>
      <c r="E158" s="34">
        <f>E159+E168+E170+E176+E181+E185+E187+E191+E172+E166+E183+E161+E178+E174+E164</f>
        <v>285.5</v>
      </c>
      <c r="F158" s="34">
        <f>F159+F168+F170+F176+F181+F185+F187+F191+F172+F166+F183+F161+F178+F174+F164</f>
        <v>183473.09999999998</v>
      </c>
    </row>
    <row r="159" spans="1:6" ht="31.5">
      <c r="A159" s="43" t="s">
        <v>56</v>
      </c>
      <c r="B159" s="45" t="s">
        <v>185</v>
      </c>
      <c r="C159" s="45"/>
      <c r="D159" s="22">
        <f>'2018 год Приложение  5'!E254</f>
        <v>25755.8</v>
      </c>
      <c r="E159" s="22">
        <f>'2018 год Приложение  5'!F254</f>
        <v>0</v>
      </c>
      <c r="F159" s="22">
        <f>'2018 год Приложение  5'!G254</f>
        <v>25755.8</v>
      </c>
    </row>
    <row r="160" spans="1:6" ht="31.5">
      <c r="A160" s="24" t="s">
        <v>12</v>
      </c>
      <c r="B160" s="45" t="s">
        <v>185</v>
      </c>
      <c r="C160" s="45" t="s">
        <v>13</v>
      </c>
      <c r="D160" s="22">
        <f>'2018 год Приложение  5'!E255</f>
        <v>25755.8</v>
      </c>
      <c r="E160" s="22">
        <f>'2018 год Приложение  5'!F255</f>
        <v>0</v>
      </c>
      <c r="F160" s="22">
        <f>'2018 год Приложение  5'!G255</f>
        <v>25755.8</v>
      </c>
    </row>
    <row r="161" spans="1:6" ht="63">
      <c r="A161" s="24" t="s">
        <v>346</v>
      </c>
      <c r="B161" s="45" t="s">
        <v>347</v>
      </c>
      <c r="C161" s="45"/>
      <c r="D161" s="22">
        <f>'2018 год Приложение  5'!E256</f>
        <v>17528.3</v>
      </c>
      <c r="E161" s="22">
        <f>'2018 год Приложение  5'!F256</f>
        <v>0</v>
      </c>
      <c r="F161" s="22">
        <f>'2018 год Приложение  5'!G256</f>
        <v>17528.3</v>
      </c>
    </row>
    <row r="162" spans="1:7" ht="15.75">
      <c r="A162" s="50" t="s">
        <v>46</v>
      </c>
      <c r="B162" s="45" t="s">
        <v>347</v>
      </c>
      <c r="C162" s="45" t="s">
        <v>47</v>
      </c>
      <c r="D162" s="22">
        <f>'2018 год Приложение  5'!E257</f>
        <v>4700</v>
      </c>
      <c r="E162" s="22">
        <f>'2018 год Приложение  5'!F257</f>
        <v>0</v>
      </c>
      <c r="F162" s="22">
        <f>'2018 год Приложение  5'!G257</f>
        <v>4700</v>
      </c>
      <c r="G162" s="29">
        <f>F162+F179</f>
        <v>12862</v>
      </c>
    </row>
    <row r="163" spans="1:6" ht="31.5">
      <c r="A163" s="24" t="s">
        <v>12</v>
      </c>
      <c r="B163" s="45" t="s">
        <v>347</v>
      </c>
      <c r="C163" s="45" t="s">
        <v>13</v>
      </c>
      <c r="D163" s="22">
        <f>'2018 год Приложение  5'!E258</f>
        <v>12828.3</v>
      </c>
      <c r="E163" s="22">
        <f>'2018 год Приложение  5'!F258</f>
        <v>0</v>
      </c>
      <c r="F163" s="22">
        <f>'2018 год Приложение  5'!G258</f>
        <v>12828.3</v>
      </c>
    </row>
    <row r="164" spans="1:6" ht="31.5">
      <c r="A164" s="24" t="s">
        <v>390</v>
      </c>
      <c r="B164" s="45" t="s">
        <v>391</v>
      </c>
      <c r="C164" s="45"/>
      <c r="D164" s="22">
        <f>'2018 год Приложение  5'!E259</f>
        <v>20.3</v>
      </c>
      <c r="E164" s="22">
        <f>'2018 год Приложение  5'!F259</f>
        <v>0</v>
      </c>
      <c r="F164" s="22">
        <f>'2018 год Приложение  5'!G259</f>
        <v>20.3</v>
      </c>
    </row>
    <row r="165" spans="1:6" ht="31.5">
      <c r="A165" s="24" t="s">
        <v>12</v>
      </c>
      <c r="B165" s="45" t="s">
        <v>391</v>
      </c>
      <c r="C165" s="45" t="s">
        <v>13</v>
      </c>
      <c r="D165" s="22">
        <f>'2018 год Приложение  5'!E260</f>
        <v>20.3</v>
      </c>
      <c r="E165" s="22">
        <f>'2018 год Приложение  5'!F260</f>
        <v>0</v>
      </c>
      <c r="F165" s="22">
        <f>'2018 год Приложение  5'!G260</f>
        <v>20.3</v>
      </c>
    </row>
    <row r="166" spans="1:6" ht="31.5">
      <c r="A166" s="24" t="s">
        <v>257</v>
      </c>
      <c r="B166" s="45" t="s">
        <v>341</v>
      </c>
      <c r="C166" s="45"/>
      <c r="D166" s="22">
        <f>'2018 год Приложение  5'!E261</f>
        <v>49.8</v>
      </c>
      <c r="E166" s="22">
        <f>'2018 год Приложение  5'!F261</f>
        <v>0</v>
      </c>
      <c r="F166" s="22">
        <f>'2018 год Приложение  5'!G261</f>
        <v>49.8</v>
      </c>
    </row>
    <row r="167" spans="1:6" ht="31.5">
      <c r="A167" s="24" t="s">
        <v>12</v>
      </c>
      <c r="B167" s="45" t="s">
        <v>341</v>
      </c>
      <c r="C167" s="45" t="s">
        <v>13</v>
      </c>
      <c r="D167" s="22">
        <f>'2018 год Приложение  5'!E262</f>
        <v>49.8</v>
      </c>
      <c r="E167" s="22">
        <f>'2018 год Приложение  5'!F262</f>
        <v>0</v>
      </c>
      <c r="F167" s="22">
        <f>'2018 год Приложение  5'!G262</f>
        <v>49.8</v>
      </c>
    </row>
    <row r="168" spans="1:6" ht="15.75">
      <c r="A168" s="24" t="s">
        <v>279</v>
      </c>
      <c r="B168" s="45" t="s">
        <v>280</v>
      </c>
      <c r="C168" s="45"/>
      <c r="D168" s="22">
        <f>'2018 год Приложение  5'!E263</f>
        <v>422.5</v>
      </c>
      <c r="E168" s="22">
        <f>'2018 год Приложение  5'!F263</f>
        <v>0</v>
      </c>
      <c r="F168" s="22">
        <f>'2018 год Приложение  5'!G263</f>
        <v>422.5</v>
      </c>
    </row>
    <row r="169" spans="1:6" ht="31.5">
      <c r="A169" s="78" t="s">
        <v>12</v>
      </c>
      <c r="B169" s="45" t="s">
        <v>280</v>
      </c>
      <c r="C169" s="45" t="s">
        <v>13</v>
      </c>
      <c r="D169" s="22">
        <f>'2018 год Приложение  5'!E264</f>
        <v>422.5</v>
      </c>
      <c r="E169" s="22">
        <f>'2018 год Приложение  5'!F264</f>
        <v>0</v>
      </c>
      <c r="F169" s="22">
        <f>'2018 год Приложение  5'!G264</f>
        <v>422.5</v>
      </c>
    </row>
    <row r="170" spans="1:6" ht="31.5">
      <c r="A170" s="71" t="s">
        <v>257</v>
      </c>
      <c r="B170" s="45" t="s">
        <v>256</v>
      </c>
      <c r="C170" s="45"/>
      <c r="D170" s="22">
        <f>'2018 год Приложение  5'!E265</f>
        <v>17</v>
      </c>
      <c r="E170" s="22">
        <f>'2018 год Приложение  5'!F265</f>
        <v>0</v>
      </c>
      <c r="F170" s="22">
        <f>'2018 год Приложение  5'!G265</f>
        <v>17</v>
      </c>
    </row>
    <row r="171" spans="1:6" ht="15.75">
      <c r="A171" s="43" t="s">
        <v>46</v>
      </c>
      <c r="B171" s="45" t="s">
        <v>256</v>
      </c>
      <c r="C171" s="45" t="s">
        <v>47</v>
      </c>
      <c r="D171" s="22">
        <f>'2018 год Приложение  5'!E266</f>
        <v>17</v>
      </c>
      <c r="E171" s="22">
        <f>'2018 год Приложение  5'!F266</f>
        <v>0</v>
      </c>
      <c r="F171" s="22">
        <f>'2018 год Приложение  5'!G266</f>
        <v>17</v>
      </c>
    </row>
    <row r="172" spans="1:6" ht="31.5">
      <c r="A172" s="24" t="s">
        <v>289</v>
      </c>
      <c r="B172" s="45" t="s">
        <v>315</v>
      </c>
      <c r="C172" s="45"/>
      <c r="D172" s="22">
        <f>'2018 год Приложение  5'!E267</f>
        <v>333.4</v>
      </c>
      <c r="E172" s="22">
        <f>'2018 год Приложение  5'!F267</f>
        <v>0</v>
      </c>
      <c r="F172" s="22">
        <f>'2018 год Приложение  5'!G267</f>
        <v>333.4</v>
      </c>
    </row>
    <row r="173" spans="1:6" ht="31.5">
      <c r="A173" s="60" t="s">
        <v>15</v>
      </c>
      <c r="B173" s="45" t="s">
        <v>315</v>
      </c>
      <c r="C173" s="45" t="s">
        <v>10</v>
      </c>
      <c r="D173" s="22">
        <f>'2018 год Приложение  5'!E268</f>
        <v>333.4</v>
      </c>
      <c r="E173" s="22">
        <f>'2018 год Приложение  5'!F268</f>
        <v>0</v>
      </c>
      <c r="F173" s="22">
        <f>'2018 год Приложение  5'!G268</f>
        <v>333.4</v>
      </c>
    </row>
    <row r="174" spans="1:6" ht="31.5">
      <c r="A174" s="71" t="s">
        <v>365</v>
      </c>
      <c r="B174" s="45" t="s">
        <v>366</v>
      </c>
      <c r="C174" s="30"/>
      <c r="D174" s="22">
        <f>'2018 год Приложение  5'!E269</f>
        <v>497.6</v>
      </c>
      <c r="E174" s="22">
        <f>'2018 год Приложение  5'!F269</f>
        <v>0</v>
      </c>
      <c r="F174" s="22">
        <f>'2018 год Приложение  5'!G269</f>
        <v>497.6</v>
      </c>
    </row>
    <row r="175" spans="1:6" ht="31.5">
      <c r="A175" s="24" t="s">
        <v>12</v>
      </c>
      <c r="B175" s="45" t="s">
        <v>366</v>
      </c>
      <c r="C175" s="30" t="s">
        <v>13</v>
      </c>
      <c r="D175" s="22">
        <f>'2018 год Приложение  5'!E270</f>
        <v>497.6</v>
      </c>
      <c r="E175" s="22">
        <f>'2018 год Приложение  5'!F270</f>
        <v>0</v>
      </c>
      <c r="F175" s="22">
        <f>'2018 год Приложение  5'!G270</f>
        <v>497.6</v>
      </c>
    </row>
    <row r="176" spans="1:6" ht="31.5">
      <c r="A176" s="43" t="s">
        <v>58</v>
      </c>
      <c r="B176" s="45" t="s">
        <v>187</v>
      </c>
      <c r="C176" s="45"/>
      <c r="D176" s="22">
        <f>'2018 год Приложение  5'!E271</f>
        <v>45981.7</v>
      </c>
      <c r="E176" s="22">
        <f>'2018 год Приложение  5'!F271</f>
        <v>0</v>
      </c>
      <c r="F176" s="22">
        <f>'2018 год Приложение  5'!G271</f>
        <v>45981.7</v>
      </c>
    </row>
    <row r="177" spans="1:6" ht="31.5">
      <c r="A177" s="78" t="s">
        <v>12</v>
      </c>
      <c r="B177" s="45" t="s">
        <v>187</v>
      </c>
      <c r="C177" s="45" t="s">
        <v>13</v>
      </c>
      <c r="D177" s="22">
        <f>'2018 год Приложение  5'!E272</f>
        <v>45981.7</v>
      </c>
      <c r="E177" s="22">
        <f>'2018 год Приложение  5'!F272</f>
        <v>0</v>
      </c>
      <c r="F177" s="22">
        <f>'2018 год Приложение  5'!G272</f>
        <v>45981.7</v>
      </c>
    </row>
    <row r="178" spans="1:6" ht="63">
      <c r="A178" s="24" t="s">
        <v>346</v>
      </c>
      <c r="B178" s="45" t="s">
        <v>348</v>
      </c>
      <c r="C178" s="45"/>
      <c r="D178" s="22">
        <f>'2018 год Приложение  5'!E273</f>
        <v>25010.7</v>
      </c>
      <c r="E178" s="22">
        <f>'2018 год Приложение  5'!F273</f>
        <v>0</v>
      </c>
      <c r="F178" s="22">
        <f>'2018 год Приложение  5'!G273</f>
        <v>25010.7</v>
      </c>
    </row>
    <row r="179" spans="1:6" ht="15.75">
      <c r="A179" s="24" t="s">
        <v>46</v>
      </c>
      <c r="B179" s="45" t="s">
        <v>348</v>
      </c>
      <c r="C179" s="45" t="s">
        <v>47</v>
      </c>
      <c r="D179" s="22">
        <f>'2018 год Приложение  5'!E274</f>
        <v>8162</v>
      </c>
      <c r="E179" s="22">
        <f>'2018 год Приложение  5'!F274</f>
        <v>0</v>
      </c>
      <c r="F179" s="22">
        <f>'2018 год Приложение  5'!G274</f>
        <v>8162</v>
      </c>
    </row>
    <row r="180" spans="1:6" ht="31.5">
      <c r="A180" s="24" t="s">
        <v>12</v>
      </c>
      <c r="B180" s="45" t="s">
        <v>348</v>
      </c>
      <c r="C180" s="45" t="s">
        <v>13</v>
      </c>
      <c r="D180" s="22">
        <f>'2018 год Приложение  5'!E275</f>
        <v>16848.7</v>
      </c>
      <c r="E180" s="22">
        <f>'2018 год Приложение  5'!F275</f>
        <v>0</v>
      </c>
      <c r="F180" s="22">
        <f>'2018 год Приложение  5'!G275</f>
        <v>16848.7</v>
      </c>
    </row>
    <row r="181" spans="1:6" ht="47.25">
      <c r="A181" s="43" t="s">
        <v>57</v>
      </c>
      <c r="B181" s="45" t="s">
        <v>188</v>
      </c>
      <c r="C181" s="45"/>
      <c r="D181" s="22">
        <f>'2018 год Приложение  5'!E276</f>
        <v>22370.2</v>
      </c>
      <c r="E181" s="22">
        <f>'2018 год Приложение  5'!F276</f>
        <v>285.5</v>
      </c>
      <c r="F181" s="22">
        <f>'2018 год Приложение  5'!G276</f>
        <v>22655.7</v>
      </c>
    </row>
    <row r="182" spans="1:6" ht="31.5">
      <c r="A182" s="125" t="s">
        <v>12</v>
      </c>
      <c r="B182" s="45" t="s">
        <v>188</v>
      </c>
      <c r="C182" s="45" t="s">
        <v>13</v>
      </c>
      <c r="D182" s="22">
        <f>'2018 год Приложение  5'!E277</f>
        <v>22370.2</v>
      </c>
      <c r="E182" s="22">
        <f>'2018 год Приложение  5'!F277</f>
        <v>285.5</v>
      </c>
      <c r="F182" s="22">
        <f>'2018 год Приложение  5'!G277</f>
        <v>22655.7</v>
      </c>
    </row>
    <row r="183" spans="1:6" ht="63">
      <c r="A183" s="24" t="s">
        <v>342</v>
      </c>
      <c r="B183" s="45" t="s">
        <v>344</v>
      </c>
      <c r="C183" s="45"/>
      <c r="D183" s="22">
        <f>'2018 год Приложение  5'!E278</f>
        <v>3540.6</v>
      </c>
      <c r="E183" s="22">
        <f>'2018 год Приложение  5'!F278</f>
        <v>0</v>
      </c>
      <c r="F183" s="22">
        <f>D183+E183</f>
        <v>3540.6</v>
      </c>
    </row>
    <row r="184" spans="1:6" ht="31.5">
      <c r="A184" s="125" t="s">
        <v>12</v>
      </c>
      <c r="B184" s="45" t="s">
        <v>344</v>
      </c>
      <c r="C184" s="45" t="s">
        <v>13</v>
      </c>
      <c r="D184" s="22">
        <f>'2018 год Приложение  5'!E279</f>
        <v>3540.6</v>
      </c>
      <c r="E184" s="22">
        <f>'2018 год Приложение  5'!F279</f>
        <v>0</v>
      </c>
      <c r="F184" s="22">
        <f>D184+E184</f>
        <v>3540.6</v>
      </c>
    </row>
    <row r="185" spans="1:6" ht="15.75">
      <c r="A185" s="43" t="s">
        <v>249</v>
      </c>
      <c r="B185" s="45" t="s">
        <v>250</v>
      </c>
      <c r="C185" s="45"/>
      <c r="D185" s="22">
        <f>'2018 год Приложение  5'!E280</f>
        <v>20</v>
      </c>
      <c r="E185" s="22">
        <f>'2018 год Приложение  5'!F280</f>
        <v>0</v>
      </c>
      <c r="F185" s="22">
        <f>'2018 год Приложение  5'!G280</f>
        <v>20</v>
      </c>
    </row>
    <row r="186" spans="1:6" ht="15.75">
      <c r="A186" s="43" t="s">
        <v>30</v>
      </c>
      <c r="B186" s="45" t="s">
        <v>250</v>
      </c>
      <c r="C186" s="45" t="s">
        <v>19</v>
      </c>
      <c r="D186" s="22">
        <f>'2018 год Приложение  5'!E281</f>
        <v>20</v>
      </c>
      <c r="E186" s="22">
        <f>'2018 год Приложение  5'!F281</f>
        <v>0</v>
      </c>
      <c r="F186" s="22">
        <f>'2018 год Приложение  5'!G281</f>
        <v>20</v>
      </c>
    </row>
    <row r="187" spans="1:6" ht="15.75">
      <c r="A187" s="43" t="s">
        <v>25</v>
      </c>
      <c r="B187" s="45" t="s">
        <v>189</v>
      </c>
      <c r="C187" s="45"/>
      <c r="D187" s="22">
        <f>'2018 год Приложение  5'!E282</f>
        <v>7103.5</v>
      </c>
      <c r="E187" s="22">
        <f>'2018 год Приложение  5'!F282</f>
        <v>0</v>
      </c>
      <c r="F187" s="22">
        <f>'2018 год Приложение  5'!G282</f>
        <v>7103.5</v>
      </c>
    </row>
    <row r="188" spans="1:6" ht="63">
      <c r="A188" s="24" t="s">
        <v>17</v>
      </c>
      <c r="B188" s="45" t="s">
        <v>189</v>
      </c>
      <c r="C188" s="45" t="s">
        <v>18</v>
      </c>
      <c r="D188" s="22">
        <f>'2018 год Приложение  5'!E283</f>
        <v>6272.1</v>
      </c>
      <c r="E188" s="22">
        <f>'2018 год Приложение  5'!F283</f>
        <v>0</v>
      </c>
      <c r="F188" s="22">
        <f>'2018 год Приложение  5'!G283</f>
        <v>6272.1</v>
      </c>
    </row>
    <row r="189" spans="1:6" ht="31.5">
      <c r="A189" s="60" t="s">
        <v>15</v>
      </c>
      <c r="B189" s="45" t="s">
        <v>189</v>
      </c>
      <c r="C189" s="45" t="s">
        <v>10</v>
      </c>
      <c r="D189" s="22">
        <f>'2018 год Приложение  5'!E284</f>
        <v>813.5</v>
      </c>
      <c r="E189" s="22">
        <f>'2018 год Приложение  5'!F284</f>
        <v>0</v>
      </c>
      <c r="F189" s="22">
        <f>'2018 год Приложение  5'!G284</f>
        <v>813.5</v>
      </c>
    </row>
    <row r="190" spans="1:6" ht="15.75">
      <c r="A190" s="60" t="s">
        <v>11</v>
      </c>
      <c r="B190" s="45" t="s">
        <v>189</v>
      </c>
      <c r="C190" s="45" t="s">
        <v>14</v>
      </c>
      <c r="D190" s="22">
        <f>'2018 год Приложение  5'!E285</f>
        <v>17.9</v>
      </c>
      <c r="E190" s="22">
        <f>'2018 год Приложение  5'!F285</f>
        <v>0</v>
      </c>
      <c r="F190" s="22">
        <f>'2018 год Приложение  5'!G285</f>
        <v>17.9</v>
      </c>
    </row>
    <row r="191" spans="1:6" ht="31.5">
      <c r="A191" s="43" t="s">
        <v>55</v>
      </c>
      <c r="B191" s="45" t="s">
        <v>190</v>
      </c>
      <c r="C191" s="45"/>
      <c r="D191" s="22">
        <f>'2018 год Приложение  5'!E286</f>
        <v>34536.2</v>
      </c>
      <c r="E191" s="22">
        <f>'2018 год Приложение  5'!F286</f>
        <v>0</v>
      </c>
      <c r="F191" s="22">
        <f>'2018 год Приложение  5'!G286</f>
        <v>34536.200000000004</v>
      </c>
    </row>
    <row r="192" spans="1:6" ht="63">
      <c r="A192" s="24" t="s">
        <v>17</v>
      </c>
      <c r="B192" s="45" t="s">
        <v>190</v>
      </c>
      <c r="C192" s="45" t="s">
        <v>18</v>
      </c>
      <c r="D192" s="22">
        <f>'2018 год Приложение  5'!E287</f>
        <v>30375.3</v>
      </c>
      <c r="E192" s="22">
        <f>'2018 год Приложение  5'!F287</f>
        <v>9.2</v>
      </c>
      <c r="F192" s="22">
        <f>'2018 год Приложение  5'!G287</f>
        <v>30384.5</v>
      </c>
    </row>
    <row r="193" spans="1:6" ht="31.5">
      <c r="A193" s="60" t="s">
        <v>15</v>
      </c>
      <c r="B193" s="45" t="s">
        <v>190</v>
      </c>
      <c r="C193" s="45" t="s">
        <v>10</v>
      </c>
      <c r="D193" s="22">
        <f>'2018 год Приложение  5'!E288</f>
        <v>535.3</v>
      </c>
      <c r="E193" s="22">
        <f>'2018 год Приложение  5'!F288</f>
        <v>0.7</v>
      </c>
      <c r="F193" s="22">
        <f>'2018 год Приложение  5'!G288</f>
        <v>536</v>
      </c>
    </row>
    <row r="194" spans="1:6" ht="15.75">
      <c r="A194" s="43" t="s">
        <v>30</v>
      </c>
      <c r="B194" s="45" t="s">
        <v>190</v>
      </c>
      <c r="C194" s="45" t="s">
        <v>19</v>
      </c>
      <c r="D194" s="22">
        <f>'2018 год Приложение  5'!E289</f>
        <v>3620</v>
      </c>
      <c r="E194" s="22">
        <f>'2018 год Приложение  5'!F289</f>
        <v>-10.7</v>
      </c>
      <c r="F194" s="22">
        <f>'2018 год Приложение  5'!G289</f>
        <v>3609.3</v>
      </c>
    </row>
    <row r="195" spans="1:6" ht="15.75">
      <c r="A195" s="60" t="s">
        <v>11</v>
      </c>
      <c r="B195" s="45" t="s">
        <v>190</v>
      </c>
      <c r="C195" s="45" t="s">
        <v>14</v>
      </c>
      <c r="D195" s="22">
        <f>'2018 год Приложение  5'!E290</f>
        <v>5.6</v>
      </c>
      <c r="E195" s="22">
        <f>'2018 год Приложение  5'!F290</f>
        <v>0.8</v>
      </c>
      <c r="F195" s="22">
        <f>'2018 год Приложение  5'!G290</f>
        <v>6.3999999999999995</v>
      </c>
    </row>
    <row r="196" spans="1:6" ht="31.5">
      <c r="A196" s="32" t="s">
        <v>59</v>
      </c>
      <c r="B196" s="33" t="s">
        <v>191</v>
      </c>
      <c r="C196" s="33" t="s">
        <v>0</v>
      </c>
      <c r="D196" s="34">
        <f>D207+D203+D199+D211+D197+D205+D201+D209</f>
        <v>63836.7</v>
      </c>
      <c r="E196" s="34">
        <f>E207+E203+E199+E211+E197+E205+E201+E209</f>
        <v>0</v>
      </c>
      <c r="F196" s="34">
        <f>F207+F203+F199+F211+F197+F205+F201+F209</f>
        <v>63836.7</v>
      </c>
    </row>
    <row r="197" spans="1:6" ht="31.5">
      <c r="A197" s="48" t="s">
        <v>290</v>
      </c>
      <c r="B197" s="45" t="s">
        <v>287</v>
      </c>
      <c r="C197" s="45"/>
      <c r="D197" s="39">
        <f>'2018 год Приложение  5'!E113</f>
        <v>335</v>
      </c>
      <c r="E197" s="39">
        <f>'2018 год Приложение  5'!F113</f>
        <v>0</v>
      </c>
      <c r="F197" s="39">
        <f>'2018 год Приложение  5'!G113</f>
        <v>335</v>
      </c>
    </row>
    <row r="198" spans="1:6" ht="31.5">
      <c r="A198" s="61" t="s">
        <v>12</v>
      </c>
      <c r="B198" s="45" t="s">
        <v>287</v>
      </c>
      <c r="C198" s="45" t="s">
        <v>13</v>
      </c>
      <c r="D198" s="39">
        <f>'2018 год Приложение  5'!E114</f>
        <v>335</v>
      </c>
      <c r="E198" s="39">
        <f>'2018 год Приложение  5'!F114</f>
        <v>0</v>
      </c>
      <c r="F198" s="39">
        <f>'2018 год Приложение  5'!G114</f>
        <v>335</v>
      </c>
    </row>
    <row r="199" spans="1:6" ht="31.5">
      <c r="A199" s="43" t="s">
        <v>60</v>
      </c>
      <c r="B199" s="45" t="s">
        <v>192</v>
      </c>
      <c r="C199" s="45"/>
      <c r="D199" s="39">
        <f>'2018 год Приложение  5'!E115</f>
        <v>58592.1</v>
      </c>
      <c r="E199" s="39">
        <f>'2018 год Приложение  5'!F115</f>
        <v>0</v>
      </c>
      <c r="F199" s="39">
        <f>'2018 год Приложение  5'!G115</f>
        <v>58592.1</v>
      </c>
    </row>
    <row r="200" spans="1:6" ht="31.5">
      <c r="A200" s="61" t="s">
        <v>12</v>
      </c>
      <c r="B200" s="45" t="s">
        <v>192</v>
      </c>
      <c r="C200" s="45" t="s">
        <v>13</v>
      </c>
      <c r="D200" s="39">
        <f>'2018 год Приложение  5'!E116</f>
        <v>58592.1</v>
      </c>
      <c r="E200" s="39">
        <f>'2018 год Приложение  5'!F116</f>
        <v>0</v>
      </c>
      <c r="F200" s="39">
        <f>'2018 год Приложение  5'!G116</f>
        <v>58592.1</v>
      </c>
    </row>
    <row r="201" spans="1:6" ht="63">
      <c r="A201" s="24" t="s">
        <v>342</v>
      </c>
      <c r="B201" s="45" t="s">
        <v>343</v>
      </c>
      <c r="C201" s="45"/>
      <c r="D201" s="39">
        <f>D202</f>
        <v>2225</v>
      </c>
      <c r="E201" s="39">
        <f>E202</f>
        <v>0</v>
      </c>
      <c r="F201" s="39">
        <f>F202</f>
        <v>2225</v>
      </c>
    </row>
    <row r="202" spans="1:6" ht="31.5">
      <c r="A202" s="61" t="s">
        <v>12</v>
      </c>
      <c r="B202" s="45" t="s">
        <v>343</v>
      </c>
      <c r="C202" s="45" t="s">
        <v>13</v>
      </c>
      <c r="D202" s="39">
        <f>'2018 год Приложение  5'!E118</f>
        <v>2225</v>
      </c>
      <c r="E202" s="39">
        <f>'2018 год Приложение  5'!F118</f>
        <v>0</v>
      </c>
      <c r="F202" s="39">
        <f>D202+E202</f>
        <v>2225</v>
      </c>
    </row>
    <row r="203" spans="1:6" ht="15.75">
      <c r="A203" s="62" t="s">
        <v>44</v>
      </c>
      <c r="B203" s="45" t="s">
        <v>193</v>
      </c>
      <c r="C203" s="45"/>
      <c r="D203" s="39">
        <f>'2018 год Приложение  5'!E119</f>
        <v>300.7</v>
      </c>
      <c r="E203" s="39">
        <f>'2018 год Приложение  5'!F119</f>
        <v>0</v>
      </c>
      <c r="F203" s="39">
        <f>'2018 год Приложение  5'!G119</f>
        <v>300.7</v>
      </c>
    </row>
    <row r="204" spans="1:6" ht="31.5">
      <c r="A204" s="62" t="s">
        <v>12</v>
      </c>
      <c r="B204" s="45" t="s">
        <v>193</v>
      </c>
      <c r="C204" s="45" t="s">
        <v>13</v>
      </c>
      <c r="D204" s="39">
        <f>'2018 год Приложение  5'!E120</f>
        <v>300.7</v>
      </c>
      <c r="E204" s="39">
        <f>'2018 год Приложение  5'!F120</f>
        <v>0</v>
      </c>
      <c r="F204" s="39">
        <f>'2018 год Приложение  5'!G120</f>
        <v>300.7</v>
      </c>
    </row>
    <row r="205" spans="1:6" ht="31.5">
      <c r="A205" s="104" t="s">
        <v>306</v>
      </c>
      <c r="B205" s="45" t="s">
        <v>305</v>
      </c>
      <c r="C205" s="17"/>
      <c r="D205" s="39">
        <f>'2018 год Приложение  5'!E121</f>
        <v>20</v>
      </c>
      <c r="E205" s="39">
        <f>'2018 год Приложение  5'!F121</f>
        <v>0</v>
      </c>
      <c r="F205" s="39">
        <f>'2018 год Приложение  5'!G121</f>
        <v>20</v>
      </c>
    </row>
    <row r="206" spans="1:6" ht="31.5">
      <c r="A206" s="24" t="s">
        <v>15</v>
      </c>
      <c r="B206" s="45" t="s">
        <v>305</v>
      </c>
      <c r="C206" s="17" t="s">
        <v>10</v>
      </c>
      <c r="D206" s="39">
        <f>'2018 год Приложение  5'!E122</f>
        <v>20</v>
      </c>
      <c r="E206" s="39">
        <f>'2018 год Приложение  5'!F122</f>
        <v>0</v>
      </c>
      <c r="F206" s="39">
        <f>'2018 год Приложение  5'!G122</f>
        <v>20</v>
      </c>
    </row>
    <row r="207" spans="1:6" ht="31.5">
      <c r="A207" s="62" t="s">
        <v>45</v>
      </c>
      <c r="B207" s="45" t="s">
        <v>194</v>
      </c>
      <c r="C207" s="45"/>
      <c r="D207" s="39">
        <f>'2018 год Приложение  5'!E123</f>
        <v>2000</v>
      </c>
      <c r="E207" s="39">
        <f>'2018 год Приложение  5'!F123</f>
        <v>0</v>
      </c>
      <c r="F207" s="39">
        <f>'2018 год Приложение  5'!G123</f>
        <v>2000</v>
      </c>
    </row>
    <row r="208" spans="1:6" ht="31.5">
      <c r="A208" s="24" t="s">
        <v>15</v>
      </c>
      <c r="B208" s="45" t="s">
        <v>194</v>
      </c>
      <c r="C208" s="45" t="s">
        <v>10</v>
      </c>
      <c r="D208" s="39">
        <f>'2018 год Приложение  5'!E124</f>
        <v>2000</v>
      </c>
      <c r="E208" s="39">
        <f>'2018 год Приложение  5'!F124</f>
        <v>0</v>
      </c>
      <c r="F208" s="39">
        <f>'2018 год Приложение  5'!G124</f>
        <v>2000</v>
      </c>
    </row>
    <row r="209" spans="1:6" ht="36" customHeight="1">
      <c r="A209" s="71" t="s">
        <v>365</v>
      </c>
      <c r="B209" s="45" t="s">
        <v>364</v>
      </c>
      <c r="C209" s="17"/>
      <c r="D209" s="39">
        <f>'2018 год Приложение  5'!E125</f>
        <v>263.9</v>
      </c>
      <c r="E209" s="39">
        <f>'2018 год Приложение  5'!F125</f>
        <v>0</v>
      </c>
      <c r="F209" s="39">
        <f>'2018 год Приложение  5'!G125</f>
        <v>263.9</v>
      </c>
    </row>
    <row r="210" spans="1:6" ht="31.5">
      <c r="A210" s="24" t="s">
        <v>12</v>
      </c>
      <c r="B210" s="45" t="s">
        <v>364</v>
      </c>
      <c r="C210" s="17" t="s">
        <v>13</v>
      </c>
      <c r="D210" s="39">
        <f>'2018 год Приложение  5'!E126</f>
        <v>263.9</v>
      </c>
      <c r="E210" s="39">
        <f>'2018 год Приложение  5'!F126</f>
        <v>0</v>
      </c>
      <c r="F210" s="39">
        <f>'2018 год Приложение  5'!G126</f>
        <v>263.9</v>
      </c>
    </row>
    <row r="211" spans="1:6" ht="47.25">
      <c r="A211" s="24" t="s">
        <v>265</v>
      </c>
      <c r="B211" s="45" t="s">
        <v>281</v>
      </c>
      <c r="C211" s="17"/>
      <c r="D211" s="39">
        <f>'2018 год Приложение  5'!E127</f>
        <v>100</v>
      </c>
      <c r="E211" s="39">
        <f>'2018 год Приложение  5'!F127</f>
        <v>0</v>
      </c>
      <c r="F211" s="39">
        <f>'2018 год Приложение  5'!G127</f>
        <v>100</v>
      </c>
    </row>
    <row r="212" spans="1:6" ht="31.5">
      <c r="A212" s="24" t="s">
        <v>12</v>
      </c>
      <c r="B212" s="45" t="s">
        <v>281</v>
      </c>
      <c r="C212" s="17" t="s">
        <v>13</v>
      </c>
      <c r="D212" s="39">
        <f>'2018 год Приложение  5'!E128</f>
        <v>100</v>
      </c>
      <c r="E212" s="39">
        <f>'2018 год Приложение  5'!F128</f>
        <v>0</v>
      </c>
      <c r="F212" s="39">
        <f>'2018 год Приложение  5'!G128</f>
        <v>100</v>
      </c>
    </row>
    <row r="213" spans="1:6" ht="31.5">
      <c r="A213" s="32" t="s">
        <v>93</v>
      </c>
      <c r="B213" s="33" t="s">
        <v>207</v>
      </c>
      <c r="C213" s="33" t="s">
        <v>0</v>
      </c>
      <c r="D213" s="34">
        <f>D222+D235+D268+D277+D214</f>
        <v>161664.60000000003</v>
      </c>
      <c r="E213" s="34">
        <f>E222+E235+E268+E277+E214</f>
        <v>-347.09999999999997</v>
      </c>
      <c r="F213" s="34">
        <f>F222+F235+F268+F277+F214</f>
        <v>161317.50000000003</v>
      </c>
    </row>
    <row r="214" spans="1:6" ht="31.5">
      <c r="A214" s="12" t="s">
        <v>396</v>
      </c>
      <c r="B214" s="111" t="s">
        <v>208</v>
      </c>
      <c r="C214" s="111"/>
      <c r="D214" s="180">
        <f>D215+D217</f>
        <v>22640.699999999997</v>
      </c>
      <c r="E214" s="180">
        <f>E215+E217</f>
        <v>-340.09999999999997</v>
      </c>
      <c r="F214" s="180">
        <f>F215+F217</f>
        <v>22300.600000000002</v>
      </c>
    </row>
    <row r="215" spans="1:6" ht="15.75">
      <c r="A215" s="164" t="s">
        <v>393</v>
      </c>
      <c r="B215" s="38" t="s">
        <v>392</v>
      </c>
      <c r="C215" s="38"/>
      <c r="D215" s="39">
        <f>D216</f>
        <v>741.6</v>
      </c>
      <c r="E215" s="39">
        <f>E216</f>
        <v>0</v>
      </c>
      <c r="F215" s="39">
        <f>F216</f>
        <v>741.6</v>
      </c>
    </row>
    <row r="216" spans="1:6" ht="15.75">
      <c r="A216" s="164" t="s">
        <v>354</v>
      </c>
      <c r="B216" s="38" t="s">
        <v>392</v>
      </c>
      <c r="C216" s="38" t="s">
        <v>355</v>
      </c>
      <c r="D216" s="39">
        <f>'2018 год Приложение  5'!E132</f>
        <v>741.6</v>
      </c>
      <c r="E216" s="39">
        <f>'2018 год Приложение  5'!F132</f>
        <v>0</v>
      </c>
      <c r="F216" s="39">
        <f>'2018 год Приложение  5'!G132</f>
        <v>741.6</v>
      </c>
    </row>
    <row r="217" spans="1:6" ht="31.5">
      <c r="A217" s="79" t="s">
        <v>16</v>
      </c>
      <c r="B217" s="17" t="s">
        <v>209</v>
      </c>
      <c r="C217" s="23"/>
      <c r="D217" s="22">
        <f>SUM(D218:D221)</f>
        <v>21899.1</v>
      </c>
      <c r="E217" s="22">
        <f>SUM(E218:E221)</f>
        <v>-340.09999999999997</v>
      </c>
      <c r="F217" s="22">
        <f>SUM(F218:F221)</f>
        <v>21559.000000000004</v>
      </c>
    </row>
    <row r="218" spans="1:6" ht="63">
      <c r="A218" s="58" t="s">
        <v>17</v>
      </c>
      <c r="B218" s="17" t="s">
        <v>209</v>
      </c>
      <c r="C218" s="45" t="s">
        <v>18</v>
      </c>
      <c r="D218" s="22">
        <f>'2018 год Приложение  5'!E394</f>
        <v>20003.7</v>
      </c>
      <c r="E218" s="22">
        <f>'2018 год Приложение  5'!F394</f>
        <v>-111.6</v>
      </c>
      <c r="F218" s="22">
        <f>'2018 год Приложение  5'!G394</f>
        <v>19892.100000000002</v>
      </c>
    </row>
    <row r="219" spans="1:6" ht="31.5">
      <c r="A219" s="48" t="s">
        <v>15</v>
      </c>
      <c r="B219" s="17" t="s">
        <v>209</v>
      </c>
      <c r="C219" s="45" t="s">
        <v>10</v>
      </c>
      <c r="D219" s="22">
        <f>'2018 год Приложение  5'!E395</f>
        <v>1252.1</v>
      </c>
      <c r="E219" s="22">
        <f>'2018 год Приложение  5'!F395</f>
        <v>-137.2</v>
      </c>
      <c r="F219" s="22">
        <f>'2018 год Приложение  5'!G395</f>
        <v>1114.8999999999999</v>
      </c>
    </row>
    <row r="220" spans="1:6" ht="15.75">
      <c r="A220" s="44" t="s">
        <v>30</v>
      </c>
      <c r="B220" s="17" t="s">
        <v>209</v>
      </c>
      <c r="C220" s="45" t="s">
        <v>19</v>
      </c>
      <c r="D220" s="22">
        <f>'2018 год Приложение  5'!E396</f>
        <v>619.7</v>
      </c>
      <c r="E220" s="22">
        <f>'2018 год Приложение  5'!F396</f>
        <v>-91.3</v>
      </c>
      <c r="F220" s="22">
        <f>'2018 год Приложение  5'!G396</f>
        <v>528.4000000000001</v>
      </c>
    </row>
    <row r="221" spans="1:6" ht="15.75">
      <c r="A221" s="48" t="s">
        <v>11</v>
      </c>
      <c r="B221" s="17" t="s">
        <v>209</v>
      </c>
      <c r="C221" s="45" t="s">
        <v>14</v>
      </c>
      <c r="D221" s="22">
        <f>'2018 год Приложение  5'!E397</f>
        <v>23.6</v>
      </c>
      <c r="E221" s="22">
        <f>'2018 год Приложение  5'!F397</f>
        <v>0</v>
      </c>
      <c r="F221" s="22">
        <f>'2018 год Приложение  5'!G397</f>
        <v>23.6</v>
      </c>
    </row>
    <row r="222" spans="1:6" ht="31.5">
      <c r="A222" s="12" t="s">
        <v>95</v>
      </c>
      <c r="B222" s="13" t="s">
        <v>210</v>
      </c>
      <c r="C222" s="13" t="s">
        <v>0</v>
      </c>
      <c r="D222" s="14">
        <f>D223+D225+D227+D231</f>
        <v>26284.5</v>
      </c>
      <c r="E222" s="14">
        <f>E223+E225+E227+E231</f>
        <v>-7</v>
      </c>
      <c r="F222" s="14">
        <f>F223+F225+F227+F231</f>
        <v>26277.5</v>
      </c>
    </row>
    <row r="223" spans="1:6" ht="47.25">
      <c r="A223" s="18" t="s">
        <v>64</v>
      </c>
      <c r="B223" s="17" t="s">
        <v>211</v>
      </c>
      <c r="C223" s="9"/>
      <c r="D223" s="10">
        <f>D224</f>
        <v>3855.3</v>
      </c>
      <c r="E223" s="10">
        <f>E224</f>
        <v>0</v>
      </c>
      <c r="F223" s="10">
        <f>F224</f>
        <v>3855.3</v>
      </c>
    </row>
    <row r="224" spans="1:6" ht="31.5">
      <c r="A224" s="48" t="s">
        <v>15</v>
      </c>
      <c r="B224" s="17" t="s">
        <v>211</v>
      </c>
      <c r="C224" s="45" t="s">
        <v>10</v>
      </c>
      <c r="D224" s="22">
        <f>'2018 год Приложение  5'!E312</f>
        <v>3855.3</v>
      </c>
      <c r="E224" s="22">
        <f>'2018 год Приложение  5'!F312</f>
        <v>0</v>
      </c>
      <c r="F224" s="22">
        <f>'2018 год Приложение  5'!G312</f>
        <v>3855.3</v>
      </c>
    </row>
    <row r="225" spans="1:6" ht="23.25" customHeight="1">
      <c r="A225" s="59" t="s">
        <v>20</v>
      </c>
      <c r="B225" s="17" t="s">
        <v>212</v>
      </c>
      <c r="C225" s="23"/>
      <c r="D225" s="22">
        <f>D226</f>
        <v>350</v>
      </c>
      <c r="E225" s="22">
        <f>E226</f>
        <v>0</v>
      </c>
      <c r="F225" s="22">
        <f>F226</f>
        <v>350</v>
      </c>
    </row>
    <row r="226" spans="1:6" ht="31.5">
      <c r="A226" s="48" t="s">
        <v>15</v>
      </c>
      <c r="B226" s="17" t="s">
        <v>212</v>
      </c>
      <c r="C226" s="45" t="s">
        <v>10</v>
      </c>
      <c r="D226" s="22">
        <f>'2018 год Приложение  5'!E314</f>
        <v>350</v>
      </c>
      <c r="E226" s="22">
        <f>'2018 год Приложение  5'!F314</f>
        <v>0</v>
      </c>
      <c r="F226" s="22">
        <f>'2018 год Приложение  5'!G314</f>
        <v>350</v>
      </c>
    </row>
    <row r="227" spans="1:6" ht="31.5">
      <c r="A227" s="59" t="s">
        <v>16</v>
      </c>
      <c r="B227" s="17" t="s">
        <v>213</v>
      </c>
      <c r="C227" s="23"/>
      <c r="D227" s="22">
        <f>SUM(D228:D230)</f>
        <v>16384.8</v>
      </c>
      <c r="E227" s="22">
        <f>SUM(E228:E230)</f>
        <v>691.7</v>
      </c>
      <c r="F227" s="22">
        <f>SUM(F228:F230)</f>
        <v>17076.5</v>
      </c>
    </row>
    <row r="228" spans="1:6" ht="63">
      <c r="A228" s="58" t="s">
        <v>17</v>
      </c>
      <c r="B228" s="17" t="s">
        <v>213</v>
      </c>
      <c r="C228" s="45" t="s">
        <v>18</v>
      </c>
      <c r="D228" s="22">
        <f>'2018 год Приложение  5'!E316</f>
        <v>14465</v>
      </c>
      <c r="E228" s="22">
        <f>'2018 год Приложение  5'!F316</f>
        <v>669.2</v>
      </c>
      <c r="F228" s="22">
        <f>'2018 год Приложение  5'!G316</f>
        <v>15134.2</v>
      </c>
    </row>
    <row r="229" spans="1:6" ht="31.5">
      <c r="A229" s="48" t="s">
        <v>15</v>
      </c>
      <c r="B229" s="17" t="s">
        <v>213</v>
      </c>
      <c r="C229" s="45" t="s">
        <v>10</v>
      </c>
      <c r="D229" s="22">
        <f>'2018 год Приложение  5'!E317</f>
        <v>1904.8</v>
      </c>
      <c r="E229" s="22">
        <f>'2018 год Приложение  5'!F317</f>
        <v>22.5</v>
      </c>
      <c r="F229" s="22">
        <f>'2018 год Приложение  5'!G317</f>
        <v>1927.3</v>
      </c>
    </row>
    <row r="230" spans="1:6" ht="15.75">
      <c r="A230" s="48" t="s">
        <v>11</v>
      </c>
      <c r="B230" s="17" t="s">
        <v>213</v>
      </c>
      <c r="C230" s="45" t="s">
        <v>14</v>
      </c>
      <c r="D230" s="22">
        <f>'2018 год Приложение  5'!E318</f>
        <v>15</v>
      </c>
      <c r="E230" s="22">
        <f>'2018 год Приложение  5'!F318</f>
        <v>0</v>
      </c>
      <c r="F230" s="22">
        <f>'2018 год Приложение  5'!G318</f>
        <v>15</v>
      </c>
    </row>
    <row r="231" spans="1:6" ht="31.5">
      <c r="A231" s="59" t="s">
        <v>54</v>
      </c>
      <c r="B231" s="17" t="s">
        <v>214</v>
      </c>
      <c r="C231" s="23"/>
      <c r="D231" s="22">
        <f>SUM(D232:D234)</f>
        <v>5694.4</v>
      </c>
      <c r="E231" s="22">
        <f>SUM(E232:E234)</f>
        <v>-698.7</v>
      </c>
      <c r="F231" s="22">
        <f>SUM(F232:F234)</f>
        <v>4995.7</v>
      </c>
    </row>
    <row r="232" spans="1:6" ht="63">
      <c r="A232" s="47" t="s">
        <v>17</v>
      </c>
      <c r="B232" s="17" t="s">
        <v>214</v>
      </c>
      <c r="C232" s="23" t="s">
        <v>18</v>
      </c>
      <c r="D232" s="22">
        <f>'2018 год Приложение  5'!E320</f>
        <v>1739.7</v>
      </c>
      <c r="E232" s="22">
        <f>'2018 год Приложение  5'!F320</f>
        <v>0</v>
      </c>
      <c r="F232" s="22">
        <f>'2018 год Приложение  5'!G320</f>
        <v>1739.7</v>
      </c>
    </row>
    <row r="233" spans="1:6" ht="31.5">
      <c r="A233" s="48" t="s">
        <v>15</v>
      </c>
      <c r="B233" s="17" t="s">
        <v>214</v>
      </c>
      <c r="C233" s="45" t="s">
        <v>10</v>
      </c>
      <c r="D233" s="22">
        <f>'2018 год Приложение  5'!E321</f>
        <v>3344.7</v>
      </c>
      <c r="E233" s="22">
        <f>'2018 год Приложение  5'!F321</f>
        <v>-698.7</v>
      </c>
      <c r="F233" s="22">
        <f>'2018 год Приложение  5'!G321</f>
        <v>2646</v>
      </c>
    </row>
    <row r="234" spans="1:6" ht="15.75">
      <c r="A234" s="48" t="s">
        <v>11</v>
      </c>
      <c r="B234" s="17" t="s">
        <v>214</v>
      </c>
      <c r="C234" s="45" t="s">
        <v>14</v>
      </c>
      <c r="D234" s="22">
        <f>'2018 год Приложение  5'!E322</f>
        <v>610</v>
      </c>
      <c r="E234" s="22">
        <f>'2018 год Приложение  5'!F322</f>
        <v>0</v>
      </c>
      <c r="F234" s="22">
        <f>'2018 год Приложение  5'!G322</f>
        <v>610</v>
      </c>
    </row>
    <row r="235" spans="1:6" ht="15.75">
      <c r="A235" s="12" t="s">
        <v>96</v>
      </c>
      <c r="B235" s="13" t="s">
        <v>215</v>
      </c>
      <c r="C235" s="13" t="s">
        <v>0</v>
      </c>
      <c r="D235" s="14">
        <f>D236+D238+D243+D250+D253+D256+D262+D265+D247+D259</f>
        <v>111585.40000000001</v>
      </c>
      <c r="E235" s="14">
        <f>E236+E238+E243+E250+E253+E256+E262+E265+E247+E259</f>
        <v>0</v>
      </c>
      <c r="F235" s="14">
        <f>F236+F238+F243+F250+F253+F256+F262+F265+F247+F259</f>
        <v>111585.40000000001</v>
      </c>
    </row>
    <row r="236" spans="1:6" ht="31.5">
      <c r="A236" s="18" t="s">
        <v>22</v>
      </c>
      <c r="B236" s="17" t="s">
        <v>216</v>
      </c>
      <c r="C236" s="9"/>
      <c r="D236" s="10">
        <f>D237</f>
        <v>150.8</v>
      </c>
      <c r="E236" s="10">
        <f>E237</f>
        <v>0</v>
      </c>
      <c r="F236" s="10">
        <f>F237</f>
        <v>150.8</v>
      </c>
    </row>
    <row r="237" spans="1:6" ht="31.5">
      <c r="A237" s="63" t="s">
        <v>15</v>
      </c>
      <c r="B237" s="17" t="s">
        <v>216</v>
      </c>
      <c r="C237" s="30" t="s">
        <v>10</v>
      </c>
      <c r="D237" s="39">
        <f>'2018 год Приложение  5'!E135</f>
        <v>150.8</v>
      </c>
      <c r="E237" s="39">
        <f>'2018 год Приложение  5'!F135</f>
        <v>0</v>
      </c>
      <c r="F237" s="39">
        <f>'2018 год Приложение  5'!G135</f>
        <v>150.8</v>
      </c>
    </row>
    <row r="238" spans="1:6" ht="31.5">
      <c r="A238" s="81" t="s">
        <v>16</v>
      </c>
      <c r="B238" s="17" t="s">
        <v>217</v>
      </c>
      <c r="C238" s="38"/>
      <c r="D238" s="39">
        <f>SUM(D239:D242)</f>
        <v>97888.59999999999</v>
      </c>
      <c r="E238" s="39">
        <f>SUM(E239:E242)</f>
        <v>-54</v>
      </c>
      <c r="F238" s="39">
        <f>SUM(F239:F242)</f>
        <v>97834.59999999999</v>
      </c>
    </row>
    <row r="239" spans="1:6" ht="63">
      <c r="A239" s="72" t="s">
        <v>17</v>
      </c>
      <c r="B239" s="17" t="s">
        <v>217</v>
      </c>
      <c r="C239" s="30" t="s">
        <v>18</v>
      </c>
      <c r="D239" s="39">
        <f>'2018 год Приложение  5'!E137</f>
        <v>80089.5</v>
      </c>
      <c r="E239" s="39">
        <f>'2018 год Приложение  5'!F137</f>
        <v>0</v>
      </c>
      <c r="F239" s="39">
        <f>'2018 год Приложение  5'!G137</f>
        <v>80089.5</v>
      </c>
    </row>
    <row r="240" spans="1:6" ht="31.5">
      <c r="A240" s="82" t="s">
        <v>15</v>
      </c>
      <c r="B240" s="17" t="s">
        <v>217</v>
      </c>
      <c r="C240" s="30" t="s">
        <v>10</v>
      </c>
      <c r="D240" s="39">
        <f>'2018 год Приложение  5'!E138</f>
        <v>9159.4</v>
      </c>
      <c r="E240" s="39">
        <f>'2018 год Приложение  5'!F138</f>
        <v>-54</v>
      </c>
      <c r="F240" s="39">
        <f>'2018 год Приложение  5'!G138</f>
        <v>9105.4</v>
      </c>
    </row>
    <row r="241" spans="1:6" ht="15.75">
      <c r="A241" s="71" t="s">
        <v>82</v>
      </c>
      <c r="B241" s="17" t="s">
        <v>217</v>
      </c>
      <c r="C241" s="30" t="s">
        <v>19</v>
      </c>
      <c r="D241" s="39">
        <f>'2018 год Приложение  5'!E139</f>
        <v>8237.4</v>
      </c>
      <c r="E241" s="39">
        <f>'2018 год Приложение  5'!F139</f>
        <v>0</v>
      </c>
      <c r="F241" s="39">
        <f>'2018 год Приложение  5'!G139</f>
        <v>8237.4</v>
      </c>
    </row>
    <row r="242" spans="1:6" ht="15.75">
      <c r="A242" s="63" t="s">
        <v>11</v>
      </c>
      <c r="B242" s="17" t="s">
        <v>217</v>
      </c>
      <c r="C242" s="30" t="s">
        <v>14</v>
      </c>
      <c r="D242" s="39">
        <f>'2018 год Приложение  5'!E140</f>
        <v>402.3</v>
      </c>
      <c r="E242" s="39">
        <f>'2018 год Приложение  5'!F140</f>
        <v>0</v>
      </c>
      <c r="F242" s="39">
        <f>'2018 год Приложение  5'!G140</f>
        <v>402.3</v>
      </c>
    </row>
    <row r="243" spans="1:6" ht="31.5">
      <c r="A243" s="18" t="s">
        <v>61</v>
      </c>
      <c r="B243" s="17" t="s">
        <v>218</v>
      </c>
      <c r="C243" s="9"/>
      <c r="D243" s="10">
        <f>D245+D244+D246</f>
        <v>10796.6</v>
      </c>
      <c r="E243" s="10">
        <f>E245+E244+E246</f>
        <v>0</v>
      </c>
      <c r="F243" s="10">
        <f>F245+F244+F246</f>
        <v>10796.6</v>
      </c>
    </row>
    <row r="244" spans="1:6" ht="63">
      <c r="A244" s="63" t="s">
        <v>17</v>
      </c>
      <c r="B244" s="17" t="s">
        <v>218</v>
      </c>
      <c r="C244" s="30" t="s">
        <v>18</v>
      </c>
      <c r="D244" s="39">
        <f>'2018 год Приложение  5'!E142</f>
        <v>9069.5</v>
      </c>
      <c r="E244" s="39">
        <f>'2018 год Приложение  5'!F142</f>
        <v>0</v>
      </c>
      <c r="F244" s="39">
        <f>'2018 год Приложение  5'!G142</f>
        <v>9069.5</v>
      </c>
    </row>
    <row r="245" spans="1:6" ht="31.5">
      <c r="A245" s="82" t="s">
        <v>15</v>
      </c>
      <c r="B245" s="17" t="s">
        <v>218</v>
      </c>
      <c r="C245" s="30" t="s">
        <v>10</v>
      </c>
      <c r="D245" s="39">
        <f>'2018 год Приложение  5'!E143</f>
        <v>1561.7</v>
      </c>
      <c r="E245" s="39">
        <f>'2018 год Приложение  5'!F143</f>
        <v>0</v>
      </c>
      <c r="F245" s="39">
        <f>'2018 год Приложение  5'!G143</f>
        <v>1561.7</v>
      </c>
    </row>
    <row r="246" spans="1:6" ht="15.75">
      <c r="A246" s="18" t="s">
        <v>11</v>
      </c>
      <c r="B246" s="17" t="s">
        <v>218</v>
      </c>
      <c r="C246" s="30" t="s">
        <v>14</v>
      </c>
      <c r="D246" s="39">
        <f>'2018 год Приложение  5'!E144</f>
        <v>165.4</v>
      </c>
      <c r="E246" s="39">
        <f>'2018 год Приложение  5'!F144</f>
        <v>0</v>
      </c>
      <c r="F246" s="39">
        <f>'2018 год Приложение  5'!G144</f>
        <v>165.4</v>
      </c>
    </row>
    <row r="247" spans="1:6" ht="84.75" customHeight="1">
      <c r="A247" s="106" t="s">
        <v>331</v>
      </c>
      <c r="B247" s="30" t="s">
        <v>259</v>
      </c>
      <c r="C247" s="30"/>
      <c r="D247" s="40">
        <f>D248+D249</f>
        <v>48.8</v>
      </c>
      <c r="E247" s="40">
        <f>E248+E249</f>
        <v>0</v>
      </c>
      <c r="F247" s="40">
        <f>F248+F249</f>
        <v>48.8</v>
      </c>
    </row>
    <row r="248" spans="1:6" ht="63">
      <c r="A248" s="47" t="s">
        <v>17</v>
      </c>
      <c r="B248" s="30" t="s">
        <v>259</v>
      </c>
      <c r="C248" s="30" t="s">
        <v>18</v>
      </c>
      <c r="D248" s="40">
        <f>'2018 год Приложение  5'!E146</f>
        <v>33.8</v>
      </c>
      <c r="E248" s="40">
        <f>'2018 год Приложение  5'!F146</f>
        <v>0</v>
      </c>
      <c r="F248" s="40">
        <f>'2018 год Приложение  5'!G146</f>
        <v>33.8</v>
      </c>
    </row>
    <row r="249" spans="1:6" ht="31.5">
      <c r="A249" s="48" t="s">
        <v>15</v>
      </c>
      <c r="B249" s="30" t="s">
        <v>259</v>
      </c>
      <c r="C249" s="30" t="s">
        <v>10</v>
      </c>
      <c r="D249" s="40">
        <f>'2018 год Приложение  5'!E147</f>
        <v>15</v>
      </c>
      <c r="E249" s="40">
        <f>'2018 год Приложение  5'!F147</f>
        <v>0</v>
      </c>
      <c r="F249" s="40">
        <f>'2018 год Приложение  5'!G147</f>
        <v>15</v>
      </c>
    </row>
    <row r="250" spans="1:6" ht="78.75">
      <c r="A250" s="41" t="s">
        <v>271</v>
      </c>
      <c r="B250" s="30" t="s">
        <v>226</v>
      </c>
      <c r="C250" s="38"/>
      <c r="D250" s="40">
        <f>D251+D252</f>
        <v>103.7</v>
      </c>
      <c r="E250" s="40">
        <f>E251+E252</f>
        <v>0</v>
      </c>
      <c r="F250" s="40">
        <f>F251+F252</f>
        <v>103.7</v>
      </c>
    </row>
    <row r="251" spans="1:6" ht="63">
      <c r="A251" s="73" t="s">
        <v>17</v>
      </c>
      <c r="B251" s="30" t="s">
        <v>226</v>
      </c>
      <c r="C251" s="30" t="s">
        <v>18</v>
      </c>
      <c r="D251" s="40">
        <f>'2018 год Приложение  5'!E149</f>
        <v>101.4</v>
      </c>
      <c r="E251" s="40">
        <f>'2018 год Приложение  5'!F149</f>
        <v>0</v>
      </c>
      <c r="F251" s="40">
        <f>'2018 год Приложение  5'!G149</f>
        <v>101.4</v>
      </c>
    </row>
    <row r="252" spans="1:6" ht="31.5">
      <c r="A252" s="82" t="s">
        <v>15</v>
      </c>
      <c r="B252" s="30" t="s">
        <v>226</v>
      </c>
      <c r="C252" s="30" t="s">
        <v>10</v>
      </c>
      <c r="D252" s="40">
        <f>'2018 год Приложение  5'!E150</f>
        <v>2.3</v>
      </c>
      <c r="E252" s="40">
        <f>'2018 год Приложение  5'!F150</f>
        <v>0</v>
      </c>
      <c r="F252" s="40">
        <f>'2018 год Приложение  5'!G150</f>
        <v>2.3</v>
      </c>
    </row>
    <row r="253" spans="1:6" ht="78.75">
      <c r="A253" s="42" t="s">
        <v>333</v>
      </c>
      <c r="B253" s="30" t="s">
        <v>227</v>
      </c>
      <c r="C253" s="38"/>
      <c r="D253" s="40">
        <f>D254+D255</f>
        <v>72.6</v>
      </c>
      <c r="E253" s="40">
        <f>E254+E255</f>
        <v>0</v>
      </c>
      <c r="F253" s="40">
        <f>F254+F255</f>
        <v>72.6</v>
      </c>
    </row>
    <row r="254" spans="1:6" ht="63">
      <c r="A254" s="73" t="s">
        <v>17</v>
      </c>
      <c r="B254" s="30" t="s">
        <v>227</v>
      </c>
      <c r="C254" s="30" t="s">
        <v>18</v>
      </c>
      <c r="D254" s="40">
        <f>'2018 год Приложение  5'!E152</f>
        <v>67.6</v>
      </c>
      <c r="E254" s="40">
        <f>'2018 год Приложение  5'!F152</f>
        <v>0</v>
      </c>
      <c r="F254" s="40">
        <f>'2018 год Приложение  5'!G152</f>
        <v>67.6</v>
      </c>
    </row>
    <row r="255" spans="1:6" ht="31.5">
      <c r="A255" s="82" t="s">
        <v>15</v>
      </c>
      <c r="B255" s="30" t="s">
        <v>227</v>
      </c>
      <c r="C255" s="30" t="s">
        <v>10</v>
      </c>
      <c r="D255" s="40">
        <f>'2018 год Приложение  5'!E153</f>
        <v>5</v>
      </c>
      <c r="E255" s="40">
        <f>'2018 год Приложение  5'!F153</f>
        <v>0</v>
      </c>
      <c r="F255" s="40">
        <f>'2018 год Приложение  5'!G153</f>
        <v>5</v>
      </c>
    </row>
    <row r="256" spans="1:8" ht="126">
      <c r="A256" s="131" t="s">
        <v>276</v>
      </c>
      <c r="B256" s="45" t="s">
        <v>228</v>
      </c>
      <c r="C256" s="38"/>
      <c r="D256" s="39">
        <f>D257+D258</f>
        <v>566.7</v>
      </c>
      <c r="E256" s="39">
        <f>E257+E258</f>
        <v>0</v>
      </c>
      <c r="F256" s="39">
        <f>F257+F258</f>
        <v>566.7</v>
      </c>
      <c r="H256" s="29">
        <f>E256+E259</f>
        <v>0</v>
      </c>
    </row>
    <row r="257" spans="1:7" ht="63">
      <c r="A257" s="73" t="s">
        <v>17</v>
      </c>
      <c r="B257" s="45" t="s">
        <v>228</v>
      </c>
      <c r="C257" s="30" t="s">
        <v>18</v>
      </c>
      <c r="D257" s="39">
        <f>'2018 год Приложение  5'!E155</f>
        <v>554</v>
      </c>
      <c r="E257" s="39">
        <f>'2018 год Приложение  5'!F155</f>
        <v>0</v>
      </c>
      <c r="F257" s="39">
        <f>'2018 год Приложение  5'!G155</f>
        <v>554</v>
      </c>
      <c r="G257" s="29">
        <f>F256+F259</f>
        <v>777.8000000000001</v>
      </c>
    </row>
    <row r="258" spans="1:6" ht="31.5">
      <c r="A258" s="82" t="s">
        <v>15</v>
      </c>
      <c r="B258" s="45" t="s">
        <v>228</v>
      </c>
      <c r="C258" s="30" t="s">
        <v>10</v>
      </c>
      <c r="D258" s="39">
        <f>'2018 год Приложение  5'!E156</f>
        <v>12.7</v>
      </c>
      <c r="E258" s="39">
        <f>'2018 год Приложение  5'!F156</f>
        <v>0</v>
      </c>
      <c r="F258" s="39">
        <f>'2018 год Приложение  5'!G156</f>
        <v>12.7</v>
      </c>
    </row>
    <row r="259" spans="1:6" ht="173.25">
      <c r="A259" s="198" t="s">
        <v>409</v>
      </c>
      <c r="B259" s="45" t="s">
        <v>408</v>
      </c>
      <c r="C259" s="45"/>
      <c r="D259" s="39">
        <f>D260+D261</f>
        <v>211.1</v>
      </c>
      <c r="E259" s="39">
        <f>E260+E261</f>
        <v>0</v>
      </c>
      <c r="F259" s="39">
        <f>F260+F261</f>
        <v>211.1</v>
      </c>
    </row>
    <row r="260" spans="1:6" ht="63">
      <c r="A260" s="24" t="s">
        <v>17</v>
      </c>
      <c r="B260" s="45" t="s">
        <v>408</v>
      </c>
      <c r="C260" s="45" t="s">
        <v>18</v>
      </c>
      <c r="D260" s="39">
        <f>'2018 год Приложение  5'!E158</f>
        <v>206.9</v>
      </c>
      <c r="E260" s="39">
        <f>'2018 год Приложение  5'!F158</f>
        <v>0</v>
      </c>
      <c r="F260" s="39">
        <f>D260+E260</f>
        <v>206.9</v>
      </c>
    </row>
    <row r="261" spans="1:6" ht="31.5">
      <c r="A261" s="24" t="s">
        <v>15</v>
      </c>
      <c r="B261" s="45" t="s">
        <v>408</v>
      </c>
      <c r="C261" s="45" t="s">
        <v>10</v>
      </c>
      <c r="D261" s="39">
        <f>'2018 год Приложение  5'!E159</f>
        <v>4.2</v>
      </c>
      <c r="E261" s="39">
        <f>'2018 год Приложение  5'!F159</f>
        <v>0</v>
      </c>
      <c r="F261" s="39">
        <f>D261+E261</f>
        <v>4.2</v>
      </c>
    </row>
    <row r="262" spans="1:6" ht="63">
      <c r="A262" s="25" t="s">
        <v>261</v>
      </c>
      <c r="B262" s="30" t="s">
        <v>229</v>
      </c>
      <c r="C262" s="38"/>
      <c r="D262" s="40">
        <f>D263+D264</f>
        <v>72.7</v>
      </c>
      <c r="E262" s="40">
        <f>E263+E264</f>
        <v>0</v>
      </c>
      <c r="F262" s="40">
        <f>F263+F264</f>
        <v>72.7</v>
      </c>
    </row>
    <row r="263" spans="1:6" ht="63">
      <c r="A263" s="73" t="s">
        <v>17</v>
      </c>
      <c r="B263" s="30" t="s">
        <v>229</v>
      </c>
      <c r="C263" s="30" t="s">
        <v>18</v>
      </c>
      <c r="D263" s="39">
        <f>'2018 год Приложение  5'!E161</f>
        <v>67.7</v>
      </c>
      <c r="E263" s="39">
        <f>'2018 год Приложение  5'!F161</f>
        <v>0</v>
      </c>
      <c r="F263" s="39">
        <f>'2018 год Приложение  5'!G161</f>
        <v>67.7</v>
      </c>
    </row>
    <row r="264" spans="1:6" ht="31.5">
      <c r="A264" s="82" t="s">
        <v>15</v>
      </c>
      <c r="B264" s="30" t="s">
        <v>229</v>
      </c>
      <c r="C264" s="30" t="s">
        <v>10</v>
      </c>
      <c r="D264" s="39">
        <f>'2018 год Приложение  5'!E162</f>
        <v>5</v>
      </c>
      <c r="E264" s="39">
        <f>'2018 год Приложение  5'!F162</f>
        <v>0</v>
      </c>
      <c r="F264" s="39">
        <f>'2018 год Приложение  5'!G162</f>
        <v>5</v>
      </c>
    </row>
    <row r="265" spans="1:6" ht="31.5">
      <c r="A265" s="48" t="s">
        <v>54</v>
      </c>
      <c r="B265" s="17" t="s">
        <v>219</v>
      </c>
      <c r="C265" s="45"/>
      <c r="D265" s="10">
        <f>D266+D267</f>
        <v>1673.8</v>
      </c>
      <c r="E265" s="10">
        <f>E266+E267</f>
        <v>54</v>
      </c>
      <c r="F265" s="10">
        <f>F266+F267</f>
        <v>1727.8</v>
      </c>
    </row>
    <row r="266" spans="1:6" ht="31.5">
      <c r="A266" s="63" t="s">
        <v>15</v>
      </c>
      <c r="B266" s="17" t="s">
        <v>219</v>
      </c>
      <c r="C266" s="30" t="s">
        <v>10</v>
      </c>
      <c r="D266" s="39">
        <f>'2018 год Приложение  5'!E164</f>
        <v>1473.8</v>
      </c>
      <c r="E266" s="39">
        <f>'2018 год Приложение  5'!F164</f>
        <v>54</v>
      </c>
      <c r="F266" s="39">
        <f>'2018 год Приложение  5'!G164</f>
        <v>1527.8</v>
      </c>
    </row>
    <row r="267" spans="1:6" ht="15.75">
      <c r="A267" s="48" t="s">
        <v>11</v>
      </c>
      <c r="B267" s="17" t="s">
        <v>219</v>
      </c>
      <c r="C267" s="30" t="s">
        <v>14</v>
      </c>
      <c r="D267" s="39">
        <f>'2018 год Приложение  5'!E165</f>
        <v>200</v>
      </c>
      <c r="E267" s="39">
        <f>'2018 год Приложение  5'!F165</f>
        <v>0</v>
      </c>
      <c r="F267" s="39">
        <f>'2018 год Приложение  5'!G165</f>
        <v>200</v>
      </c>
    </row>
    <row r="268" spans="1:6" ht="15.75">
      <c r="A268" s="12" t="s">
        <v>86</v>
      </c>
      <c r="B268" s="13" t="s">
        <v>220</v>
      </c>
      <c r="C268" s="13" t="s">
        <v>0</v>
      </c>
      <c r="D268" s="14">
        <f>D269+D271+D275+D273</f>
        <v>1149</v>
      </c>
      <c r="E268" s="14">
        <f>E269+E271+E275+E273</f>
        <v>0</v>
      </c>
      <c r="F268" s="14">
        <f>F269+F271+F275+F273</f>
        <v>1149</v>
      </c>
    </row>
    <row r="269" spans="1:6" ht="47.25">
      <c r="A269" s="18" t="s">
        <v>23</v>
      </c>
      <c r="B269" s="17" t="s">
        <v>221</v>
      </c>
      <c r="C269" s="9"/>
      <c r="D269" s="10">
        <f>D270</f>
        <v>47</v>
      </c>
      <c r="E269" s="10">
        <f>E270</f>
        <v>0</v>
      </c>
      <c r="F269" s="10">
        <f>F270</f>
        <v>47</v>
      </c>
    </row>
    <row r="270" spans="1:6" ht="31.5">
      <c r="A270" s="63" t="s">
        <v>15</v>
      </c>
      <c r="B270" s="17" t="s">
        <v>221</v>
      </c>
      <c r="C270" s="30" t="s">
        <v>10</v>
      </c>
      <c r="D270" s="39">
        <f>'2018 год Приложение  5'!E168</f>
        <v>47</v>
      </c>
      <c r="E270" s="39">
        <f>'2018 год Приложение  5'!F168</f>
        <v>0</v>
      </c>
      <c r="F270" s="39">
        <f>'2018 год Приложение  5'!G168</f>
        <v>47</v>
      </c>
    </row>
    <row r="271" spans="1:6" ht="63">
      <c r="A271" s="18" t="s">
        <v>24</v>
      </c>
      <c r="B271" s="17" t="s">
        <v>222</v>
      </c>
      <c r="C271" s="9"/>
      <c r="D271" s="10">
        <f>D272</f>
        <v>830.2</v>
      </c>
      <c r="E271" s="10">
        <f>E272</f>
        <v>0</v>
      </c>
      <c r="F271" s="10">
        <f>F272</f>
        <v>830.2</v>
      </c>
    </row>
    <row r="272" spans="1:6" ht="31.5">
      <c r="A272" s="63" t="s">
        <v>15</v>
      </c>
      <c r="B272" s="17" t="s">
        <v>222</v>
      </c>
      <c r="C272" s="30" t="s">
        <v>10</v>
      </c>
      <c r="D272" s="39">
        <f>'2018 год Приложение  5'!E170</f>
        <v>830.2</v>
      </c>
      <c r="E272" s="39">
        <f>'2018 год Приложение  5'!F170</f>
        <v>0</v>
      </c>
      <c r="F272" s="39">
        <f>'2018 год Приложение  5'!G170</f>
        <v>830.2</v>
      </c>
    </row>
    <row r="273" spans="1:6" ht="31.5">
      <c r="A273" s="48" t="s">
        <v>267</v>
      </c>
      <c r="B273" s="17" t="s">
        <v>266</v>
      </c>
      <c r="C273" s="38"/>
      <c r="D273" s="39">
        <f>'2018 год Приложение  5'!E171</f>
        <v>171.8</v>
      </c>
      <c r="E273" s="39">
        <f>'2018 год Приложение  5'!F171</f>
        <v>0</v>
      </c>
      <c r="F273" s="39">
        <f>'2018 год Приложение  5'!G171</f>
        <v>171.8</v>
      </c>
    </row>
    <row r="274" spans="1:6" ht="31.5">
      <c r="A274" s="48" t="s">
        <v>15</v>
      </c>
      <c r="B274" s="17" t="s">
        <v>266</v>
      </c>
      <c r="C274" s="30" t="s">
        <v>10</v>
      </c>
      <c r="D274" s="39">
        <f>'2018 год Приложение  5'!E172</f>
        <v>171.8</v>
      </c>
      <c r="E274" s="39">
        <f>'2018 год Приложение  5'!F172</f>
        <v>0</v>
      </c>
      <c r="F274" s="39">
        <f>'2018 год Приложение  5'!G172</f>
        <v>171.8</v>
      </c>
    </row>
    <row r="275" spans="1:6" ht="15.75">
      <c r="A275" s="75" t="s">
        <v>73</v>
      </c>
      <c r="B275" s="17" t="s">
        <v>223</v>
      </c>
      <c r="C275" s="38"/>
      <c r="D275" s="39">
        <f>'2018 год Приложение  5'!E173</f>
        <v>100</v>
      </c>
      <c r="E275" s="39">
        <f>'2018 год Приложение  5'!F173</f>
        <v>0</v>
      </c>
      <c r="F275" s="39">
        <f>'2018 год Приложение  5'!G173</f>
        <v>100</v>
      </c>
    </row>
    <row r="276" spans="1:6" ht="31.5">
      <c r="A276" s="63" t="s">
        <v>15</v>
      </c>
      <c r="B276" s="17" t="s">
        <v>223</v>
      </c>
      <c r="C276" s="30" t="s">
        <v>10</v>
      </c>
      <c r="D276" s="39">
        <f>'2018 год Приложение  5'!E174</f>
        <v>100</v>
      </c>
      <c r="E276" s="39">
        <f>'2018 год Приложение  5'!F174</f>
        <v>0</v>
      </c>
      <c r="F276" s="39">
        <f>'2018 год Приложение  5'!G174</f>
        <v>100</v>
      </c>
    </row>
    <row r="277" spans="1:6" ht="31.5">
      <c r="A277" s="12" t="s">
        <v>97</v>
      </c>
      <c r="B277" s="13" t="s">
        <v>224</v>
      </c>
      <c r="C277" s="13" t="s">
        <v>0</v>
      </c>
      <c r="D277" s="14">
        <f aca="true" t="shared" si="1" ref="D277:F278">D278</f>
        <v>5</v>
      </c>
      <c r="E277" s="14">
        <f t="shared" si="1"/>
        <v>0</v>
      </c>
      <c r="F277" s="14">
        <f t="shared" si="1"/>
        <v>5</v>
      </c>
    </row>
    <row r="278" spans="1:6" ht="31.5">
      <c r="A278" s="74" t="s">
        <v>105</v>
      </c>
      <c r="B278" s="17" t="s">
        <v>225</v>
      </c>
      <c r="C278" s="38"/>
      <c r="D278" s="39">
        <f t="shared" si="1"/>
        <v>5</v>
      </c>
      <c r="E278" s="39">
        <f t="shared" si="1"/>
        <v>0</v>
      </c>
      <c r="F278" s="39">
        <f t="shared" si="1"/>
        <v>5</v>
      </c>
    </row>
    <row r="279" spans="1:6" ht="31.5">
      <c r="A279" s="63" t="s">
        <v>15</v>
      </c>
      <c r="B279" s="17" t="s">
        <v>225</v>
      </c>
      <c r="C279" s="30" t="s">
        <v>10</v>
      </c>
      <c r="D279" s="39">
        <f>'2018 год Приложение  5'!E177</f>
        <v>5</v>
      </c>
      <c r="E279" s="39">
        <f>'2018 год Приложение  5'!F177</f>
        <v>0</v>
      </c>
      <c r="F279" s="39">
        <f>'2018 год Приложение  5'!G177</f>
        <v>5</v>
      </c>
    </row>
    <row r="280" spans="1:6" ht="31.5">
      <c r="A280" s="32" t="s">
        <v>98</v>
      </c>
      <c r="B280" s="33" t="s">
        <v>183</v>
      </c>
      <c r="C280" s="33" t="s">
        <v>0</v>
      </c>
      <c r="D280" s="34">
        <f>D281+D288+D291</f>
        <v>16606.800000000003</v>
      </c>
      <c r="E280" s="34">
        <f>E281+E288+E291</f>
        <v>0</v>
      </c>
      <c r="F280" s="34">
        <f>F281+F288+F291</f>
        <v>16606.800000000003</v>
      </c>
    </row>
    <row r="281" spans="1:6" ht="31.5">
      <c r="A281" s="12" t="s">
        <v>62</v>
      </c>
      <c r="B281" s="13" t="s">
        <v>195</v>
      </c>
      <c r="C281" s="13" t="s">
        <v>0</v>
      </c>
      <c r="D281" s="14">
        <f>D282+D284</f>
        <v>16059.400000000001</v>
      </c>
      <c r="E281" s="14">
        <f>E282+E284</f>
        <v>0</v>
      </c>
      <c r="F281" s="14">
        <f>F282+F284</f>
        <v>16059.400000000001</v>
      </c>
    </row>
    <row r="282" spans="1:6" ht="15.75">
      <c r="A282" s="16" t="s">
        <v>36</v>
      </c>
      <c r="B282" s="38" t="s">
        <v>196</v>
      </c>
      <c r="C282" s="11"/>
      <c r="D282" s="22">
        <f>D283</f>
        <v>32</v>
      </c>
      <c r="E282" s="22">
        <f>E283</f>
        <v>0</v>
      </c>
      <c r="F282" s="22">
        <f>F283</f>
        <v>32</v>
      </c>
    </row>
    <row r="283" spans="1:6" ht="31.5">
      <c r="A283" s="44" t="s">
        <v>15</v>
      </c>
      <c r="B283" s="38" t="s">
        <v>196</v>
      </c>
      <c r="C283" s="30" t="s">
        <v>10</v>
      </c>
      <c r="D283" s="39">
        <f>'2018 год Приложение  5'!E181</f>
        <v>32</v>
      </c>
      <c r="E283" s="39">
        <f>'2018 год Приложение  5'!F181</f>
        <v>0</v>
      </c>
      <c r="F283" s="39">
        <f>'2018 год Приложение  5'!G181</f>
        <v>32</v>
      </c>
    </row>
    <row r="284" spans="1:6" ht="15.75">
      <c r="A284" s="44" t="s">
        <v>77</v>
      </c>
      <c r="B284" s="38" t="s">
        <v>197</v>
      </c>
      <c r="C284" s="76"/>
      <c r="D284" s="39">
        <f>D286+D285+D287</f>
        <v>16027.400000000001</v>
      </c>
      <c r="E284" s="39">
        <f>E286+E285+E287</f>
        <v>0</v>
      </c>
      <c r="F284" s="39">
        <f>F286+F285+F287</f>
        <v>16027.400000000001</v>
      </c>
    </row>
    <row r="285" spans="1:6" ht="63">
      <c r="A285" s="71" t="s">
        <v>17</v>
      </c>
      <c r="B285" s="38" t="s">
        <v>197</v>
      </c>
      <c r="C285" s="30" t="s">
        <v>18</v>
      </c>
      <c r="D285" s="39">
        <f>'2018 год Приложение  5'!E183</f>
        <v>14982.7</v>
      </c>
      <c r="E285" s="39">
        <f>'2018 год Приложение  5'!F183</f>
        <v>-320.6</v>
      </c>
      <c r="F285" s="39">
        <f>'2018 год Приложение  5'!G183</f>
        <v>14662.1</v>
      </c>
    </row>
    <row r="286" spans="1:6" ht="31.5">
      <c r="A286" s="44" t="s">
        <v>15</v>
      </c>
      <c r="B286" s="38" t="s">
        <v>197</v>
      </c>
      <c r="C286" s="30" t="s">
        <v>10</v>
      </c>
      <c r="D286" s="39">
        <f>'2018 год Приложение  5'!E184</f>
        <v>991.1</v>
      </c>
      <c r="E286" s="39">
        <f>'2018 год Приложение  5'!F184</f>
        <v>329.6</v>
      </c>
      <c r="F286" s="39">
        <f>'2018 год Приложение  5'!G184</f>
        <v>1320.7</v>
      </c>
    </row>
    <row r="287" spans="1:6" ht="15.75">
      <c r="A287" s="44" t="s">
        <v>11</v>
      </c>
      <c r="B287" s="38" t="s">
        <v>262</v>
      </c>
      <c r="C287" s="30" t="s">
        <v>14</v>
      </c>
      <c r="D287" s="39">
        <f>'2018 год Приложение  5'!E185</f>
        <v>53.6</v>
      </c>
      <c r="E287" s="39">
        <f>'2018 год Приложение  5'!F185</f>
        <v>-9</v>
      </c>
      <c r="F287" s="39">
        <f>'2018 год Приложение  5'!G185</f>
        <v>44.6</v>
      </c>
    </row>
    <row r="288" spans="1:6" ht="31.5">
      <c r="A288" s="26" t="s">
        <v>103</v>
      </c>
      <c r="B288" s="13" t="s">
        <v>182</v>
      </c>
      <c r="C288" s="13"/>
      <c r="D288" s="14">
        <f aca="true" t="shared" si="2" ref="D288:F289">D289</f>
        <v>397.4</v>
      </c>
      <c r="E288" s="14">
        <f t="shared" si="2"/>
        <v>0</v>
      </c>
      <c r="F288" s="14">
        <f t="shared" si="2"/>
        <v>397.4</v>
      </c>
    </row>
    <row r="289" spans="1:6" ht="31.5">
      <c r="A289" s="24" t="s">
        <v>37</v>
      </c>
      <c r="B289" s="38" t="s">
        <v>198</v>
      </c>
      <c r="C289" s="23"/>
      <c r="D289" s="22">
        <f t="shared" si="2"/>
        <v>397.4</v>
      </c>
      <c r="E289" s="22">
        <f t="shared" si="2"/>
        <v>0</v>
      </c>
      <c r="F289" s="22">
        <f t="shared" si="2"/>
        <v>397.4</v>
      </c>
    </row>
    <row r="290" spans="1:6" ht="31.5">
      <c r="A290" s="44" t="s">
        <v>15</v>
      </c>
      <c r="B290" s="38" t="s">
        <v>198</v>
      </c>
      <c r="C290" s="38" t="s">
        <v>10</v>
      </c>
      <c r="D290" s="39">
        <f>'2018 год Приложение  5'!E188</f>
        <v>397.4</v>
      </c>
      <c r="E290" s="39">
        <f>'2018 год Приложение  5'!F188</f>
        <v>0</v>
      </c>
      <c r="F290" s="39">
        <f>'2018 год Приложение  5'!G188</f>
        <v>397.4</v>
      </c>
    </row>
    <row r="291" spans="1:6" ht="31.5">
      <c r="A291" s="26" t="s">
        <v>133</v>
      </c>
      <c r="B291" s="13" t="s">
        <v>199</v>
      </c>
      <c r="C291" s="13"/>
      <c r="D291" s="14">
        <f>D294+D292+D296</f>
        <v>150</v>
      </c>
      <c r="E291" s="14">
        <f>E294+E292+E296</f>
        <v>0</v>
      </c>
      <c r="F291" s="14">
        <f>F294+F292+F296</f>
        <v>150</v>
      </c>
    </row>
    <row r="292" spans="1:6" ht="63">
      <c r="A292" s="43" t="s">
        <v>134</v>
      </c>
      <c r="B292" s="38" t="s">
        <v>200</v>
      </c>
      <c r="C292" s="23"/>
      <c r="D292" s="39">
        <f>'2018 год Приложение  5'!E190</f>
        <v>40</v>
      </c>
      <c r="E292" s="39">
        <f>'2018 год Приложение  5'!F190</f>
        <v>0</v>
      </c>
      <c r="F292" s="39">
        <f>'2018 год Приложение  5'!G190</f>
        <v>40</v>
      </c>
    </row>
    <row r="293" spans="1:6" ht="31.5">
      <c r="A293" s="43" t="s">
        <v>15</v>
      </c>
      <c r="B293" s="38" t="s">
        <v>200</v>
      </c>
      <c r="C293" s="23" t="s">
        <v>10</v>
      </c>
      <c r="D293" s="39">
        <f>'2018 год Приложение  5'!E191</f>
        <v>40</v>
      </c>
      <c r="E293" s="39">
        <f>'2018 год Приложение  5'!F191</f>
        <v>0</v>
      </c>
      <c r="F293" s="39">
        <f>'2018 год Приложение  5'!G191</f>
        <v>40</v>
      </c>
    </row>
    <row r="294" spans="1:6" ht="63">
      <c r="A294" s="43" t="s">
        <v>135</v>
      </c>
      <c r="B294" s="38" t="s">
        <v>201</v>
      </c>
      <c r="C294" s="23"/>
      <c r="D294" s="39">
        <f>'2018 год Приложение  5'!E192</f>
        <v>70</v>
      </c>
      <c r="E294" s="39">
        <f>'2018 год Приложение  5'!F192</f>
        <v>0</v>
      </c>
      <c r="F294" s="39">
        <f>'2018 год Приложение  5'!G192</f>
        <v>70</v>
      </c>
    </row>
    <row r="295" spans="1:6" ht="31.5">
      <c r="A295" s="43" t="s">
        <v>15</v>
      </c>
      <c r="B295" s="38" t="s">
        <v>201</v>
      </c>
      <c r="C295" s="23" t="s">
        <v>10</v>
      </c>
      <c r="D295" s="39">
        <f>'2018 год Приложение  5'!E193</f>
        <v>70</v>
      </c>
      <c r="E295" s="39">
        <f>'2018 год Приложение  5'!F193</f>
        <v>0</v>
      </c>
      <c r="F295" s="39">
        <f>'2018 год Приложение  5'!G193</f>
        <v>70</v>
      </c>
    </row>
    <row r="296" spans="1:6" ht="47.25">
      <c r="A296" s="43" t="s">
        <v>136</v>
      </c>
      <c r="B296" s="38" t="s">
        <v>202</v>
      </c>
      <c r="C296" s="23"/>
      <c r="D296" s="39">
        <f>'2018 год Приложение  5'!E194</f>
        <v>40</v>
      </c>
      <c r="E296" s="39">
        <f>'2018 год Приложение  5'!F194</f>
        <v>0</v>
      </c>
      <c r="F296" s="39">
        <f>'2018 год Приложение  5'!G194</f>
        <v>40</v>
      </c>
    </row>
    <row r="297" spans="1:6" ht="31.5">
      <c r="A297" s="43" t="s">
        <v>15</v>
      </c>
      <c r="B297" s="38" t="s">
        <v>202</v>
      </c>
      <c r="C297" s="23" t="s">
        <v>10</v>
      </c>
      <c r="D297" s="39">
        <f>'2018 год Приложение  5'!E195</f>
        <v>10</v>
      </c>
      <c r="E297" s="39">
        <f>'2018 год Приложение  5'!F195</f>
        <v>0</v>
      </c>
      <c r="F297" s="39">
        <f>'2018 год Приложение  5'!G195</f>
        <v>10</v>
      </c>
    </row>
    <row r="298" spans="1:6" ht="15.75">
      <c r="A298" s="43" t="s">
        <v>30</v>
      </c>
      <c r="B298" s="38" t="s">
        <v>380</v>
      </c>
      <c r="C298" s="23" t="s">
        <v>19</v>
      </c>
      <c r="D298" s="39">
        <f>'2018 год Приложение  5'!E196</f>
        <v>30</v>
      </c>
      <c r="E298" s="39">
        <f>'2018 год Приложение  5'!F196</f>
        <v>0</v>
      </c>
      <c r="F298" s="39">
        <f>'2018 год Приложение  5'!G196</f>
        <v>30</v>
      </c>
    </row>
    <row r="299" spans="1:6" ht="31.5">
      <c r="A299" s="32" t="s">
        <v>99</v>
      </c>
      <c r="B299" s="33" t="s">
        <v>230</v>
      </c>
      <c r="C299" s="33" t="s">
        <v>0</v>
      </c>
      <c r="D299" s="34">
        <f>D300+D303+D314</f>
        <v>27015.600000000002</v>
      </c>
      <c r="E299" s="34">
        <f>E300+E303+E314</f>
        <v>0</v>
      </c>
      <c r="F299" s="34">
        <f>F300+F303+F314</f>
        <v>27015.600000000002</v>
      </c>
    </row>
    <row r="300" spans="1:6" ht="31.5">
      <c r="A300" s="12" t="s">
        <v>100</v>
      </c>
      <c r="B300" s="13" t="s">
        <v>231</v>
      </c>
      <c r="C300" s="13" t="s">
        <v>0</v>
      </c>
      <c r="D300" s="14">
        <f aca="true" t="shared" si="3" ref="D300:F301">D301</f>
        <v>50</v>
      </c>
      <c r="E300" s="14">
        <f t="shared" si="3"/>
        <v>0</v>
      </c>
      <c r="F300" s="14">
        <f t="shared" si="3"/>
        <v>50</v>
      </c>
    </row>
    <row r="301" spans="1:6" ht="31.5">
      <c r="A301" s="44" t="s">
        <v>63</v>
      </c>
      <c r="B301" s="30" t="s">
        <v>232</v>
      </c>
      <c r="C301" s="30"/>
      <c r="D301" s="40">
        <f t="shared" si="3"/>
        <v>50</v>
      </c>
      <c r="E301" s="40">
        <f t="shared" si="3"/>
        <v>0</v>
      </c>
      <c r="F301" s="40">
        <f t="shared" si="3"/>
        <v>50</v>
      </c>
    </row>
    <row r="302" spans="1:6" ht="63">
      <c r="A302" s="71" t="s">
        <v>17</v>
      </c>
      <c r="B302" s="30" t="s">
        <v>232</v>
      </c>
      <c r="C302" s="30" t="s">
        <v>18</v>
      </c>
      <c r="D302" s="40">
        <f>'2018 год Приложение  5'!E200</f>
        <v>50</v>
      </c>
      <c r="E302" s="40">
        <f>'2018 год Приложение  5'!F200</f>
        <v>0</v>
      </c>
      <c r="F302" s="40">
        <f>'2018 год Приложение  5'!G200</f>
        <v>50</v>
      </c>
    </row>
    <row r="303" spans="1:6" ht="47.25">
      <c r="A303" s="12" t="s">
        <v>101</v>
      </c>
      <c r="B303" s="13" t="s">
        <v>184</v>
      </c>
      <c r="C303" s="13" t="s">
        <v>0</v>
      </c>
      <c r="D303" s="14">
        <f>D304+D308+D310+D306+D312</f>
        <v>26785.600000000002</v>
      </c>
      <c r="E303" s="14">
        <f>E304+E308+E310+E306+E312</f>
        <v>0</v>
      </c>
      <c r="F303" s="14">
        <f>F304+F308+F310+F306+F312</f>
        <v>26785.600000000002</v>
      </c>
    </row>
    <row r="304" spans="1:6" ht="78.75">
      <c r="A304" s="16" t="s">
        <v>38</v>
      </c>
      <c r="B304" s="17" t="s">
        <v>233</v>
      </c>
      <c r="C304" s="17"/>
      <c r="D304" s="19">
        <f>D305</f>
        <v>1595.5</v>
      </c>
      <c r="E304" s="19">
        <f>E305</f>
        <v>0</v>
      </c>
      <c r="F304" s="19">
        <f>F305</f>
        <v>1595.5</v>
      </c>
    </row>
    <row r="305" spans="1:6" ht="15.75">
      <c r="A305" s="44" t="s">
        <v>30</v>
      </c>
      <c r="B305" s="17" t="s">
        <v>233</v>
      </c>
      <c r="C305" s="30" t="s">
        <v>19</v>
      </c>
      <c r="D305" s="40">
        <f>'2018 год Приложение  5'!E389</f>
        <v>1595.5</v>
      </c>
      <c r="E305" s="40">
        <f>'2018 год Приложение  5'!F389</f>
        <v>0</v>
      </c>
      <c r="F305" s="40">
        <f>'2018 год Приложение  5'!G389</f>
        <v>1595.5</v>
      </c>
    </row>
    <row r="306" spans="1:6" ht="94.5" customHeight="1">
      <c r="A306" s="141" t="s">
        <v>80</v>
      </c>
      <c r="B306" s="139" t="s">
        <v>286</v>
      </c>
      <c r="C306" s="30"/>
      <c r="D306" s="40">
        <f>D307</f>
        <v>20683.9</v>
      </c>
      <c r="E306" s="40">
        <f>E307</f>
        <v>0</v>
      </c>
      <c r="F306" s="40">
        <f>F307</f>
        <v>20683.9</v>
      </c>
    </row>
    <row r="307" spans="1:9" ht="31.5">
      <c r="A307" s="44" t="s">
        <v>32</v>
      </c>
      <c r="B307" s="17" t="s">
        <v>286</v>
      </c>
      <c r="C307" s="30" t="s">
        <v>27</v>
      </c>
      <c r="D307" s="40">
        <f>'2018 год Приложение  5'!E203</f>
        <v>20683.9</v>
      </c>
      <c r="E307" s="40">
        <f>'2018 год Приложение  5'!F203</f>
        <v>0</v>
      </c>
      <c r="F307" s="40">
        <f>'2018 год Приложение  5'!G203</f>
        <v>20683.9</v>
      </c>
      <c r="G307" s="29">
        <f>D54+D56+D59+D33+D307</f>
        <v>935722.6</v>
      </c>
      <c r="H307" s="21">
        <v>1304.8</v>
      </c>
      <c r="I307" s="29">
        <f>G307+H307</f>
        <v>937027.4</v>
      </c>
    </row>
    <row r="308" spans="1:6" ht="63">
      <c r="A308" s="71" t="s">
        <v>368</v>
      </c>
      <c r="B308" s="17" t="s">
        <v>370</v>
      </c>
      <c r="C308" s="45"/>
      <c r="D308" s="40">
        <f>D309</f>
        <v>834.5</v>
      </c>
      <c r="E308" s="40">
        <f>E309</f>
        <v>0</v>
      </c>
      <c r="F308" s="40">
        <f>F309</f>
        <v>834.5</v>
      </c>
    </row>
    <row r="309" spans="1:6" ht="15.75">
      <c r="A309" s="44" t="s">
        <v>30</v>
      </c>
      <c r="B309" s="17" t="s">
        <v>370</v>
      </c>
      <c r="C309" s="45" t="s">
        <v>19</v>
      </c>
      <c r="D309" s="40">
        <f>'2018 год Приложение  5'!E205</f>
        <v>834.5</v>
      </c>
      <c r="E309" s="40">
        <f>'2018 год Приложение  5'!F205</f>
        <v>0</v>
      </c>
      <c r="F309" s="40">
        <f>'2018 год Приложение  5'!G205</f>
        <v>834.5</v>
      </c>
    </row>
    <row r="310" spans="1:6" ht="47.25">
      <c r="A310" s="71" t="s">
        <v>369</v>
      </c>
      <c r="B310" s="17" t="s">
        <v>371</v>
      </c>
      <c r="C310" s="45"/>
      <c r="D310" s="40">
        <f>'2018 год Приложение  5'!E206</f>
        <v>834.5</v>
      </c>
      <c r="E310" s="40">
        <f>'2018 год Приложение  5'!F206</f>
        <v>0</v>
      </c>
      <c r="F310" s="40">
        <f>'2018 год Приложение  5'!G206</f>
        <v>834.5</v>
      </c>
    </row>
    <row r="311" spans="1:6" ht="15.75">
      <c r="A311" s="43" t="s">
        <v>30</v>
      </c>
      <c r="B311" s="17" t="s">
        <v>371</v>
      </c>
      <c r="C311" s="45" t="s">
        <v>19</v>
      </c>
      <c r="D311" s="40">
        <f>'2018 год Приложение  5'!E207</f>
        <v>834.5</v>
      </c>
      <c r="E311" s="40">
        <f>'2018 год Приложение  5'!F207</f>
        <v>0</v>
      </c>
      <c r="F311" s="40">
        <f>'2018 год Приложение  5'!G207</f>
        <v>834.5</v>
      </c>
    </row>
    <row r="312" spans="1:6" ht="54.75" customHeight="1">
      <c r="A312" s="43" t="s">
        <v>282</v>
      </c>
      <c r="B312" s="17" t="s">
        <v>334</v>
      </c>
      <c r="C312" s="45"/>
      <c r="D312" s="40">
        <f>D313</f>
        <v>2837.2</v>
      </c>
      <c r="E312" s="40">
        <f>E313</f>
        <v>0</v>
      </c>
      <c r="F312" s="40">
        <f>F313</f>
        <v>2837.2</v>
      </c>
    </row>
    <row r="313" spans="1:6" ht="15.75">
      <c r="A313" s="43" t="s">
        <v>30</v>
      </c>
      <c r="B313" s="17" t="s">
        <v>334</v>
      </c>
      <c r="C313" s="45" t="s">
        <v>19</v>
      </c>
      <c r="D313" s="40">
        <f>'2018 год Приложение  5'!E209</f>
        <v>2837.2</v>
      </c>
      <c r="E313" s="40">
        <f>'2018 год Приложение  5'!F209</f>
        <v>0</v>
      </c>
      <c r="F313" s="40">
        <f>D313+E313</f>
        <v>2837.2</v>
      </c>
    </row>
    <row r="314" spans="1:6" ht="31.5">
      <c r="A314" s="12" t="s">
        <v>102</v>
      </c>
      <c r="B314" s="13" t="s">
        <v>234</v>
      </c>
      <c r="C314" s="13" t="s">
        <v>0</v>
      </c>
      <c r="D314" s="14">
        <f>D315+D317</f>
        <v>180</v>
      </c>
      <c r="E314" s="14">
        <f>E315+E317</f>
        <v>0</v>
      </c>
      <c r="F314" s="14">
        <f>F315+F317</f>
        <v>180</v>
      </c>
    </row>
    <row r="315" spans="1:6" ht="31.5">
      <c r="A315" s="16" t="s">
        <v>39</v>
      </c>
      <c r="B315" s="17" t="s">
        <v>235</v>
      </c>
      <c r="C315" s="17"/>
      <c r="D315" s="19">
        <f>D316</f>
        <v>80</v>
      </c>
      <c r="E315" s="19">
        <f>E316</f>
        <v>0</v>
      </c>
      <c r="F315" s="19">
        <f>F316</f>
        <v>80</v>
      </c>
    </row>
    <row r="316" spans="1:6" ht="31.5">
      <c r="A316" s="83" t="s">
        <v>12</v>
      </c>
      <c r="B316" s="17" t="s">
        <v>235</v>
      </c>
      <c r="C316" s="30" t="s">
        <v>13</v>
      </c>
      <c r="D316" s="40">
        <f>'2018 год Приложение  5'!E212</f>
        <v>80</v>
      </c>
      <c r="E316" s="40">
        <f>'2018 год Приложение  5'!F212</f>
        <v>0</v>
      </c>
      <c r="F316" s="40">
        <f>'2018 год Приложение  5'!G212</f>
        <v>80</v>
      </c>
    </row>
    <row r="317" spans="1:6" ht="47.25">
      <c r="A317" s="16" t="s">
        <v>283</v>
      </c>
      <c r="B317" s="17" t="s">
        <v>278</v>
      </c>
      <c r="C317" s="17"/>
      <c r="D317" s="19">
        <f>D318</f>
        <v>100</v>
      </c>
      <c r="E317" s="19">
        <f>E318</f>
        <v>0</v>
      </c>
      <c r="F317" s="19">
        <f>F318</f>
        <v>100</v>
      </c>
    </row>
    <row r="318" spans="1:6" ht="31.5">
      <c r="A318" s="24" t="s">
        <v>12</v>
      </c>
      <c r="B318" s="17" t="s">
        <v>278</v>
      </c>
      <c r="C318" s="45" t="s">
        <v>13</v>
      </c>
      <c r="D318" s="40">
        <f>'2018 год Приложение  5'!E214</f>
        <v>100</v>
      </c>
      <c r="E318" s="40">
        <f>'2018 год Приложение  5'!F214</f>
        <v>0</v>
      </c>
      <c r="F318" s="40">
        <f>'2018 год Приложение  5'!G214</f>
        <v>100</v>
      </c>
    </row>
    <row r="319" spans="1:6" ht="15.75">
      <c r="A319" s="35" t="s">
        <v>33</v>
      </c>
      <c r="B319" s="36" t="s">
        <v>144</v>
      </c>
      <c r="C319" s="36" t="s">
        <v>0</v>
      </c>
      <c r="D319" s="37">
        <f>D320+D322+D326+D332+D360+D364+D366+D368+D372+D374+D376+D378+D380+D386+D382+D384+D362+D336+D342+D344+D338+D340+D348+D350+D352+D330+D356+D354+D370+D358+D388+D346</f>
        <v>91655.4</v>
      </c>
      <c r="E319" s="37">
        <f>E320+E322+E326+E332+E360+E364+E366+E368+E372+E374+E376+E378+E380+E386+E382+E384+E362+E336+E342+E344+E338+E340+E348+E350+E352+E330+E356+E354+E370+E358+E388+E346</f>
        <v>790.2000000000007</v>
      </c>
      <c r="F319" s="37">
        <f>F320+F322+F326+F332+F360+F364+F366+F368+F372+F374+F376+F378+F380+F386+F382+F384+F362+F336+F342+F344+F338+F340+F348+F350+F352+F330+F356+F354+F370+F358+F388+F346</f>
        <v>92445.59999999999</v>
      </c>
    </row>
    <row r="320" spans="1:6" ht="31.5">
      <c r="A320" s="25" t="s">
        <v>275</v>
      </c>
      <c r="B320" s="45" t="s">
        <v>155</v>
      </c>
      <c r="C320" s="23"/>
      <c r="D320" s="46">
        <f>D321</f>
        <v>1759.2</v>
      </c>
      <c r="E320" s="46">
        <f>E321</f>
        <v>8</v>
      </c>
      <c r="F320" s="46">
        <f>F321</f>
        <v>1767.2</v>
      </c>
    </row>
    <row r="321" spans="1:6" ht="63">
      <c r="A321" s="47" t="s">
        <v>17</v>
      </c>
      <c r="B321" s="45" t="s">
        <v>155</v>
      </c>
      <c r="C321" s="23" t="s">
        <v>18</v>
      </c>
      <c r="D321" s="46">
        <f>'2018 год Приложение  5'!E18</f>
        <v>1759.2</v>
      </c>
      <c r="E321" s="46">
        <f>'2018 год Приложение  5'!F18</f>
        <v>8</v>
      </c>
      <c r="F321" s="46">
        <f>'2018 год Приложение  5'!G18</f>
        <v>1767.2</v>
      </c>
    </row>
    <row r="322" spans="1:6" ht="31.5">
      <c r="A322" s="47" t="s">
        <v>34</v>
      </c>
      <c r="B322" s="45" t="s">
        <v>156</v>
      </c>
      <c r="C322" s="45" t="s">
        <v>0</v>
      </c>
      <c r="D322" s="46">
        <f>D324+D323+D325</f>
        <v>497.49999999999994</v>
      </c>
      <c r="E322" s="46">
        <f>E324+E323+E325</f>
        <v>0</v>
      </c>
      <c r="F322" s="46">
        <f>F324+F323+F325</f>
        <v>497.49999999999994</v>
      </c>
    </row>
    <row r="323" spans="1:6" ht="63">
      <c r="A323" s="58" t="s">
        <v>17</v>
      </c>
      <c r="B323" s="45" t="s">
        <v>156</v>
      </c>
      <c r="C323" s="45" t="s">
        <v>18</v>
      </c>
      <c r="D323" s="46">
        <f>'2018 год Приложение  5'!E20</f>
        <v>14.9</v>
      </c>
      <c r="E323" s="46">
        <f>'2018 год Приложение  5'!F20</f>
        <v>-10.2</v>
      </c>
      <c r="F323" s="46">
        <f>'2018 год Приложение  5'!G20</f>
        <v>4.700000000000001</v>
      </c>
    </row>
    <row r="324" spans="1:6" ht="31.5">
      <c r="A324" s="48" t="s">
        <v>15</v>
      </c>
      <c r="B324" s="45" t="s">
        <v>156</v>
      </c>
      <c r="C324" s="45" t="s">
        <v>10</v>
      </c>
      <c r="D324" s="46">
        <f>'2018 год Приложение  5'!E21</f>
        <v>479.4</v>
      </c>
      <c r="E324" s="46">
        <f>'2018 год Приложение  5'!F21</f>
        <v>10.2</v>
      </c>
      <c r="F324" s="46">
        <f>'2018 год Приложение  5'!G21</f>
        <v>489.59999999999997</v>
      </c>
    </row>
    <row r="325" spans="1:6" ht="15.75">
      <c r="A325" s="48" t="s">
        <v>11</v>
      </c>
      <c r="B325" s="45" t="s">
        <v>156</v>
      </c>
      <c r="C325" s="45" t="s">
        <v>14</v>
      </c>
      <c r="D325" s="46">
        <f>'2018 год Приложение  5'!E22</f>
        <v>3.2</v>
      </c>
      <c r="E325" s="46">
        <f>'2018 год Приложение  5'!F22</f>
        <v>0</v>
      </c>
      <c r="F325" s="46">
        <f>'2018 год Приложение  5'!G22</f>
        <v>3.2</v>
      </c>
    </row>
    <row r="326" spans="1:6" ht="31.5">
      <c r="A326" s="47" t="s">
        <v>35</v>
      </c>
      <c r="B326" s="45" t="s">
        <v>154</v>
      </c>
      <c r="C326" s="45" t="s">
        <v>0</v>
      </c>
      <c r="D326" s="46">
        <f>D327+D328+D329</f>
        <v>1786.8999999999999</v>
      </c>
      <c r="E326" s="46">
        <f>E327+E328+E329</f>
        <v>-8</v>
      </c>
      <c r="F326" s="46">
        <f>F327+F328+F329</f>
        <v>1778.8999999999999</v>
      </c>
    </row>
    <row r="327" spans="1:6" ht="63">
      <c r="A327" s="47" t="s">
        <v>17</v>
      </c>
      <c r="B327" s="45" t="s">
        <v>154</v>
      </c>
      <c r="C327" s="45" t="s">
        <v>18</v>
      </c>
      <c r="D327" s="46">
        <f>'2018 год Приложение  5'!E24</f>
        <v>1485.6</v>
      </c>
      <c r="E327" s="46">
        <f>'2018 год Приложение  5'!F24</f>
        <v>-8</v>
      </c>
      <c r="F327" s="46">
        <f>'2018 год Приложение  5'!G24</f>
        <v>1477.6</v>
      </c>
    </row>
    <row r="328" spans="1:6" ht="31.5">
      <c r="A328" s="48" t="s">
        <v>15</v>
      </c>
      <c r="B328" s="45" t="s">
        <v>154</v>
      </c>
      <c r="C328" s="23" t="s">
        <v>10</v>
      </c>
      <c r="D328" s="46">
        <f>'2018 год Приложение  5'!E25</f>
        <v>299.5</v>
      </c>
      <c r="E328" s="46">
        <f>'2018 год Приложение  5'!F25</f>
        <v>0</v>
      </c>
      <c r="F328" s="46">
        <f>'2018 год Приложение  5'!G25</f>
        <v>299.5</v>
      </c>
    </row>
    <row r="329" spans="1:6" ht="15.75">
      <c r="A329" s="48" t="s">
        <v>11</v>
      </c>
      <c r="B329" s="45" t="s">
        <v>154</v>
      </c>
      <c r="C329" s="23" t="s">
        <v>14</v>
      </c>
      <c r="D329" s="46">
        <f>'2018 год Приложение  5'!E26</f>
        <v>1.8</v>
      </c>
      <c r="E329" s="46">
        <f>'2018 год Приложение  5'!F26</f>
        <v>0</v>
      </c>
      <c r="F329" s="46">
        <f>'2018 год Приложение  5'!G26</f>
        <v>1.8</v>
      </c>
    </row>
    <row r="330" spans="1:6" ht="15.75">
      <c r="A330" s="71" t="s">
        <v>381</v>
      </c>
      <c r="B330" s="30" t="s">
        <v>382</v>
      </c>
      <c r="C330" s="30"/>
      <c r="D330" s="46">
        <f>D331</f>
        <v>361.3</v>
      </c>
      <c r="E330" s="46">
        <f>E331</f>
        <v>0</v>
      </c>
      <c r="F330" s="46">
        <f>F331</f>
        <v>361.3</v>
      </c>
    </row>
    <row r="331" spans="1:6" ht="31.5">
      <c r="A331" s="169" t="s">
        <v>15</v>
      </c>
      <c r="B331" s="30" t="s">
        <v>382</v>
      </c>
      <c r="C331" s="30" t="s">
        <v>10</v>
      </c>
      <c r="D331" s="46">
        <f>'2018 год Приложение  5'!E217</f>
        <v>361.3</v>
      </c>
      <c r="E331" s="46">
        <f>'2018 год Приложение  5'!F217</f>
        <v>0</v>
      </c>
      <c r="F331" s="46">
        <f>D331+E331</f>
        <v>361.3</v>
      </c>
    </row>
    <row r="332" spans="1:6" ht="31.5">
      <c r="A332" s="24" t="s">
        <v>74</v>
      </c>
      <c r="B332" s="45" t="s">
        <v>152</v>
      </c>
      <c r="C332" s="70"/>
      <c r="D332" s="46">
        <f>D335+D334+D333</f>
        <v>42566.7</v>
      </c>
      <c r="E332" s="46">
        <f>E335+E334+E333</f>
        <v>5703.700000000001</v>
      </c>
      <c r="F332" s="46">
        <f>F335+F334+F333</f>
        <v>48270.4</v>
      </c>
    </row>
    <row r="333" spans="1:6" ht="31.5">
      <c r="A333" s="169" t="s">
        <v>15</v>
      </c>
      <c r="B333" s="45" t="s">
        <v>152</v>
      </c>
      <c r="C333" s="45" t="s">
        <v>10</v>
      </c>
      <c r="D333" s="46">
        <f>'2018 год Приложение  5'!E219</f>
        <v>474.5</v>
      </c>
      <c r="E333" s="46">
        <f>'2018 год Приложение  5'!F219</f>
        <v>0</v>
      </c>
      <c r="F333" s="46">
        <f>'2018 год Приложение  5'!G219</f>
        <v>474.5</v>
      </c>
    </row>
    <row r="334" spans="1:6" ht="15.75">
      <c r="A334" s="43" t="s">
        <v>30</v>
      </c>
      <c r="B334" s="45" t="s">
        <v>152</v>
      </c>
      <c r="C334" s="45" t="s">
        <v>19</v>
      </c>
      <c r="D334" s="46">
        <f>'2018 год Приложение  5'!E220</f>
        <v>60</v>
      </c>
      <c r="E334" s="46">
        <f>'2018 год Приложение  5'!F220</f>
        <v>1016.4</v>
      </c>
      <c r="F334" s="46">
        <f>E334+D334</f>
        <v>1076.4</v>
      </c>
    </row>
    <row r="335" spans="1:6" ht="15.75">
      <c r="A335" s="50" t="s">
        <v>11</v>
      </c>
      <c r="B335" s="45" t="s">
        <v>152</v>
      </c>
      <c r="C335" s="45" t="s">
        <v>14</v>
      </c>
      <c r="D335" s="46">
        <f>'2018 год Приложение  5'!E221+'2018 год Приложение  5'!E400+'2018 год Приложение  5'!E293+'2018 год Приложение  5'!E325</f>
        <v>42032.2</v>
      </c>
      <c r="E335" s="46">
        <f>'2018 год Приложение  5'!F221+'2018 год Приложение  5'!F400+'2018 год Приложение  5'!F293+'2018 год Приложение  5'!F325</f>
        <v>4687.300000000001</v>
      </c>
      <c r="F335" s="46">
        <f>'2018 год Приложение  5'!G221+'2018 год Приложение  5'!G400+'2018 год Приложение  5'!G293+'2018 год Приложение  5'!G325</f>
        <v>46719.5</v>
      </c>
    </row>
    <row r="336" spans="1:6" ht="63">
      <c r="A336" s="24" t="s">
        <v>325</v>
      </c>
      <c r="B336" s="132" t="s">
        <v>324</v>
      </c>
      <c r="C336" s="124"/>
      <c r="D336" s="46">
        <f>D337</f>
        <v>12</v>
      </c>
      <c r="E336" s="46">
        <f>E337</f>
        <v>0</v>
      </c>
      <c r="F336" s="46">
        <f>F337</f>
        <v>12</v>
      </c>
    </row>
    <row r="337" spans="1:6" ht="31.5">
      <c r="A337" s="48" t="s">
        <v>15</v>
      </c>
      <c r="B337" s="132" t="s">
        <v>324</v>
      </c>
      <c r="C337" s="124" t="s">
        <v>10</v>
      </c>
      <c r="D337" s="46">
        <f>'2018 год Приложение  5'!E402</f>
        <v>12</v>
      </c>
      <c r="E337" s="46">
        <f>'2018 год Приложение  5'!F402</f>
        <v>0</v>
      </c>
      <c r="F337" s="46">
        <f>D337+E337</f>
        <v>12</v>
      </c>
    </row>
    <row r="338" spans="1:6" ht="141.75">
      <c r="A338" s="176" t="s">
        <v>356</v>
      </c>
      <c r="B338" s="45" t="s">
        <v>357</v>
      </c>
      <c r="C338" s="45"/>
      <c r="D338" s="46">
        <f>D339</f>
        <v>13.3</v>
      </c>
      <c r="E338" s="46">
        <f>E339</f>
        <v>0</v>
      </c>
      <c r="F338" s="46">
        <f>F339</f>
        <v>13.3</v>
      </c>
    </row>
    <row r="339" spans="1:6" ht="31.5">
      <c r="A339" s="165" t="s">
        <v>15</v>
      </c>
      <c r="B339" s="45" t="s">
        <v>357</v>
      </c>
      <c r="C339" s="45" t="s">
        <v>10</v>
      </c>
      <c r="D339" s="46">
        <f>'2018 год Приложение  5'!E223</f>
        <v>13.3</v>
      </c>
      <c r="E339" s="46">
        <f>'2018 год Приложение  5'!F223</f>
        <v>0</v>
      </c>
      <c r="F339" s="46">
        <f>D339+E339</f>
        <v>13.3</v>
      </c>
    </row>
    <row r="340" spans="1:6" ht="63">
      <c r="A340" s="165" t="s">
        <v>358</v>
      </c>
      <c r="B340" s="45" t="s">
        <v>359</v>
      </c>
      <c r="C340" s="45"/>
      <c r="D340" s="46">
        <f>D341</f>
        <v>9.3</v>
      </c>
      <c r="E340" s="46">
        <f>E341</f>
        <v>0</v>
      </c>
      <c r="F340" s="46">
        <f>F341</f>
        <v>9.3</v>
      </c>
    </row>
    <row r="341" spans="1:6" ht="31.5">
      <c r="A341" s="50" t="s">
        <v>15</v>
      </c>
      <c r="B341" s="45" t="s">
        <v>359</v>
      </c>
      <c r="C341" s="45" t="s">
        <v>10</v>
      </c>
      <c r="D341" s="46">
        <f>'2018 год Приложение  5'!E225</f>
        <v>9.3</v>
      </c>
      <c r="E341" s="46">
        <f>'2018 год Приложение  5'!F225</f>
        <v>0</v>
      </c>
      <c r="F341" s="46">
        <f>D341+E341</f>
        <v>9.3</v>
      </c>
    </row>
    <row r="342" spans="1:6" ht="78.75">
      <c r="A342" s="50" t="s">
        <v>322</v>
      </c>
      <c r="B342" s="45" t="s">
        <v>320</v>
      </c>
      <c r="C342" s="23"/>
      <c r="D342" s="46">
        <f>D343</f>
        <v>9.3</v>
      </c>
      <c r="E342" s="46">
        <f>E343</f>
        <v>0</v>
      </c>
      <c r="F342" s="46">
        <f>F343</f>
        <v>9.3</v>
      </c>
    </row>
    <row r="343" spans="1:6" ht="31.5">
      <c r="A343" s="50" t="s">
        <v>15</v>
      </c>
      <c r="B343" s="45" t="s">
        <v>320</v>
      </c>
      <c r="C343" s="23" t="s">
        <v>10</v>
      </c>
      <c r="D343" s="46">
        <f>'2018 год Приложение  5'!E227</f>
        <v>9.3</v>
      </c>
      <c r="E343" s="46">
        <f>'2018 год Приложение  5'!F227</f>
        <v>0</v>
      </c>
      <c r="F343" s="46">
        <f>D343+E343</f>
        <v>9.3</v>
      </c>
    </row>
    <row r="344" spans="1:8" ht="78.75">
      <c r="A344" s="50" t="s">
        <v>323</v>
      </c>
      <c r="B344" s="45" t="s">
        <v>321</v>
      </c>
      <c r="C344" s="23"/>
      <c r="D344" s="46">
        <f>D345</f>
        <v>9.3</v>
      </c>
      <c r="E344" s="46">
        <f>E345</f>
        <v>0</v>
      </c>
      <c r="F344" s="46">
        <f>F345</f>
        <v>9.3</v>
      </c>
      <c r="H344" s="29">
        <f>E343+E345+E347</f>
        <v>0</v>
      </c>
    </row>
    <row r="345" spans="1:6" ht="31.5">
      <c r="A345" s="50" t="s">
        <v>15</v>
      </c>
      <c r="B345" s="45" t="s">
        <v>321</v>
      </c>
      <c r="C345" s="23" t="s">
        <v>10</v>
      </c>
      <c r="D345" s="46">
        <f>'2018 год Приложение  5'!E229</f>
        <v>9.3</v>
      </c>
      <c r="E345" s="46">
        <f>'2018 год Приложение  5'!F229</f>
        <v>0</v>
      </c>
      <c r="F345" s="46">
        <f>D345+E345</f>
        <v>9.3</v>
      </c>
    </row>
    <row r="346" spans="1:6" ht="94.5">
      <c r="A346" s="169" t="s">
        <v>405</v>
      </c>
      <c r="B346" s="45" t="s">
        <v>404</v>
      </c>
      <c r="C346" s="23"/>
      <c r="D346" s="46">
        <f>D347</f>
        <v>5.9</v>
      </c>
      <c r="E346" s="46">
        <f>E347</f>
        <v>0</v>
      </c>
      <c r="F346" s="46">
        <f>F347</f>
        <v>5.9</v>
      </c>
    </row>
    <row r="347" spans="1:6" ht="31.5">
      <c r="A347" s="50" t="s">
        <v>15</v>
      </c>
      <c r="B347" s="45" t="s">
        <v>404</v>
      </c>
      <c r="C347" s="23" t="s">
        <v>10</v>
      </c>
      <c r="D347" s="46">
        <f>'2018 год Приложение  5'!E231</f>
        <v>5.9</v>
      </c>
      <c r="E347" s="46">
        <f>'2018 год Приложение  5'!F231</f>
        <v>0</v>
      </c>
      <c r="F347" s="46">
        <f>D347+E347</f>
        <v>5.9</v>
      </c>
    </row>
    <row r="348" spans="1:6" ht="94.5">
      <c r="A348" s="176" t="s">
        <v>360</v>
      </c>
      <c r="B348" s="45" t="s">
        <v>361</v>
      </c>
      <c r="C348" s="45"/>
      <c r="D348" s="46">
        <f>D349</f>
        <v>5.9</v>
      </c>
      <c r="E348" s="46">
        <f>E349</f>
        <v>0</v>
      </c>
      <c r="F348" s="46">
        <f>F349</f>
        <v>5.9</v>
      </c>
    </row>
    <row r="349" spans="1:6" ht="31.5">
      <c r="A349" s="165" t="s">
        <v>15</v>
      </c>
      <c r="B349" s="45" t="s">
        <v>361</v>
      </c>
      <c r="C349" s="45" t="s">
        <v>10</v>
      </c>
      <c r="D349" s="46">
        <f>'2018 год Приложение  5'!E233</f>
        <v>5.9</v>
      </c>
      <c r="E349" s="46">
        <f>'2018 год Приложение  5'!F233</f>
        <v>0</v>
      </c>
      <c r="F349" s="46">
        <f>D349+E349</f>
        <v>5.9</v>
      </c>
    </row>
    <row r="350" spans="1:6" ht="78.75">
      <c r="A350" s="165" t="s">
        <v>362</v>
      </c>
      <c r="B350" s="45" t="s">
        <v>363</v>
      </c>
      <c r="C350" s="45"/>
      <c r="D350" s="46">
        <f>D351</f>
        <v>5.9</v>
      </c>
      <c r="E350" s="46">
        <f>E351</f>
        <v>0</v>
      </c>
      <c r="F350" s="46">
        <f>F351</f>
        <v>5.9</v>
      </c>
    </row>
    <row r="351" spans="1:6" ht="31.5">
      <c r="A351" s="50" t="s">
        <v>15</v>
      </c>
      <c r="B351" s="45" t="s">
        <v>363</v>
      </c>
      <c r="C351" s="45" t="s">
        <v>10</v>
      </c>
      <c r="D351" s="46">
        <f>'2018 год Приложение  5'!E235</f>
        <v>5.9</v>
      </c>
      <c r="E351" s="46">
        <f>'2018 год Приложение  5'!F235</f>
        <v>0</v>
      </c>
      <c r="F351" s="46">
        <f>D351+E351</f>
        <v>5.9</v>
      </c>
    </row>
    <row r="352" spans="1:6" ht="78.75">
      <c r="A352" s="50" t="s">
        <v>378</v>
      </c>
      <c r="B352" s="45" t="s">
        <v>379</v>
      </c>
      <c r="C352" s="45"/>
      <c r="D352" s="46">
        <f>D353</f>
        <v>60</v>
      </c>
      <c r="E352" s="46">
        <f>E353</f>
        <v>0</v>
      </c>
      <c r="F352" s="46">
        <f>F353</f>
        <v>60</v>
      </c>
    </row>
    <row r="353" spans="1:6" ht="15.75">
      <c r="A353" s="49" t="s">
        <v>46</v>
      </c>
      <c r="B353" s="45" t="s">
        <v>379</v>
      </c>
      <c r="C353" s="45" t="s">
        <v>47</v>
      </c>
      <c r="D353" s="46">
        <f>'2018 год Приложение  5'!E237</f>
        <v>60</v>
      </c>
      <c r="E353" s="46">
        <f>'2018 год Приложение  5'!F237</f>
        <v>0</v>
      </c>
      <c r="F353" s="46">
        <f>D353+E353</f>
        <v>60</v>
      </c>
    </row>
    <row r="354" spans="1:6" ht="47.25">
      <c r="A354" s="49" t="s">
        <v>269</v>
      </c>
      <c r="B354" s="45" t="s">
        <v>268</v>
      </c>
      <c r="C354" s="142"/>
      <c r="D354" s="46">
        <f>D355</f>
        <v>165.4</v>
      </c>
      <c r="E354" s="46">
        <f>E355</f>
        <v>0</v>
      </c>
      <c r="F354" s="46">
        <f>F355</f>
        <v>165.4</v>
      </c>
    </row>
    <row r="355" spans="1:6" ht="31.5">
      <c r="A355" s="50" t="s">
        <v>15</v>
      </c>
      <c r="B355" s="45" t="s">
        <v>268</v>
      </c>
      <c r="C355" s="23" t="s">
        <v>10</v>
      </c>
      <c r="D355" s="46">
        <f>'2018 год Приложение  5'!E239</f>
        <v>165.4</v>
      </c>
      <c r="E355" s="46">
        <f>'2018 год Приложение  5'!F239</f>
        <v>0</v>
      </c>
      <c r="F355" s="46">
        <f>D355+E355</f>
        <v>165.4</v>
      </c>
    </row>
    <row r="356" spans="1:6" ht="47.25">
      <c r="A356" s="50" t="s">
        <v>384</v>
      </c>
      <c r="B356" s="45" t="s">
        <v>383</v>
      </c>
      <c r="C356" s="23"/>
      <c r="D356" s="123">
        <f>D357</f>
        <v>350</v>
      </c>
      <c r="E356" s="123">
        <f>E357</f>
        <v>0</v>
      </c>
      <c r="F356" s="123">
        <f>F357</f>
        <v>350</v>
      </c>
    </row>
    <row r="357" spans="1:6" ht="15.75">
      <c r="A357" s="63" t="s">
        <v>11</v>
      </c>
      <c r="B357" s="45" t="s">
        <v>383</v>
      </c>
      <c r="C357" s="23" t="s">
        <v>14</v>
      </c>
      <c r="D357" s="123">
        <f>'2018 год Приложение  5'!E241</f>
        <v>350</v>
      </c>
      <c r="E357" s="123">
        <f>'2018 год Приложение  5'!F241</f>
        <v>0</v>
      </c>
      <c r="F357" s="123">
        <f>D357+E357</f>
        <v>350</v>
      </c>
    </row>
    <row r="358" spans="1:6" ht="31.5">
      <c r="A358" s="63" t="s">
        <v>401</v>
      </c>
      <c r="B358" s="45" t="s">
        <v>400</v>
      </c>
      <c r="C358" s="23"/>
      <c r="D358" s="123">
        <f>D359</f>
        <v>50</v>
      </c>
      <c r="E358" s="123">
        <f>E359</f>
        <v>0</v>
      </c>
      <c r="F358" s="123">
        <f>F359</f>
        <v>50</v>
      </c>
    </row>
    <row r="359" spans="1:6" ht="15.75">
      <c r="A359" s="50" t="s">
        <v>30</v>
      </c>
      <c r="B359" s="45" t="s">
        <v>400</v>
      </c>
      <c r="C359" s="124" t="s">
        <v>19</v>
      </c>
      <c r="D359" s="123">
        <f>'2018 год Приложение  5'!E243</f>
        <v>50</v>
      </c>
      <c r="E359" s="123">
        <f>'2018 год Приложение  5'!F243</f>
        <v>0</v>
      </c>
      <c r="F359" s="123">
        <f>D359+E359</f>
        <v>50</v>
      </c>
    </row>
    <row r="360" spans="1:6" ht="31.5">
      <c r="A360" s="24" t="s">
        <v>51</v>
      </c>
      <c r="B360" s="45" t="s">
        <v>142</v>
      </c>
      <c r="C360" s="124"/>
      <c r="D360" s="123">
        <f>D361</f>
        <v>1363</v>
      </c>
      <c r="E360" s="123">
        <f>E361</f>
        <v>0</v>
      </c>
      <c r="F360" s="123">
        <f>F361</f>
        <v>1363</v>
      </c>
    </row>
    <row r="361" spans="1:6" ht="15.75">
      <c r="A361" s="49" t="s">
        <v>46</v>
      </c>
      <c r="B361" s="45" t="s">
        <v>142</v>
      </c>
      <c r="C361" s="45" t="s">
        <v>47</v>
      </c>
      <c r="D361" s="46">
        <f>'2018 год Приложение  5'!E404</f>
        <v>1363</v>
      </c>
      <c r="E361" s="46">
        <f>'2018 год Приложение  5'!F404</f>
        <v>0</v>
      </c>
      <c r="F361" s="46">
        <f>'2018 год Приложение  5'!G404</f>
        <v>1363</v>
      </c>
    </row>
    <row r="362" spans="1:6" ht="47.25">
      <c r="A362" s="43" t="s">
        <v>297</v>
      </c>
      <c r="B362" s="45" t="s">
        <v>298</v>
      </c>
      <c r="C362" s="67"/>
      <c r="D362" s="46">
        <f>D363</f>
        <v>586.9</v>
      </c>
      <c r="E362" s="46">
        <f>E363</f>
        <v>0</v>
      </c>
      <c r="F362" s="46">
        <f>F363</f>
        <v>586.9</v>
      </c>
    </row>
    <row r="363" spans="1:6" ht="31.5">
      <c r="A363" s="50" t="s">
        <v>15</v>
      </c>
      <c r="B363" s="45" t="s">
        <v>298</v>
      </c>
      <c r="C363" s="23" t="s">
        <v>10</v>
      </c>
      <c r="D363" s="46">
        <f>'2018 год Приложение  5'!E245</f>
        <v>586.9</v>
      </c>
      <c r="E363" s="46">
        <f>'2018 год Приложение  5'!F245</f>
        <v>0</v>
      </c>
      <c r="F363" s="46">
        <f>'2018 год Приложение  5'!G245</f>
        <v>586.9</v>
      </c>
    </row>
    <row r="364" spans="1:6" ht="47.25">
      <c r="A364" s="50" t="s">
        <v>50</v>
      </c>
      <c r="B364" s="45" t="s">
        <v>143</v>
      </c>
      <c r="C364" s="23"/>
      <c r="D364" s="46">
        <f>D365</f>
        <v>131.9</v>
      </c>
      <c r="E364" s="46">
        <f>E365</f>
        <v>0</v>
      </c>
      <c r="F364" s="46">
        <f>F365</f>
        <v>131.9</v>
      </c>
    </row>
    <row r="365" spans="1:6" ht="15.75">
      <c r="A365" s="49" t="s">
        <v>46</v>
      </c>
      <c r="B365" s="45" t="s">
        <v>143</v>
      </c>
      <c r="C365" s="45" t="s">
        <v>47</v>
      </c>
      <c r="D365" s="46">
        <f>'2018 год Приложение  5'!E406</f>
        <v>131.9</v>
      </c>
      <c r="E365" s="46">
        <f>'2018 год Приложение  5'!F406</f>
        <v>0</v>
      </c>
      <c r="F365" s="46">
        <f>'2018 год Приложение  5'!G406</f>
        <v>131.9</v>
      </c>
    </row>
    <row r="366" spans="1:6" ht="63">
      <c r="A366" s="50" t="s">
        <v>272</v>
      </c>
      <c r="B366" s="45" t="s">
        <v>270</v>
      </c>
      <c r="C366" s="45"/>
      <c r="D366" s="46">
        <f>D367</f>
        <v>883.7</v>
      </c>
      <c r="E366" s="46">
        <f>E367</f>
        <v>-166</v>
      </c>
      <c r="F366" s="46">
        <f>F367</f>
        <v>717.7</v>
      </c>
    </row>
    <row r="367" spans="1:6" ht="31.5">
      <c r="A367" s="85" t="s">
        <v>12</v>
      </c>
      <c r="B367" s="45" t="s">
        <v>270</v>
      </c>
      <c r="C367" s="45" t="s">
        <v>13</v>
      </c>
      <c r="D367" s="46">
        <f>'2018 год Приложение  5'!E295</f>
        <v>883.7</v>
      </c>
      <c r="E367" s="46">
        <f>'2018 год Приложение  5'!F295</f>
        <v>-166</v>
      </c>
      <c r="F367" s="46">
        <f>'2018 год Приложение  5'!G295</f>
        <v>717.7</v>
      </c>
    </row>
    <row r="368" spans="1:6" ht="47.25">
      <c r="A368" s="50" t="s">
        <v>75</v>
      </c>
      <c r="B368" s="45" t="s">
        <v>153</v>
      </c>
      <c r="C368" s="45"/>
      <c r="D368" s="46">
        <f>D369</f>
        <v>196.1</v>
      </c>
      <c r="E368" s="46">
        <f>E369</f>
        <v>0</v>
      </c>
      <c r="F368" s="46">
        <f>F369</f>
        <v>196.1</v>
      </c>
    </row>
    <row r="369" spans="1:6" ht="15.75">
      <c r="A369" s="50" t="s">
        <v>30</v>
      </c>
      <c r="B369" s="45" t="s">
        <v>153</v>
      </c>
      <c r="C369" s="45" t="s">
        <v>19</v>
      </c>
      <c r="D369" s="46">
        <f>'2018 год Приложение  5'!E247</f>
        <v>196.1</v>
      </c>
      <c r="E369" s="46">
        <f>'2018 год Приложение  5'!F247</f>
        <v>0</v>
      </c>
      <c r="F369" s="46">
        <f>'2018 год Приложение  5'!G247</f>
        <v>196.1</v>
      </c>
    </row>
    <row r="370" spans="1:6" ht="47.25">
      <c r="A370" s="50" t="s">
        <v>388</v>
      </c>
      <c r="B370" s="45" t="s">
        <v>387</v>
      </c>
      <c r="C370" s="45"/>
      <c r="D370" s="46">
        <f>D371</f>
        <v>411.1</v>
      </c>
      <c r="E370" s="46">
        <f>E371</f>
        <v>0</v>
      </c>
      <c r="F370" s="46">
        <f>F371</f>
        <v>411.1</v>
      </c>
    </row>
    <row r="371" spans="1:6" ht="15.75">
      <c r="A371" s="50" t="s">
        <v>30</v>
      </c>
      <c r="B371" s="45" t="s">
        <v>387</v>
      </c>
      <c r="C371" s="45" t="s">
        <v>19</v>
      </c>
      <c r="D371" s="46">
        <f>'2018 год Приложение  5'!E249</f>
        <v>411.1</v>
      </c>
      <c r="E371" s="46">
        <f>'2018 год Приложение  5'!F249</f>
        <v>0</v>
      </c>
      <c r="F371" s="46">
        <f>D371+E371</f>
        <v>411.1</v>
      </c>
    </row>
    <row r="372" spans="1:6" ht="78.75">
      <c r="A372" s="89" t="s">
        <v>273</v>
      </c>
      <c r="B372" s="54" t="s">
        <v>147</v>
      </c>
      <c r="C372" s="55"/>
      <c r="D372" s="51">
        <f>D373</f>
        <v>3</v>
      </c>
      <c r="E372" s="51">
        <f>E373</f>
        <v>0</v>
      </c>
      <c r="F372" s="51">
        <f>F373</f>
        <v>3</v>
      </c>
    </row>
    <row r="373" spans="1:6" ht="31.5">
      <c r="A373" s="57" t="s">
        <v>15</v>
      </c>
      <c r="B373" s="54" t="s">
        <v>147</v>
      </c>
      <c r="C373" s="55">
        <v>200</v>
      </c>
      <c r="D373" s="46">
        <f>'2018 год Приложение  5'!E408</f>
        <v>3</v>
      </c>
      <c r="E373" s="46">
        <f>'2018 год Приложение  5'!F408</f>
        <v>0</v>
      </c>
      <c r="F373" s="46">
        <f>'2018 год Приложение  5'!G408</f>
        <v>3</v>
      </c>
    </row>
    <row r="374" spans="1:6" ht="157.5">
      <c r="A374" s="86" t="s">
        <v>274</v>
      </c>
      <c r="B374" s="114" t="s">
        <v>148</v>
      </c>
      <c r="C374" s="115"/>
      <c r="D374" s="51">
        <f>D375</f>
        <v>3</v>
      </c>
      <c r="E374" s="51">
        <f>E375</f>
        <v>0</v>
      </c>
      <c r="F374" s="51">
        <f>F375</f>
        <v>3</v>
      </c>
    </row>
    <row r="375" spans="1:6" ht="31.5">
      <c r="A375" s="57" t="s">
        <v>15</v>
      </c>
      <c r="B375" s="114" t="s">
        <v>148</v>
      </c>
      <c r="C375" s="116">
        <v>200</v>
      </c>
      <c r="D375" s="46">
        <f>'2018 год Приложение  5'!E410</f>
        <v>3</v>
      </c>
      <c r="E375" s="46">
        <f>'2018 год Приложение  5'!F410</f>
        <v>0</v>
      </c>
      <c r="F375" s="46">
        <f>'2018 год Приложение  5'!G410</f>
        <v>3</v>
      </c>
    </row>
    <row r="376" spans="1:6" ht="31.5">
      <c r="A376" s="24" t="s">
        <v>48</v>
      </c>
      <c r="B376" s="114" t="s">
        <v>149</v>
      </c>
      <c r="C376" s="52"/>
      <c r="D376" s="51">
        <f>D377</f>
        <v>1600.3</v>
      </c>
      <c r="E376" s="51">
        <f>E377</f>
        <v>0</v>
      </c>
      <c r="F376" s="51">
        <f>F377</f>
        <v>1600.3</v>
      </c>
    </row>
    <row r="377" spans="1:6" ht="15.75">
      <c r="A377" s="50" t="s">
        <v>46</v>
      </c>
      <c r="B377" s="114" t="s">
        <v>149</v>
      </c>
      <c r="C377" s="45" t="s">
        <v>47</v>
      </c>
      <c r="D377" s="46">
        <f>'2018 год Приложение  5'!E412</f>
        <v>1600.3</v>
      </c>
      <c r="E377" s="46">
        <f>'2018 год Приложение  5'!F412</f>
        <v>0</v>
      </c>
      <c r="F377" s="46">
        <f>'2018 год Приложение  5'!G412</f>
        <v>1600.3</v>
      </c>
    </row>
    <row r="378" spans="1:6" ht="75">
      <c r="A378" s="87" t="s">
        <v>335</v>
      </c>
      <c r="B378" s="114" t="s">
        <v>150</v>
      </c>
      <c r="C378" s="53"/>
      <c r="D378" s="51">
        <f>D379</f>
        <v>181.8</v>
      </c>
      <c r="E378" s="51">
        <f>E379</f>
        <v>0</v>
      </c>
      <c r="F378" s="51">
        <f>F379</f>
        <v>181.8</v>
      </c>
    </row>
    <row r="379" spans="1:6" ht="15.75">
      <c r="A379" s="50" t="s">
        <v>46</v>
      </c>
      <c r="B379" s="114" t="s">
        <v>150</v>
      </c>
      <c r="C379" s="45" t="s">
        <v>47</v>
      </c>
      <c r="D379" s="46">
        <f>'2018 год Приложение  5'!E414</f>
        <v>181.8</v>
      </c>
      <c r="E379" s="46">
        <f>'2018 год Приложение  5'!F414</f>
        <v>0</v>
      </c>
      <c r="F379" s="46">
        <f>'2018 год Приложение  5'!G414</f>
        <v>181.8</v>
      </c>
    </row>
    <row r="380" spans="1:6" ht="105">
      <c r="A380" s="56" t="s">
        <v>336</v>
      </c>
      <c r="B380" s="114" t="s">
        <v>151</v>
      </c>
      <c r="C380" s="53"/>
      <c r="D380" s="51">
        <f>D381</f>
        <v>7</v>
      </c>
      <c r="E380" s="51">
        <f>E381</f>
        <v>0</v>
      </c>
      <c r="F380" s="51">
        <f>F381</f>
        <v>7</v>
      </c>
    </row>
    <row r="381" spans="1:6" ht="31.5">
      <c r="A381" s="50" t="s">
        <v>15</v>
      </c>
      <c r="B381" s="114" t="s">
        <v>151</v>
      </c>
      <c r="C381" s="45" t="s">
        <v>10</v>
      </c>
      <c r="D381" s="46">
        <f>'2018 год Приложение  5'!E416</f>
        <v>7</v>
      </c>
      <c r="E381" s="46">
        <f>'2018 год Приложение  5'!F416</f>
        <v>0</v>
      </c>
      <c r="F381" s="46">
        <f>'2018 год Приложение  5'!G416</f>
        <v>7</v>
      </c>
    </row>
    <row r="382" spans="1:6" ht="31.5">
      <c r="A382" s="24" t="s">
        <v>130</v>
      </c>
      <c r="B382" s="45" t="s">
        <v>145</v>
      </c>
      <c r="C382" s="45" t="s">
        <v>0</v>
      </c>
      <c r="D382" s="51">
        <f>D383</f>
        <v>3500</v>
      </c>
      <c r="E382" s="51">
        <f>E383</f>
        <v>0</v>
      </c>
      <c r="F382" s="51">
        <f>F383</f>
        <v>3500</v>
      </c>
    </row>
    <row r="383" spans="1:6" ht="15.75">
      <c r="A383" s="50" t="s">
        <v>46</v>
      </c>
      <c r="B383" s="45" t="s">
        <v>145</v>
      </c>
      <c r="C383" s="45" t="s">
        <v>47</v>
      </c>
      <c r="D383" s="46">
        <f>'2018 год Приложение  5'!E418</f>
        <v>3500</v>
      </c>
      <c r="E383" s="46">
        <f>'2018 год Приложение  5'!F418</f>
        <v>0</v>
      </c>
      <c r="F383" s="46">
        <f>'2018 год Приложение  5'!G418</f>
        <v>3500</v>
      </c>
    </row>
    <row r="384" spans="1:6" ht="31.5">
      <c r="A384" s="85" t="s">
        <v>49</v>
      </c>
      <c r="B384" s="45" t="s">
        <v>146</v>
      </c>
      <c r="C384" s="52"/>
      <c r="D384" s="51">
        <f>D385</f>
        <v>30032.2</v>
      </c>
      <c r="E384" s="51">
        <f>E385</f>
        <v>0</v>
      </c>
      <c r="F384" s="51">
        <f>F385</f>
        <v>30032.2</v>
      </c>
    </row>
    <row r="385" spans="1:6" ht="15.75">
      <c r="A385" s="50" t="s">
        <v>46</v>
      </c>
      <c r="B385" s="45" t="s">
        <v>146</v>
      </c>
      <c r="C385" s="45" t="s">
        <v>47</v>
      </c>
      <c r="D385" s="46">
        <f>'2018 год Приложение  5'!E420</f>
        <v>30032.2</v>
      </c>
      <c r="E385" s="46">
        <f>'2018 год Приложение  5'!F420</f>
        <v>0</v>
      </c>
      <c r="F385" s="46">
        <f>'2018 год Приложение  5'!G420</f>
        <v>30032.2</v>
      </c>
    </row>
    <row r="386" spans="1:6" ht="47.25">
      <c r="A386" s="90" t="s">
        <v>65</v>
      </c>
      <c r="B386" s="64" t="s">
        <v>157</v>
      </c>
      <c r="C386" s="64"/>
      <c r="D386" s="91">
        <f>D387</f>
        <v>340</v>
      </c>
      <c r="E386" s="91">
        <f>E387</f>
        <v>0</v>
      </c>
      <c r="F386" s="91">
        <f>F387</f>
        <v>340</v>
      </c>
    </row>
    <row r="387" spans="1:6" ht="15.75">
      <c r="A387" s="143" t="s">
        <v>11</v>
      </c>
      <c r="B387" s="64" t="s">
        <v>157</v>
      </c>
      <c r="C387" s="64">
        <v>800</v>
      </c>
      <c r="D387" s="144">
        <f>'2018 год Приложение  5'!E251</f>
        <v>340</v>
      </c>
      <c r="E387" s="144">
        <f>'2018 год Приложение  5'!F251</f>
        <v>0</v>
      </c>
      <c r="F387" s="144">
        <f>'2018 год Приложение  5'!G251</f>
        <v>340</v>
      </c>
    </row>
    <row r="388" spans="1:6" ht="34.5" customHeight="1">
      <c r="A388" s="90" t="s">
        <v>406</v>
      </c>
      <c r="B388" s="65" t="s">
        <v>407</v>
      </c>
      <c r="C388" s="65"/>
      <c r="D388" s="91">
        <f>D389</f>
        <v>4747.5</v>
      </c>
      <c r="E388" s="91">
        <f>E389</f>
        <v>-4747.5</v>
      </c>
      <c r="F388" s="91">
        <f>F389</f>
        <v>0</v>
      </c>
    </row>
    <row r="389" spans="1:6" ht="30.75" customHeight="1">
      <c r="A389" s="63" t="s">
        <v>11</v>
      </c>
      <c r="B389" s="65" t="s">
        <v>407</v>
      </c>
      <c r="C389" s="65">
        <v>800</v>
      </c>
      <c r="D389" s="144">
        <f>'2018 год Приложение  5'!E422</f>
        <v>4747.5</v>
      </c>
      <c r="E389" s="144">
        <f>'2018 год Приложение  5'!F422</f>
        <v>-4747.5</v>
      </c>
      <c r="F389" s="144">
        <f>'2018 год Приложение  5'!G422</f>
        <v>0</v>
      </c>
    </row>
    <row r="390" spans="7:9" ht="18" customHeight="1">
      <c r="G390" s="29"/>
      <c r="H390" s="21">
        <v>1304.8</v>
      </c>
      <c r="I390" s="29"/>
    </row>
    <row r="391" spans="7:9" ht="14.25" customHeight="1">
      <c r="G391" s="29">
        <f>F33+F54+F56+F59+F307</f>
        <v>806175.9</v>
      </c>
      <c r="I391" s="29">
        <f>G391+H390</f>
        <v>807480.7000000001</v>
      </c>
    </row>
  </sheetData>
  <sheetProtection/>
  <autoFilter ref="A12:F391"/>
  <mergeCells count="11">
    <mergeCell ref="A10:A11"/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8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zoomScaleSheetLayoutView="100" workbookViewId="0" topLeftCell="A1">
      <selection activeCell="A33" sqref="A33"/>
    </sheetView>
  </sheetViews>
  <sheetFormatPr defaultColWidth="9.140625" defaultRowHeight="12.75"/>
  <cols>
    <col min="1" max="1" width="65.28125" style="0" customWidth="1"/>
    <col min="2" max="2" width="8.140625" style="0" customWidth="1"/>
    <col min="3" max="3" width="16.57421875" style="0" customWidth="1"/>
    <col min="4" max="4" width="7.421875" style="0" customWidth="1"/>
    <col min="5" max="5" width="13.8515625" style="0" hidden="1" customWidth="1"/>
    <col min="6" max="6" width="11.7109375" style="145" hidden="1" customWidth="1"/>
    <col min="7" max="8" width="15.00390625" style="0" customWidth="1"/>
    <col min="9" max="9" width="13.28125" style="0" customWidth="1"/>
    <col min="10" max="11" width="11.421875" style="0" customWidth="1"/>
  </cols>
  <sheetData>
    <row r="1" spans="3:8" ht="15.75">
      <c r="C1" s="200"/>
      <c r="D1" s="200"/>
      <c r="E1" s="200"/>
      <c r="F1" s="200" t="s">
        <v>316</v>
      </c>
      <c r="G1" s="200"/>
      <c r="H1" s="156"/>
    </row>
    <row r="2" spans="3:8" ht="29.25" customHeight="1">
      <c r="C2" s="201" t="s">
        <v>410</v>
      </c>
      <c r="D2" s="201"/>
      <c r="E2" s="201"/>
      <c r="F2" s="201"/>
      <c r="G2" s="201"/>
      <c r="H2" s="130"/>
    </row>
    <row r="3" spans="3:7" ht="12.75">
      <c r="C3" s="21"/>
      <c r="D3" s="21"/>
      <c r="E3" s="21"/>
      <c r="F3" s="199"/>
      <c r="G3" s="21"/>
    </row>
    <row r="4" spans="3:7" ht="12.75">
      <c r="C4" s="21"/>
      <c r="D4" s="21"/>
      <c r="E4" s="21"/>
      <c r="F4" s="199"/>
      <c r="G4" s="21"/>
    </row>
    <row r="5" spans="3:8" ht="15.75" customHeight="1">
      <c r="C5" s="209" t="s">
        <v>108</v>
      </c>
      <c r="D5" s="209"/>
      <c r="E5" s="209"/>
      <c r="F5" s="209"/>
      <c r="G5" s="209"/>
      <c r="H5" s="157"/>
    </row>
    <row r="6" spans="3:8" ht="27.75" customHeight="1">
      <c r="C6" s="208" t="s">
        <v>318</v>
      </c>
      <c r="D6" s="208"/>
      <c r="E6" s="208"/>
      <c r="F6" s="208"/>
      <c r="G6" s="208"/>
      <c r="H6" s="130"/>
    </row>
    <row r="7" spans="3:8" ht="12.75">
      <c r="C7" s="130"/>
      <c r="D7" s="130"/>
      <c r="E7" s="129"/>
      <c r="F7" s="130"/>
      <c r="G7" s="130"/>
      <c r="H7" s="129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10" t="s">
        <v>295</v>
      </c>
      <c r="B9" s="210"/>
      <c r="C9" s="210"/>
      <c r="D9" s="210"/>
      <c r="E9" s="210"/>
      <c r="F9" s="210"/>
      <c r="G9" s="210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46"/>
    </row>
    <row r="11" spans="1:7" ht="15.75" customHeight="1">
      <c r="A11" s="202" t="s">
        <v>3</v>
      </c>
      <c r="B11" s="202" t="s">
        <v>109</v>
      </c>
      <c r="C11" s="202" t="s">
        <v>1</v>
      </c>
      <c r="D11" s="202" t="s">
        <v>2</v>
      </c>
      <c r="E11" s="202" t="s">
        <v>9</v>
      </c>
      <c r="F11" s="202" t="s">
        <v>319</v>
      </c>
      <c r="G11" s="202" t="s">
        <v>9</v>
      </c>
    </row>
    <row r="12" spans="1:7" ht="40.5" customHeight="1">
      <c r="A12" s="203"/>
      <c r="B12" s="211"/>
      <c r="C12" s="207"/>
      <c r="D12" s="207"/>
      <c r="E12" s="203"/>
      <c r="F12" s="203"/>
      <c r="G12" s="203"/>
    </row>
    <row r="13" spans="1:8" ht="15">
      <c r="A13" s="92" t="s">
        <v>4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5</v>
      </c>
      <c r="H13" s="4"/>
    </row>
    <row r="14" spans="1:11" ht="15.75">
      <c r="A14" s="7" t="s">
        <v>8</v>
      </c>
      <c r="B14" s="7"/>
      <c r="C14" s="7" t="s">
        <v>0</v>
      </c>
      <c r="D14" s="7" t="s">
        <v>0</v>
      </c>
      <c r="E14" s="8">
        <f>E15+E27+E252+E296+E326+E390</f>
        <v>2806894.6</v>
      </c>
      <c r="F14" s="8">
        <f>F15+F27+F252+F296+F326+F390</f>
        <v>-128416.79999999999</v>
      </c>
      <c r="G14" s="8">
        <f>G15+G27+G252+G296+G326+G390</f>
        <v>2678477.8000000003</v>
      </c>
      <c r="H14" s="127"/>
      <c r="I14" s="122">
        <v>2806894.6</v>
      </c>
      <c r="J14" s="122">
        <f>G14-I14</f>
        <v>-128416.79999999981</v>
      </c>
      <c r="K14" s="122">
        <f>E14+F14</f>
        <v>2678477.8000000003</v>
      </c>
    </row>
    <row r="15" spans="1:8" ht="15.75">
      <c r="A15" s="93" t="s">
        <v>131</v>
      </c>
      <c r="B15" s="36" t="s">
        <v>110</v>
      </c>
      <c r="C15" s="33"/>
      <c r="D15" s="33"/>
      <c r="E15" s="34">
        <f>E16</f>
        <v>4043.5999999999995</v>
      </c>
      <c r="F15" s="34">
        <f>F16</f>
        <v>0</v>
      </c>
      <c r="G15" s="34">
        <f>G16</f>
        <v>4043.5999999999995</v>
      </c>
      <c r="H15" s="120"/>
    </row>
    <row r="16" spans="1:8" ht="15.75">
      <c r="A16" s="94" t="s">
        <v>33</v>
      </c>
      <c r="B16" s="95" t="s">
        <v>110</v>
      </c>
      <c r="C16" s="96" t="s">
        <v>144</v>
      </c>
      <c r="D16" s="96" t="s">
        <v>0</v>
      </c>
      <c r="E16" s="97">
        <f>E17+E19+E23</f>
        <v>4043.5999999999995</v>
      </c>
      <c r="F16" s="97">
        <f>F17+F19+F23</f>
        <v>0</v>
      </c>
      <c r="G16" s="97">
        <f>G17+G19+G23</f>
        <v>4043.5999999999995</v>
      </c>
      <c r="H16" s="127"/>
    </row>
    <row r="17" spans="1:8" ht="31.5">
      <c r="A17" s="25" t="s">
        <v>111</v>
      </c>
      <c r="B17" s="23" t="s">
        <v>110</v>
      </c>
      <c r="C17" s="45" t="s">
        <v>155</v>
      </c>
      <c r="D17" s="23"/>
      <c r="E17" s="46">
        <f>E18</f>
        <v>1759.2</v>
      </c>
      <c r="F17" s="46">
        <f>F18</f>
        <v>8</v>
      </c>
      <c r="G17" s="46">
        <f>G18</f>
        <v>1767.2</v>
      </c>
      <c r="H17" s="120"/>
    </row>
    <row r="18" spans="1:8" ht="63">
      <c r="A18" s="58" t="s">
        <v>17</v>
      </c>
      <c r="B18" s="23" t="s">
        <v>110</v>
      </c>
      <c r="C18" s="45" t="s">
        <v>155</v>
      </c>
      <c r="D18" s="23" t="s">
        <v>18</v>
      </c>
      <c r="E18" s="46">
        <v>1759.2</v>
      </c>
      <c r="F18" s="46">
        <v>8</v>
      </c>
      <c r="G18" s="46">
        <f>E18+F18</f>
        <v>1767.2</v>
      </c>
      <c r="H18" s="127"/>
    </row>
    <row r="19" spans="1:9" ht="31.5">
      <c r="A19" s="58" t="s">
        <v>34</v>
      </c>
      <c r="B19" s="23" t="s">
        <v>110</v>
      </c>
      <c r="C19" s="45" t="s">
        <v>156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0"/>
      <c r="I19" s="122"/>
    </row>
    <row r="20" spans="1:9" ht="63">
      <c r="A20" s="58" t="s">
        <v>17</v>
      </c>
      <c r="B20" s="23" t="s">
        <v>110</v>
      </c>
      <c r="C20" s="45" t="s">
        <v>156</v>
      </c>
      <c r="D20" s="45" t="s">
        <v>18</v>
      </c>
      <c r="E20" s="46">
        <v>14.9</v>
      </c>
      <c r="F20" s="46">
        <f>-10.2</f>
        <v>-10.2</v>
      </c>
      <c r="G20" s="46">
        <f>E20+F20</f>
        <v>4.700000000000001</v>
      </c>
      <c r="H20" s="120"/>
      <c r="I20" s="122"/>
    </row>
    <row r="21" spans="1:8" ht="31.5">
      <c r="A21" s="48" t="s">
        <v>15</v>
      </c>
      <c r="B21" s="23" t="s">
        <v>110</v>
      </c>
      <c r="C21" s="45" t="s">
        <v>156</v>
      </c>
      <c r="D21" s="45" t="s">
        <v>10</v>
      </c>
      <c r="E21" s="46">
        <v>479.4</v>
      </c>
      <c r="F21" s="46">
        <v>10.2</v>
      </c>
      <c r="G21" s="46">
        <f>E21+F21</f>
        <v>489.59999999999997</v>
      </c>
      <c r="H21" s="127"/>
    </row>
    <row r="22" spans="1:8" ht="15.75">
      <c r="A22" s="48" t="s">
        <v>11</v>
      </c>
      <c r="B22" s="23" t="s">
        <v>110</v>
      </c>
      <c r="C22" s="45" t="s">
        <v>156</v>
      </c>
      <c r="D22" s="45" t="s">
        <v>14</v>
      </c>
      <c r="E22" s="46">
        <v>3.2</v>
      </c>
      <c r="F22" s="46"/>
      <c r="G22" s="46">
        <f>E22+F22</f>
        <v>3.2</v>
      </c>
      <c r="H22" s="127"/>
    </row>
    <row r="23" spans="1:8" ht="31.5">
      <c r="A23" s="58" t="s">
        <v>35</v>
      </c>
      <c r="B23" s="23" t="s">
        <v>110</v>
      </c>
      <c r="C23" s="45" t="s">
        <v>154</v>
      </c>
      <c r="D23" s="45" t="s">
        <v>0</v>
      </c>
      <c r="E23" s="46">
        <f>E24+E25+E26</f>
        <v>1786.8999999999999</v>
      </c>
      <c r="F23" s="46">
        <f>F24+F25+F26</f>
        <v>-8</v>
      </c>
      <c r="G23" s="46">
        <f>G24+G25+G26</f>
        <v>1778.8999999999999</v>
      </c>
      <c r="H23" s="120"/>
    </row>
    <row r="24" spans="1:8" ht="63">
      <c r="A24" s="58" t="s">
        <v>17</v>
      </c>
      <c r="B24" s="23" t="s">
        <v>110</v>
      </c>
      <c r="C24" s="45" t="s">
        <v>154</v>
      </c>
      <c r="D24" s="45" t="s">
        <v>18</v>
      </c>
      <c r="E24" s="46">
        <v>1485.6</v>
      </c>
      <c r="F24" s="46">
        <v>-8</v>
      </c>
      <c r="G24" s="46">
        <f>E24+F24</f>
        <v>1477.6</v>
      </c>
      <c r="H24" s="120"/>
    </row>
    <row r="25" spans="1:8" ht="31.5">
      <c r="A25" s="48" t="s">
        <v>15</v>
      </c>
      <c r="B25" s="23" t="s">
        <v>110</v>
      </c>
      <c r="C25" s="45" t="s">
        <v>154</v>
      </c>
      <c r="D25" s="23" t="s">
        <v>10</v>
      </c>
      <c r="E25" s="46">
        <v>299.5</v>
      </c>
      <c r="F25" s="46"/>
      <c r="G25" s="46">
        <f>E25+F25</f>
        <v>299.5</v>
      </c>
      <c r="H25" s="120"/>
    </row>
    <row r="26" spans="1:8" ht="15.75">
      <c r="A26" s="48" t="s">
        <v>11</v>
      </c>
      <c r="B26" s="23" t="s">
        <v>110</v>
      </c>
      <c r="C26" s="45" t="s">
        <v>154</v>
      </c>
      <c r="D26" s="23" t="s">
        <v>14</v>
      </c>
      <c r="E26" s="46">
        <v>1.8</v>
      </c>
      <c r="F26" s="46"/>
      <c r="G26" s="46">
        <f>E26+F26</f>
        <v>1.8</v>
      </c>
      <c r="H26" s="120"/>
    </row>
    <row r="27" spans="1:8" ht="15.75">
      <c r="A27" s="98" t="s">
        <v>132</v>
      </c>
      <c r="B27" s="36" t="s">
        <v>112</v>
      </c>
      <c r="C27" s="99"/>
      <c r="D27" s="100"/>
      <c r="E27" s="37">
        <f>E28+E39+E50+E112+E129+E178+E197+E215+E103</f>
        <v>847588.4999999999</v>
      </c>
      <c r="F27" s="37">
        <f>F28+F39+F50+F112+F129+F178+F197+F215+F103</f>
        <v>-128684.79999999999</v>
      </c>
      <c r="G27" s="37">
        <f>G28+G39+G50+G112+G129+G178+G197+G215+G103</f>
        <v>718903.7000000002</v>
      </c>
      <c r="H27" s="120"/>
    </row>
    <row r="28" spans="1:9" ht="31.5">
      <c r="A28" s="101" t="s">
        <v>69</v>
      </c>
      <c r="B28" s="96" t="s">
        <v>112</v>
      </c>
      <c r="C28" s="95" t="s">
        <v>140</v>
      </c>
      <c r="D28" s="95" t="s">
        <v>0</v>
      </c>
      <c r="E28" s="102">
        <f>E32+E29</f>
        <v>869.3</v>
      </c>
      <c r="F28" s="102">
        <f>F32+F29</f>
        <v>0</v>
      </c>
      <c r="G28" s="102">
        <f>G32+G29</f>
        <v>869.3</v>
      </c>
      <c r="H28" s="120"/>
      <c r="I28" s="122"/>
    </row>
    <row r="29" spans="1:8" ht="15.75">
      <c r="A29" s="15" t="s">
        <v>301</v>
      </c>
      <c r="B29" s="103" t="s">
        <v>112</v>
      </c>
      <c r="C29" s="13" t="s">
        <v>302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0"/>
    </row>
    <row r="30" spans="1:8" ht="31.5">
      <c r="A30" s="48" t="s">
        <v>314</v>
      </c>
      <c r="B30" s="30" t="s">
        <v>112</v>
      </c>
      <c r="C30" s="17" t="s">
        <v>310</v>
      </c>
      <c r="D30" s="45"/>
      <c r="E30" s="133">
        <f t="shared" si="0"/>
        <v>100</v>
      </c>
      <c r="F30" s="133">
        <f t="shared" si="0"/>
        <v>0</v>
      </c>
      <c r="G30" s="133">
        <f t="shared" si="0"/>
        <v>100</v>
      </c>
      <c r="H30" s="120"/>
    </row>
    <row r="31" spans="1:8" ht="31.5">
      <c r="A31" s="134" t="s">
        <v>15</v>
      </c>
      <c r="B31" s="30" t="s">
        <v>112</v>
      </c>
      <c r="C31" s="17" t="s">
        <v>310</v>
      </c>
      <c r="D31" s="45" t="s">
        <v>10</v>
      </c>
      <c r="E31" s="46">
        <v>100</v>
      </c>
      <c r="F31" s="46"/>
      <c r="G31" s="46">
        <f>E31+F31</f>
        <v>100</v>
      </c>
      <c r="H31" s="120"/>
    </row>
    <row r="32" spans="1:8" ht="31.5">
      <c r="A32" s="15" t="s">
        <v>70</v>
      </c>
      <c r="B32" s="103" t="s">
        <v>112</v>
      </c>
      <c r="C32" s="13" t="s">
        <v>141</v>
      </c>
      <c r="D32" s="13" t="s">
        <v>0</v>
      </c>
      <c r="E32" s="14">
        <f>E33+E37+E35</f>
        <v>769.3</v>
      </c>
      <c r="F32" s="14">
        <f>F33+F37+F35</f>
        <v>0</v>
      </c>
      <c r="G32" s="14">
        <f>G33+G37+G35</f>
        <v>769.3</v>
      </c>
      <c r="H32" s="3"/>
    </row>
    <row r="33" spans="1:8" ht="31.5">
      <c r="A33" s="48" t="s">
        <v>304</v>
      </c>
      <c r="B33" s="30" t="s">
        <v>112</v>
      </c>
      <c r="C33" s="17" t="s">
        <v>303</v>
      </c>
      <c r="D33" s="45"/>
      <c r="E33" s="133">
        <f>E34</f>
        <v>100</v>
      </c>
      <c r="F33" s="133">
        <f>F34</f>
        <v>0</v>
      </c>
      <c r="G33" s="133">
        <f>G34</f>
        <v>100</v>
      </c>
      <c r="H33" s="3"/>
    </row>
    <row r="34" spans="1:8" ht="31.5">
      <c r="A34" s="134" t="s">
        <v>15</v>
      </c>
      <c r="B34" s="30" t="s">
        <v>112</v>
      </c>
      <c r="C34" s="17" t="s">
        <v>303</v>
      </c>
      <c r="D34" s="45" t="s">
        <v>10</v>
      </c>
      <c r="E34" s="46">
        <v>100</v>
      </c>
      <c r="F34" s="46">
        <v>0</v>
      </c>
      <c r="G34" s="46">
        <f>E34+F34</f>
        <v>100</v>
      </c>
      <c r="H34" s="3"/>
    </row>
    <row r="35" spans="1:8" ht="31.5">
      <c r="A35" s="181" t="s">
        <v>403</v>
      </c>
      <c r="B35" s="30" t="s">
        <v>112</v>
      </c>
      <c r="C35" s="17" t="s">
        <v>402</v>
      </c>
      <c r="D35" s="45"/>
      <c r="E35" s="46">
        <f>E36</f>
        <v>199.3</v>
      </c>
      <c r="F35" s="46">
        <f>F36</f>
        <v>0</v>
      </c>
      <c r="G35" s="46">
        <f>G36</f>
        <v>199.3</v>
      </c>
      <c r="H35" s="3"/>
    </row>
    <row r="36" spans="1:8" ht="15.75">
      <c r="A36" s="134" t="s">
        <v>11</v>
      </c>
      <c r="B36" s="30" t="s">
        <v>112</v>
      </c>
      <c r="C36" s="17" t="s">
        <v>402</v>
      </c>
      <c r="D36" s="45" t="s">
        <v>14</v>
      </c>
      <c r="E36" s="46">
        <v>199.3</v>
      </c>
      <c r="F36" s="46"/>
      <c r="G36" s="46">
        <f>E36+F36</f>
        <v>199.3</v>
      </c>
      <c r="H36" s="3"/>
    </row>
    <row r="37" spans="1:8" ht="63">
      <c r="A37" s="48" t="s">
        <v>285</v>
      </c>
      <c r="B37" s="30" t="s">
        <v>112</v>
      </c>
      <c r="C37" s="17" t="s">
        <v>311</v>
      </c>
      <c r="D37" s="45"/>
      <c r="E37" s="150">
        <f>E38</f>
        <v>470</v>
      </c>
      <c r="F37" s="150">
        <f>F38</f>
        <v>0</v>
      </c>
      <c r="G37" s="150">
        <f>G38</f>
        <v>470</v>
      </c>
      <c r="H37" s="3"/>
    </row>
    <row r="38" spans="1:8" ht="15.75">
      <c r="A38" s="134" t="s">
        <v>11</v>
      </c>
      <c r="B38" s="30" t="s">
        <v>112</v>
      </c>
      <c r="C38" s="17" t="s">
        <v>311</v>
      </c>
      <c r="D38" s="45" t="s">
        <v>14</v>
      </c>
      <c r="E38" s="46">
        <v>470</v>
      </c>
      <c r="F38" s="46"/>
      <c r="G38" s="46">
        <f>E38+F38</f>
        <v>470</v>
      </c>
      <c r="H38" s="3"/>
    </row>
    <row r="39" spans="1:8" ht="32.25" customHeight="1">
      <c r="A39" s="101" t="s">
        <v>71</v>
      </c>
      <c r="B39" s="96" t="s">
        <v>112</v>
      </c>
      <c r="C39" s="95" t="s">
        <v>203</v>
      </c>
      <c r="D39" s="95" t="s">
        <v>0</v>
      </c>
      <c r="E39" s="102">
        <f>E40+E45</f>
        <v>1993.5</v>
      </c>
      <c r="F39" s="102">
        <f>F40+F45</f>
        <v>-331.8</v>
      </c>
      <c r="G39" s="102">
        <f>G40+G45</f>
        <v>1661.7</v>
      </c>
      <c r="H39" s="3"/>
    </row>
    <row r="40" spans="1:8" ht="31.5">
      <c r="A40" s="12" t="s">
        <v>87</v>
      </c>
      <c r="B40" s="103" t="s">
        <v>112</v>
      </c>
      <c r="C40" s="13" t="s">
        <v>204</v>
      </c>
      <c r="D40" s="13" t="s">
        <v>0</v>
      </c>
      <c r="E40" s="14">
        <f>E41+E43</f>
        <v>692</v>
      </c>
      <c r="F40" s="14">
        <f>F41+F43</f>
        <v>0</v>
      </c>
      <c r="G40" s="14">
        <f>G41+G43</f>
        <v>692</v>
      </c>
      <c r="H40" s="3"/>
    </row>
    <row r="41" spans="1:8" ht="15.75">
      <c r="A41" s="16" t="s">
        <v>26</v>
      </c>
      <c r="B41" s="30" t="s">
        <v>112</v>
      </c>
      <c r="C41" s="9" t="s">
        <v>205</v>
      </c>
      <c r="D41" s="9"/>
      <c r="E41" s="10">
        <f>E42</f>
        <v>120</v>
      </c>
      <c r="F41" s="10">
        <f>F42</f>
        <v>0</v>
      </c>
      <c r="G41" s="10">
        <f>G42</f>
        <v>120</v>
      </c>
      <c r="H41" s="3"/>
    </row>
    <row r="42" spans="1:8" ht="31.5">
      <c r="A42" s="77" t="s">
        <v>15</v>
      </c>
      <c r="B42" s="45" t="s">
        <v>112</v>
      </c>
      <c r="C42" s="9" t="s">
        <v>205</v>
      </c>
      <c r="D42" s="45" t="s">
        <v>10</v>
      </c>
      <c r="E42" s="46">
        <v>120</v>
      </c>
      <c r="F42" s="46">
        <v>0</v>
      </c>
      <c r="G42" s="46">
        <f>E42+F42</f>
        <v>120</v>
      </c>
      <c r="H42" s="3"/>
    </row>
    <row r="43" spans="1:8" ht="35.25" customHeight="1">
      <c r="A43" s="48" t="s">
        <v>337</v>
      </c>
      <c r="B43" s="45" t="s">
        <v>112</v>
      </c>
      <c r="C43" s="9" t="s">
        <v>338</v>
      </c>
      <c r="D43" s="45"/>
      <c r="E43" s="46">
        <f>E44</f>
        <v>572</v>
      </c>
      <c r="F43" s="46">
        <f>F44</f>
        <v>0</v>
      </c>
      <c r="G43" s="46">
        <f>G44</f>
        <v>572</v>
      </c>
      <c r="H43" s="3"/>
    </row>
    <row r="44" spans="1:8" ht="15.75">
      <c r="A44" s="48" t="s">
        <v>11</v>
      </c>
      <c r="B44" s="45" t="s">
        <v>112</v>
      </c>
      <c r="C44" s="9" t="s">
        <v>338</v>
      </c>
      <c r="D44" s="45" t="s">
        <v>14</v>
      </c>
      <c r="E44" s="46">
        <v>572</v>
      </c>
      <c r="F44" s="46"/>
      <c r="G44" s="46">
        <f>E44+F44</f>
        <v>572</v>
      </c>
      <c r="H44" s="3"/>
    </row>
    <row r="45" spans="1:8" ht="31.5">
      <c r="A45" s="12" t="s">
        <v>284</v>
      </c>
      <c r="B45" s="103" t="s">
        <v>112</v>
      </c>
      <c r="C45" s="13" t="s">
        <v>206</v>
      </c>
      <c r="D45" s="13"/>
      <c r="E45" s="14">
        <f>E48+E46</f>
        <v>1301.5</v>
      </c>
      <c r="F45" s="14">
        <f>F48+F46</f>
        <v>-331.8</v>
      </c>
      <c r="G45" s="14">
        <f>G48+G46</f>
        <v>969.7</v>
      </c>
      <c r="H45" s="3"/>
    </row>
    <row r="46" spans="1:8" ht="31.5">
      <c r="A46" s="164" t="s">
        <v>374</v>
      </c>
      <c r="B46" s="30" t="s">
        <v>112</v>
      </c>
      <c r="C46" s="38" t="s">
        <v>375</v>
      </c>
      <c r="D46" s="38"/>
      <c r="E46" s="39">
        <f>E47</f>
        <v>969.7</v>
      </c>
      <c r="F46" s="39">
        <f>F47</f>
        <v>0</v>
      </c>
      <c r="G46" s="39">
        <f>G47</f>
        <v>969.7</v>
      </c>
      <c r="H46" s="3"/>
    </row>
    <row r="47" spans="1:8" ht="31.5">
      <c r="A47" s="164" t="s">
        <v>32</v>
      </c>
      <c r="B47" s="30" t="s">
        <v>112</v>
      </c>
      <c r="C47" s="38" t="s">
        <v>375</v>
      </c>
      <c r="D47" s="38" t="s">
        <v>27</v>
      </c>
      <c r="E47" s="39">
        <v>969.7</v>
      </c>
      <c r="F47" s="39">
        <v>0</v>
      </c>
      <c r="G47" s="39">
        <f>E47+F47</f>
        <v>969.7</v>
      </c>
      <c r="H47" s="3"/>
    </row>
    <row r="48" spans="1:8" ht="32.25" customHeight="1">
      <c r="A48" s="48" t="s">
        <v>339</v>
      </c>
      <c r="B48" s="45" t="s">
        <v>112</v>
      </c>
      <c r="C48" s="9" t="s">
        <v>340</v>
      </c>
      <c r="D48" s="45"/>
      <c r="E48" s="46">
        <f>E49</f>
        <v>331.8</v>
      </c>
      <c r="F48" s="46">
        <f>F49</f>
        <v>-331.8</v>
      </c>
      <c r="G48" s="46">
        <f>G49</f>
        <v>0</v>
      </c>
      <c r="H48" s="3"/>
    </row>
    <row r="49" spans="1:8" ht="31.5">
      <c r="A49" s="48" t="s">
        <v>15</v>
      </c>
      <c r="B49" s="45" t="s">
        <v>112</v>
      </c>
      <c r="C49" s="9" t="s">
        <v>340</v>
      </c>
      <c r="D49" s="45" t="s">
        <v>10</v>
      </c>
      <c r="E49" s="46">
        <v>331.8</v>
      </c>
      <c r="F49" s="46">
        <v>-331.8</v>
      </c>
      <c r="G49" s="46">
        <f>E49+F49</f>
        <v>0</v>
      </c>
      <c r="H49" s="3"/>
    </row>
    <row r="50" spans="1:8" ht="47.25">
      <c r="A50" s="101" t="s">
        <v>72</v>
      </c>
      <c r="B50" s="96" t="s">
        <v>112</v>
      </c>
      <c r="C50" s="95" t="s">
        <v>236</v>
      </c>
      <c r="D50" s="95" t="s">
        <v>0</v>
      </c>
      <c r="E50" s="102">
        <f>E51+E63+E95+E77+E100</f>
        <v>581585.9999999999</v>
      </c>
      <c r="F50" s="102">
        <f>F51+F63+F95+F77+F100</f>
        <v>-133709.6</v>
      </c>
      <c r="G50" s="102">
        <f>G51+G63+G95+G77+G100</f>
        <v>447876.4</v>
      </c>
      <c r="H50" s="3"/>
    </row>
    <row r="51" spans="1:8" ht="31.5">
      <c r="A51" s="12" t="s">
        <v>85</v>
      </c>
      <c r="B51" s="103" t="s">
        <v>112</v>
      </c>
      <c r="C51" s="13" t="s">
        <v>237</v>
      </c>
      <c r="D51" s="13" t="s">
        <v>0</v>
      </c>
      <c r="E51" s="14">
        <f>E52+E56+E58+E60+E54</f>
        <v>33692</v>
      </c>
      <c r="F51" s="14">
        <f>F52+F56+F58+F60+F54</f>
        <v>0</v>
      </c>
      <c r="G51" s="14">
        <f>G52+G56+G58+G60+G54</f>
        <v>33692</v>
      </c>
      <c r="H51" s="3"/>
    </row>
    <row r="52" spans="1:8" ht="31.5">
      <c r="A52" s="16" t="s">
        <v>385</v>
      </c>
      <c r="B52" s="30" t="s">
        <v>112</v>
      </c>
      <c r="C52" s="45" t="s">
        <v>238</v>
      </c>
      <c r="D52" s="9"/>
      <c r="E52" s="10">
        <f>E53</f>
        <v>11846.7</v>
      </c>
      <c r="F52" s="10">
        <f>F53</f>
        <v>0</v>
      </c>
      <c r="G52" s="10">
        <f>G53</f>
        <v>11846.7</v>
      </c>
      <c r="H52" s="3"/>
    </row>
    <row r="53" spans="1:8" ht="31.5">
      <c r="A53" s="48" t="s">
        <v>15</v>
      </c>
      <c r="B53" s="45" t="s">
        <v>112</v>
      </c>
      <c r="C53" s="45" t="s">
        <v>238</v>
      </c>
      <c r="D53" s="45" t="s">
        <v>10</v>
      </c>
      <c r="E53" s="46">
        <v>11846.7</v>
      </c>
      <c r="F53" s="46">
        <v>0</v>
      </c>
      <c r="G53" s="46">
        <f>E53+F53</f>
        <v>11846.7</v>
      </c>
      <c r="H53" s="3"/>
    </row>
    <row r="54" spans="1:8" ht="47.25">
      <c r="A54" s="48" t="s">
        <v>350</v>
      </c>
      <c r="B54" s="45" t="s">
        <v>112</v>
      </c>
      <c r="C54" s="45" t="s">
        <v>349</v>
      </c>
      <c r="D54" s="45"/>
      <c r="E54" s="46">
        <f>E55</f>
        <v>152</v>
      </c>
      <c r="F54" s="46">
        <f>F55</f>
        <v>0</v>
      </c>
      <c r="G54" s="46">
        <f>G55</f>
        <v>152</v>
      </c>
      <c r="H54" s="3"/>
    </row>
    <row r="55" spans="1:8" ht="31.5">
      <c r="A55" s="48" t="s">
        <v>15</v>
      </c>
      <c r="B55" s="45" t="s">
        <v>112</v>
      </c>
      <c r="C55" s="45" t="s">
        <v>349</v>
      </c>
      <c r="D55" s="45" t="s">
        <v>10</v>
      </c>
      <c r="E55" s="46">
        <v>152</v>
      </c>
      <c r="F55" s="46">
        <v>0</v>
      </c>
      <c r="G55" s="46">
        <f>E55+F55</f>
        <v>152</v>
      </c>
      <c r="H55" s="3"/>
    </row>
    <row r="56" spans="1:8" ht="31.5">
      <c r="A56" s="20" t="s">
        <v>52</v>
      </c>
      <c r="B56" s="45" t="s">
        <v>112</v>
      </c>
      <c r="C56" s="45" t="s">
        <v>239</v>
      </c>
      <c r="D56" s="11"/>
      <c r="E56" s="10">
        <f>E57</f>
        <v>15154.6</v>
      </c>
      <c r="F56" s="10">
        <f>F57</f>
        <v>0</v>
      </c>
      <c r="G56" s="10">
        <f>G57</f>
        <v>15154.6</v>
      </c>
      <c r="H56" s="3"/>
    </row>
    <row r="57" spans="1:8" ht="31.5">
      <c r="A57" s="77" t="s">
        <v>15</v>
      </c>
      <c r="B57" s="45" t="s">
        <v>112</v>
      </c>
      <c r="C57" s="45" t="s">
        <v>239</v>
      </c>
      <c r="D57" s="45" t="s">
        <v>10</v>
      </c>
      <c r="E57" s="46">
        <v>15154.6</v>
      </c>
      <c r="F57" s="46"/>
      <c r="G57" s="46">
        <f>E57+F57</f>
        <v>15154.6</v>
      </c>
      <c r="H57" s="3"/>
    </row>
    <row r="58" spans="1:8" ht="47.25">
      <c r="A58" s="43" t="s">
        <v>81</v>
      </c>
      <c r="B58" s="45" t="s">
        <v>112</v>
      </c>
      <c r="C58" s="30" t="s">
        <v>248</v>
      </c>
      <c r="D58" s="66"/>
      <c r="E58" s="22">
        <f>E59</f>
        <v>4500</v>
      </c>
      <c r="F58" s="22">
        <f>F59</f>
        <v>0</v>
      </c>
      <c r="G58" s="22">
        <f>G59</f>
        <v>4500</v>
      </c>
      <c r="H58" s="3"/>
    </row>
    <row r="59" spans="1:8" ht="15.75">
      <c r="A59" s="77" t="s">
        <v>11</v>
      </c>
      <c r="B59" s="45" t="s">
        <v>112</v>
      </c>
      <c r="C59" s="30" t="s">
        <v>248</v>
      </c>
      <c r="D59" s="45" t="s">
        <v>14</v>
      </c>
      <c r="E59" s="46">
        <v>4500</v>
      </c>
      <c r="F59" s="46"/>
      <c r="G59" s="46">
        <f>E59+F59</f>
        <v>4500</v>
      </c>
      <c r="H59" s="3"/>
    </row>
    <row r="60" spans="1:8" ht="47.25">
      <c r="A60" s="24" t="s">
        <v>329</v>
      </c>
      <c r="B60" s="45" t="s">
        <v>112</v>
      </c>
      <c r="C60" s="30" t="s">
        <v>330</v>
      </c>
      <c r="D60" s="45"/>
      <c r="E60" s="46">
        <f>E61+E62</f>
        <v>2038.6999999999998</v>
      </c>
      <c r="F60" s="46">
        <f>F61+F62</f>
        <v>0</v>
      </c>
      <c r="G60" s="46">
        <f>G61+G62</f>
        <v>2038.6999999999998</v>
      </c>
      <c r="H60" s="3"/>
    </row>
    <row r="61" spans="1:8" ht="31.5">
      <c r="A61" s="48" t="s">
        <v>15</v>
      </c>
      <c r="B61" s="45" t="s">
        <v>112</v>
      </c>
      <c r="C61" s="30" t="s">
        <v>330</v>
      </c>
      <c r="D61" s="45" t="s">
        <v>10</v>
      </c>
      <c r="E61" s="46">
        <v>714.9</v>
      </c>
      <c r="F61" s="46">
        <v>0</v>
      </c>
      <c r="G61" s="46">
        <f>E61+F61</f>
        <v>714.9</v>
      </c>
      <c r="H61" s="3"/>
    </row>
    <row r="62" spans="1:8" ht="15.75">
      <c r="A62" s="43" t="s">
        <v>46</v>
      </c>
      <c r="B62" s="45" t="s">
        <v>112</v>
      </c>
      <c r="C62" s="30" t="s">
        <v>330</v>
      </c>
      <c r="D62" s="45" t="s">
        <v>47</v>
      </c>
      <c r="E62" s="46">
        <v>1323.8</v>
      </c>
      <c r="F62" s="46">
        <v>0</v>
      </c>
      <c r="G62" s="46">
        <f>E62+F62</f>
        <v>1323.8</v>
      </c>
      <c r="H62" s="3"/>
    </row>
    <row r="63" spans="1:8" ht="47.25">
      <c r="A63" s="12" t="s">
        <v>113</v>
      </c>
      <c r="B63" s="103" t="s">
        <v>112</v>
      </c>
      <c r="C63" s="13" t="s">
        <v>240</v>
      </c>
      <c r="D63" s="13" t="s">
        <v>0</v>
      </c>
      <c r="E63" s="14">
        <f>E71+E73+E67+E69+E64+E75</f>
        <v>515196.7</v>
      </c>
      <c r="F63" s="14">
        <f>F71+F73+F67+F69+F64+F75</f>
        <v>-134331</v>
      </c>
      <c r="G63" s="14">
        <f>G71+G73+G67+G69+G64+G75</f>
        <v>380865.7</v>
      </c>
      <c r="H63" s="28">
        <f>G63+G298+1900</f>
        <v>802607.6000000001</v>
      </c>
    </row>
    <row r="64" spans="1:8" ht="31.5">
      <c r="A64" s="50" t="s">
        <v>351</v>
      </c>
      <c r="B64" s="30" t="s">
        <v>112</v>
      </c>
      <c r="C64" s="38" t="s">
        <v>352</v>
      </c>
      <c r="D64" s="38"/>
      <c r="E64" s="39">
        <f>E65+E66</f>
        <v>12192.5</v>
      </c>
      <c r="F64" s="39">
        <f>F65+F66</f>
        <v>0</v>
      </c>
      <c r="G64" s="39">
        <f>G65+G66</f>
        <v>12192.5</v>
      </c>
      <c r="H64" s="28"/>
    </row>
    <row r="65" spans="1:8" ht="31.5">
      <c r="A65" s="43" t="s">
        <v>15</v>
      </c>
      <c r="B65" s="30" t="s">
        <v>112</v>
      </c>
      <c r="C65" s="38" t="s">
        <v>352</v>
      </c>
      <c r="D65" s="38" t="s">
        <v>10</v>
      </c>
      <c r="E65" s="39">
        <v>1328.1</v>
      </c>
      <c r="F65" s="39"/>
      <c r="G65" s="39">
        <f>E65+F65</f>
        <v>1328.1</v>
      </c>
      <c r="H65" s="3"/>
    </row>
    <row r="66" spans="1:8" ht="31.5">
      <c r="A66" s="24" t="s">
        <v>32</v>
      </c>
      <c r="B66" s="30" t="s">
        <v>112</v>
      </c>
      <c r="C66" s="38" t="s">
        <v>352</v>
      </c>
      <c r="D66" s="38" t="s">
        <v>27</v>
      </c>
      <c r="E66" s="39">
        <v>10864.4</v>
      </c>
      <c r="F66" s="39"/>
      <c r="G66" s="39">
        <f>E66+F66</f>
        <v>10864.4</v>
      </c>
      <c r="H66" s="3"/>
    </row>
    <row r="67" spans="1:9" ht="78.75">
      <c r="A67" s="24" t="s">
        <v>326</v>
      </c>
      <c r="B67" s="45" t="s">
        <v>112</v>
      </c>
      <c r="C67" s="45" t="s">
        <v>327</v>
      </c>
      <c r="D67" s="23"/>
      <c r="E67" s="39">
        <f>E68</f>
        <v>197059.4</v>
      </c>
      <c r="F67" s="39">
        <f>F68</f>
        <v>-60494.9</v>
      </c>
      <c r="G67" s="39">
        <f>G68</f>
        <v>136564.5</v>
      </c>
      <c r="H67" s="28"/>
      <c r="I67" s="122"/>
    </row>
    <row r="68" spans="1:8" ht="31.5">
      <c r="A68" s="24" t="s">
        <v>32</v>
      </c>
      <c r="B68" s="45" t="s">
        <v>112</v>
      </c>
      <c r="C68" s="45" t="s">
        <v>327</v>
      </c>
      <c r="D68" s="23" t="s">
        <v>27</v>
      </c>
      <c r="E68" s="39">
        <v>197059.4</v>
      </c>
      <c r="F68" s="39">
        <v>-60494.9</v>
      </c>
      <c r="G68" s="39">
        <f>E68+F68</f>
        <v>136564.5</v>
      </c>
      <c r="H68" s="28">
        <f>G68+G300</f>
        <v>317676.6</v>
      </c>
    </row>
    <row r="69" spans="1:8" ht="78.75">
      <c r="A69" s="24" t="s">
        <v>326</v>
      </c>
      <c r="B69" s="45" t="s">
        <v>112</v>
      </c>
      <c r="C69" s="45" t="s">
        <v>328</v>
      </c>
      <c r="D69" s="23"/>
      <c r="E69" s="39">
        <f>E70</f>
        <v>240455.7</v>
      </c>
      <c r="F69" s="39">
        <f>F70</f>
        <v>-73571.5</v>
      </c>
      <c r="G69" s="39">
        <f>G70</f>
        <v>166884.2</v>
      </c>
      <c r="H69" s="28">
        <f>G69+G301</f>
        <v>377762.80000000005</v>
      </c>
    </row>
    <row r="70" spans="1:9" ht="31.5">
      <c r="A70" s="24" t="s">
        <v>32</v>
      </c>
      <c r="B70" s="45" t="s">
        <v>112</v>
      </c>
      <c r="C70" s="45" t="s">
        <v>328</v>
      </c>
      <c r="D70" s="23" t="s">
        <v>27</v>
      </c>
      <c r="E70" s="39">
        <v>240455.7</v>
      </c>
      <c r="F70" s="39">
        <v>-73571.5</v>
      </c>
      <c r="G70" s="39">
        <f>E70+F70</f>
        <v>166884.2</v>
      </c>
      <c r="H70" s="28">
        <f>G70+G302+G47+G203</f>
        <v>399416.4000000001</v>
      </c>
      <c r="I70" s="122"/>
    </row>
    <row r="71" spans="1:8" ht="78.75">
      <c r="A71" s="24" t="s">
        <v>251</v>
      </c>
      <c r="B71" s="45" t="s">
        <v>112</v>
      </c>
      <c r="C71" s="45" t="s">
        <v>258</v>
      </c>
      <c r="D71" s="45"/>
      <c r="E71" s="46">
        <f>E72</f>
        <v>61685.7</v>
      </c>
      <c r="F71" s="46">
        <f>F72</f>
        <v>0</v>
      </c>
      <c r="G71" s="46">
        <f>G72</f>
        <v>61685.7</v>
      </c>
      <c r="H71" s="3"/>
    </row>
    <row r="72" spans="1:9" ht="31.5">
      <c r="A72" s="24" t="s">
        <v>32</v>
      </c>
      <c r="B72" s="45" t="s">
        <v>112</v>
      </c>
      <c r="C72" s="45" t="s">
        <v>258</v>
      </c>
      <c r="D72" s="45" t="s">
        <v>27</v>
      </c>
      <c r="E72" s="46">
        <v>61685.7</v>
      </c>
      <c r="F72" s="46"/>
      <c r="G72" s="46">
        <f>E72+F72</f>
        <v>61685.7</v>
      </c>
      <c r="H72" s="28">
        <f>H346-H68-H70</f>
        <v>90387.70000000001</v>
      </c>
      <c r="I72" s="122"/>
    </row>
    <row r="73" spans="1:8" ht="31.5">
      <c r="A73" s="24" t="s">
        <v>353</v>
      </c>
      <c r="B73" s="45" t="s">
        <v>112</v>
      </c>
      <c r="C73" s="45" t="s">
        <v>313</v>
      </c>
      <c r="D73" s="45"/>
      <c r="E73" s="46">
        <f>E74</f>
        <v>264.6</v>
      </c>
      <c r="F73" s="46">
        <f>F74</f>
        <v>-264.6</v>
      </c>
      <c r="G73" s="46">
        <f>G74</f>
        <v>0</v>
      </c>
      <c r="H73" s="3"/>
    </row>
    <row r="74" spans="1:8" ht="31.5">
      <c r="A74" s="24" t="s">
        <v>15</v>
      </c>
      <c r="B74" s="45" t="s">
        <v>112</v>
      </c>
      <c r="C74" s="45" t="s">
        <v>313</v>
      </c>
      <c r="D74" s="45" t="s">
        <v>10</v>
      </c>
      <c r="E74" s="46">
        <v>264.6</v>
      </c>
      <c r="F74" s="46">
        <v>-264.6</v>
      </c>
      <c r="G74" s="46">
        <f>E74+F74</f>
        <v>0</v>
      </c>
      <c r="H74" s="3"/>
    </row>
    <row r="75" spans="1:8" ht="15.75">
      <c r="A75" s="24" t="s">
        <v>372</v>
      </c>
      <c r="B75" s="45" t="s">
        <v>112</v>
      </c>
      <c r="C75" s="45" t="s">
        <v>373</v>
      </c>
      <c r="D75" s="45"/>
      <c r="E75" s="46">
        <f>E76</f>
        <v>3538.8</v>
      </c>
      <c r="F75" s="46">
        <f>F76</f>
        <v>0</v>
      </c>
      <c r="G75" s="46">
        <f>G76</f>
        <v>3538.8</v>
      </c>
      <c r="H75" s="3"/>
    </row>
    <row r="76" spans="1:8" ht="31.5">
      <c r="A76" s="24" t="s">
        <v>15</v>
      </c>
      <c r="B76" s="45" t="s">
        <v>112</v>
      </c>
      <c r="C76" s="45" t="s">
        <v>373</v>
      </c>
      <c r="D76" s="45" t="s">
        <v>10</v>
      </c>
      <c r="E76" s="46">
        <v>3538.8</v>
      </c>
      <c r="F76" s="46">
        <v>0</v>
      </c>
      <c r="G76" s="46">
        <f>E76+F76</f>
        <v>3538.8</v>
      </c>
      <c r="H76" s="3"/>
    </row>
    <row r="77" spans="1:8" ht="31.5" customHeight="1">
      <c r="A77" s="12" t="s">
        <v>300</v>
      </c>
      <c r="B77" s="103" t="s">
        <v>112</v>
      </c>
      <c r="C77" s="13" t="s">
        <v>241</v>
      </c>
      <c r="D77" s="13" t="s">
        <v>0</v>
      </c>
      <c r="E77" s="14">
        <f>E78+E80+E84+E89+E93+E82+E87+E91</f>
        <v>31855.1</v>
      </c>
      <c r="F77" s="14">
        <f>F78+F80+F84+F89+F93+F82+F87+F91</f>
        <v>618.1</v>
      </c>
      <c r="G77" s="14">
        <f>G78+G80+G84+G89+G93+G82+G87+G91</f>
        <v>32473.199999999997</v>
      </c>
      <c r="H77" s="3"/>
    </row>
    <row r="78" spans="1:9" ht="31.5">
      <c r="A78" s="16" t="s">
        <v>40</v>
      </c>
      <c r="B78" s="45" t="s">
        <v>112</v>
      </c>
      <c r="C78" s="45" t="s">
        <v>242</v>
      </c>
      <c r="D78" s="66"/>
      <c r="E78" s="46">
        <f>E79</f>
        <v>1936.4</v>
      </c>
      <c r="F78" s="46">
        <f>F79</f>
        <v>0</v>
      </c>
      <c r="G78" s="46">
        <f>G79</f>
        <v>1936.4</v>
      </c>
      <c r="H78" s="28"/>
      <c r="I78" s="122"/>
    </row>
    <row r="79" spans="1:8" ht="31.5">
      <c r="A79" s="77" t="s">
        <v>15</v>
      </c>
      <c r="B79" s="45" t="s">
        <v>112</v>
      </c>
      <c r="C79" s="45" t="s">
        <v>242</v>
      </c>
      <c r="D79" s="45" t="s">
        <v>10</v>
      </c>
      <c r="E79" s="51">
        <v>1936.4</v>
      </c>
      <c r="F79" s="51">
        <v>0</v>
      </c>
      <c r="G79" s="51">
        <f>E79+F79</f>
        <v>1936.4</v>
      </c>
      <c r="H79" s="3"/>
    </row>
    <row r="80" spans="1:8" ht="31.5">
      <c r="A80" s="16" t="s">
        <v>40</v>
      </c>
      <c r="B80" s="45" t="s">
        <v>112</v>
      </c>
      <c r="C80" s="17" t="s">
        <v>252</v>
      </c>
      <c r="D80" s="17"/>
      <c r="E80" s="46">
        <f>E81</f>
        <v>4681.5</v>
      </c>
      <c r="F80" s="46">
        <f>F81</f>
        <v>0</v>
      </c>
      <c r="G80" s="46">
        <f>G81</f>
        <v>4681.5</v>
      </c>
      <c r="H80" s="3"/>
    </row>
    <row r="81" spans="1:8" ht="31.5">
      <c r="A81" s="48" t="s">
        <v>15</v>
      </c>
      <c r="B81" s="45" t="s">
        <v>112</v>
      </c>
      <c r="C81" s="17" t="s">
        <v>252</v>
      </c>
      <c r="D81" s="45" t="s">
        <v>10</v>
      </c>
      <c r="E81" s="46">
        <v>4681.5</v>
      </c>
      <c r="F81" s="46"/>
      <c r="G81" s="46">
        <f>E81+F81</f>
        <v>4681.5</v>
      </c>
      <c r="H81" s="3"/>
    </row>
    <row r="82" spans="1:8" ht="31.5">
      <c r="A82" s="48" t="s">
        <v>41</v>
      </c>
      <c r="B82" s="45" t="s">
        <v>112</v>
      </c>
      <c r="C82" s="23" t="s">
        <v>243</v>
      </c>
      <c r="D82" s="23"/>
      <c r="E82" s="46">
        <f>E83</f>
        <v>400</v>
      </c>
      <c r="F82" s="46">
        <f>F83</f>
        <v>0</v>
      </c>
      <c r="G82" s="46">
        <f>G83</f>
        <v>400</v>
      </c>
      <c r="H82" s="3"/>
    </row>
    <row r="83" spans="1:8" ht="31.5">
      <c r="A83" s="48" t="s">
        <v>15</v>
      </c>
      <c r="B83" s="45" t="s">
        <v>112</v>
      </c>
      <c r="C83" s="23" t="s">
        <v>243</v>
      </c>
      <c r="D83" s="23" t="s">
        <v>10</v>
      </c>
      <c r="E83" s="46">
        <v>400</v>
      </c>
      <c r="F83" s="46"/>
      <c r="G83" s="46">
        <f>E83+F83</f>
        <v>400</v>
      </c>
      <c r="H83" s="3"/>
    </row>
    <row r="84" spans="1:8" ht="31.5">
      <c r="A84" s="43" t="s">
        <v>41</v>
      </c>
      <c r="B84" s="45" t="s">
        <v>112</v>
      </c>
      <c r="C84" s="17" t="s">
        <v>253</v>
      </c>
      <c r="D84" s="45"/>
      <c r="E84" s="46">
        <f>E85+E86</f>
        <v>14173.6</v>
      </c>
      <c r="F84" s="46">
        <f>F85+F86</f>
        <v>0</v>
      </c>
      <c r="G84" s="46">
        <f>G85+G86</f>
        <v>14173.6</v>
      </c>
      <c r="H84" s="3"/>
    </row>
    <row r="85" spans="1:8" ht="31.5">
      <c r="A85" s="77" t="s">
        <v>15</v>
      </c>
      <c r="B85" s="45" t="s">
        <v>112</v>
      </c>
      <c r="C85" s="17" t="s">
        <v>253</v>
      </c>
      <c r="D85" s="45" t="s">
        <v>10</v>
      </c>
      <c r="E85" s="46">
        <v>12403</v>
      </c>
      <c r="F85" s="46"/>
      <c r="G85" s="46">
        <f>E85+F85</f>
        <v>12403</v>
      </c>
      <c r="H85" s="3"/>
    </row>
    <row r="86" spans="1:8" ht="15.75">
      <c r="A86" s="43" t="s">
        <v>46</v>
      </c>
      <c r="B86" s="45" t="s">
        <v>112</v>
      </c>
      <c r="C86" s="17" t="s">
        <v>253</v>
      </c>
      <c r="D86" s="45" t="s">
        <v>47</v>
      </c>
      <c r="E86" s="46">
        <f>1171.8+215+383.8</f>
        <v>1770.6</v>
      </c>
      <c r="F86" s="46"/>
      <c r="G86" s="46">
        <f>E86+F86</f>
        <v>1770.6</v>
      </c>
      <c r="H86" s="3"/>
    </row>
    <row r="87" spans="1:8" ht="31.5">
      <c r="A87" s="43" t="s">
        <v>291</v>
      </c>
      <c r="B87" s="45" t="s">
        <v>112</v>
      </c>
      <c r="C87" s="17" t="s">
        <v>294</v>
      </c>
      <c r="D87" s="45"/>
      <c r="E87" s="46">
        <f>E88</f>
        <v>6720.4</v>
      </c>
      <c r="F87" s="46">
        <f>F88</f>
        <v>0</v>
      </c>
      <c r="G87" s="46">
        <f>G88</f>
        <v>6720.4</v>
      </c>
      <c r="H87" s="3"/>
    </row>
    <row r="88" spans="1:8" ht="31.5">
      <c r="A88" s="48" t="s">
        <v>15</v>
      </c>
      <c r="B88" s="45" t="s">
        <v>112</v>
      </c>
      <c r="C88" s="17" t="s">
        <v>294</v>
      </c>
      <c r="D88" s="45" t="s">
        <v>10</v>
      </c>
      <c r="E88" s="46">
        <v>6720.4</v>
      </c>
      <c r="F88" s="46"/>
      <c r="G88" s="46">
        <f>E88+F88</f>
        <v>6720.4</v>
      </c>
      <c r="H88" s="3"/>
    </row>
    <row r="89" spans="1:8" ht="31.5">
      <c r="A89" s="43" t="s">
        <v>42</v>
      </c>
      <c r="B89" s="45" t="s">
        <v>112</v>
      </c>
      <c r="C89" s="17" t="s">
        <v>244</v>
      </c>
      <c r="D89" s="45"/>
      <c r="E89" s="46">
        <f>E90</f>
        <v>1950</v>
      </c>
      <c r="F89" s="46">
        <f>F90</f>
        <v>0</v>
      </c>
      <c r="G89" s="46">
        <f>G90</f>
        <v>1950</v>
      </c>
      <c r="H89" s="3"/>
    </row>
    <row r="90" spans="1:8" ht="31.5">
      <c r="A90" s="48" t="s">
        <v>15</v>
      </c>
      <c r="B90" s="45" t="s">
        <v>112</v>
      </c>
      <c r="C90" s="17" t="s">
        <v>244</v>
      </c>
      <c r="D90" s="45" t="s">
        <v>10</v>
      </c>
      <c r="E90" s="46">
        <f>1950</f>
        <v>1950</v>
      </c>
      <c r="F90" s="46"/>
      <c r="G90" s="46">
        <f>E90+F90</f>
        <v>1950</v>
      </c>
      <c r="H90" s="3"/>
    </row>
    <row r="91" spans="1:8" ht="15.75">
      <c r="A91" s="48" t="s">
        <v>293</v>
      </c>
      <c r="B91" s="45" t="s">
        <v>112</v>
      </c>
      <c r="C91" s="17" t="s">
        <v>292</v>
      </c>
      <c r="D91" s="45"/>
      <c r="E91" s="46">
        <f>E92</f>
        <v>50</v>
      </c>
      <c r="F91" s="46">
        <f>F92</f>
        <v>0</v>
      </c>
      <c r="G91" s="46">
        <f>G92</f>
        <v>50</v>
      </c>
      <c r="H91" s="3"/>
    </row>
    <row r="92" spans="1:8" ht="31.5">
      <c r="A92" s="48" t="s">
        <v>15</v>
      </c>
      <c r="B92" s="45" t="s">
        <v>112</v>
      </c>
      <c r="C92" s="17" t="s">
        <v>292</v>
      </c>
      <c r="D92" s="45" t="s">
        <v>10</v>
      </c>
      <c r="E92" s="46">
        <v>50</v>
      </c>
      <c r="F92" s="46">
        <v>0</v>
      </c>
      <c r="G92" s="46">
        <f>E92+F92</f>
        <v>50</v>
      </c>
      <c r="H92" s="3"/>
    </row>
    <row r="93" spans="1:8" ht="63">
      <c r="A93" s="43" t="s">
        <v>43</v>
      </c>
      <c r="B93" s="45" t="s">
        <v>112</v>
      </c>
      <c r="C93" s="38" t="s">
        <v>254</v>
      </c>
      <c r="D93" s="45"/>
      <c r="E93" s="46">
        <f>E94</f>
        <v>1943.2</v>
      </c>
      <c r="F93" s="46">
        <f>F94</f>
        <v>618.1</v>
      </c>
      <c r="G93" s="46">
        <f>G94</f>
        <v>2561.3</v>
      </c>
      <c r="H93" s="3"/>
    </row>
    <row r="94" spans="1:8" ht="15.75">
      <c r="A94" s="77" t="s">
        <v>11</v>
      </c>
      <c r="B94" s="45" t="s">
        <v>112</v>
      </c>
      <c r="C94" s="38" t="s">
        <v>254</v>
      </c>
      <c r="D94" s="45" t="s">
        <v>14</v>
      </c>
      <c r="E94" s="46">
        <v>1943.2</v>
      </c>
      <c r="F94" s="46">
        <v>618.1</v>
      </c>
      <c r="G94" s="46">
        <f>E94+F94</f>
        <v>2561.3</v>
      </c>
      <c r="H94" s="3"/>
    </row>
    <row r="95" spans="1:8" ht="47.25">
      <c r="A95" s="12" t="s">
        <v>67</v>
      </c>
      <c r="B95" s="103" t="s">
        <v>112</v>
      </c>
      <c r="C95" s="13" t="s">
        <v>245</v>
      </c>
      <c r="D95" s="13" t="s">
        <v>0</v>
      </c>
      <c r="E95" s="14">
        <f>E98+E96</f>
        <v>211</v>
      </c>
      <c r="F95" s="14">
        <f>F98+F96</f>
        <v>3.3</v>
      </c>
      <c r="G95" s="14">
        <f>G98+G96</f>
        <v>214.3</v>
      </c>
      <c r="H95" s="3"/>
    </row>
    <row r="96" spans="1:8" ht="31.5">
      <c r="A96" s="24" t="s">
        <v>68</v>
      </c>
      <c r="B96" s="30" t="s">
        <v>112</v>
      </c>
      <c r="C96" s="17" t="s">
        <v>246</v>
      </c>
      <c r="D96" s="45"/>
      <c r="E96" s="22">
        <f>E97</f>
        <v>61</v>
      </c>
      <c r="F96" s="22">
        <f>F97</f>
        <v>3.3</v>
      </c>
      <c r="G96" s="22">
        <f>G97</f>
        <v>64.3</v>
      </c>
      <c r="H96" s="3"/>
    </row>
    <row r="97" spans="1:8" ht="15.75">
      <c r="A97" s="43" t="s">
        <v>30</v>
      </c>
      <c r="B97" s="45" t="s">
        <v>112</v>
      </c>
      <c r="C97" s="17" t="s">
        <v>246</v>
      </c>
      <c r="D97" s="45" t="s">
        <v>19</v>
      </c>
      <c r="E97" s="46">
        <v>61</v>
      </c>
      <c r="F97" s="46">
        <v>3.3</v>
      </c>
      <c r="G97" s="46">
        <f>E97+F97</f>
        <v>64.3</v>
      </c>
      <c r="H97" s="3"/>
    </row>
    <row r="98" spans="1:8" ht="31.5">
      <c r="A98" s="43" t="s">
        <v>53</v>
      </c>
      <c r="B98" s="45" t="s">
        <v>112</v>
      </c>
      <c r="C98" s="17" t="s">
        <v>247</v>
      </c>
      <c r="D98" s="23"/>
      <c r="E98" s="22">
        <f>E99</f>
        <v>150</v>
      </c>
      <c r="F98" s="22">
        <f>F99</f>
        <v>0</v>
      </c>
      <c r="G98" s="22">
        <f>G99</f>
        <v>150</v>
      </c>
      <c r="H98" s="3"/>
    </row>
    <row r="99" spans="1:8" ht="31.5">
      <c r="A99" s="77" t="s">
        <v>15</v>
      </c>
      <c r="B99" s="45" t="s">
        <v>112</v>
      </c>
      <c r="C99" s="17" t="s">
        <v>247</v>
      </c>
      <c r="D99" s="45" t="s">
        <v>10</v>
      </c>
      <c r="E99" s="46">
        <v>150</v>
      </c>
      <c r="F99" s="46"/>
      <c r="G99" s="46">
        <f>E99+F99</f>
        <v>150</v>
      </c>
      <c r="H99" s="3"/>
    </row>
    <row r="100" spans="1:8" ht="31.5">
      <c r="A100" s="12" t="s">
        <v>389</v>
      </c>
      <c r="B100" s="103" t="s">
        <v>112</v>
      </c>
      <c r="C100" s="13" t="s">
        <v>308</v>
      </c>
      <c r="D100" s="13" t="s">
        <v>0</v>
      </c>
      <c r="E100" s="14">
        <f aca="true" t="shared" si="1" ref="E100:G101">E101</f>
        <v>631.2</v>
      </c>
      <c r="F100" s="14">
        <f t="shared" si="1"/>
        <v>0</v>
      </c>
      <c r="G100" s="14">
        <f t="shared" si="1"/>
        <v>631.2</v>
      </c>
      <c r="H100" s="3"/>
    </row>
    <row r="101" spans="1:8" ht="63">
      <c r="A101" s="155" t="s">
        <v>260</v>
      </c>
      <c r="B101" s="45" t="s">
        <v>112</v>
      </c>
      <c r="C101" s="149" t="s">
        <v>309</v>
      </c>
      <c r="D101" s="148"/>
      <c r="E101" s="147">
        <f t="shared" si="1"/>
        <v>631.2</v>
      </c>
      <c r="F101" s="147">
        <f t="shared" si="1"/>
        <v>0</v>
      </c>
      <c r="G101" s="147">
        <f t="shared" si="1"/>
        <v>631.2</v>
      </c>
      <c r="H101" s="3"/>
    </row>
    <row r="102" spans="1:8" ht="31.5">
      <c r="A102" s="77" t="s">
        <v>15</v>
      </c>
      <c r="B102" s="45" t="s">
        <v>112</v>
      </c>
      <c r="C102" s="149" t="s">
        <v>309</v>
      </c>
      <c r="D102" s="148" t="s">
        <v>10</v>
      </c>
      <c r="E102" s="147">
        <v>631.2</v>
      </c>
      <c r="F102" s="147"/>
      <c r="G102" s="147">
        <f>E102+F102</f>
        <v>631.2</v>
      </c>
      <c r="H102" s="3"/>
    </row>
    <row r="103" spans="1:8" ht="31.5">
      <c r="A103" s="101" t="s">
        <v>88</v>
      </c>
      <c r="B103" s="96" t="s">
        <v>112</v>
      </c>
      <c r="C103" s="95" t="s">
        <v>159</v>
      </c>
      <c r="D103" s="95" t="s">
        <v>0</v>
      </c>
      <c r="E103" s="102">
        <f>E104</f>
        <v>750</v>
      </c>
      <c r="F103" s="102">
        <f>F104</f>
        <v>0</v>
      </c>
      <c r="G103" s="102">
        <f>G104</f>
        <v>750</v>
      </c>
      <c r="H103" s="3"/>
    </row>
    <row r="104" spans="1:8" ht="15.75">
      <c r="A104" s="12" t="s">
        <v>90</v>
      </c>
      <c r="B104" s="111" t="s">
        <v>112</v>
      </c>
      <c r="C104" s="13" t="s">
        <v>170</v>
      </c>
      <c r="D104" s="13" t="s">
        <v>0</v>
      </c>
      <c r="E104" s="14">
        <f>E105+E108+E110</f>
        <v>750</v>
      </c>
      <c r="F104" s="14">
        <f>F105+F108+F110</f>
        <v>0</v>
      </c>
      <c r="G104" s="14">
        <f>G105+G108+G110</f>
        <v>750</v>
      </c>
      <c r="H104" s="3"/>
    </row>
    <row r="105" spans="1:8" ht="15.75">
      <c r="A105" s="43" t="s">
        <v>106</v>
      </c>
      <c r="B105" s="45" t="s">
        <v>112</v>
      </c>
      <c r="C105" s="45" t="s">
        <v>177</v>
      </c>
      <c r="D105" s="45"/>
      <c r="E105" s="46">
        <f>E106+E107</f>
        <v>500</v>
      </c>
      <c r="F105" s="46">
        <f>F106+F107</f>
        <v>0</v>
      </c>
      <c r="G105" s="46">
        <f>G106+G107</f>
        <v>500</v>
      </c>
      <c r="H105" s="3"/>
    </row>
    <row r="106" spans="1:8" ht="31.5">
      <c r="A106" s="43" t="s">
        <v>15</v>
      </c>
      <c r="B106" s="45" t="s">
        <v>112</v>
      </c>
      <c r="C106" s="45" t="s">
        <v>177</v>
      </c>
      <c r="D106" s="45" t="s">
        <v>10</v>
      </c>
      <c r="E106" s="40">
        <v>200</v>
      </c>
      <c r="F106" s="40"/>
      <c r="G106" s="40">
        <f>E106+F106</f>
        <v>200</v>
      </c>
      <c r="H106" s="3"/>
    </row>
    <row r="107" spans="1:8" ht="15.75">
      <c r="A107" s="43" t="s">
        <v>30</v>
      </c>
      <c r="B107" s="45" t="s">
        <v>112</v>
      </c>
      <c r="C107" s="45" t="s">
        <v>177</v>
      </c>
      <c r="D107" s="45" t="s">
        <v>19</v>
      </c>
      <c r="E107" s="46">
        <v>300</v>
      </c>
      <c r="F107" s="46"/>
      <c r="G107" s="40">
        <f>E107+F107</f>
        <v>300</v>
      </c>
      <c r="H107" s="3"/>
    </row>
    <row r="108" spans="1:8" ht="31.5">
      <c r="A108" s="43" t="s">
        <v>138</v>
      </c>
      <c r="B108" s="45" t="s">
        <v>112</v>
      </c>
      <c r="C108" s="45" t="s">
        <v>178</v>
      </c>
      <c r="D108" s="45"/>
      <c r="E108" s="46">
        <f>E109</f>
        <v>100</v>
      </c>
      <c r="F108" s="46">
        <f>F109</f>
        <v>0</v>
      </c>
      <c r="G108" s="46">
        <f>G109</f>
        <v>100</v>
      </c>
      <c r="H108" s="3"/>
    </row>
    <row r="109" spans="1:8" ht="31.5">
      <c r="A109" s="43" t="s">
        <v>15</v>
      </c>
      <c r="B109" s="45" t="s">
        <v>112</v>
      </c>
      <c r="C109" s="45" t="s">
        <v>178</v>
      </c>
      <c r="D109" s="45" t="s">
        <v>10</v>
      </c>
      <c r="E109" s="46">
        <v>100</v>
      </c>
      <c r="F109" s="46"/>
      <c r="G109" s="46">
        <f>E109+F109</f>
        <v>100</v>
      </c>
      <c r="H109" s="3"/>
    </row>
    <row r="110" spans="1:8" ht="32.25" customHeight="1">
      <c r="A110" s="43" t="s">
        <v>139</v>
      </c>
      <c r="B110" s="45" t="s">
        <v>112</v>
      </c>
      <c r="C110" s="45" t="s">
        <v>179</v>
      </c>
      <c r="D110" s="45"/>
      <c r="E110" s="46">
        <f>E111</f>
        <v>150</v>
      </c>
      <c r="F110" s="46">
        <f>F111</f>
        <v>0</v>
      </c>
      <c r="G110" s="46">
        <f>G111</f>
        <v>150</v>
      </c>
      <c r="H110" s="3"/>
    </row>
    <row r="111" spans="1:8" ht="31.5">
      <c r="A111" s="43" t="s">
        <v>15</v>
      </c>
      <c r="B111" s="45" t="s">
        <v>112</v>
      </c>
      <c r="C111" s="45" t="s">
        <v>179</v>
      </c>
      <c r="D111" s="45" t="s">
        <v>10</v>
      </c>
      <c r="E111" s="46">
        <v>150</v>
      </c>
      <c r="F111" s="46"/>
      <c r="G111" s="46">
        <f>E111+F111</f>
        <v>150</v>
      </c>
      <c r="H111" s="3"/>
    </row>
    <row r="112" spans="1:8" ht="31.5">
      <c r="A112" s="101" t="s">
        <v>59</v>
      </c>
      <c r="B112" s="96" t="s">
        <v>112</v>
      </c>
      <c r="C112" s="95" t="s">
        <v>191</v>
      </c>
      <c r="D112" s="95" t="s">
        <v>0</v>
      </c>
      <c r="E112" s="102">
        <f>E123+E115+E119+E127+E113+E121+E117+E125</f>
        <v>63836.7</v>
      </c>
      <c r="F112" s="102">
        <f>F123+F115+F119+F127+F113+F121+F117+F125</f>
        <v>0</v>
      </c>
      <c r="G112" s="102">
        <f>G123+G115+G119+G127+G113+G121+G117+G125</f>
        <v>63836.7</v>
      </c>
      <c r="H112" s="3"/>
    </row>
    <row r="113" spans="1:8" ht="31.5">
      <c r="A113" s="48" t="s">
        <v>290</v>
      </c>
      <c r="B113" s="45" t="s">
        <v>112</v>
      </c>
      <c r="C113" s="45" t="s">
        <v>287</v>
      </c>
      <c r="D113" s="45"/>
      <c r="E113" s="39">
        <f>E114</f>
        <v>335</v>
      </c>
      <c r="F113" s="39">
        <f>F114</f>
        <v>0</v>
      </c>
      <c r="G113" s="39">
        <f>G114</f>
        <v>335</v>
      </c>
      <c r="H113" s="3"/>
    </row>
    <row r="114" spans="1:8" ht="31.5">
      <c r="A114" s="24" t="s">
        <v>12</v>
      </c>
      <c r="B114" s="45" t="s">
        <v>112</v>
      </c>
      <c r="C114" s="45" t="s">
        <v>287</v>
      </c>
      <c r="D114" s="45" t="s">
        <v>13</v>
      </c>
      <c r="E114" s="39">
        <v>335</v>
      </c>
      <c r="F114" s="39">
        <v>0</v>
      </c>
      <c r="G114" s="39">
        <f>E114+F114</f>
        <v>335</v>
      </c>
      <c r="H114" s="3"/>
    </row>
    <row r="115" spans="1:8" ht="31.5">
      <c r="A115" s="43" t="s">
        <v>60</v>
      </c>
      <c r="B115" s="45" t="s">
        <v>112</v>
      </c>
      <c r="C115" s="45" t="s">
        <v>192</v>
      </c>
      <c r="D115" s="45"/>
      <c r="E115" s="46">
        <f>E116</f>
        <v>58592.1</v>
      </c>
      <c r="F115" s="46">
        <f>F116</f>
        <v>0</v>
      </c>
      <c r="G115" s="46">
        <f>G116</f>
        <v>58592.1</v>
      </c>
      <c r="H115" s="3"/>
    </row>
    <row r="116" spans="1:8" ht="31.5">
      <c r="A116" s="61" t="s">
        <v>12</v>
      </c>
      <c r="B116" s="45" t="s">
        <v>112</v>
      </c>
      <c r="C116" s="45" t="s">
        <v>192</v>
      </c>
      <c r="D116" s="45" t="s">
        <v>13</v>
      </c>
      <c r="E116" s="40">
        <v>58592.1</v>
      </c>
      <c r="F116" s="40"/>
      <c r="G116" s="40">
        <f>E116+F116</f>
        <v>58592.1</v>
      </c>
      <c r="H116" s="3"/>
    </row>
    <row r="117" spans="1:8" ht="63">
      <c r="A117" s="24" t="s">
        <v>342</v>
      </c>
      <c r="B117" s="45" t="s">
        <v>112</v>
      </c>
      <c r="C117" s="45" t="s">
        <v>343</v>
      </c>
      <c r="D117" s="45"/>
      <c r="E117" s="40">
        <f>E118</f>
        <v>2225</v>
      </c>
      <c r="F117" s="40">
        <f>F118</f>
        <v>0</v>
      </c>
      <c r="G117" s="40">
        <f>G118</f>
        <v>2225</v>
      </c>
      <c r="H117" s="3"/>
    </row>
    <row r="118" spans="1:8" ht="31.5">
      <c r="A118" s="61" t="s">
        <v>12</v>
      </c>
      <c r="B118" s="45" t="s">
        <v>112</v>
      </c>
      <c r="C118" s="45" t="s">
        <v>343</v>
      </c>
      <c r="D118" s="45" t="s">
        <v>13</v>
      </c>
      <c r="E118" s="40">
        <v>2225</v>
      </c>
      <c r="F118" s="40"/>
      <c r="G118" s="40">
        <f>E118+F118</f>
        <v>2225</v>
      </c>
      <c r="H118" s="3"/>
    </row>
    <row r="119" spans="1:8" ht="15.75">
      <c r="A119" s="62" t="s">
        <v>44</v>
      </c>
      <c r="B119" s="45" t="s">
        <v>112</v>
      </c>
      <c r="C119" s="45" t="s">
        <v>193</v>
      </c>
      <c r="D119" s="45"/>
      <c r="E119" s="46">
        <f>E120</f>
        <v>300.7</v>
      </c>
      <c r="F119" s="46">
        <f>F120</f>
        <v>0</v>
      </c>
      <c r="G119" s="46">
        <f>G120</f>
        <v>300.7</v>
      </c>
      <c r="H119" s="3"/>
    </row>
    <row r="120" spans="1:8" ht="31.5">
      <c r="A120" s="24" t="s">
        <v>12</v>
      </c>
      <c r="B120" s="45" t="s">
        <v>112</v>
      </c>
      <c r="C120" s="45" t="s">
        <v>193</v>
      </c>
      <c r="D120" s="45" t="s">
        <v>13</v>
      </c>
      <c r="E120" s="46">
        <v>300.7</v>
      </c>
      <c r="F120" s="46"/>
      <c r="G120" s="46">
        <f>E120+F120</f>
        <v>300.7</v>
      </c>
      <c r="H120" s="3"/>
    </row>
    <row r="121" spans="1:8" ht="31.5">
      <c r="A121" s="104" t="s">
        <v>306</v>
      </c>
      <c r="B121" s="30" t="s">
        <v>112</v>
      </c>
      <c r="C121" s="45" t="s">
        <v>305</v>
      </c>
      <c r="D121" s="17"/>
      <c r="E121" s="19">
        <f>E122</f>
        <v>20</v>
      </c>
      <c r="F121" s="19">
        <f>F122</f>
        <v>0</v>
      </c>
      <c r="G121" s="19">
        <f>G122</f>
        <v>20</v>
      </c>
      <c r="H121" s="3"/>
    </row>
    <row r="122" spans="1:8" ht="31.5">
      <c r="A122" s="24" t="s">
        <v>15</v>
      </c>
      <c r="B122" s="30" t="s">
        <v>112</v>
      </c>
      <c r="C122" s="45" t="s">
        <v>305</v>
      </c>
      <c r="D122" s="17" t="s">
        <v>10</v>
      </c>
      <c r="E122" s="46">
        <v>20</v>
      </c>
      <c r="F122" s="46"/>
      <c r="G122" s="46">
        <f>E122+F122</f>
        <v>20</v>
      </c>
      <c r="H122" s="3"/>
    </row>
    <row r="123" spans="1:8" ht="31.5">
      <c r="A123" s="104" t="s">
        <v>45</v>
      </c>
      <c r="B123" s="30" t="s">
        <v>112</v>
      </c>
      <c r="C123" s="45" t="s">
        <v>194</v>
      </c>
      <c r="D123" s="17"/>
      <c r="E123" s="19">
        <f>E124</f>
        <v>2000</v>
      </c>
      <c r="F123" s="19">
        <f>F124</f>
        <v>0</v>
      </c>
      <c r="G123" s="19">
        <f>G124</f>
        <v>2000</v>
      </c>
      <c r="H123" s="3"/>
    </row>
    <row r="124" spans="1:8" ht="31.5">
      <c r="A124" s="24" t="s">
        <v>15</v>
      </c>
      <c r="B124" s="30" t="s">
        <v>112</v>
      </c>
      <c r="C124" s="45" t="s">
        <v>194</v>
      </c>
      <c r="D124" s="17" t="s">
        <v>10</v>
      </c>
      <c r="E124" s="46">
        <v>2000</v>
      </c>
      <c r="F124" s="46"/>
      <c r="G124" s="46">
        <f>E124+F124</f>
        <v>2000</v>
      </c>
      <c r="H124" s="3"/>
    </row>
    <row r="125" spans="1:8" ht="31.5">
      <c r="A125" s="24" t="s">
        <v>365</v>
      </c>
      <c r="B125" s="30" t="s">
        <v>112</v>
      </c>
      <c r="C125" s="45" t="s">
        <v>364</v>
      </c>
      <c r="D125" s="17"/>
      <c r="E125" s="46">
        <f>E126</f>
        <v>263.9</v>
      </c>
      <c r="F125" s="46">
        <f>F126</f>
        <v>0</v>
      </c>
      <c r="G125" s="46">
        <f>G126</f>
        <v>263.9</v>
      </c>
      <c r="H125" s="3"/>
    </row>
    <row r="126" spans="1:8" ht="31.5">
      <c r="A126" s="24" t="s">
        <v>12</v>
      </c>
      <c r="B126" s="30" t="s">
        <v>112</v>
      </c>
      <c r="C126" s="45" t="s">
        <v>364</v>
      </c>
      <c r="D126" s="17" t="s">
        <v>13</v>
      </c>
      <c r="E126" s="46">
        <v>263.9</v>
      </c>
      <c r="F126" s="46"/>
      <c r="G126" s="46">
        <f>E126+F126</f>
        <v>263.9</v>
      </c>
      <c r="H126" s="3"/>
    </row>
    <row r="127" spans="1:8" ht="47.25">
      <c r="A127" s="24" t="s">
        <v>265</v>
      </c>
      <c r="B127" s="30" t="s">
        <v>112</v>
      </c>
      <c r="C127" s="45" t="s">
        <v>281</v>
      </c>
      <c r="D127" s="17"/>
      <c r="E127" s="46">
        <f>E128</f>
        <v>100</v>
      </c>
      <c r="F127" s="46">
        <f>F128</f>
        <v>0</v>
      </c>
      <c r="G127" s="46">
        <f>G128</f>
        <v>100</v>
      </c>
      <c r="H127" s="3"/>
    </row>
    <row r="128" spans="1:8" ht="31.5">
      <c r="A128" s="24" t="s">
        <v>12</v>
      </c>
      <c r="B128" s="30" t="s">
        <v>112</v>
      </c>
      <c r="C128" s="45" t="s">
        <v>281</v>
      </c>
      <c r="D128" s="17" t="s">
        <v>13</v>
      </c>
      <c r="E128" s="46">
        <v>100</v>
      </c>
      <c r="F128" s="46">
        <v>0</v>
      </c>
      <c r="G128" s="46">
        <f>E128+F128</f>
        <v>100</v>
      </c>
      <c r="H128" s="3"/>
    </row>
    <row r="129" spans="1:8" ht="31.5">
      <c r="A129" s="101" t="s">
        <v>93</v>
      </c>
      <c r="B129" s="96" t="s">
        <v>112</v>
      </c>
      <c r="C129" s="95" t="s">
        <v>207</v>
      </c>
      <c r="D129" s="95" t="s">
        <v>0</v>
      </c>
      <c r="E129" s="102">
        <f>E133+E166+E175+E130</f>
        <v>113481.00000000001</v>
      </c>
      <c r="F129" s="102">
        <f>F133+F166+F175+F130</f>
        <v>0</v>
      </c>
      <c r="G129" s="102">
        <f>G133+G166+G175+G130</f>
        <v>113481.00000000001</v>
      </c>
      <c r="H129" s="3"/>
    </row>
    <row r="130" spans="1:8" ht="31.5">
      <c r="A130" s="12" t="s">
        <v>397</v>
      </c>
      <c r="B130" s="103" t="s">
        <v>112</v>
      </c>
      <c r="C130" s="111" t="s">
        <v>208</v>
      </c>
      <c r="D130" s="179"/>
      <c r="E130" s="180">
        <f aca="true" t="shared" si="2" ref="E130:G131">E131</f>
        <v>741.6</v>
      </c>
      <c r="F130" s="180">
        <f t="shared" si="2"/>
        <v>0</v>
      </c>
      <c r="G130" s="180">
        <f t="shared" si="2"/>
        <v>741.6</v>
      </c>
      <c r="H130" s="3"/>
    </row>
    <row r="131" spans="1:8" ht="15.75">
      <c r="A131" s="164" t="s">
        <v>393</v>
      </c>
      <c r="B131" s="30" t="s">
        <v>112</v>
      </c>
      <c r="C131" s="38" t="s">
        <v>392</v>
      </c>
      <c r="D131" s="135"/>
      <c r="E131" s="39">
        <f t="shared" si="2"/>
        <v>741.6</v>
      </c>
      <c r="F131" s="39">
        <f t="shared" si="2"/>
        <v>0</v>
      </c>
      <c r="G131" s="39">
        <f t="shared" si="2"/>
        <v>741.6</v>
      </c>
      <c r="H131" s="3"/>
    </row>
    <row r="132" spans="1:8" ht="15.75">
      <c r="A132" s="164" t="s">
        <v>354</v>
      </c>
      <c r="B132" s="30" t="s">
        <v>112</v>
      </c>
      <c r="C132" s="38" t="s">
        <v>392</v>
      </c>
      <c r="D132" s="38" t="s">
        <v>355</v>
      </c>
      <c r="E132" s="39">
        <v>741.6</v>
      </c>
      <c r="F132" s="39"/>
      <c r="G132" s="39">
        <f>E132+F132</f>
        <v>741.6</v>
      </c>
      <c r="H132" s="3"/>
    </row>
    <row r="133" spans="1:8" ht="15.75">
      <c r="A133" s="12" t="s">
        <v>96</v>
      </c>
      <c r="B133" s="103" t="s">
        <v>112</v>
      </c>
      <c r="C133" s="13" t="s">
        <v>215</v>
      </c>
      <c r="D133" s="13" t="s">
        <v>0</v>
      </c>
      <c r="E133" s="14">
        <f>E134+E136+E141+E148+E151+E154+E163+E160+E145+E157</f>
        <v>111585.40000000001</v>
      </c>
      <c r="F133" s="14">
        <f>F134+F136+F141+F148+F151+F154+F163+F160+F145+F157</f>
        <v>0</v>
      </c>
      <c r="G133" s="14">
        <f>G134+G136+G141+G148+G151+G154+G163+G160+G145+G157</f>
        <v>111585.40000000001</v>
      </c>
      <c r="H133" s="3"/>
    </row>
    <row r="134" spans="1:8" ht="31.5">
      <c r="A134" s="18" t="s">
        <v>22</v>
      </c>
      <c r="B134" s="45" t="s">
        <v>112</v>
      </c>
      <c r="C134" s="17" t="s">
        <v>216</v>
      </c>
      <c r="D134" s="9"/>
      <c r="E134" s="10">
        <f>E135</f>
        <v>150.8</v>
      </c>
      <c r="F134" s="10">
        <f>F135</f>
        <v>0</v>
      </c>
      <c r="G134" s="10">
        <f>G135</f>
        <v>150.8</v>
      </c>
      <c r="H134" s="3"/>
    </row>
    <row r="135" spans="1:8" ht="31.5">
      <c r="A135" s="48" t="s">
        <v>15</v>
      </c>
      <c r="B135" s="45" t="s">
        <v>112</v>
      </c>
      <c r="C135" s="17" t="s">
        <v>216</v>
      </c>
      <c r="D135" s="45" t="s">
        <v>10</v>
      </c>
      <c r="E135" s="46">
        <v>150.8</v>
      </c>
      <c r="F135" s="46">
        <v>0</v>
      </c>
      <c r="G135" s="46">
        <f>E135+F135</f>
        <v>150.8</v>
      </c>
      <c r="H135" s="3"/>
    </row>
    <row r="136" spans="1:8" ht="31.5">
      <c r="A136" s="79" t="s">
        <v>16</v>
      </c>
      <c r="B136" s="45" t="s">
        <v>112</v>
      </c>
      <c r="C136" s="45" t="s">
        <v>217</v>
      </c>
      <c r="D136" s="23"/>
      <c r="E136" s="22">
        <f>SUM(E137:E140)</f>
        <v>97888.59999999999</v>
      </c>
      <c r="F136" s="22">
        <f>SUM(F137:F140)</f>
        <v>-54</v>
      </c>
      <c r="G136" s="22">
        <f>SUM(G137:G140)</f>
        <v>97834.59999999999</v>
      </c>
      <c r="H136" s="3"/>
    </row>
    <row r="137" spans="1:8" ht="63">
      <c r="A137" s="58" t="s">
        <v>17</v>
      </c>
      <c r="B137" s="45" t="s">
        <v>112</v>
      </c>
      <c r="C137" s="45" t="s">
        <v>217</v>
      </c>
      <c r="D137" s="45" t="s">
        <v>18</v>
      </c>
      <c r="E137" s="40">
        <v>80089.5</v>
      </c>
      <c r="F137" s="40"/>
      <c r="G137" s="40">
        <f>E137+F137</f>
        <v>80089.5</v>
      </c>
      <c r="H137" s="3"/>
    </row>
    <row r="138" spans="1:8" ht="31.5">
      <c r="A138" s="105" t="s">
        <v>15</v>
      </c>
      <c r="B138" s="45" t="s">
        <v>112</v>
      </c>
      <c r="C138" s="45" t="s">
        <v>217</v>
      </c>
      <c r="D138" s="45" t="s">
        <v>10</v>
      </c>
      <c r="E138" s="40">
        <v>9159.4</v>
      </c>
      <c r="F138" s="40">
        <v>-54</v>
      </c>
      <c r="G138" s="40">
        <f>E138+F138</f>
        <v>9105.4</v>
      </c>
      <c r="H138" s="3"/>
    </row>
    <row r="139" spans="1:8" ht="15.75">
      <c r="A139" s="24" t="s">
        <v>82</v>
      </c>
      <c r="B139" s="45" t="s">
        <v>112</v>
      </c>
      <c r="C139" s="45" t="s">
        <v>217</v>
      </c>
      <c r="D139" s="45" t="s">
        <v>19</v>
      </c>
      <c r="E139" s="46">
        <v>8237.4</v>
      </c>
      <c r="F139" s="46"/>
      <c r="G139" s="40">
        <f>E139+F139</f>
        <v>8237.4</v>
      </c>
      <c r="H139" s="3"/>
    </row>
    <row r="140" spans="1:8" ht="15.75">
      <c r="A140" s="77" t="s">
        <v>11</v>
      </c>
      <c r="B140" s="45" t="s">
        <v>112</v>
      </c>
      <c r="C140" s="45" t="s">
        <v>217</v>
      </c>
      <c r="D140" s="45" t="s">
        <v>14</v>
      </c>
      <c r="E140" s="46">
        <v>402.3</v>
      </c>
      <c r="F140" s="46"/>
      <c r="G140" s="40">
        <f>E140+F140</f>
        <v>402.3</v>
      </c>
      <c r="H140" s="3"/>
    </row>
    <row r="141" spans="1:8" ht="31.5">
      <c r="A141" s="18" t="s">
        <v>61</v>
      </c>
      <c r="B141" s="30" t="s">
        <v>112</v>
      </c>
      <c r="C141" s="17" t="s">
        <v>218</v>
      </c>
      <c r="D141" s="9"/>
      <c r="E141" s="10">
        <f>E142+E143+E144</f>
        <v>10796.6</v>
      </c>
      <c r="F141" s="10">
        <f>F142+F143+F144</f>
        <v>0</v>
      </c>
      <c r="G141" s="10">
        <f>G142+G143+G144</f>
        <v>10796.6</v>
      </c>
      <c r="H141" s="3"/>
    </row>
    <row r="142" spans="1:8" ht="63">
      <c r="A142" s="47" t="s">
        <v>17</v>
      </c>
      <c r="B142" s="45" t="s">
        <v>112</v>
      </c>
      <c r="C142" s="17" t="s">
        <v>218</v>
      </c>
      <c r="D142" s="9" t="s">
        <v>18</v>
      </c>
      <c r="E142" s="10">
        <v>9069.5</v>
      </c>
      <c r="F142" s="10"/>
      <c r="G142" s="10">
        <f>E142+F142</f>
        <v>9069.5</v>
      </c>
      <c r="H142" s="3"/>
    </row>
    <row r="143" spans="1:8" ht="31.5">
      <c r="A143" s="48" t="s">
        <v>15</v>
      </c>
      <c r="B143" s="45" t="s">
        <v>112</v>
      </c>
      <c r="C143" s="17" t="s">
        <v>218</v>
      </c>
      <c r="D143" s="45" t="s">
        <v>10</v>
      </c>
      <c r="E143" s="22">
        <v>1561.7</v>
      </c>
      <c r="F143" s="22"/>
      <c r="G143" s="10">
        <f>E143+F143</f>
        <v>1561.7</v>
      </c>
      <c r="H143" s="3"/>
    </row>
    <row r="144" spans="1:8" ht="15.75">
      <c r="A144" s="48" t="s">
        <v>11</v>
      </c>
      <c r="B144" s="45" t="s">
        <v>112</v>
      </c>
      <c r="C144" s="17" t="s">
        <v>218</v>
      </c>
      <c r="D144" s="45" t="s">
        <v>14</v>
      </c>
      <c r="E144" s="22">
        <v>165.4</v>
      </c>
      <c r="F144" s="22"/>
      <c r="G144" s="10">
        <f>E144+F144</f>
        <v>165.4</v>
      </c>
      <c r="H144" s="3"/>
    </row>
    <row r="145" spans="1:8" ht="78" customHeight="1">
      <c r="A145" s="69" t="s">
        <v>332</v>
      </c>
      <c r="B145" s="45" t="s">
        <v>112</v>
      </c>
      <c r="C145" s="30" t="s">
        <v>259</v>
      </c>
      <c r="D145" s="45"/>
      <c r="E145" s="22">
        <f>E146+E147</f>
        <v>48.8</v>
      </c>
      <c r="F145" s="22">
        <f>F146+F147</f>
        <v>0</v>
      </c>
      <c r="G145" s="22">
        <f>G146+G147</f>
        <v>48.8</v>
      </c>
      <c r="H145" s="3"/>
    </row>
    <row r="146" spans="1:8" ht="63">
      <c r="A146" s="47" t="s">
        <v>17</v>
      </c>
      <c r="B146" s="45" t="s">
        <v>112</v>
      </c>
      <c r="C146" s="30" t="s">
        <v>259</v>
      </c>
      <c r="D146" s="45" t="s">
        <v>18</v>
      </c>
      <c r="E146" s="22">
        <v>33.8</v>
      </c>
      <c r="F146" s="22"/>
      <c r="G146" s="22">
        <f>E146+F146</f>
        <v>33.8</v>
      </c>
      <c r="H146" s="3"/>
    </row>
    <row r="147" spans="1:8" ht="31.5">
      <c r="A147" s="105" t="s">
        <v>15</v>
      </c>
      <c r="B147" s="45" t="s">
        <v>112</v>
      </c>
      <c r="C147" s="30" t="s">
        <v>259</v>
      </c>
      <c r="D147" s="45" t="s">
        <v>10</v>
      </c>
      <c r="E147" s="22">
        <f>5+5+5</f>
        <v>15</v>
      </c>
      <c r="F147" s="22"/>
      <c r="G147" s="22">
        <f>E147+F147</f>
        <v>15</v>
      </c>
      <c r="H147" s="3"/>
    </row>
    <row r="148" spans="1:8" ht="78.75">
      <c r="A148" s="41" t="s">
        <v>271</v>
      </c>
      <c r="B148" s="30" t="s">
        <v>112</v>
      </c>
      <c r="C148" s="30" t="s">
        <v>226</v>
      </c>
      <c r="D148" s="38"/>
      <c r="E148" s="39">
        <f>E149+E150</f>
        <v>103.7</v>
      </c>
      <c r="F148" s="39">
        <f>F149+F150</f>
        <v>0</v>
      </c>
      <c r="G148" s="39">
        <f>G149+G150</f>
        <v>103.7</v>
      </c>
      <c r="H148" s="3"/>
    </row>
    <row r="149" spans="1:8" ht="63">
      <c r="A149" s="47" t="s">
        <v>17</v>
      </c>
      <c r="B149" s="45" t="s">
        <v>112</v>
      </c>
      <c r="C149" s="30" t="s">
        <v>226</v>
      </c>
      <c r="D149" s="45" t="s">
        <v>18</v>
      </c>
      <c r="E149" s="46">
        <v>101.4</v>
      </c>
      <c r="F149" s="46"/>
      <c r="G149" s="46">
        <f>E149+F149</f>
        <v>101.4</v>
      </c>
      <c r="H149" s="3"/>
    </row>
    <row r="150" spans="1:8" ht="31.5">
      <c r="A150" s="24" t="s">
        <v>15</v>
      </c>
      <c r="B150" s="45" t="s">
        <v>112</v>
      </c>
      <c r="C150" s="30" t="s">
        <v>226</v>
      </c>
      <c r="D150" s="45" t="s">
        <v>10</v>
      </c>
      <c r="E150" s="22">
        <v>2.3</v>
      </c>
      <c r="F150" s="22"/>
      <c r="G150" s="46">
        <f>E150+F150</f>
        <v>2.3</v>
      </c>
      <c r="H150" s="3"/>
    </row>
    <row r="151" spans="1:8" ht="78.75">
      <c r="A151" s="24" t="s">
        <v>333</v>
      </c>
      <c r="B151" s="45" t="s">
        <v>112</v>
      </c>
      <c r="C151" s="30" t="s">
        <v>227</v>
      </c>
      <c r="D151" s="23"/>
      <c r="E151" s="22">
        <f>E152+E153</f>
        <v>72.6</v>
      </c>
      <c r="F151" s="22">
        <f>F152+F153</f>
        <v>0</v>
      </c>
      <c r="G151" s="22">
        <f>G152+G153</f>
        <v>72.6</v>
      </c>
      <c r="H151" s="3"/>
    </row>
    <row r="152" spans="1:8" ht="63">
      <c r="A152" s="24" t="s">
        <v>17</v>
      </c>
      <c r="B152" s="45" t="s">
        <v>112</v>
      </c>
      <c r="C152" s="30" t="s">
        <v>227</v>
      </c>
      <c r="D152" s="45" t="s">
        <v>18</v>
      </c>
      <c r="E152" s="46">
        <v>67.6</v>
      </c>
      <c r="F152" s="46"/>
      <c r="G152" s="46">
        <f>E152+F152</f>
        <v>67.6</v>
      </c>
      <c r="H152" s="3"/>
    </row>
    <row r="153" spans="1:8" ht="31.5">
      <c r="A153" s="24" t="s">
        <v>15</v>
      </c>
      <c r="B153" s="45" t="s">
        <v>112</v>
      </c>
      <c r="C153" s="30" t="s">
        <v>227</v>
      </c>
      <c r="D153" s="45" t="s">
        <v>10</v>
      </c>
      <c r="E153" s="22">
        <v>5</v>
      </c>
      <c r="F153" s="22"/>
      <c r="G153" s="46">
        <f>E153+F153</f>
        <v>5</v>
      </c>
      <c r="H153" s="3"/>
    </row>
    <row r="154" spans="1:8" ht="126">
      <c r="A154" s="198" t="s">
        <v>276</v>
      </c>
      <c r="B154" s="45" t="s">
        <v>112</v>
      </c>
      <c r="C154" s="45" t="s">
        <v>228</v>
      </c>
      <c r="D154" s="23"/>
      <c r="E154" s="22">
        <f>E155+E156</f>
        <v>566.7</v>
      </c>
      <c r="F154" s="22">
        <f>F155+F156</f>
        <v>0</v>
      </c>
      <c r="G154" s="22">
        <f>G155+G156</f>
        <v>566.7</v>
      </c>
      <c r="H154" s="28">
        <f>F154+F157</f>
        <v>0</v>
      </c>
    </row>
    <row r="155" spans="1:8" ht="63">
      <c r="A155" s="24" t="s">
        <v>17</v>
      </c>
      <c r="B155" s="45" t="s">
        <v>112</v>
      </c>
      <c r="C155" s="45" t="s">
        <v>228</v>
      </c>
      <c r="D155" s="45" t="s">
        <v>18</v>
      </c>
      <c r="E155" s="46">
        <v>554</v>
      </c>
      <c r="F155" s="46"/>
      <c r="G155" s="46">
        <f>E155+F155</f>
        <v>554</v>
      </c>
      <c r="H155" s="3"/>
    </row>
    <row r="156" spans="1:8" ht="31.5">
      <c r="A156" s="24" t="s">
        <v>15</v>
      </c>
      <c r="B156" s="45" t="s">
        <v>112</v>
      </c>
      <c r="C156" s="45" t="s">
        <v>228</v>
      </c>
      <c r="D156" s="45" t="s">
        <v>10</v>
      </c>
      <c r="E156" s="22">
        <v>12.7</v>
      </c>
      <c r="F156" s="22"/>
      <c r="G156" s="46">
        <f>E156+F156</f>
        <v>12.7</v>
      </c>
      <c r="H156" s="3"/>
    </row>
    <row r="157" spans="1:8" ht="173.25">
      <c r="A157" s="198" t="s">
        <v>409</v>
      </c>
      <c r="B157" s="45" t="s">
        <v>112</v>
      </c>
      <c r="C157" s="45" t="s">
        <v>408</v>
      </c>
      <c r="D157" s="45"/>
      <c r="E157" s="22">
        <f>E158+E159</f>
        <v>211.1</v>
      </c>
      <c r="F157" s="22">
        <f>F158+F159</f>
        <v>0</v>
      </c>
      <c r="G157" s="22">
        <f>G158+G159</f>
        <v>211.1</v>
      </c>
      <c r="H157" s="3"/>
    </row>
    <row r="158" spans="1:8" ht="63">
      <c r="A158" s="24" t="s">
        <v>17</v>
      </c>
      <c r="B158" s="45" t="s">
        <v>112</v>
      </c>
      <c r="C158" s="45" t="s">
        <v>408</v>
      </c>
      <c r="D158" s="45" t="s">
        <v>18</v>
      </c>
      <c r="E158" s="22">
        <v>206.9</v>
      </c>
      <c r="F158" s="22"/>
      <c r="G158" s="46">
        <f>E158+F158</f>
        <v>206.9</v>
      </c>
      <c r="H158" s="3"/>
    </row>
    <row r="159" spans="1:8" ht="31.5">
      <c r="A159" s="24" t="s">
        <v>15</v>
      </c>
      <c r="B159" s="45" t="s">
        <v>112</v>
      </c>
      <c r="C159" s="45" t="s">
        <v>408</v>
      </c>
      <c r="D159" s="45" t="s">
        <v>10</v>
      </c>
      <c r="E159" s="22">
        <v>4.2</v>
      </c>
      <c r="F159" s="22"/>
      <c r="G159" s="46">
        <f>E159+F159</f>
        <v>4.2</v>
      </c>
      <c r="H159" s="3"/>
    </row>
    <row r="160" spans="1:8" ht="63">
      <c r="A160" s="25" t="s">
        <v>261</v>
      </c>
      <c r="B160" s="30" t="s">
        <v>112</v>
      </c>
      <c r="C160" s="30" t="s">
        <v>229</v>
      </c>
      <c r="D160" s="38"/>
      <c r="E160" s="40">
        <f>E161+E162</f>
        <v>72.7</v>
      </c>
      <c r="F160" s="40">
        <f>F161+F162</f>
        <v>0</v>
      </c>
      <c r="G160" s="40">
        <f>G161+G162</f>
        <v>72.7</v>
      </c>
      <c r="H160" s="3"/>
    </row>
    <row r="161" spans="1:8" ht="63">
      <c r="A161" s="47" t="s">
        <v>17</v>
      </c>
      <c r="B161" s="45" t="s">
        <v>112</v>
      </c>
      <c r="C161" s="30" t="s">
        <v>229</v>
      </c>
      <c r="D161" s="45" t="s">
        <v>18</v>
      </c>
      <c r="E161" s="46">
        <v>67.7</v>
      </c>
      <c r="F161" s="46"/>
      <c r="G161" s="46">
        <f>E161+F161</f>
        <v>67.7</v>
      </c>
      <c r="H161" s="3"/>
    </row>
    <row r="162" spans="1:8" ht="31.5">
      <c r="A162" s="105" t="s">
        <v>15</v>
      </c>
      <c r="B162" s="45" t="s">
        <v>112</v>
      </c>
      <c r="C162" s="30" t="s">
        <v>229</v>
      </c>
      <c r="D162" s="45" t="s">
        <v>10</v>
      </c>
      <c r="E162" s="22">
        <v>5</v>
      </c>
      <c r="F162" s="22"/>
      <c r="G162" s="46">
        <f>E162+F162</f>
        <v>5</v>
      </c>
      <c r="H162" s="3"/>
    </row>
    <row r="163" spans="1:8" ht="31.5">
      <c r="A163" s="48" t="s">
        <v>54</v>
      </c>
      <c r="B163" s="45" t="s">
        <v>112</v>
      </c>
      <c r="C163" s="45" t="s">
        <v>219</v>
      </c>
      <c r="D163" s="45"/>
      <c r="E163" s="22">
        <f>E164+E165</f>
        <v>1673.8</v>
      </c>
      <c r="F163" s="22">
        <f>F164+F165</f>
        <v>54</v>
      </c>
      <c r="G163" s="22">
        <f>G164+G165</f>
        <v>1727.8</v>
      </c>
      <c r="H163" s="3"/>
    </row>
    <row r="164" spans="1:8" ht="31.5">
      <c r="A164" s="48" t="s">
        <v>15</v>
      </c>
      <c r="B164" s="45" t="s">
        <v>112</v>
      </c>
      <c r="C164" s="45" t="s">
        <v>219</v>
      </c>
      <c r="D164" s="45" t="s">
        <v>10</v>
      </c>
      <c r="E164" s="22">
        <v>1473.8</v>
      </c>
      <c r="F164" s="22">
        <v>54</v>
      </c>
      <c r="G164" s="22">
        <f>E164+F164</f>
        <v>1527.8</v>
      </c>
      <c r="H164" s="3"/>
    </row>
    <row r="165" spans="1:8" ht="15.75">
      <c r="A165" s="48" t="s">
        <v>11</v>
      </c>
      <c r="B165" s="45" t="s">
        <v>112</v>
      </c>
      <c r="C165" s="45" t="s">
        <v>219</v>
      </c>
      <c r="D165" s="45" t="s">
        <v>14</v>
      </c>
      <c r="E165" s="22">
        <v>200</v>
      </c>
      <c r="F165" s="22">
        <v>0</v>
      </c>
      <c r="G165" s="22">
        <f>E165+F165</f>
        <v>200</v>
      </c>
      <c r="H165" s="3"/>
    </row>
    <row r="166" spans="1:8" ht="15.75">
      <c r="A166" s="12" t="s">
        <v>86</v>
      </c>
      <c r="B166" s="103" t="s">
        <v>112</v>
      </c>
      <c r="C166" s="13" t="s">
        <v>220</v>
      </c>
      <c r="D166" s="13" t="s">
        <v>0</v>
      </c>
      <c r="E166" s="14">
        <f>E167+E169+E173+E171</f>
        <v>1149</v>
      </c>
      <c r="F166" s="14">
        <f>F167+F169+F173+F171</f>
        <v>0</v>
      </c>
      <c r="G166" s="14">
        <f>G167+G169+G173+G171</f>
        <v>1149</v>
      </c>
      <c r="H166" s="3"/>
    </row>
    <row r="167" spans="1:8" ht="47.25">
      <c r="A167" s="18" t="s">
        <v>23</v>
      </c>
      <c r="B167" s="30" t="s">
        <v>112</v>
      </c>
      <c r="C167" s="17" t="s">
        <v>221</v>
      </c>
      <c r="D167" s="9"/>
      <c r="E167" s="10">
        <f>E168</f>
        <v>47</v>
      </c>
      <c r="F167" s="10">
        <f>F168</f>
        <v>0</v>
      </c>
      <c r="G167" s="10">
        <f>G168</f>
        <v>47</v>
      </c>
      <c r="H167" s="3"/>
    </row>
    <row r="168" spans="1:8" ht="31.5">
      <c r="A168" s="48" t="s">
        <v>15</v>
      </c>
      <c r="B168" s="45" t="s">
        <v>112</v>
      </c>
      <c r="C168" s="17" t="s">
        <v>221</v>
      </c>
      <c r="D168" s="45" t="s">
        <v>10</v>
      </c>
      <c r="E168" s="22">
        <v>47</v>
      </c>
      <c r="F168" s="22"/>
      <c r="G168" s="22">
        <f>E168+F168</f>
        <v>47</v>
      </c>
      <c r="H168" s="3"/>
    </row>
    <row r="169" spans="1:8" ht="63">
      <c r="A169" s="59" t="s">
        <v>24</v>
      </c>
      <c r="B169" s="45" t="s">
        <v>112</v>
      </c>
      <c r="C169" s="17" t="s">
        <v>222</v>
      </c>
      <c r="D169" s="23"/>
      <c r="E169" s="22">
        <f>E170</f>
        <v>830.2</v>
      </c>
      <c r="F169" s="22">
        <f>F170</f>
        <v>0</v>
      </c>
      <c r="G169" s="22">
        <f>G170</f>
        <v>830.2</v>
      </c>
      <c r="H169" s="3"/>
    </row>
    <row r="170" spans="1:8" ht="31.5">
      <c r="A170" s="48" t="s">
        <v>15</v>
      </c>
      <c r="B170" s="45" t="s">
        <v>112</v>
      </c>
      <c r="C170" s="17" t="s">
        <v>222</v>
      </c>
      <c r="D170" s="45" t="s">
        <v>10</v>
      </c>
      <c r="E170" s="22">
        <v>830.2</v>
      </c>
      <c r="F170" s="22"/>
      <c r="G170" s="22">
        <f>E170+F170</f>
        <v>830.2</v>
      </c>
      <c r="H170" s="3"/>
    </row>
    <row r="171" spans="1:8" ht="31.5">
      <c r="A171" s="48" t="s">
        <v>267</v>
      </c>
      <c r="B171" s="45" t="s">
        <v>112</v>
      </c>
      <c r="C171" s="17" t="s">
        <v>266</v>
      </c>
      <c r="D171" s="23"/>
      <c r="E171" s="22">
        <f>E172</f>
        <v>171.8</v>
      </c>
      <c r="F171" s="22">
        <f>F172</f>
        <v>0</v>
      </c>
      <c r="G171" s="22">
        <f>G172</f>
        <v>171.8</v>
      </c>
      <c r="H171" s="3"/>
    </row>
    <row r="172" spans="1:8" ht="31.5">
      <c r="A172" s="48" t="s">
        <v>15</v>
      </c>
      <c r="B172" s="45" t="s">
        <v>112</v>
      </c>
      <c r="C172" s="17" t="s">
        <v>266</v>
      </c>
      <c r="D172" s="45" t="s">
        <v>10</v>
      </c>
      <c r="E172" s="22">
        <v>171.8</v>
      </c>
      <c r="F172" s="22">
        <v>0</v>
      </c>
      <c r="G172" s="22">
        <f>E172+F172</f>
        <v>171.8</v>
      </c>
      <c r="H172" s="3"/>
    </row>
    <row r="173" spans="1:8" ht="15.75">
      <c r="A173" s="106" t="s">
        <v>73</v>
      </c>
      <c r="B173" s="45" t="s">
        <v>112</v>
      </c>
      <c r="C173" s="17" t="s">
        <v>223</v>
      </c>
      <c r="D173" s="23"/>
      <c r="E173" s="22">
        <f>E174</f>
        <v>100</v>
      </c>
      <c r="F173" s="22">
        <f>F174</f>
        <v>0</v>
      </c>
      <c r="G173" s="22">
        <f>G174</f>
        <v>100</v>
      </c>
      <c r="H173" s="3"/>
    </row>
    <row r="174" spans="1:8" ht="31.5">
      <c r="A174" s="48" t="s">
        <v>15</v>
      </c>
      <c r="B174" s="45" t="s">
        <v>112</v>
      </c>
      <c r="C174" s="17" t="s">
        <v>223</v>
      </c>
      <c r="D174" s="45" t="s">
        <v>10</v>
      </c>
      <c r="E174" s="22">
        <v>100</v>
      </c>
      <c r="F174" s="22"/>
      <c r="G174" s="22">
        <f>E174+F174</f>
        <v>100</v>
      </c>
      <c r="H174" s="3"/>
    </row>
    <row r="175" spans="1:8" ht="31.5">
      <c r="A175" s="12" t="s">
        <v>97</v>
      </c>
      <c r="B175" s="103" t="s">
        <v>112</v>
      </c>
      <c r="C175" s="13" t="s">
        <v>224</v>
      </c>
      <c r="D175" s="13" t="s">
        <v>0</v>
      </c>
      <c r="E175" s="14">
        <f aca="true" t="shared" si="3" ref="E175:G176">E176</f>
        <v>5</v>
      </c>
      <c r="F175" s="14">
        <f t="shared" si="3"/>
        <v>0</v>
      </c>
      <c r="G175" s="14">
        <f t="shared" si="3"/>
        <v>5</v>
      </c>
      <c r="H175" s="3"/>
    </row>
    <row r="176" spans="1:8" ht="31.5">
      <c r="A176" s="59" t="s">
        <v>114</v>
      </c>
      <c r="B176" s="45" t="s">
        <v>112</v>
      </c>
      <c r="C176" s="17" t="s">
        <v>225</v>
      </c>
      <c r="D176" s="23"/>
      <c r="E176" s="22">
        <f t="shared" si="3"/>
        <v>5</v>
      </c>
      <c r="F176" s="22">
        <f t="shared" si="3"/>
        <v>0</v>
      </c>
      <c r="G176" s="22">
        <f t="shared" si="3"/>
        <v>5</v>
      </c>
      <c r="H176" s="3"/>
    </row>
    <row r="177" spans="1:8" ht="31.5">
      <c r="A177" s="48" t="s">
        <v>15</v>
      </c>
      <c r="B177" s="45" t="s">
        <v>112</v>
      </c>
      <c r="C177" s="17" t="s">
        <v>225</v>
      </c>
      <c r="D177" s="45" t="s">
        <v>10</v>
      </c>
      <c r="E177" s="22">
        <v>5</v>
      </c>
      <c r="F177" s="22"/>
      <c r="G177" s="22">
        <f>E177+F177</f>
        <v>5</v>
      </c>
      <c r="H177" s="3"/>
    </row>
    <row r="178" spans="1:8" ht="31.5">
      <c r="A178" s="101" t="s">
        <v>98</v>
      </c>
      <c r="B178" s="96" t="s">
        <v>112</v>
      </c>
      <c r="C178" s="95" t="s">
        <v>183</v>
      </c>
      <c r="D178" s="95" t="s">
        <v>0</v>
      </c>
      <c r="E178" s="102">
        <f>E179+E186+E189</f>
        <v>16606.800000000003</v>
      </c>
      <c r="F178" s="102">
        <f>F179+F186+F189</f>
        <v>0</v>
      </c>
      <c r="G178" s="102">
        <f>G179+G186+G189</f>
        <v>16606.800000000003</v>
      </c>
      <c r="H178" s="3"/>
    </row>
    <row r="179" spans="1:8" ht="31.5">
      <c r="A179" s="12" t="s">
        <v>115</v>
      </c>
      <c r="B179" s="103" t="s">
        <v>112</v>
      </c>
      <c r="C179" s="13" t="s">
        <v>195</v>
      </c>
      <c r="D179" s="13" t="s">
        <v>0</v>
      </c>
      <c r="E179" s="14">
        <f>E180+E182</f>
        <v>16059.400000000001</v>
      </c>
      <c r="F179" s="14">
        <f>F180+F182</f>
        <v>0</v>
      </c>
      <c r="G179" s="14">
        <f>G180+G182</f>
        <v>16059.400000000001</v>
      </c>
      <c r="H179" s="3"/>
    </row>
    <row r="180" spans="1:8" ht="15.75">
      <c r="A180" s="16" t="s">
        <v>36</v>
      </c>
      <c r="B180" s="30" t="s">
        <v>112</v>
      </c>
      <c r="C180" s="38" t="s">
        <v>196</v>
      </c>
      <c r="D180" s="11"/>
      <c r="E180" s="22">
        <f>E181</f>
        <v>32</v>
      </c>
      <c r="F180" s="22">
        <f>F181</f>
        <v>0</v>
      </c>
      <c r="G180" s="22">
        <f>G181</f>
        <v>32</v>
      </c>
      <c r="H180" s="3"/>
    </row>
    <row r="181" spans="1:8" ht="31.5">
      <c r="A181" s="43" t="s">
        <v>15</v>
      </c>
      <c r="B181" s="45" t="s">
        <v>112</v>
      </c>
      <c r="C181" s="38" t="s">
        <v>196</v>
      </c>
      <c r="D181" s="45" t="s">
        <v>10</v>
      </c>
      <c r="E181" s="22">
        <v>32</v>
      </c>
      <c r="F181" s="22"/>
      <c r="G181" s="22">
        <f>E181+F181</f>
        <v>32</v>
      </c>
      <c r="H181" s="3"/>
    </row>
    <row r="182" spans="1:8" ht="15.75">
      <c r="A182" s="43" t="s">
        <v>77</v>
      </c>
      <c r="B182" s="45" t="s">
        <v>112</v>
      </c>
      <c r="C182" s="38" t="s">
        <v>197</v>
      </c>
      <c r="D182" s="45"/>
      <c r="E182" s="46">
        <f>E183+E184+E185</f>
        <v>16027.400000000001</v>
      </c>
      <c r="F182" s="46">
        <f>F183+F184+F185</f>
        <v>0</v>
      </c>
      <c r="G182" s="46">
        <f>G183+G184+G185</f>
        <v>16027.400000000001</v>
      </c>
      <c r="H182" s="3"/>
    </row>
    <row r="183" spans="1:8" ht="63">
      <c r="A183" s="24" t="s">
        <v>17</v>
      </c>
      <c r="B183" s="45" t="s">
        <v>112</v>
      </c>
      <c r="C183" s="38" t="s">
        <v>197</v>
      </c>
      <c r="D183" s="45" t="s">
        <v>18</v>
      </c>
      <c r="E183" s="39">
        <v>14982.7</v>
      </c>
      <c r="F183" s="39">
        <v>-320.6</v>
      </c>
      <c r="G183" s="39">
        <f>E183+F183</f>
        <v>14662.1</v>
      </c>
      <c r="H183" s="3"/>
    </row>
    <row r="184" spans="1:8" ht="31.5">
      <c r="A184" s="43" t="s">
        <v>15</v>
      </c>
      <c r="B184" s="45" t="s">
        <v>112</v>
      </c>
      <c r="C184" s="38" t="s">
        <v>197</v>
      </c>
      <c r="D184" s="45" t="s">
        <v>10</v>
      </c>
      <c r="E184" s="39">
        <v>991.1</v>
      </c>
      <c r="F184" s="39">
        <v>329.6</v>
      </c>
      <c r="G184" s="39">
        <f>E184+F184</f>
        <v>1320.7</v>
      </c>
      <c r="H184" s="3"/>
    </row>
    <row r="185" spans="1:8" ht="15.75">
      <c r="A185" s="43" t="s">
        <v>11</v>
      </c>
      <c r="B185" s="45" t="s">
        <v>112</v>
      </c>
      <c r="C185" s="38" t="s">
        <v>262</v>
      </c>
      <c r="D185" s="45" t="s">
        <v>14</v>
      </c>
      <c r="E185" s="39">
        <v>53.6</v>
      </c>
      <c r="F185" s="39">
        <v>-9</v>
      </c>
      <c r="G185" s="39">
        <f>E185+F185</f>
        <v>44.6</v>
      </c>
      <c r="H185" s="3"/>
    </row>
    <row r="186" spans="1:8" ht="31.5">
      <c r="A186" s="26" t="s">
        <v>116</v>
      </c>
      <c r="B186" s="103" t="s">
        <v>112</v>
      </c>
      <c r="C186" s="13" t="s">
        <v>182</v>
      </c>
      <c r="D186" s="13"/>
      <c r="E186" s="14">
        <f aca="true" t="shared" si="4" ref="E186:G187">E187</f>
        <v>397.4</v>
      </c>
      <c r="F186" s="14">
        <f t="shared" si="4"/>
        <v>0</v>
      </c>
      <c r="G186" s="14">
        <f t="shared" si="4"/>
        <v>397.4</v>
      </c>
      <c r="H186" s="3"/>
    </row>
    <row r="187" spans="1:8" ht="31.5">
      <c r="A187" s="24" t="s">
        <v>37</v>
      </c>
      <c r="B187" s="30" t="s">
        <v>112</v>
      </c>
      <c r="C187" s="38" t="s">
        <v>198</v>
      </c>
      <c r="D187" s="23"/>
      <c r="E187" s="46">
        <f t="shared" si="4"/>
        <v>397.4</v>
      </c>
      <c r="F187" s="46">
        <f t="shared" si="4"/>
        <v>0</v>
      </c>
      <c r="G187" s="46">
        <f t="shared" si="4"/>
        <v>397.4</v>
      </c>
      <c r="H187" s="3"/>
    </row>
    <row r="188" spans="1:8" ht="31.5">
      <c r="A188" s="43" t="s">
        <v>15</v>
      </c>
      <c r="B188" s="45" t="s">
        <v>112</v>
      </c>
      <c r="C188" s="38" t="s">
        <v>198</v>
      </c>
      <c r="D188" s="23" t="s">
        <v>10</v>
      </c>
      <c r="E188" s="22">
        <v>397.4</v>
      </c>
      <c r="F188" s="22">
        <v>0</v>
      </c>
      <c r="G188" s="22">
        <f>E188+F188</f>
        <v>397.4</v>
      </c>
      <c r="H188" s="3"/>
    </row>
    <row r="189" spans="1:8" ht="31.5">
      <c r="A189" s="26" t="s">
        <v>133</v>
      </c>
      <c r="B189" s="103" t="s">
        <v>112</v>
      </c>
      <c r="C189" s="13" t="s">
        <v>199</v>
      </c>
      <c r="D189" s="13"/>
      <c r="E189" s="14">
        <f>E190+E192+E194</f>
        <v>150</v>
      </c>
      <c r="F189" s="14">
        <f>F190+F192+F194</f>
        <v>0</v>
      </c>
      <c r="G189" s="14">
        <f>G190+G192+G194</f>
        <v>150</v>
      </c>
      <c r="H189" s="3"/>
    </row>
    <row r="190" spans="1:8" ht="63">
      <c r="A190" s="43" t="s">
        <v>134</v>
      </c>
      <c r="B190" s="45" t="s">
        <v>112</v>
      </c>
      <c r="C190" s="38" t="s">
        <v>200</v>
      </c>
      <c r="D190" s="23"/>
      <c r="E190" s="22">
        <f>E191</f>
        <v>40</v>
      </c>
      <c r="F190" s="22">
        <f>F191</f>
        <v>0</v>
      </c>
      <c r="G190" s="22">
        <f>G191</f>
        <v>40</v>
      </c>
      <c r="H190" s="3"/>
    </row>
    <row r="191" spans="1:8" ht="31.5">
      <c r="A191" s="43" t="s">
        <v>15</v>
      </c>
      <c r="B191" s="45" t="s">
        <v>112</v>
      </c>
      <c r="C191" s="38" t="s">
        <v>200</v>
      </c>
      <c r="D191" s="23" t="s">
        <v>10</v>
      </c>
      <c r="E191" s="22">
        <v>40</v>
      </c>
      <c r="F191" s="22"/>
      <c r="G191" s="22">
        <f>E191+F191</f>
        <v>40</v>
      </c>
      <c r="H191" s="3"/>
    </row>
    <row r="192" spans="1:8" ht="63">
      <c r="A192" s="43" t="s">
        <v>135</v>
      </c>
      <c r="B192" s="45" t="s">
        <v>112</v>
      </c>
      <c r="C192" s="38" t="s">
        <v>201</v>
      </c>
      <c r="D192" s="23"/>
      <c r="E192" s="22">
        <f>E193</f>
        <v>70</v>
      </c>
      <c r="F192" s="22">
        <f>F193</f>
        <v>0</v>
      </c>
      <c r="G192" s="22">
        <f>G193</f>
        <v>70</v>
      </c>
      <c r="H192" s="3"/>
    </row>
    <row r="193" spans="1:8" ht="31.5">
      <c r="A193" s="43" t="s">
        <v>15</v>
      </c>
      <c r="B193" s="45" t="s">
        <v>112</v>
      </c>
      <c r="C193" s="38" t="s">
        <v>201</v>
      </c>
      <c r="D193" s="23" t="s">
        <v>10</v>
      </c>
      <c r="E193" s="22">
        <v>70</v>
      </c>
      <c r="F193" s="22"/>
      <c r="G193" s="22">
        <f>E193+F193</f>
        <v>70</v>
      </c>
      <c r="H193" s="3"/>
    </row>
    <row r="194" spans="1:8" ht="47.25">
      <c r="A194" s="43" t="s">
        <v>136</v>
      </c>
      <c r="B194" s="45" t="s">
        <v>112</v>
      </c>
      <c r="C194" s="38" t="s">
        <v>202</v>
      </c>
      <c r="D194" s="23"/>
      <c r="E194" s="22">
        <f>E195+E196</f>
        <v>40</v>
      </c>
      <c r="F194" s="22">
        <f>F195+F196</f>
        <v>0</v>
      </c>
      <c r="G194" s="22">
        <f>G195+G196</f>
        <v>40</v>
      </c>
      <c r="H194" s="3"/>
    </row>
    <row r="195" spans="1:8" ht="31.5">
      <c r="A195" s="43" t="s">
        <v>15</v>
      </c>
      <c r="B195" s="45" t="s">
        <v>112</v>
      </c>
      <c r="C195" s="38" t="s">
        <v>202</v>
      </c>
      <c r="D195" s="23" t="s">
        <v>10</v>
      </c>
      <c r="E195" s="22">
        <v>10</v>
      </c>
      <c r="F195" s="22">
        <v>0</v>
      </c>
      <c r="G195" s="22">
        <f>E195+F195</f>
        <v>10</v>
      </c>
      <c r="H195" s="3"/>
    </row>
    <row r="196" spans="1:8" ht="15.75">
      <c r="A196" s="43" t="s">
        <v>30</v>
      </c>
      <c r="B196" s="45" t="s">
        <v>112</v>
      </c>
      <c r="C196" s="38" t="s">
        <v>380</v>
      </c>
      <c r="D196" s="23" t="s">
        <v>19</v>
      </c>
      <c r="E196" s="22">
        <v>30</v>
      </c>
      <c r="F196" s="22">
        <v>0</v>
      </c>
      <c r="G196" s="22">
        <f>E196+F196</f>
        <v>30</v>
      </c>
      <c r="H196" s="3"/>
    </row>
    <row r="197" spans="1:8" ht="31.5">
      <c r="A197" s="101" t="s">
        <v>117</v>
      </c>
      <c r="B197" s="107" t="s">
        <v>112</v>
      </c>
      <c r="C197" s="95" t="s">
        <v>230</v>
      </c>
      <c r="D197" s="95" t="s">
        <v>0</v>
      </c>
      <c r="E197" s="102">
        <f>E198+E201+E210</f>
        <v>25420.100000000002</v>
      </c>
      <c r="F197" s="102">
        <f>F198+F201+F210</f>
        <v>0</v>
      </c>
      <c r="G197" s="102">
        <f>G198+G201+G210</f>
        <v>25420.100000000002</v>
      </c>
      <c r="H197" s="3"/>
    </row>
    <row r="198" spans="1:8" ht="31.5">
      <c r="A198" s="12" t="s">
        <v>100</v>
      </c>
      <c r="B198" s="103" t="s">
        <v>112</v>
      </c>
      <c r="C198" s="13" t="s">
        <v>231</v>
      </c>
      <c r="D198" s="13" t="s">
        <v>0</v>
      </c>
      <c r="E198" s="14">
        <f aca="true" t="shared" si="5" ref="E198:G199">E199</f>
        <v>50</v>
      </c>
      <c r="F198" s="14">
        <f t="shared" si="5"/>
        <v>0</v>
      </c>
      <c r="G198" s="14">
        <f t="shared" si="5"/>
        <v>50</v>
      </c>
      <c r="H198" s="3"/>
    </row>
    <row r="199" spans="1:8" ht="31.5">
      <c r="A199" s="43" t="s">
        <v>63</v>
      </c>
      <c r="B199" s="45" t="s">
        <v>112</v>
      </c>
      <c r="C199" s="17" t="s">
        <v>232</v>
      </c>
      <c r="D199" s="45"/>
      <c r="E199" s="46">
        <f t="shared" si="5"/>
        <v>50</v>
      </c>
      <c r="F199" s="46">
        <f t="shared" si="5"/>
        <v>0</v>
      </c>
      <c r="G199" s="46">
        <f t="shared" si="5"/>
        <v>50</v>
      </c>
      <c r="H199" s="3"/>
    </row>
    <row r="200" spans="1:8" ht="63">
      <c r="A200" s="71" t="s">
        <v>17</v>
      </c>
      <c r="B200" s="45" t="s">
        <v>112</v>
      </c>
      <c r="C200" s="17" t="s">
        <v>232</v>
      </c>
      <c r="D200" s="45" t="s">
        <v>18</v>
      </c>
      <c r="E200" s="46">
        <v>50</v>
      </c>
      <c r="F200" s="46"/>
      <c r="G200" s="46">
        <f>E200+F200</f>
        <v>50</v>
      </c>
      <c r="H200" s="3"/>
    </row>
    <row r="201" spans="1:8" ht="47.25">
      <c r="A201" s="12" t="s">
        <v>101</v>
      </c>
      <c r="B201" s="103" t="s">
        <v>112</v>
      </c>
      <c r="C201" s="13" t="s">
        <v>184</v>
      </c>
      <c r="D201" s="13" t="s">
        <v>0</v>
      </c>
      <c r="E201" s="14">
        <f>E204+E206+E202+E208</f>
        <v>25190.100000000002</v>
      </c>
      <c r="F201" s="14">
        <f>F204+F206+F202+F208</f>
        <v>0</v>
      </c>
      <c r="G201" s="14">
        <f>G204+G206+G202+G208</f>
        <v>25190.100000000002</v>
      </c>
      <c r="H201" s="3"/>
    </row>
    <row r="202" spans="1:8" ht="110.25">
      <c r="A202" s="140" t="s">
        <v>80</v>
      </c>
      <c r="B202" s="30" t="s">
        <v>112</v>
      </c>
      <c r="C202" s="139" t="s">
        <v>286</v>
      </c>
      <c r="D202" s="138"/>
      <c r="E202" s="136">
        <f>E203</f>
        <v>20683.9</v>
      </c>
      <c r="F202" s="136">
        <f>F203</f>
        <v>0</v>
      </c>
      <c r="G202" s="136">
        <f>G203</f>
        <v>20683.9</v>
      </c>
      <c r="H202" s="3"/>
    </row>
    <row r="203" spans="1:9" ht="31.5">
      <c r="A203" s="137" t="s">
        <v>32</v>
      </c>
      <c r="B203" s="30" t="s">
        <v>112</v>
      </c>
      <c r="C203" s="138" t="s">
        <v>286</v>
      </c>
      <c r="D203" s="138" t="s">
        <v>27</v>
      </c>
      <c r="E203" s="136">
        <v>20683.9</v>
      </c>
      <c r="F203" s="136"/>
      <c r="G203" s="136">
        <f>E203+F203</f>
        <v>20683.9</v>
      </c>
      <c r="H203" s="3"/>
      <c r="I203" s="122"/>
    </row>
    <row r="204" spans="1:8" ht="63">
      <c r="A204" s="24" t="s">
        <v>368</v>
      </c>
      <c r="B204" s="45" t="s">
        <v>112</v>
      </c>
      <c r="C204" s="17" t="s">
        <v>370</v>
      </c>
      <c r="D204" s="45"/>
      <c r="E204" s="46">
        <f>E205</f>
        <v>834.5</v>
      </c>
      <c r="F204" s="46">
        <f>F205</f>
        <v>0</v>
      </c>
      <c r="G204" s="46">
        <f>G205</f>
        <v>834.5</v>
      </c>
      <c r="H204" s="3"/>
    </row>
    <row r="205" spans="1:8" ht="15.75">
      <c r="A205" s="43" t="s">
        <v>30</v>
      </c>
      <c r="B205" s="45" t="s">
        <v>112</v>
      </c>
      <c r="C205" s="17" t="s">
        <v>370</v>
      </c>
      <c r="D205" s="45" t="s">
        <v>19</v>
      </c>
      <c r="E205" s="46">
        <v>834.5</v>
      </c>
      <c r="F205" s="46"/>
      <c r="G205" s="46">
        <f>E205+F205</f>
        <v>834.5</v>
      </c>
      <c r="H205" s="3"/>
    </row>
    <row r="206" spans="1:8" ht="51" customHeight="1">
      <c r="A206" s="24" t="s">
        <v>369</v>
      </c>
      <c r="B206" s="45" t="s">
        <v>112</v>
      </c>
      <c r="C206" s="17" t="s">
        <v>371</v>
      </c>
      <c r="D206" s="45"/>
      <c r="E206" s="46">
        <f>E207</f>
        <v>834.5</v>
      </c>
      <c r="F206" s="46">
        <f>F207</f>
        <v>0</v>
      </c>
      <c r="G206" s="46">
        <f>G207</f>
        <v>834.5</v>
      </c>
      <c r="H206" s="3"/>
    </row>
    <row r="207" spans="1:8" ht="15.75">
      <c r="A207" s="43" t="s">
        <v>30</v>
      </c>
      <c r="B207" s="45" t="s">
        <v>112</v>
      </c>
      <c r="C207" s="17" t="s">
        <v>371</v>
      </c>
      <c r="D207" s="45" t="s">
        <v>19</v>
      </c>
      <c r="E207" s="46">
        <v>834.5</v>
      </c>
      <c r="F207" s="46"/>
      <c r="G207" s="46">
        <f>E207+F207</f>
        <v>834.5</v>
      </c>
      <c r="H207" s="3"/>
    </row>
    <row r="208" spans="1:8" ht="51" customHeight="1">
      <c r="A208" s="43" t="s">
        <v>282</v>
      </c>
      <c r="B208" s="45" t="s">
        <v>112</v>
      </c>
      <c r="C208" s="17" t="s">
        <v>334</v>
      </c>
      <c r="D208" s="45"/>
      <c r="E208" s="46">
        <f>E209</f>
        <v>2837.2</v>
      </c>
      <c r="F208" s="46">
        <f>F209</f>
        <v>0</v>
      </c>
      <c r="G208" s="46">
        <f>G209</f>
        <v>2837.2</v>
      </c>
      <c r="H208" s="3"/>
    </row>
    <row r="209" spans="1:8" ht="15.75">
      <c r="A209" s="43" t="s">
        <v>30</v>
      </c>
      <c r="B209" s="45" t="s">
        <v>112</v>
      </c>
      <c r="C209" s="17" t="s">
        <v>334</v>
      </c>
      <c r="D209" s="45" t="s">
        <v>19</v>
      </c>
      <c r="E209" s="46">
        <v>2837.2</v>
      </c>
      <c r="F209" s="46">
        <v>0</v>
      </c>
      <c r="G209" s="46">
        <f>E209+F209</f>
        <v>2837.2</v>
      </c>
      <c r="H209" s="3"/>
    </row>
    <row r="210" spans="1:8" ht="31.5">
      <c r="A210" s="12" t="s">
        <v>102</v>
      </c>
      <c r="B210" s="103" t="s">
        <v>112</v>
      </c>
      <c r="C210" s="13" t="s">
        <v>234</v>
      </c>
      <c r="D210" s="13" t="s">
        <v>0</v>
      </c>
      <c r="E210" s="14">
        <f>E211+E213</f>
        <v>180</v>
      </c>
      <c r="F210" s="14">
        <f>F211+F213</f>
        <v>0</v>
      </c>
      <c r="G210" s="14">
        <f>G211+G213</f>
        <v>180</v>
      </c>
      <c r="H210" s="3"/>
    </row>
    <row r="211" spans="1:8" ht="31.5">
      <c r="A211" s="16" t="s">
        <v>39</v>
      </c>
      <c r="B211" s="30" t="s">
        <v>112</v>
      </c>
      <c r="C211" s="17" t="s">
        <v>235</v>
      </c>
      <c r="D211" s="17"/>
      <c r="E211" s="19">
        <f>E212</f>
        <v>80</v>
      </c>
      <c r="F211" s="19">
        <f>F212</f>
        <v>0</v>
      </c>
      <c r="G211" s="19">
        <f>G212</f>
        <v>80</v>
      </c>
      <c r="H211" s="3"/>
    </row>
    <row r="212" spans="1:8" ht="31.5">
      <c r="A212" s="78" t="s">
        <v>12</v>
      </c>
      <c r="B212" s="45" t="s">
        <v>112</v>
      </c>
      <c r="C212" s="17" t="s">
        <v>235</v>
      </c>
      <c r="D212" s="45" t="s">
        <v>13</v>
      </c>
      <c r="E212" s="46">
        <v>80</v>
      </c>
      <c r="F212" s="46"/>
      <c r="G212" s="46">
        <f>E212+F212</f>
        <v>80</v>
      </c>
      <c r="H212" s="3"/>
    </row>
    <row r="213" spans="1:8" ht="47.25">
      <c r="A213" s="16" t="s">
        <v>283</v>
      </c>
      <c r="B213" s="45" t="s">
        <v>112</v>
      </c>
      <c r="C213" s="17" t="s">
        <v>278</v>
      </c>
      <c r="D213" s="17"/>
      <c r="E213" s="19">
        <f>E214</f>
        <v>100</v>
      </c>
      <c r="F213" s="19">
        <f>F214</f>
        <v>0</v>
      </c>
      <c r="G213" s="19">
        <f>G214</f>
        <v>100</v>
      </c>
      <c r="H213" s="3"/>
    </row>
    <row r="214" spans="1:8" ht="31.5">
      <c r="A214" s="78" t="s">
        <v>12</v>
      </c>
      <c r="B214" s="45" t="s">
        <v>112</v>
      </c>
      <c r="C214" s="17" t="s">
        <v>278</v>
      </c>
      <c r="D214" s="45" t="s">
        <v>13</v>
      </c>
      <c r="E214" s="46">
        <v>100</v>
      </c>
      <c r="F214" s="46">
        <v>0</v>
      </c>
      <c r="G214" s="46">
        <f>E214+F214</f>
        <v>100</v>
      </c>
      <c r="H214" s="3"/>
    </row>
    <row r="215" spans="1:8" ht="15.75">
      <c r="A215" s="94" t="s">
        <v>33</v>
      </c>
      <c r="B215" s="96" t="s">
        <v>112</v>
      </c>
      <c r="C215" s="96" t="s">
        <v>144</v>
      </c>
      <c r="D215" s="96" t="s">
        <v>0</v>
      </c>
      <c r="E215" s="108">
        <f>E218+E246+E250+E244+E226+E228+E222+E224+E232+E234+E236+E216+E240+E238+E248+E242+E230</f>
        <v>43045.10000000002</v>
      </c>
      <c r="F215" s="108">
        <f>F218+F246+F250+F244+F226+F228+F222+F224+F232+F234+F236+F216+F240+F238+F248+F242+F230</f>
        <v>5356.6</v>
      </c>
      <c r="G215" s="108">
        <f>G218+G246+G250+G244+G226+G228+G222+G224+G232+G234+G236+G216+G240+G238+G248+G242+G230</f>
        <v>48401.700000000026</v>
      </c>
      <c r="H215" s="3"/>
    </row>
    <row r="216" spans="1:8" ht="15.75">
      <c r="A216" s="71" t="s">
        <v>381</v>
      </c>
      <c r="B216" s="30" t="s">
        <v>112</v>
      </c>
      <c r="C216" s="30" t="s">
        <v>382</v>
      </c>
      <c r="D216" s="30"/>
      <c r="E216" s="46">
        <f>E217</f>
        <v>361.3</v>
      </c>
      <c r="F216" s="46">
        <f>F217</f>
        <v>0</v>
      </c>
      <c r="G216" s="46">
        <f>G217</f>
        <v>361.3</v>
      </c>
      <c r="H216" s="3"/>
    </row>
    <row r="217" spans="1:8" ht="31.5">
      <c r="A217" s="169" t="s">
        <v>15</v>
      </c>
      <c r="B217" s="30" t="s">
        <v>112</v>
      </c>
      <c r="C217" s="30" t="s">
        <v>382</v>
      </c>
      <c r="D217" s="30" t="s">
        <v>10</v>
      </c>
      <c r="E217" s="46">
        <v>361.3</v>
      </c>
      <c r="F217" s="46">
        <v>0</v>
      </c>
      <c r="G217" s="46">
        <f>E217+F217</f>
        <v>361.3</v>
      </c>
      <c r="H217" s="3"/>
    </row>
    <row r="218" spans="1:8" ht="31.5">
      <c r="A218" s="24" t="s">
        <v>74</v>
      </c>
      <c r="B218" s="30" t="s">
        <v>112</v>
      </c>
      <c r="C218" s="45" t="s">
        <v>152</v>
      </c>
      <c r="D218" s="70"/>
      <c r="E218" s="46">
        <f>E221+E220+E219</f>
        <v>40465.4</v>
      </c>
      <c r="F218" s="46">
        <f>F221+F220+F219</f>
        <v>5356.6</v>
      </c>
      <c r="G218" s="46">
        <f>G221+G220+G219</f>
        <v>45822.00000000001</v>
      </c>
      <c r="H218" s="3"/>
    </row>
    <row r="219" spans="1:8" ht="31.5">
      <c r="A219" s="169" t="s">
        <v>15</v>
      </c>
      <c r="B219" s="30" t="s">
        <v>112</v>
      </c>
      <c r="C219" s="45" t="s">
        <v>152</v>
      </c>
      <c r="D219" s="45" t="s">
        <v>10</v>
      </c>
      <c r="E219" s="46">
        <v>474.5</v>
      </c>
      <c r="F219" s="46"/>
      <c r="G219" s="46">
        <f>E219+F219</f>
        <v>474.5</v>
      </c>
      <c r="H219" s="3"/>
    </row>
    <row r="220" spans="1:8" ht="15.75">
      <c r="A220" s="43" t="s">
        <v>30</v>
      </c>
      <c r="B220" s="30" t="s">
        <v>112</v>
      </c>
      <c r="C220" s="45" t="s">
        <v>152</v>
      </c>
      <c r="D220" s="45" t="s">
        <v>19</v>
      </c>
      <c r="E220" s="46">
        <v>60</v>
      </c>
      <c r="F220" s="46">
        <v>1016.4</v>
      </c>
      <c r="G220" s="46">
        <f>E220+F220</f>
        <v>1076.4</v>
      </c>
      <c r="H220" s="3"/>
    </row>
    <row r="221" spans="1:8" ht="15.75">
      <c r="A221" s="50" t="s">
        <v>11</v>
      </c>
      <c r="B221" s="45" t="s">
        <v>112</v>
      </c>
      <c r="C221" s="45" t="s">
        <v>152</v>
      </c>
      <c r="D221" s="45" t="s">
        <v>14</v>
      </c>
      <c r="E221" s="46">
        <v>39930.9</v>
      </c>
      <c r="F221" s="46">
        <f>16+4747.5+331.8+264.6-3.3-1016.4</f>
        <v>4340.200000000001</v>
      </c>
      <c r="G221" s="46">
        <f>E221+F221</f>
        <v>44271.100000000006</v>
      </c>
      <c r="H221" s="3"/>
    </row>
    <row r="222" spans="1:8" ht="141.75">
      <c r="A222" s="169" t="s">
        <v>356</v>
      </c>
      <c r="B222" s="45" t="s">
        <v>112</v>
      </c>
      <c r="C222" s="45" t="s">
        <v>357</v>
      </c>
      <c r="D222" s="45"/>
      <c r="E222" s="46">
        <f>E223</f>
        <v>13.3</v>
      </c>
      <c r="F222" s="46">
        <f>F223</f>
        <v>0</v>
      </c>
      <c r="G222" s="46">
        <f>G223</f>
        <v>13.3</v>
      </c>
      <c r="H222" s="3"/>
    </row>
    <row r="223" spans="1:8" ht="31.5">
      <c r="A223" s="50" t="s">
        <v>15</v>
      </c>
      <c r="B223" s="45" t="s">
        <v>112</v>
      </c>
      <c r="C223" s="45" t="s">
        <v>357</v>
      </c>
      <c r="D223" s="45" t="s">
        <v>10</v>
      </c>
      <c r="E223" s="46">
        <v>13.3</v>
      </c>
      <c r="F223" s="46"/>
      <c r="G223" s="46">
        <f>E223+F223</f>
        <v>13.3</v>
      </c>
      <c r="H223" s="3"/>
    </row>
    <row r="224" spans="1:8" ht="63">
      <c r="A224" s="50" t="s">
        <v>358</v>
      </c>
      <c r="B224" s="45" t="s">
        <v>112</v>
      </c>
      <c r="C224" s="45" t="s">
        <v>359</v>
      </c>
      <c r="D224" s="45"/>
      <c r="E224" s="46">
        <f>E225</f>
        <v>9.3</v>
      </c>
      <c r="F224" s="46">
        <f>F225</f>
        <v>0</v>
      </c>
      <c r="G224" s="46">
        <f>G225</f>
        <v>9.3</v>
      </c>
      <c r="H224" s="3"/>
    </row>
    <row r="225" spans="1:8" ht="31.5">
      <c r="A225" s="50" t="s">
        <v>15</v>
      </c>
      <c r="B225" s="45" t="s">
        <v>112</v>
      </c>
      <c r="C225" s="45" t="s">
        <v>359</v>
      </c>
      <c r="D225" s="45" t="s">
        <v>10</v>
      </c>
      <c r="E225" s="46">
        <v>9.3</v>
      </c>
      <c r="F225" s="46"/>
      <c r="G225" s="46">
        <f>E225+F225</f>
        <v>9.3</v>
      </c>
      <c r="H225" s="3"/>
    </row>
    <row r="226" spans="1:8" ht="78.75">
      <c r="A226" s="50" t="s">
        <v>322</v>
      </c>
      <c r="B226" s="45" t="s">
        <v>112</v>
      </c>
      <c r="C226" s="45" t="s">
        <v>320</v>
      </c>
      <c r="D226" s="23"/>
      <c r="E226" s="46">
        <f>E227</f>
        <v>9.3</v>
      </c>
      <c r="F226" s="46">
        <f>F227</f>
        <v>0</v>
      </c>
      <c r="G226" s="46">
        <f>G227</f>
        <v>9.3</v>
      </c>
      <c r="H226" s="3"/>
    </row>
    <row r="227" spans="1:8" ht="31.5">
      <c r="A227" s="50" t="s">
        <v>15</v>
      </c>
      <c r="B227" s="45" t="s">
        <v>112</v>
      </c>
      <c r="C227" s="45" t="s">
        <v>320</v>
      </c>
      <c r="D227" s="23" t="s">
        <v>10</v>
      </c>
      <c r="E227" s="46">
        <v>9.3</v>
      </c>
      <c r="F227" s="46"/>
      <c r="G227" s="46">
        <f>E227+F227</f>
        <v>9.3</v>
      </c>
      <c r="H227" s="3"/>
    </row>
    <row r="228" spans="1:8" ht="78.75">
      <c r="A228" s="50" t="s">
        <v>323</v>
      </c>
      <c r="B228" s="45" t="s">
        <v>112</v>
      </c>
      <c r="C228" s="45" t="s">
        <v>321</v>
      </c>
      <c r="D228" s="23"/>
      <c r="E228" s="46">
        <f>E229</f>
        <v>9.3</v>
      </c>
      <c r="F228" s="46">
        <f>F229</f>
        <v>0</v>
      </c>
      <c r="G228" s="46">
        <f>G229</f>
        <v>9.3</v>
      </c>
      <c r="H228" s="3"/>
    </row>
    <row r="229" spans="1:8" ht="31.5">
      <c r="A229" s="50" t="s">
        <v>15</v>
      </c>
      <c r="B229" s="45" t="s">
        <v>112</v>
      </c>
      <c r="C229" s="45" t="s">
        <v>321</v>
      </c>
      <c r="D229" s="23" t="s">
        <v>10</v>
      </c>
      <c r="E229" s="46">
        <v>9.3</v>
      </c>
      <c r="F229" s="46"/>
      <c r="G229" s="46">
        <f>E229+F229</f>
        <v>9.3</v>
      </c>
      <c r="H229" s="28">
        <f>F227+F229+F231</f>
        <v>0</v>
      </c>
    </row>
    <row r="230" spans="1:8" ht="94.5">
      <c r="A230" s="169" t="s">
        <v>405</v>
      </c>
      <c r="B230" s="45" t="s">
        <v>112</v>
      </c>
      <c r="C230" s="45" t="s">
        <v>404</v>
      </c>
      <c r="D230" s="23"/>
      <c r="E230" s="46">
        <f>E231</f>
        <v>5.9</v>
      </c>
      <c r="F230" s="46">
        <f>F231</f>
        <v>0</v>
      </c>
      <c r="G230" s="46">
        <f>G231</f>
        <v>5.9</v>
      </c>
      <c r="H230" s="3"/>
    </row>
    <row r="231" spans="1:8" ht="31.5">
      <c r="A231" s="50" t="s">
        <v>15</v>
      </c>
      <c r="B231" s="45" t="s">
        <v>112</v>
      </c>
      <c r="C231" s="45" t="s">
        <v>404</v>
      </c>
      <c r="D231" s="23" t="s">
        <v>10</v>
      </c>
      <c r="E231" s="46">
        <v>5.9</v>
      </c>
      <c r="F231" s="46"/>
      <c r="G231" s="46">
        <f>E231+F231</f>
        <v>5.9</v>
      </c>
      <c r="H231" s="3"/>
    </row>
    <row r="232" spans="1:8" ht="94.5">
      <c r="A232" s="169" t="s">
        <v>360</v>
      </c>
      <c r="B232" s="45" t="s">
        <v>112</v>
      </c>
      <c r="C232" s="45" t="s">
        <v>361</v>
      </c>
      <c r="D232" s="45"/>
      <c r="E232" s="46">
        <f>E233</f>
        <v>5.9</v>
      </c>
      <c r="F232" s="46">
        <f>F233</f>
        <v>0</v>
      </c>
      <c r="G232" s="46">
        <f>G233</f>
        <v>5.9</v>
      </c>
      <c r="H232" s="3"/>
    </row>
    <row r="233" spans="1:8" ht="31.5">
      <c r="A233" s="50" t="s">
        <v>15</v>
      </c>
      <c r="B233" s="45" t="s">
        <v>112</v>
      </c>
      <c r="C233" s="45" t="s">
        <v>361</v>
      </c>
      <c r="D233" s="45" t="s">
        <v>10</v>
      </c>
      <c r="E233" s="46">
        <v>5.9</v>
      </c>
      <c r="F233" s="46"/>
      <c r="G233" s="46">
        <f>E233+F233</f>
        <v>5.9</v>
      </c>
      <c r="H233" s="3"/>
    </row>
    <row r="234" spans="1:8" ht="78.75">
      <c r="A234" s="50" t="s">
        <v>362</v>
      </c>
      <c r="B234" s="45" t="s">
        <v>112</v>
      </c>
      <c r="C234" s="45" t="s">
        <v>363</v>
      </c>
      <c r="D234" s="45"/>
      <c r="E234" s="46">
        <f>E235</f>
        <v>5.9</v>
      </c>
      <c r="F234" s="46">
        <f>F235</f>
        <v>0</v>
      </c>
      <c r="G234" s="46">
        <f>G235</f>
        <v>5.9</v>
      </c>
      <c r="H234" s="3"/>
    </row>
    <row r="235" spans="1:8" ht="31.5">
      <c r="A235" s="50" t="s">
        <v>15</v>
      </c>
      <c r="B235" s="45" t="s">
        <v>112</v>
      </c>
      <c r="C235" s="45" t="s">
        <v>363</v>
      </c>
      <c r="D235" s="45" t="s">
        <v>10</v>
      </c>
      <c r="E235" s="46">
        <v>5.9</v>
      </c>
      <c r="F235" s="46"/>
      <c r="G235" s="46">
        <f>E235+F235</f>
        <v>5.9</v>
      </c>
      <c r="H235" s="3"/>
    </row>
    <row r="236" spans="1:8" ht="78.75">
      <c r="A236" s="50" t="s">
        <v>378</v>
      </c>
      <c r="B236" s="45" t="s">
        <v>112</v>
      </c>
      <c r="C236" s="45" t="s">
        <v>379</v>
      </c>
      <c r="D236" s="45"/>
      <c r="E236" s="46">
        <f>E237</f>
        <v>60</v>
      </c>
      <c r="F236" s="46">
        <f>F237</f>
        <v>0</v>
      </c>
      <c r="G236" s="46">
        <f>G237</f>
        <v>60</v>
      </c>
      <c r="H236" s="3"/>
    </row>
    <row r="237" spans="1:8" ht="15.75">
      <c r="A237" s="49" t="s">
        <v>46</v>
      </c>
      <c r="B237" s="45" t="s">
        <v>112</v>
      </c>
      <c r="C237" s="45" t="s">
        <v>379</v>
      </c>
      <c r="D237" s="45" t="s">
        <v>47</v>
      </c>
      <c r="E237" s="46">
        <v>60</v>
      </c>
      <c r="F237" s="46">
        <v>0</v>
      </c>
      <c r="G237" s="46">
        <f>E237+F237</f>
        <v>60</v>
      </c>
      <c r="H237" s="3"/>
    </row>
    <row r="238" spans="1:8" ht="47.25">
      <c r="A238" s="49" t="s">
        <v>269</v>
      </c>
      <c r="B238" s="45" t="s">
        <v>112</v>
      </c>
      <c r="C238" s="45" t="s">
        <v>268</v>
      </c>
      <c r="D238" s="142"/>
      <c r="E238" s="46">
        <f>E239</f>
        <v>165.4</v>
      </c>
      <c r="F238" s="46">
        <f>F239</f>
        <v>0</v>
      </c>
      <c r="G238" s="46">
        <f>G239</f>
        <v>165.4</v>
      </c>
      <c r="H238" s="3"/>
    </row>
    <row r="239" spans="1:8" ht="31.5">
      <c r="A239" s="50" t="s">
        <v>15</v>
      </c>
      <c r="B239" s="45" t="s">
        <v>112</v>
      </c>
      <c r="C239" s="45" t="s">
        <v>268</v>
      </c>
      <c r="D239" s="23" t="s">
        <v>10</v>
      </c>
      <c r="E239" s="46">
        <v>165.4</v>
      </c>
      <c r="F239" s="46">
        <v>0</v>
      </c>
      <c r="G239" s="46">
        <f>E239+F239</f>
        <v>165.4</v>
      </c>
      <c r="H239" s="3"/>
    </row>
    <row r="240" spans="1:8" ht="47.25">
      <c r="A240" s="50" t="s">
        <v>384</v>
      </c>
      <c r="B240" s="45" t="s">
        <v>112</v>
      </c>
      <c r="C240" s="45" t="s">
        <v>383</v>
      </c>
      <c r="D240" s="23"/>
      <c r="E240" s="46">
        <f>E241</f>
        <v>350</v>
      </c>
      <c r="F240" s="46">
        <f>F241</f>
        <v>0</v>
      </c>
      <c r="G240" s="46">
        <f>G241</f>
        <v>350</v>
      </c>
      <c r="H240" s="3"/>
    </row>
    <row r="241" spans="1:8" ht="15.75">
      <c r="A241" s="63" t="s">
        <v>11</v>
      </c>
      <c r="B241" s="45" t="s">
        <v>112</v>
      </c>
      <c r="C241" s="45" t="s">
        <v>383</v>
      </c>
      <c r="D241" s="23" t="s">
        <v>14</v>
      </c>
      <c r="E241" s="46">
        <v>350</v>
      </c>
      <c r="F241" s="46">
        <v>0</v>
      </c>
      <c r="G241" s="46">
        <f>E241+F241</f>
        <v>350</v>
      </c>
      <c r="H241" s="3"/>
    </row>
    <row r="242" spans="1:8" ht="31.5">
      <c r="A242" s="63" t="s">
        <v>401</v>
      </c>
      <c r="B242" s="45" t="s">
        <v>112</v>
      </c>
      <c r="C242" s="45" t="s">
        <v>400</v>
      </c>
      <c r="D242" s="23"/>
      <c r="E242" s="46">
        <f>E243</f>
        <v>50</v>
      </c>
      <c r="F242" s="46">
        <f>F243</f>
        <v>0</v>
      </c>
      <c r="G242" s="46">
        <f>G243</f>
        <v>50</v>
      </c>
      <c r="H242" s="3"/>
    </row>
    <row r="243" spans="1:8" ht="15.75">
      <c r="A243" s="50" t="s">
        <v>30</v>
      </c>
      <c r="B243" s="45" t="s">
        <v>112</v>
      </c>
      <c r="C243" s="45" t="s">
        <v>400</v>
      </c>
      <c r="D243" s="23" t="s">
        <v>19</v>
      </c>
      <c r="E243" s="46">
        <v>50</v>
      </c>
      <c r="F243" s="46"/>
      <c r="G243" s="46">
        <f>E243+F243</f>
        <v>50</v>
      </c>
      <c r="H243" s="3"/>
    </row>
    <row r="244" spans="1:8" ht="49.5" customHeight="1">
      <c r="A244" s="43" t="s">
        <v>297</v>
      </c>
      <c r="B244" s="45" t="s">
        <v>112</v>
      </c>
      <c r="C244" s="45" t="s">
        <v>298</v>
      </c>
      <c r="D244" s="67"/>
      <c r="E244" s="46">
        <f>E245</f>
        <v>586.9</v>
      </c>
      <c r="F244" s="46">
        <f>F245</f>
        <v>0</v>
      </c>
      <c r="G244" s="46">
        <f>G245</f>
        <v>586.9</v>
      </c>
      <c r="H244" s="3"/>
    </row>
    <row r="245" spans="1:8" ht="31.5">
      <c r="A245" s="50" t="s">
        <v>15</v>
      </c>
      <c r="B245" s="45" t="s">
        <v>112</v>
      </c>
      <c r="C245" s="45" t="s">
        <v>298</v>
      </c>
      <c r="D245" s="23" t="s">
        <v>10</v>
      </c>
      <c r="E245" s="46">
        <v>586.9</v>
      </c>
      <c r="F245" s="46"/>
      <c r="G245" s="46">
        <f>E245+F245</f>
        <v>586.9</v>
      </c>
      <c r="H245" s="3"/>
    </row>
    <row r="246" spans="1:8" ht="47.25">
      <c r="A246" s="50" t="s">
        <v>75</v>
      </c>
      <c r="B246" s="45" t="s">
        <v>112</v>
      </c>
      <c r="C246" s="45" t="s">
        <v>153</v>
      </c>
      <c r="D246" s="45"/>
      <c r="E246" s="51">
        <f>E247</f>
        <v>196.1</v>
      </c>
      <c r="F246" s="51">
        <f>F247</f>
        <v>0</v>
      </c>
      <c r="G246" s="51">
        <f>G247</f>
        <v>196.1</v>
      </c>
      <c r="H246" s="121"/>
    </row>
    <row r="247" spans="1:8" ht="15.75">
      <c r="A247" s="50" t="s">
        <v>30</v>
      </c>
      <c r="B247" s="45" t="s">
        <v>112</v>
      </c>
      <c r="C247" s="45" t="s">
        <v>153</v>
      </c>
      <c r="D247" s="45" t="s">
        <v>19</v>
      </c>
      <c r="E247" s="51">
        <v>196.1</v>
      </c>
      <c r="F247" s="51">
        <v>0</v>
      </c>
      <c r="G247" s="51">
        <f>E247+F247</f>
        <v>196.1</v>
      </c>
      <c r="H247" s="121"/>
    </row>
    <row r="248" spans="1:8" ht="47.25">
      <c r="A248" s="50" t="s">
        <v>388</v>
      </c>
      <c r="B248" s="45" t="s">
        <v>112</v>
      </c>
      <c r="C248" s="45" t="s">
        <v>387</v>
      </c>
      <c r="D248" s="45"/>
      <c r="E248" s="168">
        <f>E249</f>
        <v>411.1</v>
      </c>
      <c r="F248" s="168">
        <f>F249</f>
        <v>0</v>
      </c>
      <c r="G248" s="168">
        <f>G249</f>
        <v>411.1</v>
      </c>
      <c r="H248" s="121"/>
    </row>
    <row r="249" spans="1:8" ht="15.75">
      <c r="A249" s="50" t="s">
        <v>30</v>
      </c>
      <c r="B249" s="45" t="s">
        <v>112</v>
      </c>
      <c r="C249" s="45" t="s">
        <v>387</v>
      </c>
      <c r="D249" s="45" t="s">
        <v>19</v>
      </c>
      <c r="E249" s="168">
        <v>411.1</v>
      </c>
      <c r="F249" s="168">
        <v>0</v>
      </c>
      <c r="G249" s="168">
        <f>E249+F249</f>
        <v>411.1</v>
      </c>
      <c r="H249" s="121"/>
    </row>
    <row r="250" spans="1:8" ht="47.25">
      <c r="A250" s="88" t="s">
        <v>65</v>
      </c>
      <c r="B250" s="64">
        <v>923</v>
      </c>
      <c r="C250" s="64" t="s">
        <v>157</v>
      </c>
      <c r="D250" s="64"/>
      <c r="E250" s="91">
        <f>E251</f>
        <v>340</v>
      </c>
      <c r="F250" s="91">
        <f>F251</f>
        <v>0</v>
      </c>
      <c r="G250" s="91">
        <f>G251</f>
        <v>340</v>
      </c>
      <c r="H250" s="121"/>
    </row>
    <row r="251" spans="1:8" ht="15.75">
      <c r="A251" s="63" t="s">
        <v>11</v>
      </c>
      <c r="B251" s="65">
        <v>923</v>
      </c>
      <c r="C251" s="64" t="s">
        <v>157</v>
      </c>
      <c r="D251" s="65">
        <v>800</v>
      </c>
      <c r="E251" s="68">
        <v>340</v>
      </c>
      <c r="F251" s="68"/>
      <c r="G251" s="68">
        <f>E251+F251</f>
        <v>340</v>
      </c>
      <c r="H251" s="121"/>
    </row>
    <row r="252" spans="1:8" ht="31.5">
      <c r="A252" s="35" t="s">
        <v>118</v>
      </c>
      <c r="B252" s="36" t="s">
        <v>119</v>
      </c>
      <c r="C252" s="100"/>
      <c r="D252" s="100"/>
      <c r="E252" s="34">
        <f>E253+E291</f>
        <v>184707.99999999997</v>
      </c>
      <c r="F252" s="34">
        <f>F253+F291</f>
        <v>119.5</v>
      </c>
      <c r="G252" s="34">
        <f>G253+G291</f>
        <v>184827.49999999997</v>
      </c>
      <c r="H252" s="121"/>
    </row>
    <row r="253" spans="1:8" ht="31.5">
      <c r="A253" s="101" t="s">
        <v>92</v>
      </c>
      <c r="B253" s="95" t="s">
        <v>119</v>
      </c>
      <c r="C253" s="95" t="s">
        <v>186</v>
      </c>
      <c r="D253" s="95" t="s">
        <v>0</v>
      </c>
      <c r="E253" s="102">
        <f>E254+E263+E265+E271+E276+E280+E282+E286+E267+E261+E278+E256+E273+E269+E259</f>
        <v>183187.59999999998</v>
      </c>
      <c r="F253" s="102">
        <f>F254+F263+F265+F271+F276+F280+F282+F286+F267+F261+F278+F256+F273+F269+F259</f>
        <v>285.5</v>
      </c>
      <c r="G253" s="102">
        <f>G254+G263+G265+G271+G276+G280+G282+G286+G267+G261+G278+G256+G273+G269+G259</f>
        <v>183473.09999999998</v>
      </c>
      <c r="H253" s="121"/>
    </row>
    <row r="254" spans="1:12" ht="31.5">
      <c r="A254" s="43" t="s">
        <v>56</v>
      </c>
      <c r="B254" s="45" t="s">
        <v>119</v>
      </c>
      <c r="C254" s="45" t="s">
        <v>185</v>
      </c>
      <c r="D254" s="45"/>
      <c r="E254" s="39">
        <f>E255</f>
        <v>25755.8</v>
      </c>
      <c r="F254" s="22">
        <f>F255</f>
        <v>0</v>
      </c>
      <c r="G254" s="22">
        <f>G255</f>
        <v>25755.8</v>
      </c>
      <c r="H254" s="158"/>
      <c r="I254" s="158"/>
      <c r="J254" s="158"/>
      <c r="K254" s="158"/>
      <c r="L254" s="158"/>
    </row>
    <row r="255" spans="1:12" ht="31.5">
      <c r="A255" s="24" t="s">
        <v>12</v>
      </c>
      <c r="B255" s="45" t="s">
        <v>119</v>
      </c>
      <c r="C255" s="45" t="s">
        <v>185</v>
      </c>
      <c r="D255" s="45" t="s">
        <v>13</v>
      </c>
      <c r="E255" s="22">
        <v>25755.8</v>
      </c>
      <c r="F255" s="22">
        <v>0</v>
      </c>
      <c r="G255" s="22">
        <f>E255+F255</f>
        <v>25755.8</v>
      </c>
      <c r="H255" s="183"/>
      <c r="I255" s="184"/>
      <c r="J255" s="158"/>
      <c r="K255" s="158"/>
      <c r="L255" s="158"/>
    </row>
    <row r="256" spans="1:12" ht="63">
      <c r="A256" s="24" t="s">
        <v>346</v>
      </c>
      <c r="B256" s="45" t="s">
        <v>119</v>
      </c>
      <c r="C256" s="45" t="s">
        <v>347</v>
      </c>
      <c r="D256" s="45"/>
      <c r="E256" s="22">
        <f>E258+E257</f>
        <v>17528.3</v>
      </c>
      <c r="F256" s="22">
        <f>F258+F257</f>
        <v>0</v>
      </c>
      <c r="G256" s="22">
        <f>G258+G257</f>
        <v>17528.3</v>
      </c>
      <c r="H256" s="185"/>
      <c r="I256" s="184"/>
      <c r="J256" s="158"/>
      <c r="K256" s="158"/>
      <c r="L256" s="158"/>
    </row>
    <row r="257" spans="1:12" ht="15.75">
      <c r="A257" s="50" t="s">
        <v>46</v>
      </c>
      <c r="B257" s="45" t="s">
        <v>119</v>
      </c>
      <c r="C257" s="45" t="s">
        <v>347</v>
      </c>
      <c r="D257" s="45" t="s">
        <v>47</v>
      </c>
      <c r="E257" s="22">
        <v>4700</v>
      </c>
      <c r="F257" s="22">
        <v>0</v>
      </c>
      <c r="G257" s="22">
        <f>E257+F257</f>
        <v>4700</v>
      </c>
      <c r="H257" s="186"/>
      <c r="I257" s="182"/>
      <c r="J257" s="158"/>
      <c r="K257" s="158"/>
      <c r="L257" s="158"/>
    </row>
    <row r="258" spans="1:12" ht="31.5">
      <c r="A258" s="24" t="s">
        <v>12</v>
      </c>
      <c r="B258" s="45" t="s">
        <v>119</v>
      </c>
      <c r="C258" s="45" t="s">
        <v>347</v>
      </c>
      <c r="D258" s="45" t="s">
        <v>13</v>
      </c>
      <c r="E258" s="22">
        <v>12828.3</v>
      </c>
      <c r="F258" s="22">
        <v>0</v>
      </c>
      <c r="G258" s="22">
        <f>E258+F258</f>
        <v>12828.3</v>
      </c>
      <c r="H258" s="186"/>
      <c r="I258" s="182"/>
      <c r="J258" s="158"/>
      <c r="K258" s="158"/>
      <c r="L258" s="158"/>
    </row>
    <row r="259" spans="1:12" ht="31.5">
      <c r="A259" s="24" t="s">
        <v>390</v>
      </c>
      <c r="B259" s="45" t="s">
        <v>119</v>
      </c>
      <c r="C259" s="45" t="s">
        <v>391</v>
      </c>
      <c r="D259" s="45"/>
      <c r="E259" s="22">
        <f>E260</f>
        <v>20.3</v>
      </c>
      <c r="F259" s="22">
        <f>F260</f>
        <v>0</v>
      </c>
      <c r="G259" s="22">
        <f>G260</f>
        <v>20.3</v>
      </c>
      <c r="H259" s="185"/>
      <c r="I259" s="184"/>
      <c r="J259" s="158"/>
      <c r="K259" s="158"/>
      <c r="L259" s="158"/>
    </row>
    <row r="260" spans="1:12" ht="31.5">
      <c r="A260" s="24" t="s">
        <v>12</v>
      </c>
      <c r="B260" s="45" t="s">
        <v>119</v>
      </c>
      <c r="C260" s="45" t="s">
        <v>391</v>
      </c>
      <c r="D260" s="45" t="s">
        <v>13</v>
      </c>
      <c r="E260" s="22">
        <v>20.3</v>
      </c>
      <c r="F260" s="22">
        <v>0</v>
      </c>
      <c r="G260" s="22">
        <f>E260+F260</f>
        <v>20.3</v>
      </c>
      <c r="H260" s="185"/>
      <c r="I260" s="184"/>
      <c r="J260" s="158"/>
      <c r="K260" s="158"/>
      <c r="L260" s="158"/>
    </row>
    <row r="261" spans="1:12" ht="31.5">
      <c r="A261" s="24" t="s">
        <v>257</v>
      </c>
      <c r="B261" s="45" t="s">
        <v>119</v>
      </c>
      <c r="C261" s="45" t="s">
        <v>341</v>
      </c>
      <c r="D261" s="45"/>
      <c r="E261" s="22">
        <f>E262</f>
        <v>49.8</v>
      </c>
      <c r="F261" s="22">
        <f>F262</f>
        <v>0</v>
      </c>
      <c r="G261" s="22">
        <f>G262</f>
        <v>49.8</v>
      </c>
      <c r="H261" s="187"/>
      <c r="I261" s="187"/>
      <c r="J261" s="160"/>
      <c r="K261" s="161"/>
      <c r="L261" s="162"/>
    </row>
    <row r="262" spans="1:12" ht="31.5">
      <c r="A262" s="24" t="s">
        <v>12</v>
      </c>
      <c r="B262" s="45" t="s">
        <v>119</v>
      </c>
      <c r="C262" s="45" t="s">
        <v>341</v>
      </c>
      <c r="D262" s="45" t="s">
        <v>13</v>
      </c>
      <c r="E262" s="22">
        <v>49.8</v>
      </c>
      <c r="F262" s="22">
        <v>0</v>
      </c>
      <c r="G262" s="22">
        <f>E262+F262</f>
        <v>49.8</v>
      </c>
      <c r="H262" s="187"/>
      <c r="I262" s="187"/>
      <c r="J262" s="160"/>
      <c r="K262" s="163"/>
      <c r="L262" s="162"/>
    </row>
    <row r="263" spans="1:12" ht="15.75">
      <c r="A263" s="24" t="s">
        <v>279</v>
      </c>
      <c r="B263" s="45" t="s">
        <v>119</v>
      </c>
      <c r="C263" s="45" t="s">
        <v>280</v>
      </c>
      <c r="D263" s="45"/>
      <c r="E263" s="22">
        <f>E264</f>
        <v>422.5</v>
      </c>
      <c r="F263" s="46">
        <f>F264</f>
        <v>0</v>
      </c>
      <c r="G263" s="22">
        <f>G264</f>
        <v>422.5</v>
      </c>
      <c r="H263" s="187"/>
      <c r="I263" s="187"/>
      <c r="J263" s="160"/>
      <c r="K263" s="161"/>
      <c r="L263" s="162"/>
    </row>
    <row r="264" spans="1:12" ht="31.5">
      <c r="A264" s="78" t="s">
        <v>12</v>
      </c>
      <c r="B264" s="45" t="s">
        <v>119</v>
      </c>
      <c r="C264" s="45" t="s">
        <v>280</v>
      </c>
      <c r="D264" s="45" t="s">
        <v>13</v>
      </c>
      <c r="E264" s="22">
        <v>422.5</v>
      </c>
      <c r="F264" s="46">
        <v>0</v>
      </c>
      <c r="G264" s="22">
        <f>E264+F264</f>
        <v>422.5</v>
      </c>
      <c r="H264" s="187"/>
      <c r="I264" s="187"/>
      <c r="J264" s="160"/>
      <c r="K264" s="163"/>
      <c r="L264" s="162"/>
    </row>
    <row r="265" spans="1:12" ht="31.5">
      <c r="A265" s="24" t="s">
        <v>257</v>
      </c>
      <c r="B265" s="45" t="s">
        <v>119</v>
      </c>
      <c r="C265" s="45" t="s">
        <v>256</v>
      </c>
      <c r="D265" s="45"/>
      <c r="E265" s="46">
        <f>E266</f>
        <v>17</v>
      </c>
      <c r="F265" s="46">
        <f>F266</f>
        <v>0</v>
      </c>
      <c r="G265" s="46">
        <f>G266</f>
        <v>17</v>
      </c>
      <c r="H265" s="188"/>
      <c r="I265" s="189"/>
      <c r="J265" s="166"/>
      <c r="K265" s="159"/>
      <c r="L265" s="158"/>
    </row>
    <row r="266" spans="1:12" ht="15.75">
      <c r="A266" s="24" t="s">
        <v>46</v>
      </c>
      <c r="B266" s="45" t="s">
        <v>119</v>
      </c>
      <c r="C266" s="45" t="s">
        <v>256</v>
      </c>
      <c r="D266" s="45" t="s">
        <v>47</v>
      </c>
      <c r="E266" s="46">
        <v>17</v>
      </c>
      <c r="F266" s="46"/>
      <c r="G266" s="46">
        <f>E266+F266</f>
        <v>17</v>
      </c>
      <c r="H266" s="184"/>
      <c r="I266" s="184"/>
      <c r="J266" s="167"/>
      <c r="K266" s="158"/>
      <c r="L266" s="158"/>
    </row>
    <row r="267" spans="1:12" ht="31.5">
      <c r="A267" s="24" t="s">
        <v>289</v>
      </c>
      <c r="B267" s="45" t="s">
        <v>119</v>
      </c>
      <c r="C267" s="45" t="s">
        <v>315</v>
      </c>
      <c r="D267" s="45"/>
      <c r="E267" s="46">
        <f>E268</f>
        <v>333.4</v>
      </c>
      <c r="F267" s="46">
        <f>F268</f>
        <v>0</v>
      </c>
      <c r="G267" s="46">
        <f>G268</f>
        <v>333.4</v>
      </c>
      <c r="H267" s="184"/>
      <c r="I267" s="184"/>
      <c r="J267" s="167"/>
      <c r="K267" s="158"/>
      <c r="L267" s="158"/>
    </row>
    <row r="268" spans="1:12" ht="31.5">
      <c r="A268" s="60" t="s">
        <v>15</v>
      </c>
      <c r="B268" s="45" t="s">
        <v>119</v>
      </c>
      <c r="C268" s="45" t="s">
        <v>315</v>
      </c>
      <c r="D268" s="45" t="s">
        <v>10</v>
      </c>
      <c r="E268" s="46">
        <v>333.4</v>
      </c>
      <c r="F268" s="46">
        <v>0</v>
      </c>
      <c r="G268" s="46">
        <f>E268+F268</f>
        <v>333.4</v>
      </c>
      <c r="H268" s="184"/>
      <c r="I268" s="184"/>
      <c r="J268" s="167"/>
      <c r="K268" s="158"/>
      <c r="L268" s="158"/>
    </row>
    <row r="269" spans="1:12" ht="31.5">
      <c r="A269" s="24" t="s">
        <v>367</v>
      </c>
      <c r="B269" s="30" t="s">
        <v>119</v>
      </c>
      <c r="C269" s="45" t="s">
        <v>366</v>
      </c>
      <c r="D269" s="17"/>
      <c r="E269" s="46">
        <f>E270</f>
        <v>497.6</v>
      </c>
      <c r="F269" s="46">
        <f>F270</f>
        <v>0</v>
      </c>
      <c r="G269" s="46">
        <f>G270</f>
        <v>497.6</v>
      </c>
      <c r="H269" s="190"/>
      <c r="I269" s="190"/>
      <c r="J269" s="158"/>
      <c r="K269" s="158"/>
      <c r="L269" s="158"/>
    </row>
    <row r="270" spans="1:12" ht="31.5">
      <c r="A270" s="24" t="s">
        <v>12</v>
      </c>
      <c r="B270" s="30" t="s">
        <v>119</v>
      </c>
      <c r="C270" s="45" t="s">
        <v>366</v>
      </c>
      <c r="D270" s="17" t="s">
        <v>13</v>
      </c>
      <c r="E270" s="46">
        <v>497.6</v>
      </c>
      <c r="F270" s="46"/>
      <c r="G270" s="46">
        <f>E270+F270</f>
        <v>497.6</v>
      </c>
      <c r="H270" s="192"/>
      <c r="I270" s="191"/>
      <c r="J270" s="166"/>
      <c r="K270" s="158"/>
      <c r="L270" s="158"/>
    </row>
    <row r="271" spans="1:12" ht="31.5">
      <c r="A271" s="43" t="s">
        <v>58</v>
      </c>
      <c r="B271" s="45" t="s">
        <v>119</v>
      </c>
      <c r="C271" s="45" t="s">
        <v>187</v>
      </c>
      <c r="D271" s="45"/>
      <c r="E271" s="46">
        <f>E272</f>
        <v>45981.7</v>
      </c>
      <c r="F271" s="46">
        <f>F272</f>
        <v>0</v>
      </c>
      <c r="G271" s="46">
        <f>G272</f>
        <v>45981.7</v>
      </c>
      <c r="H271" s="193"/>
      <c r="I271" s="193"/>
      <c r="J271" s="175"/>
      <c r="K271" s="158"/>
      <c r="L271" s="158"/>
    </row>
    <row r="272" spans="1:12" ht="31.5">
      <c r="A272" s="78" t="s">
        <v>12</v>
      </c>
      <c r="B272" s="45" t="s">
        <v>119</v>
      </c>
      <c r="C272" s="45" t="s">
        <v>187</v>
      </c>
      <c r="D272" s="45" t="s">
        <v>13</v>
      </c>
      <c r="E272" s="46">
        <v>45981.7</v>
      </c>
      <c r="F272" s="46">
        <v>0</v>
      </c>
      <c r="G272" s="46">
        <f>E272+F272</f>
        <v>45981.7</v>
      </c>
      <c r="H272" s="194"/>
      <c r="I272" s="182"/>
      <c r="J272" s="182"/>
      <c r="K272" s="158"/>
      <c r="L272" s="158"/>
    </row>
    <row r="273" spans="1:12" ht="63">
      <c r="A273" s="24" t="s">
        <v>346</v>
      </c>
      <c r="B273" s="45" t="s">
        <v>119</v>
      </c>
      <c r="C273" s="45" t="s">
        <v>348</v>
      </c>
      <c r="D273" s="45"/>
      <c r="E273" s="46">
        <f>E275+E274</f>
        <v>25010.7</v>
      </c>
      <c r="F273" s="46">
        <f>F275+F274</f>
        <v>0</v>
      </c>
      <c r="G273" s="46">
        <f>G275+G274</f>
        <v>25010.7</v>
      </c>
      <c r="H273" s="184"/>
      <c r="I273" s="184"/>
      <c r="J273" s="158"/>
      <c r="K273" s="158"/>
      <c r="L273" s="158"/>
    </row>
    <row r="274" spans="1:12" ht="15.75">
      <c r="A274" s="24" t="s">
        <v>46</v>
      </c>
      <c r="B274" s="45" t="s">
        <v>119</v>
      </c>
      <c r="C274" s="45" t="s">
        <v>348</v>
      </c>
      <c r="D274" s="45" t="s">
        <v>47</v>
      </c>
      <c r="E274" s="46">
        <v>8162</v>
      </c>
      <c r="F274" s="46">
        <v>0</v>
      </c>
      <c r="G274" s="46">
        <f>E274+F274</f>
        <v>8162</v>
      </c>
      <c r="H274" s="182"/>
      <c r="I274" s="182"/>
      <c r="J274" s="182"/>
      <c r="K274" s="158"/>
      <c r="L274" s="158"/>
    </row>
    <row r="275" spans="1:12" ht="31.5">
      <c r="A275" s="24" t="s">
        <v>12</v>
      </c>
      <c r="B275" s="45" t="s">
        <v>119</v>
      </c>
      <c r="C275" s="45" t="s">
        <v>348</v>
      </c>
      <c r="D275" s="45" t="s">
        <v>13</v>
      </c>
      <c r="E275" s="46">
        <v>16848.7</v>
      </c>
      <c r="F275" s="46">
        <v>0</v>
      </c>
      <c r="G275" s="46">
        <f>E275+F275</f>
        <v>16848.7</v>
      </c>
      <c r="H275" s="194"/>
      <c r="I275" s="182"/>
      <c r="J275" s="182"/>
      <c r="K275" s="158"/>
      <c r="L275" s="158"/>
    </row>
    <row r="276" spans="1:12" ht="48.75" customHeight="1">
      <c r="A276" s="43" t="s">
        <v>57</v>
      </c>
      <c r="B276" s="45" t="s">
        <v>119</v>
      </c>
      <c r="C276" s="45" t="s">
        <v>188</v>
      </c>
      <c r="D276" s="45"/>
      <c r="E276" s="46">
        <f>E277</f>
        <v>22370.2</v>
      </c>
      <c r="F276" s="46">
        <f>F277</f>
        <v>285.5</v>
      </c>
      <c r="G276" s="46">
        <f>E276+F276</f>
        <v>22655.7</v>
      </c>
      <c r="H276" s="194"/>
      <c r="I276" s="184"/>
      <c r="J276" s="158"/>
      <c r="K276" s="158"/>
      <c r="L276" s="158"/>
    </row>
    <row r="277" spans="1:12" ht="31.5">
      <c r="A277" s="125" t="s">
        <v>12</v>
      </c>
      <c r="B277" s="45" t="s">
        <v>119</v>
      </c>
      <c r="C277" s="45" t="s">
        <v>188</v>
      </c>
      <c r="D277" s="45" t="s">
        <v>13</v>
      </c>
      <c r="E277" s="46">
        <v>22370.2</v>
      </c>
      <c r="F277" s="46">
        <f>166+119.5</f>
        <v>285.5</v>
      </c>
      <c r="G277" s="46">
        <f>E277+F277</f>
        <v>22655.7</v>
      </c>
      <c r="H277" s="184"/>
      <c r="I277" s="184"/>
      <c r="J277" s="158"/>
      <c r="K277" s="158"/>
      <c r="L277" s="158"/>
    </row>
    <row r="278" spans="1:12" ht="63">
      <c r="A278" s="24" t="s">
        <v>342</v>
      </c>
      <c r="B278" s="45" t="s">
        <v>119</v>
      </c>
      <c r="C278" s="45" t="s">
        <v>344</v>
      </c>
      <c r="D278" s="45"/>
      <c r="E278" s="46">
        <f>E279</f>
        <v>3540.6</v>
      </c>
      <c r="F278" s="46">
        <f>F279</f>
        <v>0</v>
      </c>
      <c r="G278" s="46">
        <f>G279</f>
        <v>3540.6</v>
      </c>
      <c r="H278" s="184"/>
      <c r="I278" s="184"/>
      <c r="J278" s="158"/>
      <c r="K278" s="158"/>
      <c r="L278" s="158"/>
    </row>
    <row r="279" spans="1:12" ht="31.5">
      <c r="A279" s="125" t="s">
        <v>12</v>
      </c>
      <c r="B279" s="45" t="s">
        <v>119</v>
      </c>
      <c r="C279" s="45" t="s">
        <v>344</v>
      </c>
      <c r="D279" s="45" t="s">
        <v>13</v>
      </c>
      <c r="E279" s="46">
        <v>3540.6</v>
      </c>
      <c r="F279" s="46"/>
      <c r="G279" s="46">
        <f>E279+F279</f>
        <v>3540.6</v>
      </c>
      <c r="H279" s="184"/>
      <c r="I279" s="184"/>
      <c r="J279" s="158"/>
      <c r="K279" s="158"/>
      <c r="L279" s="158"/>
    </row>
    <row r="280" spans="1:12" ht="15.75">
      <c r="A280" s="43" t="s">
        <v>249</v>
      </c>
      <c r="B280" s="45" t="s">
        <v>119</v>
      </c>
      <c r="C280" s="45" t="s">
        <v>250</v>
      </c>
      <c r="D280" s="45"/>
      <c r="E280" s="46">
        <f>E281</f>
        <v>20</v>
      </c>
      <c r="F280" s="46">
        <f>F281</f>
        <v>0</v>
      </c>
      <c r="G280" s="46">
        <f>G281</f>
        <v>20</v>
      </c>
      <c r="H280" s="184"/>
      <c r="I280" s="184"/>
      <c r="J280" s="158"/>
      <c r="K280" s="158"/>
      <c r="L280" s="158"/>
    </row>
    <row r="281" spans="1:9" ht="15.75">
      <c r="A281" s="43" t="s">
        <v>30</v>
      </c>
      <c r="B281" s="45" t="s">
        <v>119</v>
      </c>
      <c r="C281" s="45" t="s">
        <v>250</v>
      </c>
      <c r="D281" s="45" t="s">
        <v>19</v>
      </c>
      <c r="E281" s="46">
        <v>20</v>
      </c>
      <c r="F281" s="46"/>
      <c r="G281" s="46">
        <f>E281+F281</f>
        <v>20</v>
      </c>
      <c r="H281" s="195"/>
      <c r="I281" s="195"/>
    </row>
    <row r="282" spans="1:9" ht="15.75">
      <c r="A282" s="43" t="s">
        <v>25</v>
      </c>
      <c r="B282" s="45" t="s">
        <v>119</v>
      </c>
      <c r="C282" s="45" t="s">
        <v>189</v>
      </c>
      <c r="D282" s="45"/>
      <c r="E282" s="46">
        <f>E284+E283+E285</f>
        <v>7103.5</v>
      </c>
      <c r="F282" s="46">
        <f>F284+F283+F285</f>
        <v>0</v>
      </c>
      <c r="G282" s="46">
        <f>G284+G283+G285</f>
        <v>7103.5</v>
      </c>
      <c r="H282" s="196"/>
      <c r="I282" s="195"/>
    </row>
    <row r="283" spans="1:9" ht="63">
      <c r="A283" s="24" t="s">
        <v>17</v>
      </c>
      <c r="B283" s="45" t="s">
        <v>119</v>
      </c>
      <c r="C283" s="45" t="s">
        <v>189</v>
      </c>
      <c r="D283" s="45" t="s">
        <v>18</v>
      </c>
      <c r="E283" s="46">
        <v>6272.1</v>
      </c>
      <c r="F283" s="46"/>
      <c r="G283" s="46">
        <f>E283+F283</f>
        <v>6272.1</v>
      </c>
      <c r="H283" s="196"/>
      <c r="I283" s="195"/>
    </row>
    <row r="284" spans="1:9" ht="31.5">
      <c r="A284" s="60" t="s">
        <v>15</v>
      </c>
      <c r="B284" s="45" t="s">
        <v>119</v>
      </c>
      <c r="C284" s="45" t="s">
        <v>189</v>
      </c>
      <c r="D284" s="45" t="s">
        <v>10</v>
      </c>
      <c r="E284" s="46">
        <v>813.5</v>
      </c>
      <c r="F284" s="46"/>
      <c r="G284" s="46">
        <f>E284+F284</f>
        <v>813.5</v>
      </c>
      <c r="H284" s="196"/>
      <c r="I284" s="195"/>
    </row>
    <row r="285" spans="1:9" ht="15.75">
      <c r="A285" s="60" t="s">
        <v>11</v>
      </c>
      <c r="B285" s="45" t="s">
        <v>119</v>
      </c>
      <c r="C285" s="45" t="s">
        <v>189</v>
      </c>
      <c r="D285" s="45" t="s">
        <v>14</v>
      </c>
      <c r="E285" s="46">
        <v>17.9</v>
      </c>
      <c r="F285" s="46"/>
      <c r="G285" s="46">
        <f>E285+F285</f>
        <v>17.9</v>
      </c>
      <c r="H285" s="195"/>
      <c r="I285" s="195"/>
    </row>
    <row r="286" spans="1:9" ht="31.5">
      <c r="A286" s="43" t="s">
        <v>55</v>
      </c>
      <c r="B286" s="45" t="s">
        <v>119</v>
      </c>
      <c r="C286" s="45" t="s">
        <v>190</v>
      </c>
      <c r="D286" s="45"/>
      <c r="E286" s="46">
        <f>E287+E288+E290+E289</f>
        <v>34536.2</v>
      </c>
      <c r="F286" s="46">
        <f>F287+F288+F290+F289</f>
        <v>0</v>
      </c>
      <c r="G286" s="46">
        <f>G287+G288+G290+G289</f>
        <v>34536.200000000004</v>
      </c>
      <c r="H286" s="195"/>
      <c r="I286" s="195"/>
    </row>
    <row r="287" spans="1:9" ht="63">
      <c r="A287" s="24" t="s">
        <v>17</v>
      </c>
      <c r="B287" s="45" t="s">
        <v>119</v>
      </c>
      <c r="C287" s="45" t="s">
        <v>190</v>
      </c>
      <c r="D287" s="45" t="s">
        <v>18</v>
      </c>
      <c r="E287" s="40">
        <v>30375.3</v>
      </c>
      <c r="F287" s="40">
        <f>9.1+0.1</f>
        <v>9.2</v>
      </c>
      <c r="G287" s="40">
        <f>E287+F287</f>
        <v>30384.5</v>
      </c>
      <c r="H287" s="196"/>
      <c r="I287" s="195"/>
    </row>
    <row r="288" spans="1:9" ht="31.5">
      <c r="A288" s="60" t="s">
        <v>15</v>
      </c>
      <c r="B288" s="45" t="s">
        <v>119</v>
      </c>
      <c r="C288" s="45" t="s">
        <v>190</v>
      </c>
      <c r="D288" s="45" t="s">
        <v>10</v>
      </c>
      <c r="E288" s="46">
        <v>535.3</v>
      </c>
      <c r="F288" s="46">
        <v>0.7</v>
      </c>
      <c r="G288" s="40">
        <f>E288+F288</f>
        <v>536</v>
      </c>
      <c r="H288" s="197"/>
      <c r="I288" s="195"/>
    </row>
    <row r="289" spans="1:9" ht="15.75">
      <c r="A289" s="43" t="s">
        <v>30</v>
      </c>
      <c r="B289" s="45" t="s">
        <v>119</v>
      </c>
      <c r="C289" s="45" t="s">
        <v>190</v>
      </c>
      <c r="D289" s="45" t="s">
        <v>19</v>
      </c>
      <c r="E289" s="46">
        <v>3620</v>
      </c>
      <c r="F289" s="40">
        <f>-10.6-0.1</f>
        <v>-10.7</v>
      </c>
      <c r="G289" s="40">
        <f>E289+F289</f>
        <v>3609.3</v>
      </c>
      <c r="H289" s="197"/>
      <c r="I289" s="195"/>
    </row>
    <row r="290" spans="1:9" ht="15.75">
      <c r="A290" s="60" t="s">
        <v>11</v>
      </c>
      <c r="B290" s="45" t="s">
        <v>119</v>
      </c>
      <c r="C290" s="45" t="s">
        <v>190</v>
      </c>
      <c r="D290" s="45" t="s">
        <v>14</v>
      </c>
      <c r="E290" s="40">
        <v>5.6</v>
      </c>
      <c r="F290" s="40">
        <v>0.8</v>
      </c>
      <c r="G290" s="40">
        <f>E290+F290</f>
        <v>6.3999999999999995</v>
      </c>
      <c r="H290" s="197"/>
      <c r="I290" s="195"/>
    </row>
    <row r="291" spans="1:9" ht="15.75">
      <c r="A291" s="94" t="s">
        <v>33</v>
      </c>
      <c r="B291" s="96" t="s">
        <v>120</v>
      </c>
      <c r="C291" s="96" t="s">
        <v>144</v>
      </c>
      <c r="D291" s="96"/>
      <c r="E291" s="97">
        <f>E294+E292</f>
        <v>1520.4</v>
      </c>
      <c r="F291" s="97">
        <f>F294+F292</f>
        <v>-166</v>
      </c>
      <c r="G291" s="97">
        <f>G294+G292</f>
        <v>1354.4</v>
      </c>
      <c r="H291" s="195"/>
      <c r="I291" s="195"/>
    </row>
    <row r="292" spans="1:7" ht="31.5">
      <c r="A292" s="170" t="s">
        <v>74</v>
      </c>
      <c r="B292" s="171" t="s">
        <v>119</v>
      </c>
      <c r="C292" s="172" t="s">
        <v>152</v>
      </c>
      <c r="D292" s="70"/>
      <c r="E292" s="173">
        <f>E293</f>
        <v>636.7</v>
      </c>
      <c r="F292" s="173">
        <f>F293</f>
        <v>0</v>
      </c>
      <c r="G292" s="173">
        <f>G293</f>
        <v>636.7</v>
      </c>
    </row>
    <row r="293" spans="1:7" ht="15.75">
      <c r="A293" s="174" t="s">
        <v>11</v>
      </c>
      <c r="B293" s="172" t="s">
        <v>119</v>
      </c>
      <c r="C293" s="172" t="s">
        <v>152</v>
      </c>
      <c r="D293" s="172" t="s">
        <v>14</v>
      </c>
      <c r="E293" s="173">
        <v>636.7</v>
      </c>
      <c r="F293" s="173">
        <v>0</v>
      </c>
      <c r="G293" s="173">
        <f>E293+F293</f>
        <v>636.7</v>
      </c>
    </row>
    <row r="294" spans="1:7" ht="63">
      <c r="A294" s="50" t="s">
        <v>272</v>
      </c>
      <c r="B294" s="45" t="s">
        <v>119</v>
      </c>
      <c r="C294" s="45" t="s">
        <v>270</v>
      </c>
      <c r="D294" s="45"/>
      <c r="E294" s="46">
        <f>E295</f>
        <v>883.7</v>
      </c>
      <c r="F294" s="46">
        <f>F295</f>
        <v>-166</v>
      </c>
      <c r="G294" s="46">
        <f>G295</f>
        <v>717.7</v>
      </c>
    </row>
    <row r="295" spans="1:7" ht="31.5">
      <c r="A295" s="85" t="s">
        <v>12</v>
      </c>
      <c r="B295" s="45" t="s">
        <v>119</v>
      </c>
      <c r="C295" s="45" t="s">
        <v>270</v>
      </c>
      <c r="D295" s="45" t="s">
        <v>13</v>
      </c>
      <c r="E295" s="46">
        <v>883.7</v>
      </c>
      <c r="F295" s="46">
        <f>-150-16</f>
        <v>-166</v>
      </c>
      <c r="G295" s="46">
        <f>F295+E295</f>
        <v>717.7</v>
      </c>
    </row>
    <row r="296" spans="1:7" ht="31.5">
      <c r="A296" s="35" t="s">
        <v>121</v>
      </c>
      <c r="B296" s="36" t="s">
        <v>122</v>
      </c>
      <c r="C296" s="100"/>
      <c r="D296" s="109"/>
      <c r="E296" s="34">
        <f>E297+E309+E323</f>
        <v>459466.10000000003</v>
      </c>
      <c r="F296" s="34">
        <f>F297+F309+F323</f>
        <v>3419.7000000000007</v>
      </c>
      <c r="G296" s="34">
        <f>G297+G309+G323</f>
        <v>462885.80000000005</v>
      </c>
    </row>
    <row r="297" spans="1:7" ht="47.25">
      <c r="A297" s="101" t="s">
        <v>72</v>
      </c>
      <c r="B297" s="96" t="s">
        <v>122</v>
      </c>
      <c r="C297" s="95" t="s">
        <v>236</v>
      </c>
      <c r="D297" s="95" t="s">
        <v>0</v>
      </c>
      <c r="E297" s="102">
        <f>E306+E298</f>
        <v>433003.9</v>
      </c>
      <c r="F297" s="102">
        <f>F306+F298</f>
        <v>3419.7000000000007</v>
      </c>
      <c r="G297" s="102">
        <f>G306+G298</f>
        <v>436423.60000000003</v>
      </c>
    </row>
    <row r="298" spans="1:8" ht="47.25">
      <c r="A298" s="12" t="s">
        <v>113</v>
      </c>
      <c r="B298" s="103" t="s">
        <v>122</v>
      </c>
      <c r="C298" s="13" t="s">
        <v>240</v>
      </c>
      <c r="D298" s="13" t="s">
        <v>0</v>
      </c>
      <c r="E298" s="118">
        <f>E299+E301+E303</f>
        <v>415322.2</v>
      </c>
      <c r="F298" s="118">
        <f>F299+F301+F303</f>
        <v>4519.700000000001</v>
      </c>
      <c r="G298" s="118">
        <f>G299+G301+G303</f>
        <v>419841.9</v>
      </c>
      <c r="H298" s="122">
        <f>G298+G63</f>
        <v>800707.6000000001</v>
      </c>
    </row>
    <row r="299" spans="1:7" ht="78.75">
      <c r="A299" s="24" t="s">
        <v>326</v>
      </c>
      <c r="B299" s="45" t="s">
        <v>122</v>
      </c>
      <c r="C299" s="45" t="s">
        <v>327</v>
      </c>
      <c r="D299" s="23"/>
      <c r="E299" s="39">
        <f>E300</f>
        <v>177042.6</v>
      </c>
      <c r="F299" s="39">
        <f>F300</f>
        <v>4069.5</v>
      </c>
      <c r="G299" s="39">
        <f>G300</f>
        <v>181112.1</v>
      </c>
    </row>
    <row r="300" spans="1:9" ht="31.5">
      <c r="A300" s="24" t="s">
        <v>32</v>
      </c>
      <c r="B300" s="45" t="s">
        <v>122</v>
      </c>
      <c r="C300" s="45" t="s">
        <v>327</v>
      </c>
      <c r="D300" s="23" t="s">
        <v>27</v>
      </c>
      <c r="E300" s="39">
        <v>177042.6</v>
      </c>
      <c r="F300" s="39">
        <v>4069.5</v>
      </c>
      <c r="G300" s="39">
        <f>E300+F300</f>
        <v>181112.1</v>
      </c>
      <c r="I300" s="122"/>
    </row>
    <row r="301" spans="1:10" ht="78.75">
      <c r="A301" s="24" t="s">
        <v>326</v>
      </c>
      <c r="B301" s="45" t="s">
        <v>122</v>
      </c>
      <c r="C301" s="45" t="s">
        <v>328</v>
      </c>
      <c r="D301" s="23"/>
      <c r="E301" s="39">
        <f>E302</f>
        <v>205928.4</v>
      </c>
      <c r="F301" s="39">
        <f>F302</f>
        <v>4950.2</v>
      </c>
      <c r="G301" s="39">
        <f>G302</f>
        <v>210878.6</v>
      </c>
      <c r="J301" s="122"/>
    </row>
    <row r="302" spans="1:9" ht="31.5">
      <c r="A302" s="24" t="s">
        <v>32</v>
      </c>
      <c r="B302" s="45" t="s">
        <v>122</v>
      </c>
      <c r="C302" s="45" t="s">
        <v>328</v>
      </c>
      <c r="D302" s="23" t="s">
        <v>27</v>
      </c>
      <c r="E302" s="39">
        <v>205928.4</v>
      </c>
      <c r="F302" s="39">
        <v>4950.2</v>
      </c>
      <c r="G302" s="39">
        <f>E302+F302</f>
        <v>210878.6</v>
      </c>
      <c r="I302" s="122"/>
    </row>
    <row r="303" spans="1:7" ht="78.75">
      <c r="A303" s="24" t="s">
        <v>251</v>
      </c>
      <c r="B303" s="45" t="s">
        <v>122</v>
      </c>
      <c r="C303" s="45" t="s">
        <v>258</v>
      </c>
      <c r="D303" s="45"/>
      <c r="E303" s="39">
        <f>E305+E304</f>
        <v>32351.2</v>
      </c>
      <c r="F303" s="39">
        <f>F305+F304</f>
        <v>-4500</v>
      </c>
      <c r="G303" s="39">
        <f>G305+G304</f>
        <v>27851.2</v>
      </c>
    </row>
    <row r="304" spans="1:7" ht="31.5">
      <c r="A304" s="57" t="s">
        <v>15</v>
      </c>
      <c r="B304" s="45" t="s">
        <v>122</v>
      </c>
      <c r="C304" s="45" t="s">
        <v>258</v>
      </c>
      <c r="D304" s="45" t="s">
        <v>10</v>
      </c>
      <c r="E304" s="39">
        <v>454</v>
      </c>
      <c r="F304" s="39"/>
      <c r="G304" s="39">
        <f>E304+F304</f>
        <v>454</v>
      </c>
    </row>
    <row r="305" spans="1:7" ht="31.5">
      <c r="A305" s="24" t="s">
        <v>32</v>
      </c>
      <c r="B305" s="45" t="s">
        <v>122</v>
      </c>
      <c r="C305" s="45" t="s">
        <v>258</v>
      </c>
      <c r="D305" s="45" t="s">
        <v>27</v>
      </c>
      <c r="E305" s="39">
        <v>31897.2</v>
      </c>
      <c r="F305" s="39">
        <v>-4500</v>
      </c>
      <c r="G305" s="39">
        <f>E305+F305</f>
        <v>27397.2</v>
      </c>
    </row>
    <row r="306" spans="1:7" ht="15.75">
      <c r="A306" s="12" t="s">
        <v>312</v>
      </c>
      <c r="B306" s="103" t="s">
        <v>122</v>
      </c>
      <c r="C306" s="13" t="s">
        <v>308</v>
      </c>
      <c r="D306" s="13" t="s">
        <v>0</v>
      </c>
      <c r="E306" s="14">
        <f aca="true" t="shared" si="6" ref="E306:G307">E307</f>
        <v>17681.7</v>
      </c>
      <c r="F306" s="14">
        <f t="shared" si="6"/>
        <v>-1100</v>
      </c>
      <c r="G306" s="14">
        <f t="shared" si="6"/>
        <v>16581.7</v>
      </c>
    </row>
    <row r="307" spans="1:7" ht="19.5" customHeight="1">
      <c r="A307" s="25" t="s">
        <v>76</v>
      </c>
      <c r="B307" s="45" t="s">
        <v>122</v>
      </c>
      <c r="C307" s="23" t="s">
        <v>307</v>
      </c>
      <c r="D307" s="23"/>
      <c r="E307" s="22">
        <f t="shared" si="6"/>
        <v>17681.7</v>
      </c>
      <c r="F307" s="22">
        <f t="shared" si="6"/>
        <v>-1100</v>
      </c>
      <c r="G307" s="22">
        <f t="shared" si="6"/>
        <v>16581.7</v>
      </c>
    </row>
    <row r="308" spans="1:7" ht="31.5">
      <c r="A308" s="57" t="s">
        <v>15</v>
      </c>
      <c r="B308" s="45" t="s">
        <v>122</v>
      </c>
      <c r="C308" s="23" t="s">
        <v>307</v>
      </c>
      <c r="D308" s="23" t="s">
        <v>10</v>
      </c>
      <c r="E308" s="22">
        <v>17681.7</v>
      </c>
      <c r="F308" s="22">
        <v>-1100</v>
      </c>
      <c r="G308" s="22">
        <f>E308+F308</f>
        <v>16581.7</v>
      </c>
    </row>
    <row r="309" spans="1:7" ht="31.5">
      <c r="A309" s="101" t="s">
        <v>93</v>
      </c>
      <c r="B309" s="96" t="s">
        <v>122</v>
      </c>
      <c r="C309" s="95" t="s">
        <v>207</v>
      </c>
      <c r="D309" s="95" t="s">
        <v>0</v>
      </c>
      <c r="E309" s="102">
        <f>E310</f>
        <v>26284.5</v>
      </c>
      <c r="F309" s="102">
        <f>F310</f>
        <v>-7</v>
      </c>
      <c r="G309" s="102">
        <f>G310</f>
        <v>26277.5</v>
      </c>
    </row>
    <row r="310" spans="1:7" ht="31.5">
      <c r="A310" s="12" t="s">
        <v>95</v>
      </c>
      <c r="B310" s="103" t="s">
        <v>122</v>
      </c>
      <c r="C310" s="13" t="s">
        <v>210</v>
      </c>
      <c r="D310" s="13" t="s">
        <v>0</v>
      </c>
      <c r="E310" s="14">
        <f>E311+E313+E315+E319</f>
        <v>26284.5</v>
      </c>
      <c r="F310" s="14">
        <f>F311+F313+F315+F319</f>
        <v>-7</v>
      </c>
      <c r="G310" s="14">
        <f>G311+G313+G315+G319</f>
        <v>26277.5</v>
      </c>
    </row>
    <row r="311" spans="1:7" ht="47.25">
      <c r="A311" s="59" t="s">
        <v>64</v>
      </c>
      <c r="B311" s="45" t="s">
        <v>122</v>
      </c>
      <c r="C311" s="45" t="s">
        <v>211</v>
      </c>
      <c r="D311" s="23"/>
      <c r="E311" s="22">
        <f>E312</f>
        <v>3855.3</v>
      </c>
      <c r="F311" s="22">
        <f>F312</f>
        <v>0</v>
      </c>
      <c r="G311" s="22">
        <f>G312</f>
        <v>3855.3</v>
      </c>
    </row>
    <row r="312" spans="1:7" ht="31.5">
      <c r="A312" s="48" t="s">
        <v>15</v>
      </c>
      <c r="B312" s="45" t="s">
        <v>122</v>
      </c>
      <c r="C312" s="45" t="s">
        <v>211</v>
      </c>
      <c r="D312" s="45" t="s">
        <v>10</v>
      </c>
      <c r="E312" s="22">
        <v>3855.3</v>
      </c>
      <c r="F312" s="39">
        <v>0</v>
      </c>
      <c r="G312" s="22">
        <f>E312+F312</f>
        <v>3855.3</v>
      </c>
    </row>
    <row r="313" spans="1:7" ht="19.5" customHeight="1">
      <c r="A313" s="59" t="s">
        <v>20</v>
      </c>
      <c r="B313" s="45" t="s">
        <v>122</v>
      </c>
      <c r="C313" s="45" t="s">
        <v>212</v>
      </c>
      <c r="D313" s="23"/>
      <c r="E313" s="22">
        <f>E314</f>
        <v>350</v>
      </c>
      <c r="F313" s="39">
        <f>F314</f>
        <v>0</v>
      </c>
      <c r="G313" s="22">
        <f>G314</f>
        <v>350</v>
      </c>
    </row>
    <row r="314" spans="1:7" ht="31.5">
      <c r="A314" s="48" t="s">
        <v>15</v>
      </c>
      <c r="B314" s="45" t="s">
        <v>122</v>
      </c>
      <c r="C314" s="45" t="s">
        <v>212</v>
      </c>
      <c r="D314" s="45" t="s">
        <v>10</v>
      </c>
      <c r="E314" s="22">
        <v>350</v>
      </c>
      <c r="F314" s="39"/>
      <c r="G314" s="22">
        <f>E314+F314</f>
        <v>350</v>
      </c>
    </row>
    <row r="315" spans="1:7" ht="31.5">
      <c r="A315" s="59" t="s">
        <v>16</v>
      </c>
      <c r="B315" s="45" t="s">
        <v>122</v>
      </c>
      <c r="C315" s="45" t="s">
        <v>213</v>
      </c>
      <c r="D315" s="23"/>
      <c r="E315" s="22">
        <f>SUM(E316:E318)</f>
        <v>16384.8</v>
      </c>
      <c r="F315" s="39">
        <f>SUM(F316:F318)</f>
        <v>691.7</v>
      </c>
      <c r="G315" s="22">
        <f>SUM(G316:G318)</f>
        <v>17076.5</v>
      </c>
    </row>
    <row r="316" spans="1:7" ht="63">
      <c r="A316" s="58" t="s">
        <v>17</v>
      </c>
      <c r="B316" s="45" t="s">
        <v>122</v>
      </c>
      <c r="C316" s="45" t="s">
        <v>213</v>
      </c>
      <c r="D316" s="45" t="s">
        <v>18</v>
      </c>
      <c r="E316" s="22">
        <v>14465</v>
      </c>
      <c r="F316" s="39">
        <v>669.2</v>
      </c>
      <c r="G316" s="22">
        <f>E316+F316</f>
        <v>15134.2</v>
      </c>
    </row>
    <row r="317" spans="1:7" ht="31.5">
      <c r="A317" s="48" t="s">
        <v>15</v>
      </c>
      <c r="B317" s="45" t="s">
        <v>122</v>
      </c>
      <c r="C317" s="45" t="s">
        <v>213</v>
      </c>
      <c r="D317" s="45" t="s">
        <v>10</v>
      </c>
      <c r="E317" s="22">
        <v>1904.8</v>
      </c>
      <c r="F317" s="39">
        <v>22.5</v>
      </c>
      <c r="G317" s="22">
        <f>E317+F317</f>
        <v>1927.3</v>
      </c>
    </row>
    <row r="318" spans="1:7" ht="15.75">
      <c r="A318" s="24" t="s">
        <v>11</v>
      </c>
      <c r="B318" s="45" t="s">
        <v>122</v>
      </c>
      <c r="C318" s="45" t="s">
        <v>213</v>
      </c>
      <c r="D318" s="45" t="s">
        <v>14</v>
      </c>
      <c r="E318" s="22">
        <v>15</v>
      </c>
      <c r="F318" s="39"/>
      <c r="G318" s="22">
        <f>E318+F318</f>
        <v>15</v>
      </c>
    </row>
    <row r="319" spans="1:7" ht="31.5">
      <c r="A319" s="59" t="s">
        <v>21</v>
      </c>
      <c r="B319" s="45" t="s">
        <v>122</v>
      </c>
      <c r="C319" s="45" t="s">
        <v>214</v>
      </c>
      <c r="D319" s="23"/>
      <c r="E319" s="22">
        <f>E321+E322+E320</f>
        <v>5694.4</v>
      </c>
      <c r="F319" s="22">
        <f>F321+F322+F320</f>
        <v>-698.7</v>
      </c>
      <c r="G319" s="22">
        <f>G321+G322+G320</f>
        <v>4995.7</v>
      </c>
    </row>
    <row r="320" spans="1:7" ht="63">
      <c r="A320" s="47" t="s">
        <v>17</v>
      </c>
      <c r="B320" s="45" t="s">
        <v>122</v>
      </c>
      <c r="C320" s="45" t="s">
        <v>214</v>
      </c>
      <c r="D320" s="23" t="s">
        <v>18</v>
      </c>
      <c r="E320" s="22">
        <v>1739.7</v>
      </c>
      <c r="F320" s="39">
        <v>0</v>
      </c>
      <c r="G320" s="22">
        <f>E320+F320</f>
        <v>1739.7</v>
      </c>
    </row>
    <row r="321" spans="1:7" ht="31.5">
      <c r="A321" s="48" t="s">
        <v>15</v>
      </c>
      <c r="B321" s="45" t="s">
        <v>122</v>
      </c>
      <c r="C321" s="45" t="s">
        <v>214</v>
      </c>
      <c r="D321" s="45" t="s">
        <v>10</v>
      </c>
      <c r="E321" s="22">
        <v>3344.7</v>
      </c>
      <c r="F321" s="39">
        <v>-698.7</v>
      </c>
      <c r="G321" s="22">
        <f>E321+F321</f>
        <v>2646</v>
      </c>
    </row>
    <row r="322" spans="1:7" ht="15.75">
      <c r="A322" s="77" t="s">
        <v>11</v>
      </c>
      <c r="B322" s="45" t="s">
        <v>122</v>
      </c>
      <c r="C322" s="45" t="s">
        <v>214</v>
      </c>
      <c r="D322" s="45" t="s">
        <v>14</v>
      </c>
      <c r="E322" s="22">
        <v>610</v>
      </c>
      <c r="F322" s="39">
        <v>0</v>
      </c>
      <c r="G322" s="22">
        <f>E322+F322</f>
        <v>610</v>
      </c>
    </row>
    <row r="323" spans="1:7" ht="15.75">
      <c r="A323" s="94" t="s">
        <v>33</v>
      </c>
      <c r="B323" s="96" t="s">
        <v>122</v>
      </c>
      <c r="C323" s="96" t="s">
        <v>144</v>
      </c>
      <c r="D323" s="96" t="s">
        <v>0</v>
      </c>
      <c r="E323" s="102">
        <f>E324</f>
        <v>177.7</v>
      </c>
      <c r="F323" s="102">
        <f>F324</f>
        <v>7</v>
      </c>
      <c r="G323" s="102">
        <f>G324</f>
        <v>184.7</v>
      </c>
    </row>
    <row r="324" spans="1:7" ht="31.5">
      <c r="A324" s="24" t="s">
        <v>74</v>
      </c>
      <c r="B324" s="30" t="s">
        <v>122</v>
      </c>
      <c r="C324" s="45" t="s">
        <v>152</v>
      </c>
      <c r="D324" s="70"/>
      <c r="E324" s="22">
        <f>E325</f>
        <v>177.7</v>
      </c>
      <c r="F324" s="22">
        <f>F325</f>
        <v>7</v>
      </c>
      <c r="G324" s="22">
        <f>E324+F324</f>
        <v>184.7</v>
      </c>
    </row>
    <row r="325" spans="1:7" ht="15.75">
      <c r="A325" s="50" t="s">
        <v>11</v>
      </c>
      <c r="B325" s="45" t="s">
        <v>122</v>
      </c>
      <c r="C325" s="45" t="s">
        <v>152</v>
      </c>
      <c r="D325" s="45" t="s">
        <v>14</v>
      </c>
      <c r="E325" s="22">
        <v>177.7</v>
      </c>
      <c r="F325" s="39">
        <v>7</v>
      </c>
      <c r="G325" s="22">
        <f>E325+F325</f>
        <v>184.7</v>
      </c>
    </row>
    <row r="326" spans="1:9" ht="15.75">
      <c r="A326" s="35" t="s">
        <v>123</v>
      </c>
      <c r="B326" s="36" t="s">
        <v>124</v>
      </c>
      <c r="C326" s="110"/>
      <c r="D326" s="110"/>
      <c r="E326" s="34">
        <f>E327+E386</f>
        <v>1246320.7</v>
      </c>
      <c r="F326" s="34">
        <f>F327+F386</f>
        <v>1476.2999999999963</v>
      </c>
      <c r="G326" s="34">
        <f>G327+G386</f>
        <v>1247797</v>
      </c>
      <c r="H326">
        <v>1595.8</v>
      </c>
      <c r="I326" s="122">
        <f>H326-F326</f>
        <v>119.50000000000364</v>
      </c>
    </row>
    <row r="327" spans="1:7" ht="31.5">
      <c r="A327" s="101" t="s">
        <v>88</v>
      </c>
      <c r="B327" s="96" t="s">
        <v>124</v>
      </c>
      <c r="C327" s="95" t="s">
        <v>159</v>
      </c>
      <c r="D327" s="95" t="s">
        <v>0</v>
      </c>
      <c r="E327" s="102">
        <f>E328+E340+E358+E371+E376</f>
        <v>1244725.2</v>
      </c>
      <c r="F327" s="102">
        <f>F328+F340+F358+F371+F376</f>
        <v>1476.2999999999963</v>
      </c>
      <c r="G327" s="102">
        <f>G328+G340+G358+G371+G376</f>
        <v>1246201.5</v>
      </c>
    </row>
    <row r="328" spans="1:7" ht="31.5">
      <c r="A328" s="12" t="s">
        <v>125</v>
      </c>
      <c r="B328" s="111" t="s">
        <v>124</v>
      </c>
      <c r="C328" s="13" t="s">
        <v>160</v>
      </c>
      <c r="D328" s="13" t="s">
        <v>0</v>
      </c>
      <c r="E328" s="14">
        <f>E329+E335+E333+E338+E331</f>
        <v>455612.19999999995</v>
      </c>
      <c r="F328" s="14">
        <f>F329+F335+F333+F338+F331</f>
        <v>25322.6</v>
      </c>
      <c r="G328" s="14">
        <f>G329+G335+G333+G338+G331</f>
        <v>480934.8</v>
      </c>
    </row>
    <row r="329" spans="1:7" ht="31.5">
      <c r="A329" s="43" t="s">
        <v>28</v>
      </c>
      <c r="B329" s="45" t="s">
        <v>124</v>
      </c>
      <c r="C329" s="45" t="s">
        <v>158</v>
      </c>
      <c r="D329" s="45"/>
      <c r="E329" s="46">
        <f>E330</f>
        <v>71241.4</v>
      </c>
      <c r="F329" s="46">
        <f>F330</f>
        <v>1831.9</v>
      </c>
      <c r="G329" s="46">
        <f>G330</f>
        <v>73073.29999999999</v>
      </c>
    </row>
    <row r="330" spans="1:7" ht="31.5">
      <c r="A330" s="43" t="s">
        <v>12</v>
      </c>
      <c r="B330" s="45" t="s">
        <v>124</v>
      </c>
      <c r="C330" s="45" t="s">
        <v>158</v>
      </c>
      <c r="D330" s="45" t="s">
        <v>13</v>
      </c>
      <c r="E330" s="40">
        <v>71241.4</v>
      </c>
      <c r="F330" s="40">
        <f>1752+79.9</f>
        <v>1831.9</v>
      </c>
      <c r="G330" s="40">
        <f>E330+F330</f>
        <v>73073.29999999999</v>
      </c>
    </row>
    <row r="331" spans="1:8" ht="47.25">
      <c r="A331" s="43" t="s">
        <v>79</v>
      </c>
      <c r="B331" s="45" t="s">
        <v>124</v>
      </c>
      <c r="C331" s="45" t="s">
        <v>162</v>
      </c>
      <c r="D331" s="45"/>
      <c r="E331" s="46">
        <f>E332</f>
        <v>351127.6</v>
      </c>
      <c r="F331" s="46">
        <f>F332</f>
        <v>23385</v>
      </c>
      <c r="G331" s="46">
        <f>G332</f>
        <v>374512.6</v>
      </c>
      <c r="H331" s="122"/>
    </row>
    <row r="332" spans="1:7" ht="31.5">
      <c r="A332" s="43" t="s">
        <v>12</v>
      </c>
      <c r="B332" s="45" t="s">
        <v>124</v>
      </c>
      <c r="C332" s="45" t="s">
        <v>162</v>
      </c>
      <c r="D332" s="45" t="s">
        <v>13</v>
      </c>
      <c r="E332" s="46">
        <v>351127.6</v>
      </c>
      <c r="F332" s="46">
        <v>23385</v>
      </c>
      <c r="G332" s="46">
        <f>E332+F332</f>
        <v>374512.6</v>
      </c>
    </row>
    <row r="333" spans="1:12" ht="31.5">
      <c r="A333" s="43" t="s">
        <v>29</v>
      </c>
      <c r="B333" s="30" t="s">
        <v>124</v>
      </c>
      <c r="C333" s="45" t="s">
        <v>161</v>
      </c>
      <c r="D333" s="45"/>
      <c r="E333" s="46">
        <f>E334</f>
        <v>21726.6</v>
      </c>
      <c r="F333" s="46">
        <f>F334</f>
        <v>105.7</v>
      </c>
      <c r="G333" s="46">
        <f>G334</f>
        <v>21832.3</v>
      </c>
      <c r="J333" s="122">
        <f>G331+G343</f>
        <v>891172.1</v>
      </c>
      <c r="K333">
        <v>891172.1</v>
      </c>
      <c r="L333" s="122">
        <f>K333-J333</f>
        <v>0</v>
      </c>
    </row>
    <row r="334" spans="1:7" ht="31.5">
      <c r="A334" s="43" t="s">
        <v>12</v>
      </c>
      <c r="B334" s="23" t="s">
        <v>124</v>
      </c>
      <c r="C334" s="45" t="s">
        <v>161</v>
      </c>
      <c r="D334" s="45" t="s">
        <v>13</v>
      </c>
      <c r="E334" s="46">
        <v>21726.6</v>
      </c>
      <c r="F334" s="46">
        <v>105.7</v>
      </c>
      <c r="G334" s="46">
        <f>E334+F334</f>
        <v>21832.3</v>
      </c>
    </row>
    <row r="335" spans="1:7" ht="78.75">
      <c r="A335" s="43" t="s">
        <v>78</v>
      </c>
      <c r="B335" s="45" t="s">
        <v>124</v>
      </c>
      <c r="C335" s="45" t="s">
        <v>163</v>
      </c>
      <c r="D335" s="45"/>
      <c r="E335" s="46">
        <f>E337+E336</f>
        <v>9687.6</v>
      </c>
      <c r="F335" s="46">
        <f>F337+F336</f>
        <v>0</v>
      </c>
      <c r="G335" s="46">
        <f>G337+G336</f>
        <v>9687.6</v>
      </c>
    </row>
    <row r="336" spans="1:7" ht="15.75">
      <c r="A336" s="43" t="s">
        <v>30</v>
      </c>
      <c r="B336" s="45" t="s">
        <v>124</v>
      </c>
      <c r="C336" s="45" t="s">
        <v>163</v>
      </c>
      <c r="D336" s="45" t="s">
        <v>19</v>
      </c>
      <c r="E336" s="46">
        <v>26.6</v>
      </c>
      <c r="F336" s="46">
        <v>0</v>
      </c>
      <c r="G336" s="46">
        <f>E336+F336</f>
        <v>26.6</v>
      </c>
    </row>
    <row r="337" spans="1:11" ht="31.5">
      <c r="A337" s="43" t="s">
        <v>12</v>
      </c>
      <c r="B337" s="45" t="s">
        <v>124</v>
      </c>
      <c r="C337" s="45" t="s">
        <v>163</v>
      </c>
      <c r="D337" s="45" t="s">
        <v>13</v>
      </c>
      <c r="E337" s="46">
        <v>9661</v>
      </c>
      <c r="F337" s="46"/>
      <c r="G337" s="46">
        <f>E337+F337</f>
        <v>9661</v>
      </c>
      <c r="K337" s="122">
        <f>F331+F343</f>
        <v>0</v>
      </c>
    </row>
    <row r="338" spans="1:7" ht="94.5">
      <c r="A338" s="60" t="s">
        <v>277</v>
      </c>
      <c r="B338" s="45" t="s">
        <v>124</v>
      </c>
      <c r="C338" s="45" t="s">
        <v>164</v>
      </c>
      <c r="D338" s="45"/>
      <c r="E338" s="46">
        <f>E339</f>
        <v>1829</v>
      </c>
      <c r="F338" s="46">
        <f>F339</f>
        <v>0</v>
      </c>
      <c r="G338" s="46">
        <f>G339</f>
        <v>1829</v>
      </c>
    </row>
    <row r="339" spans="1:7" ht="15.75">
      <c r="A339" s="43" t="s">
        <v>30</v>
      </c>
      <c r="B339" s="45" t="s">
        <v>124</v>
      </c>
      <c r="C339" s="45" t="s">
        <v>164</v>
      </c>
      <c r="D339" s="45" t="s">
        <v>19</v>
      </c>
      <c r="E339" s="46">
        <v>1829</v>
      </c>
      <c r="F339" s="46"/>
      <c r="G339" s="46">
        <f>E339+F339</f>
        <v>1829</v>
      </c>
    </row>
    <row r="340" spans="1:7" ht="31.5">
      <c r="A340" s="12" t="s">
        <v>89</v>
      </c>
      <c r="B340" s="111" t="s">
        <v>124</v>
      </c>
      <c r="C340" s="13" t="s">
        <v>165</v>
      </c>
      <c r="D340" s="13" t="s">
        <v>0</v>
      </c>
      <c r="E340" s="14">
        <f>E341+E345+E356+E354+E343+E352+E350+E348</f>
        <v>688468.2000000001</v>
      </c>
      <c r="F340" s="14">
        <f>F341+F345+F356+F354+F343+F352+F350+F348</f>
        <v>-24181.600000000002</v>
      </c>
      <c r="G340" s="14">
        <f>G341+G345+G356+G354+G343+G352+G350+G348</f>
        <v>664286.6</v>
      </c>
    </row>
    <row r="341" spans="1:7" ht="31.5">
      <c r="A341" s="43" t="s">
        <v>28</v>
      </c>
      <c r="B341" s="45" t="s">
        <v>124</v>
      </c>
      <c r="C341" s="45" t="s">
        <v>166</v>
      </c>
      <c r="D341" s="45"/>
      <c r="E341" s="46">
        <f>E342</f>
        <v>109566.4</v>
      </c>
      <c r="F341" s="46">
        <f>F342</f>
        <v>-1943.1</v>
      </c>
      <c r="G341" s="46">
        <f>G342</f>
        <v>107623.29999999999</v>
      </c>
    </row>
    <row r="342" spans="1:7" ht="31.5">
      <c r="A342" s="43" t="s">
        <v>12</v>
      </c>
      <c r="B342" s="23" t="s">
        <v>124</v>
      </c>
      <c r="C342" s="45" t="s">
        <v>166</v>
      </c>
      <c r="D342" s="45" t="s">
        <v>13</v>
      </c>
      <c r="E342" s="40">
        <v>109566.4</v>
      </c>
      <c r="F342" s="40">
        <f>-1920-23.1</f>
        <v>-1943.1</v>
      </c>
      <c r="G342" s="40">
        <f>E342+F342</f>
        <v>107623.29999999999</v>
      </c>
    </row>
    <row r="343" spans="1:7" ht="47.25">
      <c r="A343" s="43" t="s">
        <v>79</v>
      </c>
      <c r="B343" s="23" t="s">
        <v>124</v>
      </c>
      <c r="C343" s="45" t="s">
        <v>168</v>
      </c>
      <c r="D343" s="45"/>
      <c r="E343" s="46">
        <f>E344</f>
        <v>540044.5</v>
      </c>
      <c r="F343" s="46">
        <f>F344</f>
        <v>-23385</v>
      </c>
      <c r="G343" s="46">
        <f>G344</f>
        <v>516659.5</v>
      </c>
    </row>
    <row r="344" spans="1:7" ht="31.5">
      <c r="A344" s="43" t="s">
        <v>12</v>
      </c>
      <c r="B344" s="45" t="s">
        <v>124</v>
      </c>
      <c r="C344" s="45" t="s">
        <v>168</v>
      </c>
      <c r="D344" s="45" t="s">
        <v>13</v>
      </c>
      <c r="E344" s="46">
        <v>540044.5</v>
      </c>
      <c r="F344" s="46">
        <v>-23385</v>
      </c>
      <c r="G344" s="46">
        <f>E344+F344</f>
        <v>516659.5</v>
      </c>
    </row>
    <row r="345" spans="1:8" ht="31.5">
      <c r="A345" s="43" t="s">
        <v>31</v>
      </c>
      <c r="B345" s="45" t="s">
        <v>124</v>
      </c>
      <c r="C345" s="45" t="s">
        <v>176</v>
      </c>
      <c r="D345" s="45"/>
      <c r="E345" s="46">
        <f>E346+E347</f>
        <v>3437.6</v>
      </c>
      <c r="F345" s="46">
        <f>F346+F347</f>
        <v>61.7</v>
      </c>
      <c r="G345" s="46">
        <f>G346+G347</f>
        <v>3499.2999999999997</v>
      </c>
      <c r="H345" s="122"/>
    </row>
    <row r="346" spans="1:9" ht="31.5">
      <c r="A346" s="24" t="s">
        <v>32</v>
      </c>
      <c r="B346" s="45" t="s">
        <v>124</v>
      </c>
      <c r="C346" s="45" t="s">
        <v>176</v>
      </c>
      <c r="D346" s="45" t="s">
        <v>27</v>
      </c>
      <c r="E346" s="46">
        <v>3164.1</v>
      </c>
      <c r="F346" s="46"/>
      <c r="G346" s="46">
        <f>E346+F346</f>
        <v>3164.1</v>
      </c>
      <c r="H346" s="122">
        <f>G305+G302+G300+G203+G72+G70+G68+G47+1304.8</f>
        <v>807480.7000000001</v>
      </c>
      <c r="I346" s="122"/>
    </row>
    <row r="347" spans="1:10" ht="31.5">
      <c r="A347" s="24" t="s">
        <v>12</v>
      </c>
      <c r="B347" s="45" t="s">
        <v>124</v>
      </c>
      <c r="C347" s="45" t="s">
        <v>176</v>
      </c>
      <c r="D347" s="45" t="s">
        <v>13</v>
      </c>
      <c r="E347" s="46">
        <v>273.5</v>
      </c>
      <c r="F347" s="46">
        <v>61.7</v>
      </c>
      <c r="G347" s="46">
        <f>E347+F347</f>
        <v>335.2</v>
      </c>
      <c r="J347" s="122"/>
    </row>
    <row r="348" spans="1:10" ht="43.5" customHeight="1">
      <c r="A348" s="24" t="s">
        <v>394</v>
      </c>
      <c r="B348" s="45" t="s">
        <v>124</v>
      </c>
      <c r="C348" s="45" t="s">
        <v>395</v>
      </c>
      <c r="D348" s="45"/>
      <c r="E348" s="46">
        <f>E349</f>
        <v>4164.4</v>
      </c>
      <c r="F348" s="46">
        <f>F349</f>
        <v>1084.8</v>
      </c>
      <c r="G348" s="46">
        <f>G349</f>
        <v>5249.2</v>
      </c>
      <c r="J348" s="122">
        <f>G345+G348+G350</f>
        <v>9118.3</v>
      </c>
    </row>
    <row r="349" spans="1:7" ht="31.5">
      <c r="A349" s="24" t="s">
        <v>12</v>
      </c>
      <c r="B349" s="45" t="s">
        <v>124</v>
      </c>
      <c r="C349" s="45" t="s">
        <v>395</v>
      </c>
      <c r="D349" s="45" t="s">
        <v>13</v>
      </c>
      <c r="E349" s="46">
        <v>4164.4</v>
      </c>
      <c r="F349" s="46">
        <f>-61.7+1146.5</f>
        <v>1084.8</v>
      </c>
      <c r="G349" s="46">
        <f>E349+F349</f>
        <v>5249.2</v>
      </c>
    </row>
    <row r="350" spans="1:7" ht="31.5">
      <c r="A350" s="43" t="s">
        <v>288</v>
      </c>
      <c r="B350" s="45" t="s">
        <v>124</v>
      </c>
      <c r="C350" s="45" t="s">
        <v>299</v>
      </c>
      <c r="D350" s="45"/>
      <c r="E350" s="46">
        <f>E351</f>
        <v>369.8</v>
      </c>
      <c r="F350" s="46">
        <f>F351</f>
        <v>0</v>
      </c>
      <c r="G350" s="46">
        <f>G351</f>
        <v>369.8</v>
      </c>
    </row>
    <row r="351" spans="1:7" ht="31.5">
      <c r="A351" s="43" t="s">
        <v>12</v>
      </c>
      <c r="B351" s="45" t="s">
        <v>124</v>
      </c>
      <c r="C351" s="45" t="s">
        <v>299</v>
      </c>
      <c r="D351" s="45" t="s">
        <v>13</v>
      </c>
      <c r="E351" s="46">
        <v>369.8</v>
      </c>
      <c r="F351" s="46"/>
      <c r="G351" s="46">
        <f>E351+F351</f>
        <v>369.8</v>
      </c>
    </row>
    <row r="352" spans="1:7" ht="63">
      <c r="A352" s="43" t="s">
        <v>137</v>
      </c>
      <c r="B352" s="45" t="s">
        <v>124</v>
      </c>
      <c r="C352" s="30" t="s">
        <v>264</v>
      </c>
      <c r="D352" s="45"/>
      <c r="E352" s="40">
        <f>E353</f>
        <v>26939.7</v>
      </c>
      <c r="F352" s="40">
        <f>F353</f>
        <v>0</v>
      </c>
      <c r="G352" s="40">
        <f>G353</f>
        <v>26939.7</v>
      </c>
    </row>
    <row r="353" spans="1:7" ht="31.5">
      <c r="A353" s="43" t="s">
        <v>12</v>
      </c>
      <c r="B353" s="45" t="s">
        <v>124</v>
      </c>
      <c r="C353" s="30" t="s">
        <v>264</v>
      </c>
      <c r="D353" s="45" t="s">
        <v>13</v>
      </c>
      <c r="E353" s="40">
        <v>26939.7</v>
      </c>
      <c r="F353" s="40"/>
      <c r="G353" s="40">
        <f>E353+F353</f>
        <v>26939.7</v>
      </c>
    </row>
    <row r="354" spans="1:7" ht="63">
      <c r="A354" s="43" t="s">
        <v>126</v>
      </c>
      <c r="B354" s="45" t="s">
        <v>124</v>
      </c>
      <c r="C354" s="45" t="s">
        <v>167</v>
      </c>
      <c r="D354" s="45"/>
      <c r="E354" s="46">
        <f>E355</f>
        <v>18.8</v>
      </c>
      <c r="F354" s="46">
        <f>F355</f>
        <v>0</v>
      </c>
      <c r="G354" s="46">
        <f>G355</f>
        <v>18.8</v>
      </c>
    </row>
    <row r="355" spans="1:7" ht="15.75">
      <c r="A355" s="43" t="s">
        <v>30</v>
      </c>
      <c r="B355" s="45" t="s">
        <v>124</v>
      </c>
      <c r="C355" s="45" t="s">
        <v>167</v>
      </c>
      <c r="D355" s="45" t="s">
        <v>19</v>
      </c>
      <c r="E355" s="46">
        <v>18.8</v>
      </c>
      <c r="F355" s="46">
        <v>0</v>
      </c>
      <c r="G355" s="46">
        <f>E355+F355</f>
        <v>18.8</v>
      </c>
    </row>
    <row r="356" spans="1:7" ht="94.5">
      <c r="A356" s="60" t="s">
        <v>277</v>
      </c>
      <c r="B356" s="45" t="s">
        <v>124</v>
      </c>
      <c r="C356" s="45" t="s">
        <v>169</v>
      </c>
      <c r="D356" s="45"/>
      <c r="E356" s="46">
        <f>E357</f>
        <v>3927</v>
      </c>
      <c r="F356" s="46">
        <f>F357</f>
        <v>0</v>
      </c>
      <c r="G356" s="46">
        <f>G357</f>
        <v>3927</v>
      </c>
    </row>
    <row r="357" spans="1:9" ht="15.75">
      <c r="A357" s="43" t="s">
        <v>30</v>
      </c>
      <c r="B357" s="45" t="s">
        <v>124</v>
      </c>
      <c r="C357" s="45" t="s">
        <v>169</v>
      </c>
      <c r="D357" s="45" t="s">
        <v>19</v>
      </c>
      <c r="E357" s="46">
        <v>3927</v>
      </c>
      <c r="F357" s="46">
        <v>0</v>
      </c>
      <c r="G357" s="46">
        <f>E357+F357</f>
        <v>3927</v>
      </c>
      <c r="I357" s="122">
        <f>G339+G357+G368+G355+G389+G249+G247</f>
        <v>8146.500000000001</v>
      </c>
    </row>
    <row r="358" spans="1:7" ht="15.75">
      <c r="A358" s="12" t="s">
        <v>90</v>
      </c>
      <c r="B358" s="111" t="s">
        <v>124</v>
      </c>
      <c r="C358" s="13" t="s">
        <v>170</v>
      </c>
      <c r="D358" s="13" t="s">
        <v>0</v>
      </c>
      <c r="E358" s="14">
        <f>E359+E367+E361+E369+E363+E365</f>
        <v>33988.8</v>
      </c>
      <c r="F358" s="14">
        <f>F359+F367+F361+F369+F363+F365</f>
        <v>497.8</v>
      </c>
      <c r="G358" s="14">
        <f>G359+G367+G361+G369+G363+G365</f>
        <v>34486.600000000006</v>
      </c>
    </row>
    <row r="359" spans="1:7" ht="31.5">
      <c r="A359" s="43" t="s">
        <v>28</v>
      </c>
      <c r="B359" s="45" t="s">
        <v>124</v>
      </c>
      <c r="C359" s="45" t="s">
        <v>171</v>
      </c>
      <c r="D359" s="45"/>
      <c r="E359" s="46">
        <f>E360</f>
        <v>26995.8</v>
      </c>
      <c r="F359" s="46">
        <f>F360</f>
        <v>1900.5</v>
      </c>
      <c r="G359" s="46">
        <f>G360</f>
        <v>28896.3</v>
      </c>
    </row>
    <row r="360" spans="1:7" ht="31.5">
      <c r="A360" s="43" t="s">
        <v>12</v>
      </c>
      <c r="B360" s="45" t="s">
        <v>124</v>
      </c>
      <c r="C360" s="45" t="s">
        <v>171</v>
      </c>
      <c r="D360" s="45" t="s">
        <v>13</v>
      </c>
      <c r="E360" s="40">
        <v>26995.8</v>
      </c>
      <c r="F360" s="40">
        <v>1900.5</v>
      </c>
      <c r="G360" s="40">
        <f>F360+E360</f>
        <v>28896.3</v>
      </c>
    </row>
    <row r="361" spans="1:7" ht="63">
      <c r="A361" s="43" t="s">
        <v>342</v>
      </c>
      <c r="B361" s="45" t="s">
        <v>124</v>
      </c>
      <c r="C361" s="45" t="s">
        <v>345</v>
      </c>
      <c r="D361" s="45"/>
      <c r="E361" s="40">
        <f>E362</f>
        <v>3455.9</v>
      </c>
      <c r="F361" s="40">
        <f>F362</f>
        <v>0</v>
      </c>
      <c r="G361" s="40">
        <f>G362</f>
        <v>3455.9</v>
      </c>
    </row>
    <row r="362" spans="1:7" ht="31.5">
      <c r="A362" s="43" t="s">
        <v>12</v>
      </c>
      <c r="B362" s="45" t="s">
        <v>124</v>
      </c>
      <c r="C362" s="45" t="s">
        <v>345</v>
      </c>
      <c r="D362" s="45" t="s">
        <v>13</v>
      </c>
      <c r="E362" s="40">
        <v>3455.9</v>
      </c>
      <c r="F362" s="40"/>
      <c r="G362" s="40">
        <f>E362+F362</f>
        <v>3455.9</v>
      </c>
    </row>
    <row r="363" spans="1:7" ht="31.5">
      <c r="A363" s="43" t="s">
        <v>399</v>
      </c>
      <c r="B363" s="45" t="s">
        <v>124</v>
      </c>
      <c r="C363" s="45" t="s">
        <v>398</v>
      </c>
      <c r="D363" s="45"/>
      <c r="E363" s="40">
        <f>E364</f>
        <v>205</v>
      </c>
      <c r="F363" s="40">
        <f>F364</f>
        <v>0</v>
      </c>
      <c r="G363" s="40">
        <f>G364</f>
        <v>205</v>
      </c>
    </row>
    <row r="364" spans="1:7" ht="31.5">
      <c r="A364" s="43" t="s">
        <v>12</v>
      </c>
      <c r="B364" s="45" t="s">
        <v>124</v>
      </c>
      <c r="C364" s="45" t="s">
        <v>398</v>
      </c>
      <c r="D364" s="45" t="s">
        <v>13</v>
      </c>
      <c r="E364" s="40">
        <v>205</v>
      </c>
      <c r="F364" s="40">
        <v>0</v>
      </c>
      <c r="G364" s="40">
        <f>E364+F364</f>
        <v>205</v>
      </c>
    </row>
    <row r="365" spans="1:7" ht="47.25">
      <c r="A365" s="24" t="s">
        <v>394</v>
      </c>
      <c r="B365" s="45" t="s">
        <v>124</v>
      </c>
      <c r="C365" s="45" t="s">
        <v>412</v>
      </c>
      <c r="D365" s="45"/>
      <c r="E365" s="40">
        <f>E366</f>
        <v>0</v>
      </c>
      <c r="F365" s="40">
        <f>F366</f>
        <v>449.3</v>
      </c>
      <c r="G365" s="40">
        <f>G366</f>
        <v>449.3</v>
      </c>
    </row>
    <row r="366" spans="1:7" ht="31.5">
      <c r="A366" s="24" t="s">
        <v>12</v>
      </c>
      <c r="B366" s="45" t="s">
        <v>124</v>
      </c>
      <c r="C366" s="45" t="s">
        <v>412</v>
      </c>
      <c r="D366" s="45" t="s">
        <v>13</v>
      </c>
      <c r="E366" s="40">
        <v>0</v>
      </c>
      <c r="F366" s="40">
        <v>449.3</v>
      </c>
      <c r="G366" s="40">
        <f>E366+F366</f>
        <v>449.3</v>
      </c>
    </row>
    <row r="367" spans="1:9" ht="94.5">
      <c r="A367" s="60" t="s">
        <v>277</v>
      </c>
      <c r="B367" s="45" t="s">
        <v>124</v>
      </c>
      <c r="C367" s="45" t="s">
        <v>172</v>
      </c>
      <c r="D367" s="45"/>
      <c r="E367" s="46">
        <f>E368</f>
        <v>169</v>
      </c>
      <c r="F367" s="46">
        <f>F368</f>
        <v>0</v>
      </c>
      <c r="G367" s="46">
        <f>G368</f>
        <v>169</v>
      </c>
      <c r="I367" s="122"/>
    </row>
    <row r="368" spans="1:7" ht="15.75">
      <c r="A368" s="43" t="s">
        <v>30</v>
      </c>
      <c r="B368" s="45" t="s">
        <v>124</v>
      </c>
      <c r="C368" s="45" t="s">
        <v>172</v>
      </c>
      <c r="D368" s="45" t="s">
        <v>19</v>
      </c>
      <c r="E368" s="46">
        <v>169</v>
      </c>
      <c r="F368" s="46"/>
      <c r="G368" s="46">
        <f>E368+F368</f>
        <v>169</v>
      </c>
    </row>
    <row r="369" spans="1:7" ht="31.5">
      <c r="A369" s="43" t="s">
        <v>376</v>
      </c>
      <c r="B369" s="45" t="s">
        <v>124</v>
      </c>
      <c r="C369" s="45" t="s">
        <v>377</v>
      </c>
      <c r="D369" s="45"/>
      <c r="E369" s="46">
        <f>E370</f>
        <v>3163.1</v>
      </c>
      <c r="F369" s="46">
        <f>F370</f>
        <v>-1852</v>
      </c>
      <c r="G369" s="46">
        <f>G370</f>
        <v>1311.1</v>
      </c>
    </row>
    <row r="370" spans="1:7" ht="31.5">
      <c r="A370" s="43" t="s">
        <v>12</v>
      </c>
      <c r="B370" s="45" t="s">
        <v>124</v>
      </c>
      <c r="C370" s="45" t="s">
        <v>377</v>
      </c>
      <c r="D370" s="45" t="s">
        <v>13</v>
      </c>
      <c r="E370" s="46">
        <v>3163.1</v>
      </c>
      <c r="F370" s="46">
        <f>-1732.5-119.5</f>
        <v>-1852</v>
      </c>
      <c r="G370" s="46">
        <f>E370+F370</f>
        <v>1311.1</v>
      </c>
    </row>
    <row r="371" spans="1:7" ht="31.5">
      <c r="A371" s="12" t="s">
        <v>91</v>
      </c>
      <c r="B371" s="111" t="s">
        <v>124</v>
      </c>
      <c r="C371" s="13" t="s">
        <v>180</v>
      </c>
      <c r="D371" s="13" t="s">
        <v>0</v>
      </c>
      <c r="E371" s="14">
        <f>E372</f>
        <v>5249.599999999999</v>
      </c>
      <c r="F371" s="14">
        <f>F372</f>
        <v>0</v>
      </c>
      <c r="G371" s="14">
        <f>G372</f>
        <v>5249.599999999999</v>
      </c>
    </row>
    <row r="372" spans="1:7" ht="31.5">
      <c r="A372" s="43" t="s">
        <v>263</v>
      </c>
      <c r="B372" s="45" t="s">
        <v>124</v>
      </c>
      <c r="C372" s="45" t="s">
        <v>255</v>
      </c>
      <c r="D372" s="45"/>
      <c r="E372" s="46">
        <f>E374+E375+E373</f>
        <v>5249.599999999999</v>
      </c>
      <c r="F372" s="46">
        <f>F374+F375+F373</f>
        <v>0</v>
      </c>
      <c r="G372" s="46">
        <f>G374+G375+G373</f>
        <v>5249.599999999999</v>
      </c>
    </row>
    <row r="373" spans="1:7" ht="63">
      <c r="A373" s="43" t="s">
        <v>17</v>
      </c>
      <c r="B373" s="45" t="s">
        <v>124</v>
      </c>
      <c r="C373" s="45" t="s">
        <v>255</v>
      </c>
      <c r="D373" s="45" t="s">
        <v>18</v>
      </c>
      <c r="E373" s="46">
        <v>8.2</v>
      </c>
      <c r="F373" s="46"/>
      <c r="G373" s="46">
        <f>E373+F373</f>
        <v>8.2</v>
      </c>
    </row>
    <row r="374" spans="1:7" ht="31.5">
      <c r="A374" s="43" t="s">
        <v>15</v>
      </c>
      <c r="B374" s="45" t="s">
        <v>124</v>
      </c>
      <c r="C374" s="45" t="s">
        <v>255</v>
      </c>
      <c r="D374" s="45" t="s">
        <v>10</v>
      </c>
      <c r="E374" s="46">
        <v>124.7</v>
      </c>
      <c r="F374" s="46"/>
      <c r="G374" s="46">
        <f>E374+F374</f>
        <v>124.7</v>
      </c>
    </row>
    <row r="375" spans="1:7" ht="31.5">
      <c r="A375" s="84" t="s">
        <v>12</v>
      </c>
      <c r="B375" s="45" t="s">
        <v>124</v>
      </c>
      <c r="C375" s="45" t="s">
        <v>255</v>
      </c>
      <c r="D375" s="45" t="s">
        <v>13</v>
      </c>
      <c r="E375" s="46">
        <v>5116.7</v>
      </c>
      <c r="F375" s="46"/>
      <c r="G375" s="46">
        <f>E375+F375</f>
        <v>5116.7</v>
      </c>
    </row>
    <row r="376" spans="1:7" ht="31.5">
      <c r="A376" s="12" t="s">
        <v>84</v>
      </c>
      <c r="B376" s="111" t="s">
        <v>124</v>
      </c>
      <c r="C376" s="13" t="s">
        <v>173</v>
      </c>
      <c r="D376" s="13" t="s">
        <v>0</v>
      </c>
      <c r="E376" s="14">
        <f>E377+E382</f>
        <v>61406.399999999994</v>
      </c>
      <c r="F376" s="14">
        <f>F377+F382</f>
        <v>-162.5</v>
      </c>
      <c r="G376" s="14">
        <f>G377+G382</f>
        <v>61243.899999999994</v>
      </c>
    </row>
    <row r="377" spans="1:7" ht="31.5">
      <c r="A377" s="43" t="s">
        <v>16</v>
      </c>
      <c r="B377" s="45" t="s">
        <v>124</v>
      </c>
      <c r="C377" s="45" t="s">
        <v>174</v>
      </c>
      <c r="D377" s="45"/>
      <c r="E377" s="46">
        <f>E378+E379+E381+E380</f>
        <v>31772.899999999998</v>
      </c>
      <c r="F377" s="46">
        <f>F378+F379+F381+F380</f>
        <v>-175.5</v>
      </c>
      <c r="G377" s="46">
        <f>G378+G379+G381+G380</f>
        <v>31597.399999999998</v>
      </c>
    </row>
    <row r="378" spans="1:7" ht="63">
      <c r="A378" s="43" t="s">
        <v>17</v>
      </c>
      <c r="B378" s="45" t="s">
        <v>124</v>
      </c>
      <c r="C378" s="45" t="s">
        <v>174</v>
      </c>
      <c r="D378" s="45" t="s">
        <v>18</v>
      </c>
      <c r="E378" s="46">
        <v>26398.1</v>
      </c>
      <c r="F378" s="46">
        <v>-13</v>
      </c>
      <c r="G378" s="46">
        <f>E378+F378</f>
        <v>26385.1</v>
      </c>
    </row>
    <row r="379" spans="1:7" ht="31.5">
      <c r="A379" s="43" t="s">
        <v>15</v>
      </c>
      <c r="B379" s="45" t="s">
        <v>124</v>
      </c>
      <c r="C379" s="45" t="s">
        <v>174</v>
      </c>
      <c r="D379" s="45" t="s">
        <v>10</v>
      </c>
      <c r="E379" s="46">
        <v>4908.3</v>
      </c>
      <c r="F379" s="46">
        <v>-162.5</v>
      </c>
      <c r="G379" s="46">
        <f>E379+F379</f>
        <v>4745.8</v>
      </c>
    </row>
    <row r="380" spans="1:7" ht="15.75">
      <c r="A380" s="178" t="s">
        <v>30</v>
      </c>
      <c r="B380" s="45" t="s">
        <v>124</v>
      </c>
      <c r="C380" s="45" t="s">
        <v>174</v>
      </c>
      <c r="D380" s="45" t="s">
        <v>19</v>
      </c>
      <c r="E380" s="46">
        <v>139.4</v>
      </c>
      <c r="F380" s="46"/>
      <c r="G380" s="46">
        <f>E380+F380</f>
        <v>139.4</v>
      </c>
    </row>
    <row r="381" spans="1:7" ht="15.75">
      <c r="A381" s="48" t="s">
        <v>11</v>
      </c>
      <c r="B381" s="45" t="s">
        <v>124</v>
      </c>
      <c r="C381" s="45" t="s">
        <v>174</v>
      </c>
      <c r="D381" s="45" t="s">
        <v>14</v>
      </c>
      <c r="E381" s="40">
        <v>327.1</v>
      </c>
      <c r="F381" s="40"/>
      <c r="G381" s="46">
        <f>E381+F381</f>
        <v>327.1</v>
      </c>
    </row>
    <row r="382" spans="1:7" ht="31.5">
      <c r="A382" s="43" t="s">
        <v>61</v>
      </c>
      <c r="B382" s="45" t="s">
        <v>124</v>
      </c>
      <c r="C382" s="45" t="s">
        <v>181</v>
      </c>
      <c r="D382" s="45"/>
      <c r="E382" s="46">
        <f>E383+E384+E385</f>
        <v>29633.5</v>
      </c>
      <c r="F382" s="46">
        <f>F383+F384+F385</f>
        <v>13</v>
      </c>
      <c r="G382" s="46">
        <f>G383+G384+G385</f>
        <v>29646.5</v>
      </c>
    </row>
    <row r="383" spans="1:7" ht="63">
      <c r="A383" s="43" t="s">
        <v>17</v>
      </c>
      <c r="B383" s="45" t="s">
        <v>124</v>
      </c>
      <c r="C383" s="45" t="s">
        <v>175</v>
      </c>
      <c r="D383" s="45" t="s">
        <v>18</v>
      </c>
      <c r="E383" s="46">
        <v>28234.5</v>
      </c>
      <c r="F383" s="46"/>
      <c r="G383" s="46">
        <f>E383+F383</f>
        <v>28234.5</v>
      </c>
    </row>
    <row r="384" spans="1:8" ht="31.5">
      <c r="A384" s="43" t="s">
        <v>15</v>
      </c>
      <c r="B384" s="45" t="s">
        <v>124</v>
      </c>
      <c r="C384" s="45" t="s">
        <v>175</v>
      </c>
      <c r="D384" s="45" t="s">
        <v>10</v>
      </c>
      <c r="E384" s="40">
        <v>1397.4</v>
      </c>
      <c r="F384" s="40">
        <v>13</v>
      </c>
      <c r="G384" s="46">
        <f>E384+F384</f>
        <v>1410.4</v>
      </c>
      <c r="H384" s="122"/>
    </row>
    <row r="385" spans="1:8" ht="15.75">
      <c r="A385" s="43" t="s">
        <v>11</v>
      </c>
      <c r="B385" s="45" t="s">
        <v>124</v>
      </c>
      <c r="C385" s="45" t="s">
        <v>175</v>
      </c>
      <c r="D385" s="45" t="s">
        <v>14</v>
      </c>
      <c r="E385" s="40">
        <v>1.6</v>
      </c>
      <c r="F385" s="40">
        <v>0</v>
      </c>
      <c r="G385" s="46">
        <f>E385+F385</f>
        <v>1.6</v>
      </c>
      <c r="H385" s="122"/>
    </row>
    <row r="386" spans="1:7" ht="31.5">
      <c r="A386" s="101" t="s">
        <v>99</v>
      </c>
      <c r="B386" s="95" t="s">
        <v>124</v>
      </c>
      <c r="C386" s="95" t="s">
        <v>230</v>
      </c>
      <c r="D386" s="95" t="s">
        <v>0</v>
      </c>
      <c r="E386" s="112">
        <f>E387</f>
        <v>1595.5</v>
      </c>
      <c r="F386" s="112">
        <f aca="true" t="shared" si="7" ref="F386:G388">F387</f>
        <v>0</v>
      </c>
      <c r="G386" s="112">
        <f t="shared" si="7"/>
        <v>1595.5</v>
      </c>
    </row>
    <row r="387" spans="1:7" ht="47.25">
      <c r="A387" s="12" t="s">
        <v>101</v>
      </c>
      <c r="B387" s="111" t="s">
        <v>124</v>
      </c>
      <c r="C387" s="13" t="s">
        <v>184</v>
      </c>
      <c r="D387" s="13" t="s">
        <v>0</v>
      </c>
      <c r="E387" s="14">
        <f>E388</f>
        <v>1595.5</v>
      </c>
      <c r="F387" s="14">
        <f t="shared" si="7"/>
        <v>0</v>
      </c>
      <c r="G387" s="14">
        <f t="shared" si="7"/>
        <v>1595.5</v>
      </c>
    </row>
    <row r="388" spans="1:7" ht="78.75">
      <c r="A388" s="44" t="s">
        <v>127</v>
      </c>
      <c r="B388" s="30" t="s">
        <v>124</v>
      </c>
      <c r="C388" s="38" t="s">
        <v>233</v>
      </c>
      <c r="D388" s="38"/>
      <c r="E388" s="68">
        <f>E389</f>
        <v>1595.5</v>
      </c>
      <c r="F388" s="68">
        <f t="shared" si="7"/>
        <v>0</v>
      </c>
      <c r="G388" s="68">
        <f t="shared" si="7"/>
        <v>1595.5</v>
      </c>
    </row>
    <row r="389" spans="1:10" ht="15.75">
      <c r="A389" s="44" t="s">
        <v>30</v>
      </c>
      <c r="B389" s="30" t="s">
        <v>124</v>
      </c>
      <c r="C389" s="38" t="s">
        <v>233</v>
      </c>
      <c r="D389" s="38" t="s">
        <v>19</v>
      </c>
      <c r="E389" s="68">
        <v>1595.5</v>
      </c>
      <c r="F389" s="68">
        <v>0</v>
      </c>
      <c r="G389" s="68">
        <f>E389+F389</f>
        <v>1595.5</v>
      </c>
      <c r="H389" s="122"/>
      <c r="I389" s="122"/>
      <c r="J389" s="122"/>
    </row>
    <row r="390" spans="1:7" ht="15.75">
      <c r="A390" s="35" t="s">
        <v>128</v>
      </c>
      <c r="B390" s="36" t="s">
        <v>129</v>
      </c>
      <c r="C390" s="100"/>
      <c r="D390" s="109"/>
      <c r="E390" s="34">
        <f>E391+E398</f>
        <v>64767.7</v>
      </c>
      <c r="F390" s="34">
        <f>F391+F398</f>
        <v>-4747.5</v>
      </c>
      <c r="G390" s="34">
        <f>G391+G398</f>
        <v>60020.2</v>
      </c>
    </row>
    <row r="391" spans="1:7" ht="31.5">
      <c r="A391" s="101" t="s">
        <v>93</v>
      </c>
      <c r="B391" s="113" t="s">
        <v>129</v>
      </c>
      <c r="C391" s="95" t="s">
        <v>207</v>
      </c>
      <c r="D391" s="95" t="s">
        <v>0</v>
      </c>
      <c r="E391" s="102">
        <f aca="true" t="shared" si="8" ref="E391:G392">E392</f>
        <v>21899.1</v>
      </c>
      <c r="F391" s="102">
        <f t="shared" si="8"/>
        <v>-340.09999999999997</v>
      </c>
      <c r="G391" s="102">
        <f t="shared" si="8"/>
        <v>21559.000000000004</v>
      </c>
    </row>
    <row r="392" spans="1:7" ht="31.5">
      <c r="A392" s="12" t="s">
        <v>94</v>
      </c>
      <c r="B392" s="103" t="s">
        <v>129</v>
      </c>
      <c r="C392" s="13" t="s">
        <v>208</v>
      </c>
      <c r="D392" s="13" t="s">
        <v>0</v>
      </c>
      <c r="E392" s="14">
        <f t="shared" si="8"/>
        <v>21899.1</v>
      </c>
      <c r="F392" s="14">
        <f t="shared" si="8"/>
        <v>-340.09999999999997</v>
      </c>
      <c r="G392" s="14">
        <f t="shared" si="8"/>
        <v>21559.000000000004</v>
      </c>
    </row>
    <row r="393" spans="1:7" ht="31.5">
      <c r="A393" s="79" t="s">
        <v>16</v>
      </c>
      <c r="B393" s="45" t="s">
        <v>129</v>
      </c>
      <c r="C393" s="17" t="s">
        <v>209</v>
      </c>
      <c r="D393" s="23"/>
      <c r="E393" s="22">
        <f>SUM(E394:E397)</f>
        <v>21899.1</v>
      </c>
      <c r="F393" s="22">
        <f>SUM(F394:F397)</f>
        <v>-340.09999999999997</v>
      </c>
      <c r="G393" s="22">
        <f>SUM(G394:G397)</f>
        <v>21559.000000000004</v>
      </c>
    </row>
    <row r="394" spans="1:7" ht="63">
      <c r="A394" s="58" t="s">
        <v>17</v>
      </c>
      <c r="B394" s="45" t="s">
        <v>129</v>
      </c>
      <c r="C394" s="17" t="s">
        <v>209</v>
      </c>
      <c r="D394" s="45" t="s">
        <v>18</v>
      </c>
      <c r="E394" s="22">
        <v>20003.7</v>
      </c>
      <c r="F394" s="22">
        <v>-111.6</v>
      </c>
      <c r="G394" s="22">
        <f>E394+F394</f>
        <v>19892.100000000002</v>
      </c>
    </row>
    <row r="395" spans="1:7" ht="31.5">
      <c r="A395" s="48" t="s">
        <v>15</v>
      </c>
      <c r="B395" s="45" t="s">
        <v>129</v>
      </c>
      <c r="C395" s="17" t="s">
        <v>209</v>
      </c>
      <c r="D395" s="45" t="s">
        <v>10</v>
      </c>
      <c r="E395" s="22">
        <v>1252.1</v>
      </c>
      <c r="F395" s="22">
        <v>-137.2</v>
      </c>
      <c r="G395" s="22">
        <f>E395+F395</f>
        <v>1114.8999999999999</v>
      </c>
    </row>
    <row r="396" spans="1:7" ht="15.75">
      <c r="A396" s="44" t="s">
        <v>30</v>
      </c>
      <c r="B396" s="45" t="s">
        <v>129</v>
      </c>
      <c r="C396" s="17" t="s">
        <v>209</v>
      </c>
      <c r="D396" s="45" t="s">
        <v>19</v>
      </c>
      <c r="E396" s="22">
        <v>619.7</v>
      </c>
      <c r="F396" s="22">
        <v>-91.3</v>
      </c>
      <c r="G396" s="22">
        <f>E396+F396</f>
        <v>528.4000000000001</v>
      </c>
    </row>
    <row r="397" spans="1:7" ht="15.75">
      <c r="A397" s="80" t="s">
        <v>11</v>
      </c>
      <c r="B397" s="45" t="s">
        <v>129</v>
      </c>
      <c r="C397" s="17" t="s">
        <v>209</v>
      </c>
      <c r="D397" s="45" t="s">
        <v>14</v>
      </c>
      <c r="E397" s="22">
        <v>23.6</v>
      </c>
      <c r="F397" s="22"/>
      <c r="G397" s="22">
        <f>E397+F397</f>
        <v>23.6</v>
      </c>
    </row>
    <row r="398" spans="1:7" ht="15.75">
      <c r="A398" s="94" t="s">
        <v>33</v>
      </c>
      <c r="B398" s="96" t="s">
        <v>129</v>
      </c>
      <c r="C398" s="96" t="s">
        <v>144</v>
      </c>
      <c r="D398" s="96" t="s">
        <v>0</v>
      </c>
      <c r="E398" s="97">
        <f>E405+E407+E409+E411+E413+E415+E403+E417+E419+E401+E399+E421</f>
        <v>42868.6</v>
      </c>
      <c r="F398" s="97">
        <f>F405+F407+F409+F411+F413+F415+F403+F417+F419+F401+F399+F421</f>
        <v>-4407.4</v>
      </c>
      <c r="G398" s="97">
        <f>G405+G407+G409+G411+G413+G415+G403+G417+G419+G401+G399+G421</f>
        <v>38461.2</v>
      </c>
    </row>
    <row r="399" spans="1:7" ht="31.5">
      <c r="A399" s="24" t="s">
        <v>74</v>
      </c>
      <c r="B399" s="30" t="s">
        <v>129</v>
      </c>
      <c r="C399" s="45" t="s">
        <v>152</v>
      </c>
      <c r="D399" s="70"/>
      <c r="E399" s="46">
        <f>E400</f>
        <v>1286.9</v>
      </c>
      <c r="F399" s="46">
        <f>F400</f>
        <v>340.1</v>
      </c>
      <c r="G399" s="46">
        <f>G400</f>
        <v>1627</v>
      </c>
    </row>
    <row r="400" spans="1:7" ht="15.75">
      <c r="A400" s="50" t="s">
        <v>11</v>
      </c>
      <c r="B400" s="45" t="s">
        <v>129</v>
      </c>
      <c r="C400" s="45" t="s">
        <v>152</v>
      </c>
      <c r="D400" s="45" t="s">
        <v>14</v>
      </c>
      <c r="E400" s="46">
        <v>1286.9</v>
      </c>
      <c r="F400" s="46">
        <v>340.1</v>
      </c>
      <c r="G400" s="46">
        <f>E400+F400</f>
        <v>1627</v>
      </c>
    </row>
    <row r="401" spans="1:7" ht="63">
      <c r="A401" s="24" t="s">
        <v>325</v>
      </c>
      <c r="B401" s="132" t="s">
        <v>129</v>
      </c>
      <c r="C401" s="132" t="s">
        <v>324</v>
      </c>
      <c r="D401" s="124"/>
      <c r="E401" s="46">
        <f>E402</f>
        <v>12</v>
      </c>
      <c r="F401" s="46">
        <f>F402</f>
        <v>0</v>
      </c>
      <c r="G401" s="46">
        <f>G402</f>
        <v>12</v>
      </c>
    </row>
    <row r="402" spans="1:7" ht="31.5">
      <c r="A402" s="48" t="s">
        <v>15</v>
      </c>
      <c r="B402" s="132" t="s">
        <v>129</v>
      </c>
      <c r="C402" s="132" t="s">
        <v>324</v>
      </c>
      <c r="D402" s="124" t="s">
        <v>10</v>
      </c>
      <c r="E402" s="46">
        <v>12</v>
      </c>
      <c r="F402" s="46"/>
      <c r="G402" s="46">
        <f>E402+F402</f>
        <v>12</v>
      </c>
    </row>
    <row r="403" spans="1:7" ht="31.5">
      <c r="A403" s="126" t="s">
        <v>51</v>
      </c>
      <c r="B403" s="132" t="s">
        <v>129</v>
      </c>
      <c r="C403" s="132" t="s">
        <v>142</v>
      </c>
      <c r="D403" s="124"/>
      <c r="E403" s="46">
        <f>E404</f>
        <v>1363</v>
      </c>
      <c r="F403" s="46">
        <f>F404</f>
        <v>0</v>
      </c>
      <c r="G403" s="46">
        <f>G404</f>
        <v>1363</v>
      </c>
    </row>
    <row r="404" spans="1:7" ht="15.75">
      <c r="A404" s="49" t="s">
        <v>46</v>
      </c>
      <c r="B404" s="45" t="s">
        <v>129</v>
      </c>
      <c r="C404" s="45" t="s">
        <v>142</v>
      </c>
      <c r="D404" s="45" t="s">
        <v>47</v>
      </c>
      <c r="E404" s="46">
        <v>1363</v>
      </c>
      <c r="F404" s="46"/>
      <c r="G404" s="46">
        <f>E404+F404</f>
        <v>1363</v>
      </c>
    </row>
    <row r="405" spans="1:7" ht="47.25">
      <c r="A405" s="85" t="s">
        <v>50</v>
      </c>
      <c r="B405" s="45" t="s">
        <v>129</v>
      </c>
      <c r="C405" s="45" t="s">
        <v>143</v>
      </c>
      <c r="D405" s="23"/>
      <c r="E405" s="46">
        <f>E406</f>
        <v>131.9</v>
      </c>
      <c r="F405" s="46">
        <f>F406</f>
        <v>0</v>
      </c>
      <c r="G405" s="46">
        <f>G406</f>
        <v>131.9</v>
      </c>
    </row>
    <row r="406" spans="1:7" ht="15.75">
      <c r="A406" s="49" t="s">
        <v>46</v>
      </c>
      <c r="B406" s="45" t="s">
        <v>129</v>
      </c>
      <c r="C406" s="45" t="s">
        <v>143</v>
      </c>
      <c r="D406" s="45" t="s">
        <v>47</v>
      </c>
      <c r="E406" s="46">
        <v>131.9</v>
      </c>
      <c r="F406" s="46">
        <v>0</v>
      </c>
      <c r="G406" s="46">
        <f>E406+F406</f>
        <v>131.9</v>
      </c>
    </row>
    <row r="407" spans="1:7" ht="78.75">
      <c r="A407" s="89" t="s">
        <v>273</v>
      </c>
      <c r="B407" s="45" t="s">
        <v>129</v>
      </c>
      <c r="C407" s="54" t="s">
        <v>147</v>
      </c>
      <c r="D407" s="55"/>
      <c r="E407" s="51">
        <f>E408</f>
        <v>3</v>
      </c>
      <c r="F407" s="51">
        <f>F408</f>
        <v>0</v>
      </c>
      <c r="G407" s="51">
        <f>G408</f>
        <v>3</v>
      </c>
    </row>
    <row r="408" spans="1:7" ht="31.5">
      <c r="A408" s="57" t="s">
        <v>15</v>
      </c>
      <c r="B408" s="45" t="s">
        <v>129</v>
      </c>
      <c r="C408" s="54" t="s">
        <v>147</v>
      </c>
      <c r="D408" s="55">
        <v>200</v>
      </c>
      <c r="E408" s="51">
        <v>3</v>
      </c>
      <c r="F408" s="51"/>
      <c r="G408" s="51">
        <f>E408+F408</f>
        <v>3</v>
      </c>
    </row>
    <row r="409" spans="1:7" ht="157.5">
      <c r="A409" s="86" t="s">
        <v>274</v>
      </c>
      <c r="B409" s="45" t="s">
        <v>129</v>
      </c>
      <c r="C409" s="114" t="s">
        <v>148</v>
      </c>
      <c r="D409" s="115"/>
      <c r="E409" s="51">
        <f>E410</f>
        <v>3</v>
      </c>
      <c r="F409" s="51">
        <f>F410</f>
        <v>0</v>
      </c>
      <c r="G409" s="51">
        <f>G410</f>
        <v>3</v>
      </c>
    </row>
    <row r="410" spans="1:7" ht="31.5">
      <c r="A410" s="57" t="s">
        <v>15</v>
      </c>
      <c r="B410" s="45" t="s">
        <v>129</v>
      </c>
      <c r="C410" s="114" t="s">
        <v>148</v>
      </c>
      <c r="D410" s="116">
        <v>200</v>
      </c>
      <c r="E410" s="51">
        <v>3</v>
      </c>
      <c r="F410" s="51"/>
      <c r="G410" s="51">
        <f>E410+F410</f>
        <v>3</v>
      </c>
    </row>
    <row r="411" spans="1:7" ht="31.5">
      <c r="A411" s="24" t="s">
        <v>48</v>
      </c>
      <c r="B411" s="45" t="s">
        <v>129</v>
      </c>
      <c r="C411" s="114" t="s">
        <v>149</v>
      </c>
      <c r="D411" s="52"/>
      <c r="E411" s="51">
        <f>E412</f>
        <v>1600.3</v>
      </c>
      <c r="F411" s="51">
        <f>F412</f>
        <v>0</v>
      </c>
      <c r="G411" s="51">
        <f>G412</f>
        <v>1600.3</v>
      </c>
    </row>
    <row r="412" spans="1:10" ht="15.75">
      <c r="A412" s="50" t="s">
        <v>46</v>
      </c>
      <c r="B412" s="45" t="s">
        <v>129</v>
      </c>
      <c r="C412" s="114" t="s">
        <v>149</v>
      </c>
      <c r="D412" s="45" t="s">
        <v>47</v>
      </c>
      <c r="E412" s="51">
        <v>1600.3</v>
      </c>
      <c r="F412" s="51"/>
      <c r="G412" s="51">
        <f>E412+F412</f>
        <v>1600.3</v>
      </c>
      <c r="J412" s="122"/>
    </row>
    <row r="413" spans="1:7" ht="75">
      <c r="A413" s="87" t="s">
        <v>335</v>
      </c>
      <c r="B413" s="45" t="s">
        <v>129</v>
      </c>
      <c r="C413" s="114" t="s">
        <v>150</v>
      </c>
      <c r="D413" s="53"/>
      <c r="E413" s="51">
        <f>E414</f>
        <v>181.8</v>
      </c>
      <c r="F413" s="51">
        <f>F414</f>
        <v>0</v>
      </c>
      <c r="G413" s="51">
        <f>G414</f>
        <v>181.8</v>
      </c>
    </row>
    <row r="414" spans="1:7" ht="15.75">
      <c r="A414" s="50" t="s">
        <v>46</v>
      </c>
      <c r="B414" s="45" t="s">
        <v>129</v>
      </c>
      <c r="C414" s="114" t="s">
        <v>150</v>
      </c>
      <c r="D414" s="45" t="s">
        <v>47</v>
      </c>
      <c r="E414" s="51">
        <v>181.8</v>
      </c>
      <c r="F414" s="51"/>
      <c r="G414" s="51">
        <f>E414+F414</f>
        <v>181.8</v>
      </c>
    </row>
    <row r="415" spans="1:7" ht="105">
      <c r="A415" s="119" t="s">
        <v>336</v>
      </c>
      <c r="B415" s="45" t="s">
        <v>129</v>
      </c>
      <c r="C415" s="114" t="s">
        <v>151</v>
      </c>
      <c r="D415" s="53"/>
      <c r="E415" s="51">
        <f>E416</f>
        <v>7</v>
      </c>
      <c r="F415" s="51">
        <f>F416</f>
        <v>0</v>
      </c>
      <c r="G415" s="51">
        <f>G416</f>
        <v>7</v>
      </c>
    </row>
    <row r="416" spans="1:7" ht="31.5">
      <c r="A416" s="50" t="s">
        <v>15</v>
      </c>
      <c r="B416" s="45" t="s">
        <v>129</v>
      </c>
      <c r="C416" s="114" t="s">
        <v>151</v>
      </c>
      <c r="D416" s="45" t="s">
        <v>10</v>
      </c>
      <c r="E416" s="51">
        <f>3.5+3.5</f>
        <v>7</v>
      </c>
      <c r="F416" s="51"/>
      <c r="G416" s="51">
        <f>E416+F416</f>
        <v>7</v>
      </c>
    </row>
    <row r="417" spans="1:7" ht="31.5">
      <c r="A417" s="24" t="s">
        <v>130</v>
      </c>
      <c r="B417" s="45" t="s">
        <v>129</v>
      </c>
      <c r="C417" s="45" t="s">
        <v>145</v>
      </c>
      <c r="D417" s="45" t="s">
        <v>0</v>
      </c>
      <c r="E417" s="51">
        <f>E418</f>
        <v>3500</v>
      </c>
      <c r="F417" s="51">
        <f>F418</f>
        <v>0</v>
      </c>
      <c r="G417" s="51">
        <f>G418</f>
        <v>3500</v>
      </c>
    </row>
    <row r="418" spans="1:7" ht="15.75">
      <c r="A418" s="50" t="s">
        <v>46</v>
      </c>
      <c r="B418" s="45" t="s">
        <v>129</v>
      </c>
      <c r="C418" s="45" t="s">
        <v>145</v>
      </c>
      <c r="D418" s="45" t="s">
        <v>47</v>
      </c>
      <c r="E418" s="51">
        <v>3500</v>
      </c>
      <c r="F418" s="51"/>
      <c r="G418" s="51">
        <f>E418+F418</f>
        <v>3500</v>
      </c>
    </row>
    <row r="419" spans="1:7" ht="31.5">
      <c r="A419" s="85" t="s">
        <v>49</v>
      </c>
      <c r="B419" s="45" t="s">
        <v>129</v>
      </c>
      <c r="C419" s="45" t="s">
        <v>146</v>
      </c>
      <c r="D419" s="52"/>
      <c r="E419" s="51">
        <f>E420</f>
        <v>30032.2</v>
      </c>
      <c r="F419" s="51">
        <f>F420</f>
        <v>0</v>
      </c>
      <c r="G419" s="51">
        <f>G420</f>
        <v>30032.2</v>
      </c>
    </row>
    <row r="420" spans="1:7" ht="15.75">
      <c r="A420" s="50" t="s">
        <v>46</v>
      </c>
      <c r="B420" s="45" t="s">
        <v>129</v>
      </c>
      <c r="C420" s="45" t="s">
        <v>146</v>
      </c>
      <c r="D420" s="45" t="s">
        <v>47</v>
      </c>
      <c r="E420" s="51">
        <v>30032.2</v>
      </c>
      <c r="F420" s="51"/>
      <c r="G420" s="51">
        <f>E420+F420</f>
        <v>30032.2</v>
      </c>
    </row>
    <row r="421" spans="1:7" ht="31.5">
      <c r="A421" s="90" t="s">
        <v>406</v>
      </c>
      <c r="B421" s="45">
        <v>992</v>
      </c>
      <c r="C421" s="65" t="s">
        <v>407</v>
      </c>
      <c r="D421" s="65"/>
      <c r="E421" s="51">
        <f>E422</f>
        <v>4747.5</v>
      </c>
      <c r="F421" s="51">
        <f>F422</f>
        <v>-4747.5</v>
      </c>
      <c r="G421" s="51">
        <f>G422</f>
        <v>0</v>
      </c>
    </row>
    <row r="422" spans="1:7" ht="15.75">
      <c r="A422" s="63" t="s">
        <v>11</v>
      </c>
      <c r="B422" s="45">
        <v>992</v>
      </c>
      <c r="C422" s="65" t="s">
        <v>407</v>
      </c>
      <c r="D422" s="65">
        <v>800</v>
      </c>
      <c r="E422" s="51">
        <v>4747.5</v>
      </c>
      <c r="F422" s="51">
        <v>-4747.5</v>
      </c>
      <c r="G422" s="51">
        <f>E422+F422</f>
        <v>0</v>
      </c>
    </row>
  </sheetData>
  <sheetProtection/>
  <autoFilter ref="A13:L422"/>
  <mergeCells count="13">
    <mergeCell ref="A11:A12"/>
    <mergeCell ref="F1:G1"/>
    <mergeCell ref="A9:G9"/>
    <mergeCell ref="C1:E1"/>
    <mergeCell ref="B11:B12"/>
    <mergeCell ref="E11:E12"/>
    <mergeCell ref="C2:G2"/>
    <mergeCell ref="C6:G6"/>
    <mergeCell ref="C5:G5"/>
    <mergeCell ref="C11:C12"/>
    <mergeCell ref="D11:D12"/>
    <mergeCell ref="F11:F12"/>
    <mergeCell ref="G11:G12"/>
  </mergeCells>
  <printOptions/>
  <pageMargins left="0.7086614173228347" right="0.31496062992125984" top="0.35433070866141736" bottom="0.35433070866141736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2018-12-11T11:21:51Z</cp:lastPrinted>
  <dcterms:created xsi:type="dcterms:W3CDTF">2013-10-14T07:03:00Z</dcterms:created>
  <dcterms:modified xsi:type="dcterms:W3CDTF">2018-12-11T11:24:07Z</dcterms:modified>
  <cp:category/>
  <cp:version/>
  <cp:contentType/>
  <cp:contentStatus/>
</cp:coreProperties>
</file>