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5315" windowHeight="11160" activeTab="0"/>
  </bookViews>
  <sheets>
    <sheet name="2018 год Приложение 3" sheetId="1" r:id="rId1"/>
    <sheet name="2019-2020 Приложение 4" sheetId="2" r:id="rId2"/>
    <sheet name="2018 год Приложение  5" sheetId="3" r:id="rId3"/>
    <sheet name="2019-2020 Приложение 6" sheetId="4" r:id="rId4"/>
  </sheets>
  <externalReferences>
    <externalReference r:id="rId7"/>
  </externalReferences>
  <definedNames>
    <definedName name="_xlnm._FilterDatabase" localSheetId="2" hidden="1">'2018 год Приложение  5'!$A$13:$L$425</definedName>
    <definedName name="_xlnm._FilterDatabase" localSheetId="0" hidden="1">'2018 год Приложение 3'!$A$12:$F$394</definedName>
    <definedName name="Z_00A17BE8_878F_44C0_BEBD_D447448DEF61_.wvu.FilterData" localSheetId="2" hidden="1">'2018 год Приложение  5'!$A$13:$L$423</definedName>
    <definedName name="Z_00A17BE8_878F_44C0_BEBD_D447448DEF61_.wvu.FilterData" localSheetId="0" hidden="1">'2018 год Приложение 3'!$A$12:$F$390</definedName>
    <definedName name="Z_0367B446_25B3_4CB0_AE8F_F56EFA9F0138_.wvu.FilterData" localSheetId="2" hidden="1">'2018 год Приложение  5'!$A$13:$L$423</definedName>
    <definedName name="Z_03B9FC11_D718_472C_9325_658176A1E393_.wvu.FilterData" localSheetId="2" hidden="1">'2018 год Приложение  5'!$A$13:$E$423</definedName>
    <definedName name="Z_05436EAD_0453_445C_AAB7_9532A20E8C45_.wvu.FilterData" localSheetId="2" hidden="1">'2018 год Приложение  5'!$A$12:$I$423</definedName>
    <definedName name="Z_05436EAD_0453_445C_AAB7_9532A20E8C45_.wvu.FilterData" localSheetId="0" hidden="1">'2018 год Приложение 3'!$A$11:$F$390</definedName>
    <definedName name="Z_063D0829_F066_4FFA_8D5C_E3787B171893_.wvu.FilterData" localSheetId="2" hidden="1">'2018 год Приложение  5'!$A$13:$E$423</definedName>
    <definedName name="Z_063D0829_F066_4FFA_8D5C_E3787B171893_.wvu.FilterData" localSheetId="0" hidden="1">'2018 год Приложение 3'!$A$11:$F$390</definedName>
    <definedName name="Z_0716348E_E5A1_49BF_9EA9_22865FC05A43_.wvu.FilterData" localSheetId="2" hidden="1">'2018 год Приложение  5'!$A$13:$E$423</definedName>
    <definedName name="Z_09314010_6A21_4750_99BD_9347C651DB63_.wvu.FilterData" localSheetId="2" hidden="1">'2018 год Приложение  5'!$A$13:$E$423</definedName>
    <definedName name="Z_0CFE7E40_53CB_4F78_8BC0_30B076713ABD_.wvu.FilterData" localSheetId="0" hidden="1">'2018 год Приложение 3'!$A$12:$F$390</definedName>
    <definedName name="Z_0E10038A_98B5_41B6_8A52_E077AEBE24CB_.wvu.FilterData" localSheetId="2" hidden="1">'2018 год Приложение  5'!$A$13:$L$423</definedName>
    <definedName name="Z_0EADD6BE_EB23_4F9F_B827_EC6BFE182CB1_.wvu.FilterData" localSheetId="0" hidden="1">'2018 год Приложение 3'!$A$12:$F$390</definedName>
    <definedName name="Z_0EE3EDD7_0780_4555_BA38_4F54A9D92404_.wvu.FilterData" localSheetId="2" hidden="1">'2018 год Приложение  5'!$A$13:$E$423</definedName>
    <definedName name="Z_0FCE94B1_9002_477B_B2E5_4184A7822AB9_.wvu.FilterData" localSheetId="2" hidden="1">'2018 год Приложение  5'!$A$13:$E$423</definedName>
    <definedName name="Z_13268BAB_D594_46C0_B471_B32C252007A8_.wvu.FilterData" localSheetId="0" hidden="1">'2018 год Приложение 3'!$A$12:$F$390</definedName>
    <definedName name="Z_13A5336D_CAB2_4461_BF67_1FCAB741CB2E_.wvu.FilterData" localSheetId="2" hidden="1">'2018 год Приложение  5'!$A$13:$L$423</definedName>
    <definedName name="Z_13B1D33E_575E_47E1_B1E7_E0E9D6FF2CB6_.wvu.FilterData" localSheetId="2" hidden="1">'2018 год Приложение  5'!$A$13:$L$423</definedName>
    <definedName name="Z_13B1D33E_575E_47E1_B1E7_E0E9D6FF2CB6_.wvu.FilterData" localSheetId="0" hidden="1">'2018 год Приложение 3'!$A$12:$F$390</definedName>
    <definedName name="Z_15FA0134_A4CC_4D11_9858_645DC052B6AD_.wvu.FilterData" localSheetId="2" hidden="1">'2018 год Приложение  5'!$A$13:$E$423</definedName>
    <definedName name="Z_1793FDB0_A567_4A38_9DE3_5A747B08302B_.wvu.FilterData" localSheetId="2" hidden="1">'2018 год Приложение  5'!$A$13:$I$423</definedName>
    <definedName name="Z_1793FDB0_A567_4A38_9DE3_5A747B08302B_.wvu.FilterData" localSheetId="0" hidden="1">'2018 год Приложение 3'!$A$12:$F$390</definedName>
    <definedName name="Z_1AA1C7E8_9431_413E_AEE6_AFCA81CFD471_.wvu.FilterData" localSheetId="2" hidden="1">'2018 год Приложение  5'!$A$12:$I$423</definedName>
    <definedName name="Z_1C0C3F35_71F9_4D2D_A638_A75207DC70B3_.wvu.FilterData" localSheetId="2" hidden="1">'2018 год Приложение  5'!$A$13:$L$423</definedName>
    <definedName name="Z_1C2CBEA6_B1D6_4CFC_89E4_B92BD2AE5C55_.wvu.FilterData" localSheetId="2" hidden="1">'2018 год Приложение  5'!$A$13:$E$13</definedName>
    <definedName name="Z_1E003FC7_CB2C_4674_97E2_017E1C23092C_.wvu.FilterData" localSheetId="2" hidden="1">'2018 год Приложение  5'!$A$13:$L$425</definedName>
    <definedName name="Z_1E00A9CD_B75D_4344_8689_CF1FDB6765FF_.wvu.FilterData" localSheetId="2" hidden="1">'2018 год Приложение  5'!$A$12:$I$423</definedName>
    <definedName name="Z_20A13DD1_7173_4432_8F1D_5127F78A7FC1_.wvu.FilterData" localSheetId="0" hidden="1">'2018 год Приложение 3'!$A$12:$F$390</definedName>
    <definedName name="Z_217D1BE0_084E_4745_877B_49F33F0AAD6D_.wvu.FilterData" localSheetId="2" hidden="1">'2018 год Приложение  5'!$A$13:$L$425</definedName>
    <definedName name="Z_2517D8B2_BD57_49C1_8B33_B3B79A58DB24_.wvu.FilterData" localSheetId="2" hidden="1">'2018 год Приложение  5'!$A$13:$L$423</definedName>
    <definedName name="Z_255C6B67_D096_41E9_BC2F_9E2EF7DC0ADD_.wvu.FilterData" localSheetId="2" hidden="1">'2018 год Приложение  5'!$A$13:$E$423</definedName>
    <definedName name="Z_28EE3EBE_191C_4492_B285_F87B606971F7_.wvu.FilterData" localSheetId="2" hidden="1">'2018 год Приложение  5'!$A$12:$I$423</definedName>
    <definedName name="Z_29F890E0_C9E7_42D5_82BF_281E463A6F97_.wvu.FilterData" localSheetId="0" hidden="1">'2018 год Приложение 3'!$A$13:$F$307</definedName>
    <definedName name="Z_2B5903EA_C582_447F_AE1E_0069BE6A20DA_.wvu.FilterData" localSheetId="2" hidden="1">'2018 год Приложение  5'!$A$12:$I$423</definedName>
    <definedName name="Z_2B5903EA_C582_447F_AE1E_0069BE6A20DA_.wvu.FilterData" localSheetId="0" hidden="1">'2018 год Приложение 3'!$A$11:$F$390</definedName>
    <definedName name="Z_2C15D067_FA26_46B3_9D11_FC677E26E957_.wvu.FilterData" localSheetId="2" hidden="1">'2018 год Приложение  5'!$A$13:$L$425</definedName>
    <definedName name="Z_2C31D4B1_0698_43BF_AA90_7F4960F85D25_.wvu.FilterData" localSheetId="2" hidden="1">'2018 год Приложение  5'!$A$12:$I$12</definedName>
    <definedName name="Z_2C31D4B1_0698_43BF_AA90_7F4960F85D25_.wvu.FilterData" localSheetId="0" hidden="1">'2018 год Приложение 3'!$A$12:$D$390</definedName>
    <definedName name="Z_2C8748C9_2E71_4C69_94DE_87D1C2F1495D_.wvu.FilterData" localSheetId="2" hidden="1">'2018 год Приложение  5'!$A$12:$I$423</definedName>
    <definedName name="Z_2C8748C9_2E71_4C69_94DE_87D1C2F1495D_.wvu.FilterData" localSheetId="0" hidden="1">'2018 год Приложение 3'!$A$11:$F$390</definedName>
    <definedName name="Z_2E8A7F9A_F1D1_411F_B656_1F019CD636A5_.wvu.FilterData" localSheetId="2" hidden="1">'2018 год Приложение  5'!$A$13:$L$423</definedName>
    <definedName name="Z_2E8A7F9A_F1D1_411F_B656_1F019CD636A5_.wvu.FilterData" localSheetId="0" hidden="1">'2018 год Приложение 3'!$A$12:$F$390</definedName>
    <definedName name="Z_2F2BAB57_3B85_4B60_A7AA_BFC253810F7B_.wvu.FilterData" localSheetId="2" hidden="1">'2018 год Приложение  5'!$A$13:$E$423</definedName>
    <definedName name="Z_2F2BAB57_3B85_4B60_A7AA_BFC253810F7B_.wvu.FilterData" localSheetId="0" hidden="1">'2018 год Приложение 3'!$A$12:$F$390</definedName>
    <definedName name="Z_2F4E7589_BB9E_4EE8_9FB7_7E262394E878_.wvu.Cols" localSheetId="2" hidden="1">'2018 год Приложение  5'!$E:$F</definedName>
    <definedName name="Z_2F4E7589_BB9E_4EE8_9FB7_7E262394E878_.wvu.Cols" localSheetId="0" hidden="1">'2018 год Приложение 3'!$D:$E</definedName>
    <definedName name="Z_2F4E7589_BB9E_4EE8_9FB7_7E262394E878_.wvu.FilterData" localSheetId="2" hidden="1">'2018 год Приложение  5'!$A$13:$L$425</definedName>
    <definedName name="Z_2F4E7589_BB9E_4EE8_9FB7_7E262394E878_.wvu.FilterData" localSheetId="0" hidden="1">'2018 год Приложение 3'!$A$12:$F$394</definedName>
    <definedName name="Z_2F4E7589_BB9E_4EE8_9FB7_7E262394E878_.wvu.FilterData" localSheetId="1" hidden="1">'2019-2020 Приложение 4'!$A$14:$G$293</definedName>
    <definedName name="Z_2F4E7589_BB9E_4EE8_9FB7_7E262394E878_.wvu.FilterData" localSheetId="3" hidden="1">'2019-2020 Приложение 6'!$A$11:$J$307</definedName>
    <definedName name="Z_2F4E7589_BB9E_4EE8_9FB7_7E262394E878_.wvu.PrintArea" localSheetId="2" hidden="1">'2018 год Приложение  5'!$A$1:$G$425</definedName>
    <definedName name="Z_2F4E7589_BB9E_4EE8_9FB7_7E262394E878_.wvu.PrintArea" localSheetId="1" hidden="1">'2019-2020 Приложение 4'!$A$1:$E$293</definedName>
    <definedName name="Z_2F4E7589_BB9E_4EE8_9FB7_7E262394E878_.wvu.PrintArea" localSheetId="3" hidden="1">'2019-2020 Приложение 6'!$A$1:$F$307</definedName>
    <definedName name="Z_2F4E7589_BB9E_4EE8_9FB7_7E262394E878_.wvu.PrintTitles" localSheetId="1" hidden="1">'2019-2020 Приложение 4'!$11:$13</definedName>
    <definedName name="Z_2F4E7589_BB9E_4EE8_9FB7_7E262394E878_.wvu.PrintTitles" localSheetId="3" hidden="1">'2019-2020 Приложение 6'!$9:$11</definedName>
    <definedName name="Z_2FD6E6CE_7595_422E_A05A_30DB27EAFE8F_.wvu.FilterData" localSheetId="2" hidden="1">'2018 год Приложение  5'!$A$13:$L$423</definedName>
    <definedName name="Z_3011A347_4FEE_45EE_A3D2_6E9495927AC2_.wvu.FilterData" localSheetId="0" hidden="1">'2018 год Приложение 3'!$A$12:$F$390</definedName>
    <definedName name="Z_31304256_DFD3_482B_B984_BC9517A67CAB_.wvu.FilterData" localSheetId="0" hidden="1">'2018 год Приложение 3'!$A$13:$F$307</definedName>
    <definedName name="Z_32513D7C_6D2E_4806_BFCE_CD9FEFA27E0A_.wvu.FilterData" localSheetId="2" hidden="1">'2018 год Приложение  5'!$A$13:$E$423</definedName>
    <definedName name="Z_326281D8_1458_43AD_995C_40833A4FF9F7_.wvu.FilterData" localSheetId="2" hidden="1">'2018 год Приложение  5'!$A$13:$I$423</definedName>
    <definedName name="Z_331A4417_6C49_4562_9796_C359FA2BE96D_.wvu.FilterData" localSheetId="2" hidden="1">'2018 год Приложение  5'!$A$13:$L$423</definedName>
    <definedName name="Z_3496C1F0_BCFA_4A0C_A603_54E999DDD507_.wvu.FilterData" localSheetId="2" hidden="1">'2018 год Приложение  5'!$A$13:$L$423</definedName>
    <definedName name="Z_35042B4D_185D_4923_B7C3_7D72B1327020_.wvu.FilterData" localSheetId="0" hidden="1">'2018 год Приложение 3'!$A$11:$F$390</definedName>
    <definedName name="Z_372AE423_B16C_4226_B887_6F875638DB23_.wvu.FilterData" localSheetId="2" hidden="1">'2018 год Приложение  5'!$A$13:$E$423</definedName>
    <definedName name="Z_372AE423_B16C_4226_B887_6F875638DB23_.wvu.FilterData" localSheetId="0" hidden="1">'2018 год Приложение 3'!$A$12:$F$390</definedName>
    <definedName name="Z_37C22F8C_5317_4036_9B6D_4959DC678D32_.wvu.FilterData" localSheetId="2" hidden="1">'2018 год Приложение  5'!$A$13:$E$423</definedName>
    <definedName name="Z_37C22F8C_5317_4036_9B6D_4959DC678D32_.wvu.FilterData" localSheetId="0" hidden="1">'2018 год Приложение 3'!$A$12:$F$390</definedName>
    <definedName name="Z_386D50F9_CEE7_46CD_A395_43D9880373C4_.wvu.FilterData" localSheetId="2" hidden="1">'2018 год Приложение  5'!$A$13:$E$423</definedName>
    <definedName name="Z_386D50F9_CEE7_46CD_A395_43D9880373C4_.wvu.FilterData" localSheetId="0" hidden="1">'2018 год Приложение 3'!$A$12:$D$390</definedName>
    <definedName name="Z_38C63987_0AE9_4A83_8CF7_BCCCF760641A_.wvu.FilterData" localSheetId="2" hidden="1">'2018 год Приложение  5'!$A$13:$I$423</definedName>
    <definedName name="Z_3A202BC1_A5BF_4B0A_AE04_4ADD78D9DA7D_.wvu.FilterData" localSheetId="2" hidden="1">'2018 год Приложение  5'!$A$13:$L$423</definedName>
    <definedName name="Z_3C3D319D_9875_4423_A472_EA1CBCFD3D32_.wvu.FilterData" localSheetId="2" hidden="1">'2018 год Приложение  5'!$A$13:$L$423</definedName>
    <definedName name="Z_3D36D4CD_D317_4D11_9EF4_279AF0BA4D22_.wvu.FilterData" localSheetId="2" hidden="1">'2018 год Приложение  5'!$A$13:$L$423</definedName>
    <definedName name="Z_3DD74414_5CAB_495E_9125_A70EBFC442AF_.wvu.FilterData" localSheetId="2" hidden="1">'2018 год Приложение  5'!$A$14:$I$423</definedName>
    <definedName name="Z_3DDD7641_CD23_4658_A2CE_B4FEB02A0159_.wvu.FilterData" localSheetId="2" hidden="1">'2018 год Приложение  5'!$A$13:$L$423</definedName>
    <definedName name="Z_3E6C3B2B_9BE5_4A89_A297_56EDE963DDC1_.wvu.FilterData" localSheetId="2" hidden="1">'2018 год Приложение  5'!$A$13:$I$423</definedName>
    <definedName name="Z_3F313A6C_4796_49DF_9C11_D110C8E222E8_.wvu.FilterData" localSheetId="2" hidden="1">'2018 год Приложение  5'!$A$13:$E$13</definedName>
    <definedName name="Z_3F53FC12_C96E_4629_94B2_DDD250704DFC_.wvu.FilterData" localSheetId="2" hidden="1">'2018 год Приложение  5'!$A$13:$L$423</definedName>
    <definedName name="Z_3F53FC12_C96E_4629_94B2_DDD250704DFC_.wvu.FilterData" localSheetId="0" hidden="1">'2018 год Приложение 3'!$A$12:$F$390</definedName>
    <definedName name="Z_40328EBE_1B9A_4C01_AA33_3C094B2C7826_.wvu.FilterData" localSheetId="0" hidden="1">'2018 год Приложение 3'!$A$12:$D$390</definedName>
    <definedName name="Z_4211EEE3_80E0_4661_AF12_187209E361F0_.wvu.FilterData" localSheetId="2" hidden="1">'2018 год Приложение  5'!$A$12:$I$423</definedName>
    <definedName name="Z_4211EEE3_80E0_4661_AF12_187209E361F0_.wvu.FilterData" localSheetId="0" hidden="1">'2018 год Приложение 3'!$A$12:$D$390</definedName>
    <definedName name="Z_424E4B19_E6F2_4A8C_83A5_CFD54B48D6E9_.wvu.FilterData" localSheetId="2" hidden="1">'2018 год Приложение  5'!$A$13:$L$423</definedName>
    <definedName name="Z_427AE314_3976_4058_892A_5851309CCB98_.wvu.FilterData" localSheetId="2" hidden="1">'2018 год Приложение  5'!$A$12:$I$423</definedName>
    <definedName name="Z_427AE314_3976_4058_892A_5851309CCB98_.wvu.FilterData" localSheetId="0" hidden="1">'2018 год Приложение 3'!$A$11:$F$390</definedName>
    <definedName name="Z_43823885_114F_435D_A47D_D3CA76F33AAB_.wvu.FilterData" localSheetId="0" hidden="1">'2018 год Приложение 3'!$A$13:$D$277</definedName>
    <definedName name="Z_467F0D3D_0B71_4362_9E4C_6C954DC8A15D_.wvu.FilterData" localSheetId="2" hidden="1">'2018 год Приложение  5'!$A$14:$I$423</definedName>
    <definedName name="Z_48336C08_94FE_4074_AC8A_EA8B237AD038_.wvu.FilterData" localSheetId="2" hidden="1">'2018 год Приложение  5'!$A$13:$E$423</definedName>
    <definedName name="Z_48336C08_94FE_4074_AC8A_EA8B237AD038_.wvu.FilterData" localSheetId="0" hidden="1">'2018 год Приложение 3'!$A$12:$F$390</definedName>
    <definedName name="Z_4B4FD35A_9469_4FE1_882E_85989A878F33_.wvu.FilterData" localSheetId="2" hidden="1">'2018 год Приложение  5'!$A$13:$E$13</definedName>
    <definedName name="Z_4B6C104C_E823_4230_B8E7_837634FD5851_.wvu.FilterData" localSheetId="2" hidden="1">'2018 год Приложение  5'!$A$13:$I$423</definedName>
    <definedName name="Z_4B6C104C_E823_4230_B8E7_837634FD5851_.wvu.FilterData" localSheetId="0" hidden="1">'2018 год Приложение 3'!$A$12:$F$390</definedName>
    <definedName name="Z_4BF88301_5D07_4335_9373_DE01F04BD47F_.wvu.FilterData" localSheetId="2" hidden="1">'2018 год Приложение  5'!$A$13:$L$423</definedName>
    <definedName name="Z_4CC13233_2272_48EC_B93B_D629C6380523_.wvu.FilterData" localSheetId="2" hidden="1">'2018 год Приложение  5'!$A$12:$I$423</definedName>
    <definedName name="Z_4CC13233_2272_48EC_B93B_D629C6380523_.wvu.FilterData" localSheetId="0" hidden="1">'2018 год Приложение 3'!$A$11:$F$390</definedName>
    <definedName name="Z_4D3648C3_6F57_4DAB_9EA5_7A2AB6A90FF8_.wvu.FilterData" localSheetId="2" hidden="1">'2018 год Приложение  5'!$A$13:$I$423</definedName>
    <definedName name="Z_4DD4AE89_7647_448D_8A0D_26557585F373_.wvu.FilterData" localSheetId="2" hidden="1">'2018 год Приложение  5'!$A$13:$L$423</definedName>
    <definedName name="Z_4DD4AE89_7647_448D_8A0D_26557585F373_.wvu.FilterData" localSheetId="0" hidden="1">'2018 год Приложение 3'!$A$12:$F$390</definedName>
    <definedName name="Z_4E1C3345_197A_4EB5_ACB4_F9888915535C_.wvu.FilterData" localSheetId="0" hidden="1">'2018 год Приложение 3'!$A$12:$F$390</definedName>
    <definedName name="Z_51B46B97_55CA_4B76_BFE3_11ABFF98CFC6_.wvu.FilterData" localSheetId="2" hidden="1">'2018 год Приложение  5'!$A$13:$E$419</definedName>
    <definedName name="Z_52A3D980_C956_4013_B795_3D8200BEA587_.wvu.FilterData" localSheetId="2" hidden="1">'2018 год Приложение  5'!$A$13:$E$423</definedName>
    <definedName name="Z_539E4347_8C7F_44D4_9505_98849C03138E_.wvu.FilterData" localSheetId="0" hidden="1">'2018 год Приложение 3'!$A$11:$F$307</definedName>
    <definedName name="Z_54DA9FAF_3460_4A9A_9DF6_7EF37DBCF7F1_.wvu.FilterData" localSheetId="2" hidden="1">'2018 год Приложение  5'!$A$13:$E$423</definedName>
    <definedName name="Z_54DA9FAF_3460_4A9A_9DF6_7EF37DBCF7F1_.wvu.FilterData" localSheetId="0" hidden="1">'2018 год Приложение 3'!$A$12:$D$390</definedName>
    <definedName name="Z_54FDBBC3_8B4A_4E98_958F_D0CC01A20386_.wvu.FilterData" localSheetId="2" hidden="1">'2018 год Приложение  5'!$A$13:$E$423</definedName>
    <definedName name="Z_55ADA995_3354_4F19_B2FA_4CB4ECB5834D_.wvu.FilterData" localSheetId="0" hidden="1">'2018 год Приложение 3'!$A$13:$D$277</definedName>
    <definedName name="Z_55E1A562_0EF0_422A_9EF8_173A182C0CF4_.wvu.FilterData" localSheetId="0" hidden="1">'2018 год Приложение 3'!$A$12:$F$390</definedName>
    <definedName name="Z_5752EBC4_0B49_4536_8B00_E9C01ED1A121_.wvu.FilterData" localSheetId="2" hidden="1">'2018 год Приложение  5'!$A$13:$H$423</definedName>
    <definedName name="Z_5752EBC4_0B49_4536_8B00_E9C01ED1A121_.wvu.FilterData" localSheetId="0" hidden="1">'2018 год Приложение 3'!$A$12:$F$390</definedName>
    <definedName name="Z_59C2AACE_D634_4A8E_AB6E_28C6423B75B3_.wvu.FilterData" localSheetId="0" hidden="1">'2018 год Приложение 3'!$A$11:$F$307</definedName>
    <definedName name="Z_5C025C79_5D14_4BAA_BFBE_9AADEECC4192_.wvu.FilterData" localSheetId="2" hidden="1">'2018 год Приложение  5'!$A$12:$I$423</definedName>
    <definedName name="Z_5C025C79_5D14_4BAA_BFBE_9AADEECC4192_.wvu.FilterData" localSheetId="0" hidden="1">'2018 год Приложение 3'!$A$11:$F$390</definedName>
    <definedName name="Z_5C65C68E_D575_4A64_A8E2_FD3BFD55704B_.wvu.FilterData" localSheetId="2" hidden="1">'2018 год Приложение  5'!$A$13:$L$423</definedName>
    <definedName name="Z_5C65C68E_D575_4A64_A8E2_FD3BFD55704B_.wvu.FilterData" localSheetId="3" hidden="1">'2019-2020 Приложение 6'!$A$11:$J$307</definedName>
    <definedName name="Z_5D8C17BC_AA9D_4951_B935_41BCC0994151_.wvu.FilterData" localSheetId="2" hidden="1">'2018 год Приложение  5'!$A$12:$I$423</definedName>
    <definedName name="Z_5E41CC12_96D3_46DA_8B27_1E27974E447A_.wvu.FilterData" localSheetId="2" hidden="1">'2018 год Приложение  5'!$A$13:$E$423</definedName>
    <definedName name="Z_600DD210_17BC_46DE_B02E_8F488F8FE244_.wvu.FilterData" localSheetId="2" hidden="1">'2018 год Приложение  5'!$A$12:$I$423</definedName>
    <definedName name="Z_61806E68_5051_48E6_8D45_0FCD3D1558B3_.wvu.FilterData" localSheetId="2" hidden="1">'2018 год Приложение  5'!$A$13:$L$425</definedName>
    <definedName name="Z_61806E68_5051_48E6_8D45_0FCD3D1558B3_.wvu.FilterData" localSheetId="0" hidden="1">'2018 год Приложение 3'!$A$12:$F$394</definedName>
    <definedName name="Z_61806E68_5051_48E6_8D45_0FCD3D1558B3_.wvu.FilterData" localSheetId="1" hidden="1">'2019-2020 Приложение 4'!$A$14:$G$293</definedName>
    <definedName name="Z_61806E68_5051_48E6_8D45_0FCD3D1558B3_.wvu.FilterData" localSheetId="3" hidden="1">'2019-2020 Приложение 6'!$A$11:$J$307</definedName>
    <definedName name="Z_61806E68_5051_48E6_8D45_0FCD3D1558B3_.wvu.PrintArea" localSheetId="2" hidden="1">'2018 год Приложение  5'!$A$1:$G$425</definedName>
    <definedName name="Z_61806E68_5051_48E6_8D45_0FCD3D1558B3_.wvu.PrintArea" localSheetId="0" hidden="1">'2018 год Приложение 3'!$A$1:$F$392</definedName>
    <definedName name="Z_61806E68_5051_48E6_8D45_0FCD3D1558B3_.wvu.PrintArea" localSheetId="1" hidden="1">'2019-2020 Приложение 4'!$A$1:$E$293</definedName>
    <definedName name="Z_61806E68_5051_48E6_8D45_0FCD3D1558B3_.wvu.PrintArea" localSheetId="3" hidden="1">'2019-2020 Приложение 6'!$A$1:$F$307</definedName>
    <definedName name="Z_61806E68_5051_48E6_8D45_0FCD3D1558B3_.wvu.PrintTitles" localSheetId="3" hidden="1">'2019-2020 Приложение 6'!$9:$11</definedName>
    <definedName name="Z_65075A4D_E3FA_49BB_8009_D0572786FC9F_.wvu.FilterData" localSheetId="2" hidden="1">'2018 год Приложение  5'!$A$13:$E$423</definedName>
    <definedName name="Z_65075A4D_E3FA_49BB_8009_D0572786FC9F_.wvu.FilterData" localSheetId="0" hidden="1">'2018 год Приложение 3'!$A$12:$F$390</definedName>
    <definedName name="Z_6BB85663_E0A1_4834_9E4E_0C6C87C6AB6F_.wvu.FilterData" localSheetId="2" hidden="1">'2018 год Приложение  5'!$A$13:$L$423</definedName>
    <definedName name="Z_6BB85663_E0A1_4834_9E4E_0C6C87C6AB6F_.wvu.FilterData" localSheetId="0" hidden="1">'2018 год Приложение 3'!$A$12:$F$390</definedName>
    <definedName name="Z_6D077CB9_8D59_462F_924F_03374197C26E_.wvu.FilterData" localSheetId="2" hidden="1">'2018 год Приложение  5'!$A$13:$E$423</definedName>
    <definedName name="Z_6DFC8E4B_4846_4ACB_803A_C01DDFF5FD08_.wvu.FilterData" localSheetId="2" hidden="1">'2018 год Приложение  5'!$A$14:$I$423</definedName>
    <definedName name="Z_6FA2F3FF_FC92_4230_AD85_214210FA1FCD_.wvu.FilterData" localSheetId="0" hidden="1">'2018 год Приложение 3'!$A$12:$F$390</definedName>
    <definedName name="Z_70A97D09_6105_4B02_B7B6_DBBACE81FC1A_.wvu.FilterData" localSheetId="2" hidden="1">'2018 год Приложение  5'!$A$13:$E$423</definedName>
    <definedName name="Z_70A97D09_6105_4B02_B7B6_DBBACE81FC1A_.wvu.FilterData" localSheetId="0" hidden="1">'2018 год Приложение 3'!$A$12:$F$390</definedName>
    <definedName name="Z_71E905DE_E4C2_41D6_AE4D_523FA0B80977_.wvu.FilterData" localSheetId="0" hidden="1">'2018 год Приложение 3'!$A$13:$D$277</definedName>
    <definedName name="Z_768B9204_F1EC_47F0_A690_BF94608AD544_.wvu.FilterData" localSheetId="0" hidden="1">'2018 год Приложение 3'!$A$12:$D$390</definedName>
    <definedName name="Z_777E1047_05A4_453A_BA66_615495BC0516_.wvu.FilterData" localSheetId="2" hidden="1">'2018 год Приложение  5'!$A$14:$I$423</definedName>
    <definedName name="Z_777E1047_05A4_453A_BA66_615495BC0516_.wvu.FilterData" localSheetId="0" hidden="1">'2018 год Приложение 3'!$A$12:$F$390</definedName>
    <definedName name="Z_7813E585_2814_4167_ABED_699744C04C2C_.wvu.FilterData" localSheetId="2" hidden="1">'2018 год Приложение  5'!$A$13:$E$13</definedName>
    <definedName name="Z_7D2A376A_8FBD_4BB2_8C7D_94AE0A678472_.wvu.FilterData" localSheetId="2" hidden="1">'2018 год Приложение  5'!$A$13:$L$423</definedName>
    <definedName name="Z_7D2A376A_8FBD_4BB2_8C7D_94AE0A678472_.wvu.FilterData" localSheetId="0" hidden="1">'2018 год Приложение 3'!$A$12:$F$390</definedName>
    <definedName name="Z_7D3926A4_57E5_40FD_95A9_3F0FFE087D34_.wvu.FilterData" localSheetId="2" hidden="1">'2018 год Приложение  5'!$A$13:$E$423</definedName>
    <definedName name="Z_7DA340B0_A677_40FD_82BA_34EB9FBA5556_.wvu.FilterData" localSheetId="2" hidden="1">'2018 год Приложение  5'!$A$13:$L$423</definedName>
    <definedName name="Z_7ED1B12E_18E8_4D0C_999C_3C696EA0954D_.wvu.FilterData" localSheetId="2" hidden="1">'2018 год Приложение  5'!$A$13:$L$423</definedName>
    <definedName name="Z_7ED1B12E_18E8_4D0C_999C_3C696EA0954D_.wvu.FilterData" localSheetId="0" hidden="1">'2018 год Приложение 3'!$A$12:$F$390</definedName>
    <definedName name="Z_7F60680A_F797_4F75_B289_136C39785CB1_.wvu.FilterData" localSheetId="2" hidden="1">'2018 год Приложение  5'!$A$12:$I$12</definedName>
    <definedName name="Z_7F60680A_F797_4F75_B289_136C39785CB1_.wvu.FilterData" localSheetId="0" hidden="1">'2018 год Приложение 3'!$A$12:$D$390</definedName>
    <definedName name="Z_8099F9D8_3DEF_4716_96B1_2D7622FBA908_.wvu.FilterData" localSheetId="0" hidden="1">'2018 год Приложение 3'!$A$12:$F$390</definedName>
    <definedName name="Z_846BC90F_537E_49E8_A607_A0E4864A881D_.wvu.FilterData" localSheetId="2" hidden="1">'2018 год Приложение  5'!$A$13:$E$423</definedName>
    <definedName name="Z_84810A54_967A_4759_8061_B741BCC05467_.wvu.FilterData" localSheetId="2" hidden="1">'2018 год Приложение  5'!$A$13:$E$423</definedName>
    <definedName name="Z_84810A54_967A_4759_8061_B741BCC05467_.wvu.FilterData" localSheetId="0" hidden="1">'2018 год Приложение 3'!$A$12:$D$390</definedName>
    <definedName name="Z_85227F59_2ABD_4457_B872_C32BBA9DAD0F_.wvu.FilterData" localSheetId="2" hidden="1">'2018 год Приложение  5'!$A$13:$E$423</definedName>
    <definedName name="Z_8A0DEA83_7805_4952_B850_C5AA181F7D7A_.wvu.FilterData" localSheetId="2" hidden="1">'2018 год Приложение  5'!$A$13:$E$423</definedName>
    <definedName name="Z_90C4E073_73E1_4CF8_8D6C_D3F123ECDF26_.wvu.FilterData" localSheetId="2" hidden="1">'2018 год Приложение  5'!$A$13:$I$423</definedName>
    <definedName name="Z_90C4E073_73E1_4CF8_8D6C_D3F123ECDF26_.wvu.FilterData" localSheetId="0" hidden="1">'2018 год Приложение 3'!$A$12:$F$390</definedName>
    <definedName name="Z_90E5380E_CDF8_4D38_9E20_1FA14AE59581_.wvu.FilterData" localSheetId="2" hidden="1">'2018 год Приложение  5'!$A$14:$I$423</definedName>
    <definedName name="Z_90E5380E_CDF8_4D38_9E20_1FA14AE59581_.wvu.FilterData" localSheetId="0" hidden="1">'2018 год Приложение 3'!$A$12:$F$390</definedName>
    <definedName name="Z_917D339C_6FD9_4579_A679_AC80361B9D57_.wvu.FilterData" localSheetId="2" hidden="1">'2018 год Приложение  5'!$A$12:$I$12</definedName>
    <definedName name="Z_917D339C_6FD9_4579_A679_AC80361B9D57_.wvu.FilterData" localSheetId="0" hidden="1">'2018 год Приложение 3'!$A$12:$D$390</definedName>
    <definedName name="Z_91950569_3719_458D_B0AB_7E6F43EB965E_.wvu.FilterData" localSheetId="2" hidden="1">'2018 год Приложение  5'!$A$13:$E$423</definedName>
    <definedName name="Z_91950569_3719_458D_B0AB_7E6F43EB965E_.wvu.FilterData" localSheetId="0" hidden="1">'2018 год Приложение 3'!$A$12:$D$390</definedName>
    <definedName name="Z_92053A4E_9CDE_49B6_84E2_A66F9B55B321_.wvu.FilterData" localSheetId="2" hidden="1">'2018 год Приложение  5'!$A$13:$E$423</definedName>
    <definedName name="Z_930DC81B_F54A_425A_9FB7_F214A7424670_.wvu.FilterData" localSheetId="2" hidden="1">'2018 год Приложение  5'!$A$13:$L$423</definedName>
    <definedName name="Z_930DC81B_F54A_425A_9FB7_F214A7424670_.wvu.FilterData" localSheetId="0" hidden="1">'2018 год Приложение 3'!$A$12:$F$390</definedName>
    <definedName name="Z_9541036F_F24B_4BFA_BA55_4F7E3FB4DC04_.wvu.FilterData" localSheetId="2" hidden="1">'2018 год Приложение  5'!$A$12:$I$423</definedName>
    <definedName name="Z_9541036F_F24B_4BFA_BA55_4F7E3FB4DC04_.wvu.FilterData" localSheetId="0" hidden="1">'2018 год Приложение 3'!$A$12:$F$390</definedName>
    <definedName name="Z_9550964E_D481_4054_9F8C_4344C60CDD4A_.wvu.FilterData" localSheetId="0" hidden="1">'2018 год Приложение 3'!$A$11:$F$307</definedName>
    <definedName name="Z_95B72C2D_CC9A_400B_A011_7820247D03F7_.wvu.FilterData" localSheetId="2" hidden="1">'2018 год Приложение  5'!$A$13:$I$423</definedName>
    <definedName name="Z_9AB446FD_945D_4029_AB03_06573FC1DEBE_.wvu.FilterData" localSheetId="2" hidden="1">'2018 год Приложение  5'!$A$13:$L$423</definedName>
    <definedName name="Z_9AB446FD_945D_4029_AB03_06573FC1DEBE_.wvu.FilterData" localSheetId="0" hidden="1">'2018 год Приложение 3'!$A$12:$F$390</definedName>
    <definedName name="Z_9B8BCBB1_0EDA_4E90_BBC4_165B2DE61ED6_.wvu.FilterData" localSheetId="0" hidden="1">'2018 год Приложение 3'!$A$13:$F$307</definedName>
    <definedName name="Z_9BBC64C1_B8B2_47D2_A55F_A2F18B1F25B3_.wvu.FilterData" localSheetId="2" hidden="1">'2018 год Приложение  5'!$A$12:$I$423</definedName>
    <definedName name="Z_9BBC64C1_B8B2_47D2_A55F_A2F18B1F25B3_.wvu.FilterData" localSheetId="0" hidden="1">'2018 год Приложение 3'!$A$12:$D$390</definedName>
    <definedName name="Z_9DA27F9D_67A1_4DD1_8B09_A27C85D1E3A8_.wvu.FilterData" localSheetId="0" hidden="1">'2018 год Приложение 3'!$A$12:$F$390</definedName>
    <definedName name="Z_9E25EEB0_68DE_4D84_AA9E_E153DF655F3F_.wvu.FilterData" localSheetId="2" hidden="1">'2018 год Приложение  5'!$A$13:$E$423</definedName>
    <definedName name="Z_9EA355AC_ACF5_42D1_8703_ACB42E575811_.wvu.FilterData" localSheetId="2" hidden="1">'2018 год Приложение  5'!$A$12:$I$423</definedName>
    <definedName name="Z_9EA355AC_ACF5_42D1_8703_ACB42E575811_.wvu.FilterData" localSheetId="0" hidden="1">'2018 год Приложение 3'!$A$11:$F$390</definedName>
    <definedName name="Z_9EE5CA45_63F7_469B_B5F6_ADDF05EA3BC4_.wvu.FilterData" localSheetId="2" hidden="1">'2018 год Приложение  5'!$A$13:$I$423</definedName>
    <definedName name="Z_9F1D7F01_07CC_4860_B0F3_FACC91FB0B8B_.wvu.FilterData" localSheetId="0" hidden="1">'2018 год Приложение 3'!$A$13:$D$277</definedName>
    <definedName name="Z_9FED5B58_6DFB_4AED_9587_48FFDBC76219_.wvu.FilterData" localSheetId="2" hidden="1">'2018 год Приложение  5'!$A$13:$E$423</definedName>
    <definedName name="Z_A19698F4_0C5B_4B92_B970_672ECC4A1352_.wvu.FilterData" localSheetId="2" hidden="1">'2018 год Приложение  5'!$A$13:$E$423</definedName>
    <definedName name="Z_A19698F4_0C5B_4B92_B970_672ECC4A1352_.wvu.FilterData" localSheetId="0" hidden="1">'2018 год Приложение 3'!$A$12:$F$390</definedName>
    <definedName name="Z_A23DBEB3_CF4F_4D6E_8207_D1E6A46A53CD_.wvu.FilterData" localSheetId="2" hidden="1">'2018 год Приложение  5'!$A$13:$E$423</definedName>
    <definedName name="Z_A23DBEB3_CF4F_4D6E_8207_D1E6A46A53CD_.wvu.FilterData" localSheetId="0" hidden="1">'2018 год Приложение 3'!$A$12:$F$390</definedName>
    <definedName name="Z_A2B31C78_84DB_47B8_A0ED_D9E400FC5E11_.wvu.FilterData" localSheetId="2" hidden="1">'2018 год Приложение  5'!$A$13:$I$423</definedName>
    <definedName name="Z_A2B31C78_84DB_47B8_A0ED_D9E400FC5E11_.wvu.FilterData" localSheetId="0" hidden="1">'2018 год Приложение 3'!$A$12:$F$390</definedName>
    <definedName name="Z_A2C96576_7AB3_44D9_A229_7E94A8E04F2E_.wvu.FilterData" localSheetId="2" hidden="1">'2018 год Приложение  5'!$A$13:$L$423</definedName>
    <definedName name="Z_A650396F_79B4_4B7C_9702_43CBED7DB898_.wvu.FilterData" localSheetId="2" hidden="1">'2018 год Приложение  5'!$A$13:$I$423</definedName>
    <definedName name="Z_A6EDA6AB_892A_41FC_80E6_005AF0ECC3B0_.wvu.FilterData" localSheetId="2" hidden="1">'2018 год Приложение  5'!$A$14:$I$423</definedName>
    <definedName name="Z_A6EDA6AB_892A_41FC_80E6_005AF0ECC3B0_.wvu.FilterData" localSheetId="0" hidden="1">'2018 год Приложение 3'!$A$12:$F$390</definedName>
    <definedName name="Z_A7289A43_FAB0_4BBF_BE44_1FE7F38D66E2_.wvu.FilterData" localSheetId="0" hidden="1">'2018 год Приложение 3'!$A$13:$D$277</definedName>
    <definedName name="Z_A78453D7_4783_4203_A315_20143C6D7080_.wvu.FilterData" localSheetId="0" hidden="1">'2018 год Приложение 3'!$A$12:$F$390</definedName>
    <definedName name="Z_A7AB68EB_0C36_44AC_AFA4_D4EEDD6F2587_.wvu.FilterData" localSheetId="2" hidden="1">'2018 год Приложение  5'!$A$13:$E$423</definedName>
    <definedName name="Z_A926D13F_0B0D_4E83_9405_D363E37D0348_.wvu.FilterData" localSheetId="0" hidden="1">'2018 год Приложение 3'!$A$13:$D$277</definedName>
    <definedName name="Z_A9E291C5_5EEB_4FD7_BCBD_6208C6D7B0F8_.wvu.FilterData" localSheetId="2" hidden="1">'2018 год Приложение  5'!$A$13:$E$423</definedName>
    <definedName name="Z_A9E291C5_5EEB_4FD7_BCBD_6208C6D7B0F8_.wvu.FilterData" localSheetId="0" hidden="1">'2018 год Приложение 3'!$A$12:$F$390</definedName>
    <definedName name="Z_AA16F632_03F0_4A4A_8637_308586BF1014_.wvu.FilterData" localSheetId="2" hidden="1">'2018 год Приложение  5'!$A$13:$L$423</definedName>
    <definedName name="Z_AA16F632_03F0_4A4A_8637_308586BF1014_.wvu.FilterData" localSheetId="0" hidden="1">'2018 год Приложение 3'!$A$12:$F$390</definedName>
    <definedName name="Z_AA6057EE_23A0_4CF2_AC5C_D8F8A8ADD056_.wvu.FilterData" localSheetId="2" hidden="1">'2018 год Приложение  5'!$A$13:$L$423</definedName>
    <definedName name="Z_AAC793E5_144D_410A_8279_F7946D2AF41A_.wvu.FilterData" localSheetId="0" hidden="1">'2018 год Приложение 3'!$A$13:$D$277</definedName>
    <definedName name="Z_AC9AFD28_10D8_4670_A912_DDB893A211D1_.wvu.FilterData" localSheetId="2" hidden="1">'2018 год Приложение  5'!$A$13:$I$423</definedName>
    <definedName name="Z_AC9AFD28_10D8_4670_A912_DDB893A211D1_.wvu.FilterData" localSheetId="0" hidden="1">'2018 год Приложение 3'!$A$12:$F$390</definedName>
    <definedName name="Z_AE730581_F9A0_4649_A160_E986DBCDA19C_.wvu.FilterData" localSheetId="2" hidden="1">'2018 год Приложение  5'!$A$12:$I$423</definedName>
    <definedName name="Z_AE730581_F9A0_4649_A160_E986DBCDA19C_.wvu.FilterData" localSheetId="0" hidden="1">'2018 год Приложение 3'!$A$11:$F$390</definedName>
    <definedName name="Z_AF73B45C_3F4E_4B87_A9E2_DBD75C02FF68_.wvu.FilterData" localSheetId="2" hidden="1">'2018 год Приложение  5'!$A$13:$E$423</definedName>
    <definedName name="Z_AF73B45C_3F4E_4B87_A9E2_DBD75C02FF68_.wvu.FilterData" localSheetId="0" hidden="1">'2018 год Приложение 3'!$A$12:$D$390</definedName>
    <definedName name="Z_B0C8B420_7FC9_4415_952A_23BA0049B056_.wvu.FilterData" localSheetId="0" hidden="1">'2018 год Приложение 3'!$A$12:$F$390</definedName>
    <definedName name="Z_B125367F_1C96_4D35_827A_DEFEE1EF481C_.wvu.FilterData" localSheetId="2" hidden="1">'2018 год Приложение  5'!$A$13:$E$423</definedName>
    <definedName name="Z_B55F0053_78CA_4F7F_BE68_6C331A853EC7_.wvu.FilterData" localSheetId="2" hidden="1">'2018 год Приложение  5'!$A$14:$I$423</definedName>
    <definedName name="Z_B5E7EAA6_F6B2_4C43_A1B2_7FE8D3EE81A8_.wvu.FilterData" localSheetId="2" hidden="1">'2018 год Приложение  5'!$A$13:$E$423</definedName>
    <definedName name="Z_B5E7EAA6_F6B2_4C43_A1B2_7FE8D3EE81A8_.wvu.FilterData" localSheetId="0" hidden="1">'2018 год Приложение 3'!$A$12:$F$390</definedName>
    <definedName name="Z_B6562E8F_88DB_497F_BA23_0DE6FC564B31_.wvu.FilterData" localSheetId="2" hidden="1">'2018 год Приложение  5'!$A$13:$L$423</definedName>
    <definedName name="Z_B79814D9_4A76_444F_9DA0_87988C6053D6_.wvu.FilterData" localSheetId="0" hidden="1">'2018 год Приложение 3'!$A$12:$F$390</definedName>
    <definedName name="Z_B7C6B096_F822_4AE0_9104_276895CD530C_.wvu.FilterData" localSheetId="2" hidden="1">'2018 год Приложение  5'!$A$12:$I$12</definedName>
    <definedName name="Z_B7E8C950_FC48_4F46_94EB_50E3D7BDDB48_.wvu.FilterData" localSheetId="2" hidden="1">'2018 год Приложение  5'!$A$13:$E$423</definedName>
    <definedName name="Z_B9062BA9_20A5_4989_AABF_19FE6A65537B_.wvu.FilterData" localSheetId="2" hidden="1">'2018 год Приложение  5'!$A$13:$I$423</definedName>
    <definedName name="Z_B9062BA9_20A5_4989_AABF_19FE6A65537B_.wvu.FilterData" localSheetId="0" hidden="1">'2018 год Приложение 3'!$A$12:$F$390</definedName>
    <definedName name="Z_BA317F1F_BE01_441F_A8B2_85F003BF75B2_.wvu.FilterData" localSheetId="2" hidden="1">'2018 год Приложение  5'!$A$12:$I$423</definedName>
    <definedName name="Z_BBFF5A56_64CF_4223_9245_057727E8F581_.wvu.FilterData" localSheetId="2" hidden="1">'2018 год Приложение  5'!$A$13:$E$423</definedName>
    <definedName name="Z_BBFF5A56_64CF_4223_9245_057727E8F581_.wvu.FilterData" localSheetId="0" hidden="1">'2018 год Приложение 3'!$A$12:$F$390</definedName>
    <definedName name="Z_BCB9EA5D_CB3A_40AA_BF75_F228AA2D84CC_.wvu.FilterData" localSheetId="2" hidden="1">'2018 год Приложение  5'!$A$13:$E$423</definedName>
    <definedName name="Z_BCB9EA5D_CB3A_40AA_BF75_F228AA2D84CC_.wvu.FilterData" localSheetId="0" hidden="1">'2018 год Приложение 3'!$A$12:$F$390</definedName>
    <definedName name="Z_BCEB75BA_FE87_41C8_80D7_AFB8A63EA641_.wvu.FilterData" localSheetId="2" hidden="1">'2018 год Приложение  5'!$A$13:$L$423</definedName>
    <definedName name="Z_BD54A361_8DC5_477E_AEB8_9AAE45BFB9EE_.wvu.FilterData" localSheetId="2" hidden="1">'2018 год Приложение  5'!$A$13:$E$423</definedName>
    <definedName name="Z_C0C47C63_1E7E_4B25_A29F_CD7550CA823B_.wvu.FilterData" localSheetId="0" hidden="1">'2018 год Приложение 3'!$A$11:$F$307</definedName>
    <definedName name="Z_C0CA0FF7_082F_4330_A46C_3C7390F27C42_.wvu.FilterData" localSheetId="2" hidden="1">'2018 год Приложение  5'!$A$13:$L$423</definedName>
    <definedName name="Z_C0CA0FF7_082F_4330_A46C_3C7390F27C42_.wvu.FilterData" localSheetId="0" hidden="1">'2018 год Приложение 3'!$A$12:$F$390</definedName>
    <definedName name="Z_C0D29360_FD13_4973_8E33_952A22BF16EB_.wvu.FilterData" localSheetId="2" hidden="1">'2018 год Приложение  5'!$A$13:$E$13</definedName>
    <definedName name="Z_C1DDAE5D_89BA_4C96_A938_93F9E8D51819_.wvu.FilterData" localSheetId="2" hidden="1">'2018 год Приложение  5'!$A$13:$E$13</definedName>
    <definedName name="Z_C2DC1AAD_1A3D_4B7B_8D2B_551AC59D6585_.wvu.FilterData" localSheetId="2" hidden="1">'2018 год Приложение  5'!$A$13:$E$423</definedName>
    <definedName name="Z_C407E330_1B3A_4158_9E62_5ED9582C72C0_.wvu.FilterData" localSheetId="2" hidden="1">'2018 год Приложение  5'!$A$14:$I$423</definedName>
    <definedName name="Z_C594D5C5_096D_4C18_BDCB_87F0485F5449_.wvu.FilterData" localSheetId="2" hidden="1">'2018 год Приложение  5'!$A$14:$I$423</definedName>
    <definedName name="Z_C594D5C5_096D_4C18_BDCB_87F0485F5449_.wvu.FilterData" localSheetId="0" hidden="1">'2018 год Приложение 3'!$A$12:$F$390</definedName>
    <definedName name="Z_C63DF42A_916D_43B0_A9E5_99FBCC943E02_.wvu.FilterData" localSheetId="0" hidden="1">'2018 год Приложение 3'!$A$13:$F$307</definedName>
    <definedName name="Z_C6C561F1_23DA_4564_A66A_06C65CDB6B42_.wvu.FilterData" localSheetId="2" hidden="1">'2018 год Приложение  5'!$A$13:$L$423</definedName>
    <definedName name="Z_CA26A0F4_943F_4D04_8E22_7943168C3B0E_.wvu.FilterData" localSheetId="2" hidden="1">'2018 год Приложение  5'!$A$13:$L$423</definedName>
    <definedName name="Z_CA26A0F4_943F_4D04_8E22_7943168C3B0E_.wvu.FilterData" localSheetId="0" hidden="1">'2018 год Приложение 3'!$A$12:$F$390</definedName>
    <definedName name="Z_CAEC251A_F30C_4C3C_B95E_0CDCABBBBBA6_.wvu.FilterData" localSheetId="2" hidden="1">'2018 год Приложение  5'!$A$12:$I$423</definedName>
    <definedName name="Z_CAEC251A_F30C_4C3C_B95E_0CDCABBBBBA6_.wvu.FilterData" localSheetId="0" hidden="1">'2018 год Приложение 3'!$A$11:$F$390</definedName>
    <definedName name="Z_CB37C154_FBD2_4DEC_B34C_F8AEB86FD5EB_.wvu.FilterData" localSheetId="0" hidden="1">'2018 год Приложение 3'!$A$12:$F$390</definedName>
    <definedName name="Z_CD629787_DE9E_41E9_98D2_872390B88852_.wvu.FilterData" localSheetId="2" hidden="1">'2018 год Приложение  5'!$A$13:$E$423</definedName>
    <definedName name="Z_CE6755E8_8FFD_448B_B838_FFE6BD017EDF_.wvu.FilterData" localSheetId="2" hidden="1">'2018 год Приложение  5'!$A$13:$E$423</definedName>
    <definedName name="Z_CED2E9B6_1773_495E_A3FD_92F54F21EE7D_.wvu.FilterData" localSheetId="2" hidden="1">'2018 год Приложение  5'!$A$12:$I$423</definedName>
    <definedName name="Z_CF7852E9_12A8_41A3_B1FA_248F70E5DC37_.wvu.FilterData" localSheetId="2" hidden="1">'2018 год Приложение  5'!$A$12:$I$423</definedName>
    <definedName name="Z_CF7852E9_12A8_41A3_B1FA_248F70E5DC37_.wvu.FilterData" localSheetId="0" hidden="1">'2018 год Приложение 3'!$A$11:$F$390</definedName>
    <definedName name="Z_D1B917BC_3220_432E_A965_9E7239D6A385_.wvu.FilterData" localSheetId="0" hidden="1">'2018 год Приложение 3'!$A$12:$F$307</definedName>
    <definedName name="Z_D59E3055_3AA6_4754_8726_14DCB1682489_.wvu.FilterData" localSheetId="2" hidden="1">'2018 год Приложение  5'!$A$13:$L$423</definedName>
    <definedName name="Z_D5FAF748_0D0C_4359_BAF7_A8AC21E2030F_.wvu.FilterData" localSheetId="0" hidden="1">'2018 год Приложение 3'!$A$12:$F$390</definedName>
    <definedName name="Z_D6B20A4C_3000_441D_8208_F24778DE96F0_.wvu.FilterData" localSheetId="2" hidden="1">'2018 год Приложение  5'!$A$13:$L$423</definedName>
    <definedName name="Z_DA10F9D2_08DA_4FB8_967C_06A319AB7BED_.wvu.FilterData" localSheetId="2" hidden="1">'2018 год Приложение  5'!$A$13:$E$423</definedName>
    <definedName name="Z_DC2B6D6A_5855_4ADC_BC8B_920453EADA59_.wvu.FilterData" localSheetId="2" hidden="1">'2018 год Приложение  5'!$A$13:$L$423</definedName>
    <definedName name="Z_DC2B6D6A_5855_4ADC_BC8B_920453EADA59_.wvu.FilterData" localSheetId="0" hidden="1">'2018 год Приложение 3'!$A$12:$F$390</definedName>
    <definedName name="Z_DC642106_6C11_487B_A10A_67D65C44C59E_.wvu.FilterData" localSheetId="2" hidden="1">'2018 год Приложение  5'!$A$13:$E$423</definedName>
    <definedName name="Z_DDD8C4AB_CB3C_48E6_9763_42557181A0AF_.wvu.FilterData" localSheetId="2" hidden="1">'2018 год Приложение  5'!$A$13:$L$423</definedName>
    <definedName name="Z_DDD8C4AB_CB3C_48E6_9763_42557181A0AF_.wvu.FilterData" localSheetId="0" hidden="1">'2018 год Приложение 3'!$A$12:$F$390</definedName>
    <definedName name="Z_DEE0439B_F189_4C4A_8D12_38A34AC49EBA_.wvu.FilterData" localSheetId="2" hidden="1">'2018 год Приложение  5'!$A$13:$L$423</definedName>
    <definedName name="Z_DEE0439B_F189_4C4A_8D12_38A34AC49EBA_.wvu.FilterData" localSheetId="0" hidden="1">'2018 год Приложение 3'!$A$12:$F$390</definedName>
    <definedName name="Z_E12E1E2F_DB5D_4E26_AA0F_64A30D7CB250_.wvu.FilterData" localSheetId="2" hidden="1">'2018 год Приложение  5'!$A$13:$L$423</definedName>
    <definedName name="Z_E3C6713E_8023_4AA9_8A29_3AE879C33232_.wvu.FilterData" localSheetId="2" hidden="1">'2018 год Приложение  5'!$A$13:$E$423</definedName>
    <definedName name="Z_E5281637_3B26_479E_BF0F_EBD3A6ED1870_.wvu.FilterData" localSheetId="2" hidden="1">'2018 год Приложение  5'!$A$12:$I$423</definedName>
    <definedName name="Z_E5281637_3B26_479E_BF0F_EBD3A6ED1870_.wvu.FilterData" localSheetId="0" hidden="1">'2018 год Приложение 3'!$A$11:$F$390</definedName>
    <definedName name="Z_E99CA35F_295B_49B3_8AA9_D1FBDEF4F038_.wvu.FilterData" localSheetId="2" hidden="1">'2018 год Приложение  5'!$A$13:$E$423</definedName>
    <definedName name="Z_E99CA35F_295B_49B3_8AA9_D1FBDEF4F038_.wvu.FilterData" localSheetId="0" hidden="1">'2018 год Приложение 3'!$A$12:$D$390</definedName>
    <definedName name="Z_EA7E325E_E9C4_43C2_8F94_8A4CD3295385_.wvu.FilterData" localSheetId="2" hidden="1">'2018 год Приложение  5'!$A$12:$I$423</definedName>
    <definedName name="Z_EA7E325E_E9C4_43C2_8F94_8A4CD3295385_.wvu.FilterData" localSheetId="0" hidden="1">'2018 год Приложение 3'!$A$11:$F$390</definedName>
    <definedName name="Z_EA7E325E_E9C4_43C2_8F94_8A4CD3295385_.wvu.PrintArea" localSheetId="2" hidden="1">'2018 год Приложение  5'!$A$8:$E$423</definedName>
    <definedName name="Z_EA7E325E_E9C4_43C2_8F94_8A4CD3295385_.wvu.PrintArea" localSheetId="0" hidden="1">'2018 год Приложение 3'!$A$7:$D$390</definedName>
    <definedName name="Z_EA7E325E_E9C4_43C2_8F94_8A4CD3295385_.wvu.Rows" localSheetId="2" hidden="1">'2018 год Приложение  5'!#REF!,'2018 год Приложение  5'!#REF!</definedName>
    <definedName name="Z_EA8E9EA7_8D3C_4793_82D3_53C8283F6613_.wvu.FilterData" localSheetId="2" hidden="1">'2018 год Приложение  5'!$A$13:$E$423</definedName>
    <definedName name="Z_EA8E9EA7_8D3C_4793_82D3_53C8283F6613_.wvu.FilterData" localSheetId="0" hidden="1">'2018 год Приложение 3'!$A$12:$D$390</definedName>
    <definedName name="Z_EB1F9754_81A4_4300_9136_C4584DE5BB80_.wvu.FilterData" localSheetId="2" hidden="1">'2018 год Приложение  5'!$A$14:$I$423</definedName>
    <definedName name="Z_EB1F9754_81A4_4300_9136_C4584DE5BB80_.wvu.FilterData" localSheetId="0" hidden="1">'2018 год Приложение 3'!$A$12:$F$390</definedName>
    <definedName name="Z_EB8BBF6B_ABBD_4A01_B4CD_F80BF70D79AB_.wvu.FilterData" localSheetId="2" hidden="1">'2018 год Приложение  5'!$A$13:$E$423</definedName>
    <definedName name="Z_EC1C063C_6B0A_462C_AA57_E835F386C4D8_.wvu.FilterData" localSheetId="2" hidden="1">'2018 год Приложение  5'!$A$13:$I$423</definedName>
    <definedName name="Z_EC62E557_0DAE_4118_92A6_3EE6AFDCD76F_.wvu.FilterData" localSheetId="2" hidden="1">'2018 год Приложение  5'!$A$13:$L$423</definedName>
    <definedName name="Z_ED7D03B9_EBA8_422D_9F4A_BBCCD5E098E3_.wvu.FilterData" localSheetId="0" hidden="1">'2018 год Приложение 3'!$A$12:$F$390</definedName>
    <definedName name="Z_EE33F828_B63A_481B_8687_E404D78A8D56_.wvu.FilterData" localSheetId="2" hidden="1">'2018 год Приложение  5'!$A$13:$L$423</definedName>
    <definedName name="Z_EE33F828_B63A_481B_8687_E404D78A8D56_.wvu.FilterData" localSheetId="0" hidden="1">'2018 год Приложение 3'!$A$12:$F$390</definedName>
    <definedName name="Z_EFF178E8_C8AC_47EC_827A_692B15ACBD0B_.wvu.FilterData" localSheetId="2" hidden="1">'2018 год Приложение  5'!$A$13:$L$423</definedName>
    <definedName name="Z_F09B2707_B73D_4942_B4CA_A55AC32797B2_.wvu.FilterData" localSheetId="2" hidden="1">'2018 год Приложение  5'!$A$13:$L$423</definedName>
    <definedName name="Z_F09B2707_B73D_4942_B4CA_A55AC32797B2_.wvu.FilterData" localSheetId="0" hidden="1">'2018 год Приложение 3'!$A$12:$F$390</definedName>
    <definedName name="Z_F0AEB904_EDFD_4DA8_8E45_5B132DA87D24_.wvu.FilterData" localSheetId="2" hidden="1">'2018 год Приложение  5'!$A$13:$E$423</definedName>
    <definedName name="Z_F1E5C7C7_BAE3_458A_84FB_35E70B388DF5_.wvu.FilterData" localSheetId="0" hidden="1">'2018 год Приложение 3'!$A$13:$D$277</definedName>
    <definedName name="Z_F33373D5_C5C4_4F71_813A_379961506D46_.wvu.FilterData" localSheetId="0" hidden="1">'2018 год Приложение 3'!$A$12:$F$390</definedName>
    <definedName name="Z_F3347612_A29B_4BB4_8F79_0B6F36DACEBB_.wvu.FilterData" localSheetId="2" hidden="1">'2018 год Приложение  5'!$A$12:$I$423</definedName>
    <definedName name="Z_F3347612_A29B_4BB4_8F79_0B6F36DACEBB_.wvu.FilterData" localSheetId="0" hidden="1">'2018 год Приложение 3'!$A$12:$F$390</definedName>
    <definedName name="Z_F3FBA5D4_522A_4E95_B407_653351A6F444_.wvu.FilterData" localSheetId="2" hidden="1">'2018 год Приложение  5'!$A$13:$L$423</definedName>
    <definedName name="Z_F3FBA5D4_522A_4E95_B407_653351A6F444_.wvu.FilterData" localSheetId="0" hidden="1">'2018 год Приложение 3'!$A$12:$F$390</definedName>
    <definedName name="Z_F6122843_35FD_4DE2_8960_1676DA0EFE93_.wvu.FilterData" localSheetId="0" hidden="1">'2018 год Приложение 3'!$A$13:$D$277</definedName>
    <definedName name="Z_F77A56A8_A75D_4749_83E7_A46F30372FC7_.wvu.FilterData" localSheetId="0" hidden="1">'2018 год Приложение 3'!$A$13:$D$277</definedName>
    <definedName name="Z_F83E4966_D4D0_48CB_AC08_347FD211344F_.wvu.FilterData" localSheetId="0" hidden="1">'2018 год Приложение 3'!$A$12:$F$390</definedName>
    <definedName name="Z_F890EF21_D7E1_4A9B_9CE1_7F9B34521531_.wvu.FilterData" localSheetId="2" hidden="1">'2018 год Приложение  5'!$A$13:$L$423</definedName>
    <definedName name="Z_F890EF21_D7E1_4A9B_9CE1_7F9B34521531_.wvu.FilterData" localSheetId="0" hidden="1">'2018 год Приложение 3'!$A$12:$F$390</definedName>
    <definedName name="Z_F9510B3D_5733_4A2F_AD41_8D719DE08040_.wvu.FilterData" localSheetId="2" hidden="1">'2018 год Приложение  5'!$A$13:$E$423</definedName>
    <definedName name="Z_F9510B3D_5733_4A2F_AD41_8D719DE08040_.wvu.FilterData" localSheetId="0" hidden="1">'2018 год Приложение 3'!$A$12:$F$390</definedName>
    <definedName name="Z_F9510B3D_5733_4A2F_AD41_8D719DE08040_.wvu.PrintArea" localSheetId="2" hidden="1">'2018 год Приложение  5'!$A$8:$E$423</definedName>
    <definedName name="Z_F9510B3D_5733_4A2F_AD41_8D719DE08040_.wvu.PrintArea" localSheetId="0" hidden="1">'2018 год Приложение 3'!$A$7:$D$390</definedName>
    <definedName name="Z_FAEB8D12_6F02_4D2A_85DF_FFFD885E80DE_.wvu.FilterData" localSheetId="2" hidden="1">'2018 год Приложение  5'!$A$13:$E$423</definedName>
    <definedName name="Z_FAEB8D12_6F02_4D2A_85DF_FFFD885E80DE_.wvu.FilterData" localSheetId="0" hidden="1">'2018 год Приложение 3'!$A$12:$F$390</definedName>
    <definedName name="Z_FCCBE0E7_FEEA_4B4A_9B43_3BC14B324A55_.wvu.FilterData" localSheetId="2" hidden="1">'2018 год Приложение  5'!$A$13:$L$423</definedName>
    <definedName name="Z_FFA87C71_667A_4282_B3E9_0239568B872F_.wvu.FilterData" localSheetId="2" hidden="1">'2018 год Приложение  5'!$A$13:$I$423</definedName>
    <definedName name="Z_FFA87C71_667A_4282_B3E9_0239568B872F_.wvu.FilterData" localSheetId="0" hidden="1">'2018 год Приложение 3'!$A$12:$F$390</definedName>
    <definedName name="_xlnm.Print_Titles" localSheetId="1">'2019-2020 Приложение 4'!$11:$13</definedName>
    <definedName name="_xlnm.Print_Titles" localSheetId="3">'2019-2020 Приложение 6'!$9:$11</definedName>
    <definedName name="_xlnm.Print_Area" localSheetId="2">'2018 год Приложение  5'!$A$1:$G$425</definedName>
    <definedName name="_xlnm.Print_Area" localSheetId="1">'2019-2020 Приложение 4'!$A$1:$E$293</definedName>
    <definedName name="_xlnm.Print_Area" localSheetId="3">'2019-2020 Приложение 6'!$A$1:$F$307</definedName>
  </definedNames>
  <calcPr fullCalcOnLoad="1"/>
</workbook>
</file>

<file path=xl/sharedStrings.xml><?xml version="1.0" encoding="utf-8"?>
<sst xmlns="http://schemas.openxmlformats.org/spreadsheetml/2006/main" count="4320" uniqueCount="450">
  <si>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</si>
  <si>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</si>
  <si>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</si>
  <si>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</si>
  <si>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</si>
  <si>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</si>
  <si>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</si>
  <si>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</si>
  <si>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</si>
  <si>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</si>
  <si>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</si>
  <si>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</si>
  <si>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</si>
  <si>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</si>
  <si>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</si>
  <si>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</si>
  <si>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</si>
  <si>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</si>
  <si>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</si>
  <si>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</si>
  <si>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</si>
  <si>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</si>
  <si>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</si>
  <si>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</si>
  <si>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</si>
  <si>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</si>
  <si>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</si>
  <si>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</si>
  <si>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</si>
  <si>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</si>
  <si>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</si>
  <si>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</si>
  <si>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</si>
  <si>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</si>
  <si>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</si>
  <si>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</si>
  <si>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</si>
  <si>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</si>
  <si>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</si>
  <si>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</si>
  <si>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</si>
  <si>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</si>
  <si>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</si>
  <si>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</si>
  <si>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</si>
  <si>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</si>
  <si>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</si>
  <si>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</si>
  <si>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</si>
  <si>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</si>
  <si>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</si>
  <si>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</si>
  <si>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</si>
  <si>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</si>
  <si>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</si>
  <si>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</si>
  <si>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</si>
  <si>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</si>
  <si>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</si>
  <si>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</si>
  <si>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</si>
  <si>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</si>
  <si>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</si>
  <si>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</si>
  <si>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</si>
  <si>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</si>
  <si>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</si>
  <si>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</si>
  <si>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</si>
  <si>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</si>
  <si>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</si>
  <si>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</si>
  <si>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</si>
  <si>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</si>
  <si>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</si>
  <si>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</si>
  <si>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</si>
  <si>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</si>
  <si>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</si>
  <si>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</si>
  <si>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</si>
  <si>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</si>
  <si>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</si>
  <si>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</si>
  <si>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</si>
  <si>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</si>
  <si>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</si>
  <si>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</si>
  <si>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</si>
  <si>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</si>
  <si>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</si>
  <si>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</si>
  <si>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</si>
  <si>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</si>
  <si>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</si>
  <si>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</si>
  <si>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</si>
  <si>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</si>
  <si>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</si>
  <si>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</si>
  <si>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</si>
  <si>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</si>
  <si>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</si>
  <si>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</si>
  <si>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</si>
  <si>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</si>
  <si>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</si>
  <si>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</si>
  <si>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</si>
  <si>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Приложение 5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</si>
  <si>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</si>
  <si>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</si>
  <si>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</si>
  <si>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</si>
  <si>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</si>
  <si>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</si>
  <si>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</si>
  <si>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</si>
  <si>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</si>
  <si>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</si>
  <si>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</si>
  <si>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</si>
  <si>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</si>
  <si>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</si>
  <si>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</si>
  <si>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</si>
  <si>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</si>
  <si>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</si>
  <si>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</si>
  <si>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</si>
  <si>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</si>
  <si>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</si>
  <si>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</si>
  <si>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</si>
  <si>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</si>
  <si>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</si>
  <si>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</si>
  <si>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</si>
  <si>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</si>
  <si>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</si>
  <si>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</si>
  <si>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</si>
  <si>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</si>
  <si>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</si>
  <si>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</si>
  <si>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</si>
  <si>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</si>
  <si>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</si>
  <si>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</si>
  <si>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</si>
  <si>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</si>
  <si>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</si>
  <si>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</si>
  <si>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</si>
  <si>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99 0 00 63220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</si>
  <si>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</si>
  <si>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</si>
  <si>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</si>
  <si>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</si>
  <si>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</si>
  <si>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</si>
  <si>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</si>
  <si>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</si>
  <si>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</si>
  <si>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</si>
  <si>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</si>
  <si>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</si>
  <si>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</si>
  <si>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</si>
  <si>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</si>
  <si>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</si>
  <si>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</si>
  <si>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</si>
  <si>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</si>
  <si>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</si>
  <si>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</si>
  <si>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</si>
  <si>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</si>
  <si>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</si>
  <si>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</si>
  <si>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</si>
  <si>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</si>
  <si>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</si>
  <si>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</si>
  <si>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</si>
  <si>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</si>
  <si>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</si>
  <si>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</si>
  <si>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</si>
  <si>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</si>
  <si>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</si>
  <si>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</si>
  <si>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</si>
  <si>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</si>
  <si>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</si>
  <si>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</si>
  <si>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</si>
  <si>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</si>
  <si>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</si>
  <si>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</si>
  <si>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</si>
  <si>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</si>
  <si>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</si>
  <si>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</si>
  <si>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</si>
  <si>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</si>
  <si>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</si>
  <si>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</si>
  <si>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</si>
  <si>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</si>
  <si>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</si>
  <si>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</si>
  <si>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</si>
  <si>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</si>
  <si>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</si>
  <si>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</si>
  <si>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</si>
  <si>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</si>
  <si>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</si>
  <si>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</si>
  <si>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</si>
  <si>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</si>
  <si>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</si>
  <si>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</si>
  <si>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</si>
  <si>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</si>
  <si>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</si>
  <si>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</si>
  <si>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</si>
  <si>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</si>
  <si>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</si>
  <si>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</si>
  <si>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</si>
  <si>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</si>
  <si>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09 1 12 00000</t>
  </si>
  <si>
    <t>09 2 11 00000</t>
  </si>
  <si>
    <t>09 3 00 00000</t>
  </si>
  <si>
    <t>09 3 11 00000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</si>
  <si>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</si>
  <si>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</si>
  <si>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</si>
  <si>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</si>
  <si>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</si>
  <si>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</si>
  <si>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</si>
  <si>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</si>
  <si>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</si>
  <si>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</si>
  <si>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</si>
  <si>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</si>
  <si>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03 1 19 73060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</si>
  <si>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</si>
  <si>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</si>
  <si>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</si>
  <si>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3 12 S2210</t>
  </si>
  <si>
    <t>03 3 13 S2220</t>
  </si>
  <si>
    <t>03 3 17 S2270</t>
  </si>
  <si>
    <t>04 4 11 S2040</t>
  </si>
  <si>
    <t>05 0 13 S2150</t>
  </si>
  <si>
    <t>Укрепление материально-технической базы муниципальных учреждений сферы культуры</t>
  </si>
  <si>
    <t>03 2 21 S9602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</si>
  <si>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</si>
  <si>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</si>
  <si>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</si>
  <si>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</si>
  <si>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Мероприятия по проведению оздоровительной кампании детей и трудоустройству подростков</t>
  </si>
  <si>
    <t>04 2 16 S2000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</si>
  <si>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</si>
  <si>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</si>
  <si>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</si>
  <si>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</si>
  <si>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</si>
  <si>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</si>
  <si>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</si>
  <si>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</si>
  <si>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</si>
  <si>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</si>
  <si>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</si>
  <si>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</si>
  <si>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</si>
  <si>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</si>
  <si>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</si>
  <si>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</si>
  <si>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</si>
  <si>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</si>
  <si>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</si>
  <si>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Подпрограмма  "Устойчивое развитие сельских территорий МО МР   "Печора"</t>
  </si>
  <si>
    <t>Оказание финансовой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</si>
  <si>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09 2 31 73030</t>
  </si>
  <si>
    <t>06 0 14 S2500</t>
  </si>
  <si>
    <t>Реализация народных проектов в сфере образования, прошедших отбор в рамках проекта «Народный бюджет»</t>
  </si>
  <si>
    <t>Реализация народных проектов в сфере культуры, прошедших отбор в рамках проекта "Народный бюджет"</t>
  </si>
  <si>
    <t>Реализация народных проектов в сфере физической культуры и спорта, прошедших отбор в рамках проекта "Народный бюджет"</t>
  </si>
  <si>
    <t>Реконструкция, капитальный ремонт и ремонт автомобильных дорог  общего пользования местного значения</t>
  </si>
  <si>
    <t>03 3 16 00000</t>
  </si>
  <si>
    <t>Мероприятия в области пассажирского транспорта</t>
  </si>
  <si>
    <t>03 3 14 00000</t>
  </si>
  <si>
    <t>Ведомственная структура расходов бюджета муниципального образования муниципального района "Печора" на 2018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</si>
  <si>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2018 год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</si>
  <si>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</si>
  <si>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</si>
  <si>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04 2 13 S2020</t>
  </si>
  <si>
    <t>Подпрограмма "Дорожное хозяйство и транспорт " МО МР "Печора"</t>
  </si>
  <si>
    <t>Подпрограмма "Инвестиционный климат в МО МР "Печора"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</si>
  <si>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</si>
  <si>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</si>
  <si>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</si>
  <si>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</si>
  <si>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</si>
  <si>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</si>
  <si>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</si>
  <si>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</si>
  <si>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03 6 13 00000</t>
  </si>
  <si>
    <t>03 6 00 00000</t>
  </si>
  <si>
    <t>03 6 14 73120</t>
  </si>
  <si>
    <t>01 2 21 00000</t>
  </si>
  <si>
    <t>01 3 21 L5270</t>
  </si>
  <si>
    <t>01 3 12 00000</t>
  </si>
  <si>
    <t>Улучшение состояния территорий МО МР «Печора»</t>
  </si>
  <si>
    <t>03 2 32 00000</t>
  </si>
  <si>
    <t>Содействие развитию инвестиционного потенциала муниципального района</t>
  </si>
  <si>
    <t>05 0 13 S2460</t>
  </si>
  <si>
    <t>Приложение 3</t>
  </si>
  <si>
    <t>к  решению Совета муниципального района "Печора" от  20 декабря 2017 года № 6-20/207</t>
  </si>
  <si>
    <t>к  решению Совета муниципального района "Печора" от 20 декабря 2017 года № 6-20/207</t>
  </si>
  <si>
    <t>изменения</t>
  </si>
  <si>
    <t>99 0 00 03040</t>
  </si>
  <si>
    <t>99 0 00 03050</t>
  </si>
  <si>
    <t xml:space="preserve"> 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</si>
  <si>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</si>
  <si>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99 0 00 03010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</si>
  <si>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</si>
  <si>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</si>
  <si>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</si>
  <si>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03 2 21 09602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</si>
  <si>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</si>
  <si>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1 20 S2410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</si>
  <si>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</si>
  <si>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</si>
  <si>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</si>
  <si>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</si>
  <si>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Субвенция на 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</si>
  <si>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</si>
  <si>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Реализация народных проектов в сфере агропромышленного комплекса, прошедших отбор в рамках проекта "Народный бюджет"
</t>
  </si>
  <si>
    <t>02 1 15 S2550</t>
  </si>
  <si>
    <t>Обустройство территорий сельских поселений объектами коммунальной инфраструктуры</t>
  </si>
  <si>
    <t>02 2 13 00000</t>
  </si>
  <si>
    <t>05 0 13 L4670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</si>
  <si>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</si>
  <si>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06 0 21 S2700</t>
  </si>
  <si>
    <t>05 0 22 S2700</t>
  </si>
  <si>
    <t>04 3 11 S2700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</si>
  <si>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</si>
  <si>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11 S2690</t>
  </si>
  <si>
    <t>05 0 21 S2690</t>
  </si>
  <si>
    <t>03 1 15 00000</t>
  </si>
  <si>
    <t>Адаптация  объектов жилого фонда и жилой среды к потребностям инвалидов и других маломобильных групп населения</t>
  </si>
  <si>
    <t>Обеспечение мероприятий по переселению граждан из аварийного жилищного фонда</t>
  </si>
  <si>
    <t>03 2 21 00000</t>
  </si>
  <si>
    <t>Кадастровый учет земель, земельных участков для индивидуального жилищного строительства</t>
  </si>
  <si>
    <t>Процентные платежи по муниципальному долгу</t>
  </si>
  <si>
    <t>99 0 00 65030</t>
  </si>
  <si>
    <t>Обслуживание государственного (муниципального) долга</t>
  </si>
  <si>
    <t>700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</si>
  <si>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</si>
  <si>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</si>
  <si>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</si>
  <si>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99 0 00 03030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</si>
  <si>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</si>
  <si>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99 0 00 03090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</si>
  <si>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</si>
  <si>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99 0 00 03100</t>
  </si>
  <si>
    <t>06 0 52 L0270</t>
  </si>
  <si>
    <t xml:space="preserve"> Реализация мероприятий государственной программы Российской Федерации "Доступная среда" на 2011 - 2020 годы</t>
  </si>
  <si>
    <t>05 0 16 L0270</t>
  </si>
  <si>
    <t>Реализация мероприятий государственной программы Российской Федерации "Доступная среда" на 2011 - 2020 годы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</si>
  <si>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</si>
  <si>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 от 12 января 1995 года № 5-ФЗ "О ветеранах"</t>
  </si>
  <si>
    <t>09 2 32 73200</t>
  </si>
  <si>
    <t>09 2 32 73210</t>
  </si>
  <si>
    <t>Комплексные кадастровые работы</t>
  </si>
  <si>
    <t>03 2 34 S2080</t>
  </si>
  <si>
    <t>Строительство (реконструкция) объектов инженерной инфраструктуры в сельской местности</t>
  </si>
  <si>
    <t>02 2 12 S2710</t>
  </si>
  <si>
    <t>Обеспечение персонифицированного финансирования дополнительного образования детей</t>
  </si>
  <si>
    <t>04 3 19 00000</t>
  </si>
  <si>
    <t>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</si>
  <si>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99 0 00 03150</t>
  </si>
  <si>
    <t>08 5 22 00000</t>
  </si>
  <si>
    <t>Проведение выборов и референдумов</t>
  </si>
  <si>
    <t>99 0 00 02090</t>
  </si>
  <si>
    <t>99 0 00 27300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</si>
  <si>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</si>
  <si>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</si>
  <si>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</si>
  <si>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</si>
  <si>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</si>
  <si>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Подпрограмма "Улучшение состояния территорий МО МР «Печора»</t>
  </si>
  <si>
    <t>Укрепление материально-технической базы муниципальных учреждений</t>
  </si>
  <si>
    <t>05 0 12 00000</t>
  </si>
  <si>
    <t>07 1 15 00000</t>
  </si>
  <si>
    <t>Обслуживание муниципального долга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</si>
  <si>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</si>
  <si>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13 S2010</t>
  </si>
  <si>
    <t>04 2 13 L5200</t>
  </si>
  <si>
    <t>Подпрограмма "Управление муниципальными финансами и муниципальным долгом МО МР "Печора"</t>
  </si>
  <si>
    <t>Подпрограмма  "Управление муниципальными финансами и муниципальным долгом МО МР "Печора"</t>
  </si>
  <si>
    <t>04 3 12 00000</t>
  </si>
  <si>
    <t>Укрепление и модернизация материально-технической базы в организациях дополнительного образования</t>
  </si>
  <si>
    <t>99 0 00 27400</t>
  </si>
  <si>
    <t>Проведение муниципального конкурса "Лучшее подворье муниципального района "Печора"</t>
  </si>
  <si>
    <t>01 3 21 00000</t>
  </si>
  <si>
    <t>Финансовая поддержка субъектов малого и среднего предпринимательства</t>
  </si>
  <si>
    <t>Приложение 4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</si>
  <si>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 на плановый период 2019 и 2020 годов</t>
  </si>
  <si>
    <t>2019 год</t>
  </si>
  <si>
    <t>2020 год</t>
  </si>
  <si>
    <t>Подпрограмма "Устойчивое развитие сельских территорий МО МР "Печора"</t>
  </si>
  <si>
    <t>Строительство объектов социальной сферы в сельской местности</t>
  </si>
  <si>
    <r>
      <t xml:space="preserve">02 2 </t>
    </r>
    <r>
      <rPr>
        <sz val="12"/>
        <rFont val="Times New Roman"/>
        <family val="1"/>
      </rPr>
      <t>11 S2720</t>
    </r>
  </si>
  <si>
    <t>02 2 11 S2720</t>
  </si>
  <si>
    <t>Муниципальная  программа"Развитие образования МО МР "Печора"</t>
  </si>
  <si>
    <t>Подпрограмма "Дети и молодежь МО МР Печора""</t>
  </si>
  <si>
    <t>Обеспечение деятельности (оказание услуг) подведомственных казенных учркждений</t>
  </si>
  <si>
    <t>05 0 13 L0140</t>
  </si>
  <si>
    <t>Подпрограмма "Укрепление правопорядка, защита населения и территории МО МР "Печора" от чрезвычайных ситуаций"</t>
  </si>
  <si>
    <t>Содействие в организации охраны общественного порядка</t>
  </si>
  <si>
    <r>
      <t xml:space="preserve">08 2 11 </t>
    </r>
    <r>
      <rPr>
        <sz val="12"/>
        <rFont val="Times New Roman"/>
        <family val="1"/>
      </rPr>
      <t>00000</t>
    </r>
  </si>
  <si>
    <t>Подпрограмма "Социальная поддержка отдельной категории населения, развитие и укрепление института семьи на территории муниципального образования муниципального района "Печора"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</si>
  <si>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</si>
  <si>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Проведение мероприятий, связанных с ликвидацией последствий стихийных бедствий и других чрезвычайных ситуаций</t>
  </si>
  <si>
    <t>99 0 00 27200</t>
  </si>
  <si>
    <t>Условно утверждаемые (утвержденные) расходы</t>
  </si>
  <si>
    <t>99 0 00 99990</t>
  </si>
  <si>
    <t>Приложение 6</t>
  </si>
  <si>
    <t xml:space="preserve">                                                                                                               </t>
  </si>
  <si>
    <t>Ведомственная структура расходов бюджета муниципального образования муниципального района "Печора" на плановый период  2019 и 2020 годов</t>
  </si>
  <si>
    <t xml:space="preserve">Закупка товаров, работ и услуг для государственных (муниципальных) нужд
</t>
  </si>
  <si>
    <t>Муниципальная  программа "Безопасность жизнедеятельности населения МО МР "Печора""</t>
  </si>
  <si>
    <t>Подпрограмма "Обеспечение создания условий для реализации муниципальной программы</t>
  </si>
  <si>
    <t>к  решению Совета муниципального района "Печора" от  ноября 2018 года №</t>
  </si>
  <si>
    <t>к  решению Совета муниципального района "Печора" от ноября 2018 года №</t>
  </si>
  <si>
    <t xml:space="preserve">к  решению Совета муниципального района "Печора" от ноября 2018 года № </t>
  </si>
  <si>
    <t xml:space="preserve"> 62,0 софинансир</t>
  </si>
  <si>
    <t>99 0 00 03080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</si>
  <si>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</si>
  <si>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Резерв средств на 2018 год, в том числе для увеличения расходов на оплату труда</t>
  </si>
  <si>
    <t>99 0 00 99950</t>
  </si>
  <si>
    <t>07 3 77 73130</t>
  </si>
  <si>
    <t>Осуществление переданных государственных полномочий в области государственной поддержки граждан  российской федерации, имеющих право на получение субсидий (социальных выплат) на приобретение,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строительства, в соответствии с пунктом 4 статьи 1 закона республики коми «о наделении органов местного самоуправления в республики коми отдельными государственными полномочиями республики коми»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</si>
</sst>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</numFmts>
  <fonts count="62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9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9" fillId="0" borderId="10" xfId="0" applyNumberFormat="1" applyFont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181" fontId="10" fillId="7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186" fontId="12" fillId="33" borderId="12" xfId="0" applyNumberFormat="1" applyFont="1" applyFill="1" applyBorder="1" applyAlignment="1">
      <alignment horizontal="center" vertical="center" wrapText="1"/>
    </xf>
    <xf numFmtId="187" fontId="12" fillId="33" borderId="13" xfId="0" applyNumberFormat="1" applyFont="1" applyFill="1" applyBorder="1" applyAlignment="1">
      <alignment horizontal="center" vertical="center" wrapText="1"/>
    </xf>
    <xf numFmtId="0" fontId="61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justify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justify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wrapText="1"/>
    </xf>
    <xf numFmtId="0" fontId="12" fillId="33" borderId="18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wrapText="1"/>
    </xf>
    <xf numFmtId="0" fontId="12" fillId="0" borderId="19" xfId="0" applyFont="1" applyFill="1" applyBorder="1" applyAlignment="1">
      <alignment horizontal="justify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15" fillId="33" borderId="16" xfId="0" applyNumberFormat="1" applyFont="1" applyFill="1" applyBorder="1" applyAlignment="1">
      <alignment vertical="center" wrapText="1"/>
    </xf>
    <xf numFmtId="0" fontId="16" fillId="33" borderId="16" xfId="0" applyNumberFormat="1" applyFont="1" applyFill="1" applyBorder="1" applyAlignment="1">
      <alignment horizontal="justify" vertical="center" wrapText="1"/>
    </xf>
    <xf numFmtId="49" fontId="4" fillId="0" borderId="19" xfId="0" applyNumberFormat="1" applyFont="1" applyBorder="1" applyAlignment="1">
      <alignment horizontal="justify" vertical="center" wrapText="1"/>
    </xf>
    <xf numFmtId="0" fontId="15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181" fontId="12" fillId="0" borderId="15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21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justify" vertical="center" wrapText="1"/>
    </xf>
    <xf numFmtId="2" fontId="12" fillId="35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top" wrapText="1"/>
    </xf>
    <xf numFmtId="49" fontId="12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186" fontId="12" fillId="33" borderId="23" xfId="0" applyNumberFormat="1" applyFont="1" applyFill="1" applyBorder="1" applyAlignment="1">
      <alignment horizontal="center" vertical="center" wrapText="1"/>
    </xf>
    <xf numFmtId="187" fontId="12" fillId="33" borderId="14" xfId="0" applyNumberFormat="1" applyFont="1" applyFill="1" applyBorder="1" applyAlignment="1">
      <alignment horizontal="center" vertical="center" wrapText="1"/>
    </xf>
    <xf numFmtId="187" fontId="12" fillId="33" borderId="24" xfId="0" applyNumberFormat="1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justify" vertical="center" wrapText="1"/>
    </xf>
    <xf numFmtId="181" fontId="10" fillId="7" borderId="10" xfId="0" applyNumberFormat="1" applyFont="1" applyFill="1" applyBorder="1" applyAlignment="1">
      <alignment horizontal="right" vertical="center" wrapText="1"/>
    </xf>
    <xf numFmtId="0" fontId="61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1" fontId="0" fillId="0" borderId="0" xfId="0" applyNumberFormat="1" applyAlignment="1">
      <alignment/>
    </xf>
    <xf numFmtId="181" fontId="12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left" vertical="center" wrapText="1"/>
    </xf>
    <xf numFmtId="49" fontId="12" fillId="33" borderId="26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 vertical="center"/>
    </xf>
    <xf numFmtId="49" fontId="12" fillId="33" borderId="10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180" fontId="12" fillId="0" borderId="10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12" fillId="33" borderId="23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justify" vertical="center" wrapText="1"/>
    </xf>
    <xf numFmtId="181" fontId="12" fillId="33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justify" vertical="center" wrapText="1"/>
    </xf>
    <xf numFmtId="0" fontId="4" fillId="35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0" fillId="35" borderId="0" xfId="0" applyFill="1" applyAlignment="1">
      <alignment/>
    </xf>
    <xf numFmtId="189" fontId="0" fillId="35" borderId="0" xfId="0" applyNumberFormat="1" applyFill="1" applyAlignment="1">
      <alignment horizontal="center" vertical="top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0" fillId="35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89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181" fontId="12" fillId="33" borderId="15" xfId="0" applyNumberFormat="1" applyFont="1" applyFill="1" applyBorder="1" applyAlignment="1">
      <alignment vertical="center"/>
    </xf>
    <xf numFmtId="188" fontId="4" fillId="33" borderId="10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181" fontId="12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189" fontId="20" fillId="35" borderId="0" xfId="0" applyNumberFormat="1" applyFont="1" applyFill="1" applyAlignment="1">
      <alignment horizontal="center" vertical="center"/>
    </xf>
    <xf numFmtId="188" fontId="4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justify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1" fontId="4" fillId="7" borderId="10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justify" vertical="center" wrapText="1"/>
    </xf>
    <xf numFmtId="0" fontId="21" fillId="35" borderId="0" xfId="0" applyFont="1" applyFill="1" applyAlignment="1">
      <alignment vertical="center"/>
    </xf>
    <xf numFmtId="181" fontId="22" fillId="35" borderId="17" xfId="0" applyNumberFormat="1" applyFont="1" applyFill="1" applyBorder="1" applyAlignment="1">
      <alignment horizontal="right" vertical="center"/>
    </xf>
    <xf numFmtId="0" fontId="21" fillId="35" borderId="0" xfId="0" applyFont="1" applyFill="1" applyAlignment="1">
      <alignment/>
    </xf>
    <xf numFmtId="181" fontId="22" fillId="35" borderId="0" xfId="0" applyNumberFormat="1" applyFont="1" applyFill="1" applyBorder="1" applyAlignment="1">
      <alignment horizontal="right" vertical="center"/>
    </xf>
    <xf numFmtId="181" fontId="22" fillId="35" borderId="0" xfId="0" applyNumberFormat="1" applyFont="1" applyFill="1" applyBorder="1" applyAlignment="1">
      <alignment horizontal="left" vertical="center"/>
    </xf>
    <xf numFmtId="0" fontId="21" fillId="35" borderId="0" xfId="0" applyFont="1" applyFill="1" applyAlignment="1">
      <alignment horizontal="center" vertical="center"/>
    </xf>
    <xf numFmtId="189" fontId="21" fillId="35" borderId="0" xfId="0" applyNumberFormat="1" applyFont="1" applyFill="1" applyAlignment="1">
      <alignment horizontal="center"/>
    </xf>
    <xf numFmtId="189" fontId="21" fillId="35" borderId="0" xfId="0" applyNumberFormat="1" applyFont="1" applyFill="1" applyAlignment="1">
      <alignment horizontal="center" vertical="top"/>
    </xf>
    <xf numFmtId="0" fontId="21" fillId="35" borderId="0" xfId="0" applyFont="1" applyFill="1" applyAlignment="1">
      <alignment horizontal="center"/>
    </xf>
    <xf numFmtId="0" fontId="21" fillId="35" borderId="0" xfId="0" applyFont="1" applyFill="1" applyAlignment="1">
      <alignment horizontal="center" vertical="center"/>
    </xf>
    <xf numFmtId="189" fontId="21" fillId="35" borderId="0" xfId="0" applyNumberFormat="1" applyFont="1" applyFill="1" applyAlignment="1">
      <alignment horizontal="center" vertical="center"/>
    </xf>
    <xf numFmtId="189" fontId="23" fillId="35" borderId="0" xfId="0" applyNumberFormat="1" applyFont="1" applyFill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justify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181" fontId="10" fillId="36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>
      <alignment/>
    </xf>
    <xf numFmtId="181" fontId="0" fillId="0" borderId="0" xfId="0" applyNumberFormat="1" applyAlignment="1">
      <alignment vertical="center"/>
    </xf>
    <xf numFmtId="0" fontId="12" fillId="0" borderId="16" xfId="0" applyFont="1" applyFill="1" applyBorder="1" applyAlignment="1">
      <alignment horizontal="justify" vertical="center" wrapText="1"/>
    </xf>
    <xf numFmtId="181" fontId="10" fillId="0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187" fontId="12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justify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vertical="top"/>
    </xf>
    <xf numFmtId="189" fontId="12" fillId="0" borderId="10" xfId="0" applyNumberFormat="1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181" fontId="12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81" fontId="3" fillId="33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12" fillId="0" borderId="10" xfId="0" applyNumberFormat="1" applyFont="1" applyFill="1" applyBorder="1" applyAlignment="1">
      <alignment vertical="center"/>
    </xf>
    <xf numFmtId="49" fontId="12" fillId="36" borderId="10" xfId="0" applyNumberFormat="1" applyFont="1" applyFill="1" applyBorder="1" applyAlignment="1">
      <alignment horizontal="center" vertical="center" wrapText="1"/>
    </xf>
    <xf numFmtId="181" fontId="11" fillId="36" borderId="10" xfId="0" applyNumberFormat="1" applyFont="1" applyFill="1" applyBorder="1" applyAlignment="1">
      <alignment horizontal="right" vertical="center"/>
    </xf>
    <xf numFmtId="49" fontId="10" fillId="35" borderId="10" xfId="0" applyNumberFormat="1" applyFont="1" applyFill="1" applyBorder="1" applyAlignment="1">
      <alignment horizontal="justify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89" fontId="0" fillId="0" borderId="0" xfId="0" applyNumberFormat="1" applyAlignment="1">
      <alignment/>
    </xf>
    <xf numFmtId="181" fontId="12" fillId="7" borderId="10" xfId="0" applyNumberFormat="1" applyFont="1" applyFill="1" applyBorder="1" applyAlignment="1">
      <alignment horizontal="right" vertical="center"/>
    </xf>
    <xf numFmtId="49" fontId="12" fillId="33" borderId="21" xfId="0" applyNumberFormat="1" applyFont="1" applyFill="1" applyBorder="1" applyAlignment="1">
      <alignment horizontal="left" vertical="center" wrapText="1"/>
    </xf>
    <xf numFmtId="0" fontId="61" fillId="33" borderId="10" xfId="0" applyNumberFormat="1" applyFont="1" applyFill="1" applyBorder="1" applyAlignment="1">
      <alignment horizontal="left" vertical="center" wrapText="1"/>
    </xf>
    <xf numFmtId="181" fontId="12" fillId="0" borderId="10" xfId="0" applyNumberFormat="1" applyFont="1" applyBorder="1" applyAlignment="1">
      <alignment vertical="center"/>
    </xf>
    <xf numFmtId="188" fontId="12" fillId="33" borderId="1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180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base\&#1041;&#1102;&#1076;&#1078;&#1077;&#1090;%202018\&#1052;&#1059;&#1053;&#1048;&#1062;&#1048;&#1055;&#1040;&#1051;&#1068;&#1053;&#1067;&#1049;%20&#1056;&#1040;&#1049;&#1054;&#1053;\&#1056;&#1045;&#1064;&#1045;&#1053;&#1048;&#1071;\&#1056;&#1077;&#1096;&#1077;&#1085;&#1080;&#1077;%2031%20&#1080;&#1102;&#1083;&#1103;%202018%20&#8470;%206-28-297\&#1055;&#1088;&#1080;&#1083;&#1086;&#1078;&#1077;&#1085;&#1080;&#1077;%203,4,5,6%20&#1088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год Приложение 3"/>
      <sheetName val="2019-2020 Приложение 4"/>
      <sheetName val="2018 год Приложение  5"/>
      <sheetName val="2019-2020 Приложение 6"/>
    </sheetNames>
    <sheetDataSet>
      <sheetData sheetId="3">
        <row r="16">
          <cell r="E16">
            <v>1166.3</v>
          </cell>
          <cell r="F16">
            <v>1166.3</v>
          </cell>
        </row>
        <row r="18">
          <cell r="E18">
            <v>102.6</v>
          </cell>
          <cell r="F18">
            <v>104.6</v>
          </cell>
        </row>
        <row r="19">
          <cell r="E19">
            <v>355.2</v>
          </cell>
          <cell r="F19">
            <v>354.2</v>
          </cell>
        </row>
        <row r="20">
          <cell r="E20">
            <v>3.2</v>
          </cell>
          <cell r="F20">
            <v>3.1</v>
          </cell>
        </row>
        <row r="22">
          <cell r="E22">
            <v>2136.3</v>
          </cell>
          <cell r="F22">
            <v>2096.2999999999997</v>
          </cell>
        </row>
        <row r="23">
          <cell r="E23">
            <v>259.49999999999994</v>
          </cell>
          <cell r="F23">
            <v>267.2</v>
          </cell>
        </row>
        <row r="24">
          <cell r="E24">
            <v>1.8</v>
          </cell>
          <cell r="F24">
            <v>1.8</v>
          </cell>
        </row>
        <row r="29">
          <cell r="E29">
            <v>100</v>
          </cell>
          <cell r="F29">
            <v>100</v>
          </cell>
        </row>
        <row r="31">
          <cell r="E31">
            <v>180</v>
          </cell>
          <cell r="F31">
            <v>180</v>
          </cell>
        </row>
        <row r="32">
          <cell r="E32">
            <v>180</v>
          </cell>
          <cell r="F32">
            <v>180</v>
          </cell>
        </row>
        <row r="33">
          <cell r="E33">
            <v>119.3</v>
          </cell>
          <cell r="F33">
            <v>119.3</v>
          </cell>
        </row>
        <row r="34">
          <cell r="E34">
            <v>119.3</v>
          </cell>
          <cell r="F34">
            <v>119.3</v>
          </cell>
        </row>
        <row r="35">
          <cell r="E35">
            <v>470</v>
          </cell>
          <cell r="F35">
            <v>470</v>
          </cell>
        </row>
        <row r="36">
          <cell r="E36">
            <v>470</v>
          </cell>
          <cell r="F36">
            <v>470</v>
          </cell>
        </row>
        <row r="40">
          <cell r="E40">
            <v>100</v>
          </cell>
          <cell r="F40">
            <v>100</v>
          </cell>
        </row>
        <row r="42">
          <cell r="E42">
            <v>20</v>
          </cell>
          <cell r="F42">
            <v>20</v>
          </cell>
        </row>
        <row r="45">
          <cell r="E45">
            <v>8060.700000000001</v>
          </cell>
          <cell r="F45">
            <v>8060.700000000001</v>
          </cell>
        </row>
        <row r="49">
          <cell r="E49">
            <v>4800</v>
          </cell>
          <cell r="F49">
            <v>4800</v>
          </cell>
        </row>
        <row r="51">
          <cell r="E51">
            <v>19436</v>
          </cell>
          <cell r="F51">
            <v>7630</v>
          </cell>
        </row>
        <row r="53">
          <cell r="E53">
            <v>5500</v>
          </cell>
          <cell r="F53">
            <v>6500</v>
          </cell>
        </row>
        <row r="56">
          <cell r="E56">
            <v>1836.4</v>
          </cell>
          <cell r="F56">
            <v>1836.4</v>
          </cell>
        </row>
        <row r="60">
          <cell r="E60">
            <v>400</v>
          </cell>
          <cell r="F60">
            <v>400</v>
          </cell>
        </row>
        <row r="64">
          <cell r="E64">
            <v>2039.6</v>
          </cell>
          <cell r="F64">
            <v>2369.9</v>
          </cell>
        </row>
        <row r="66">
          <cell r="E66">
            <v>1950</v>
          </cell>
          <cell r="F66">
            <v>1950</v>
          </cell>
        </row>
        <row r="67">
          <cell r="E67">
            <v>450</v>
          </cell>
          <cell r="F67">
            <v>450</v>
          </cell>
        </row>
        <row r="68">
          <cell r="E68">
            <v>450</v>
          </cell>
          <cell r="F68">
            <v>450</v>
          </cell>
        </row>
        <row r="70">
          <cell r="E70">
            <v>300</v>
          </cell>
          <cell r="F70">
            <v>300</v>
          </cell>
        </row>
        <row r="73">
          <cell r="E73">
            <v>50</v>
          </cell>
          <cell r="F73">
            <v>50</v>
          </cell>
        </row>
        <row r="74">
          <cell r="E74">
            <v>150</v>
          </cell>
          <cell r="F74">
            <v>150</v>
          </cell>
        </row>
        <row r="75">
          <cell r="E75">
            <v>150</v>
          </cell>
          <cell r="F75">
            <v>150</v>
          </cell>
        </row>
        <row r="77">
          <cell r="E77">
            <v>631.2</v>
          </cell>
          <cell r="F77">
            <v>631.2</v>
          </cell>
        </row>
        <row r="78">
          <cell r="E78">
            <v>631.2</v>
          </cell>
          <cell r="F78">
            <v>631.2</v>
          </cell>
        </row>
        <row r="81">
          <cell r="E81">
            <v>500</v>
          </cell>
          <cell r="F81">
            <v>500</v>
          </cell>
        </row>
        <row r="82">
          <cell r="E82">
            <v>300</v>
          </cell>
          <cell r="F82">
            <v>300</v>
          </cell>
        </row>
        <row r="83">
          <cell r="E83">
            <v>200</v>
          </cell>
          <cell r="F83">
            <v>200</v>
          </cell>
        </row>
        <row r="85">
          <cell r="E85">
            <v>100</v>
          </cell>
          <cell r="F85">
            <v>100</v>
          </cell>
        </row>
        <row r="87">
          <cell r="E87">
            <v>150</v>
          </cell>
          <cell r="F87">
            <v>150</v>
          </cell>
        </row>
        <row r="90">
          <cell r="E90">
            <v>58010.2</v>
          </cell>
          <cell r="F90">
            <v>58010.2</v>
          </cell>
        </row>
        <row r="92">
          <cell r="E92">
            <v>300.7</v>
          </cell>
          <cell r="F92">
            <v>300.7</v>
          </cell>
        </row>
        <row r="94">
          <cell r="E94">
            <v>2000</v>
          </cell>
          <cell r="F94">
            <v>2000</v>
          </cell>
        </row>
        <row r="96">
          <cell r="E96">
            <v>100</v>
          </cell>
          <cell r="F96">
            <v>100</v>
          </cell>
        </row>
        <row r="100">
          <cell r="E100">
            <v>200</v>
          </cell>
          <cell r="F100">
            <v>200</v>
          </cell>
        </row>
        <row r="102">
          <cell r="E102">
            <v>74930.59999999999</v>
          </cell>
          <cell r="F102">
            <v>76128.2</v>
          </cell>
        </row>
        <row r="103">
          <cell r="E103">
            <v>10100</v>
          </cell>
          <cell r="F103">
            <v>10100</v>
          </cell>
        </row>
        <row r="104">
          <cell r="E104">
            <v>7850.3</v>
          </cell>
          <cell r="F104">
            <v>7850.3</v>
          </cell>
        </row>
        <row r="105">
          <cell r="E105">
            <v>357</v>
          </cell>
          <cell r="F105">
            <v>357</v>
          </cell>
        </row>
        <row r="107">
          <cell r="E107">
            <v>9272.2</v>
          </cell>
          <cell r="F107">
            <v>9362.4</v>
          </cell>
        </row>
        <row r="108">
          <cell r="E108">
            <v>1275.7</v>
          </cell>
          <cell r="F108">
            <v>1275.7</v>
          </cell>
        </row>
        <row r="109">
          <cell r="E109">
            <v>356</v>
          </cell>
          <cell r="F109">
            <v>356</v>
          </cell>
        </row>
        <row r="111">
          <cell r="E111">
            <v>32.8</v>
          </cell>
          <cell r="F111">
            <v>32.8</v>
          </cell>
        </row>
        <row r="112">
          <cell r="E112">
            <v>15</v>
          </cell>
          <cell r="F112">
            <v>15</v>
          </cell>
        </row>
        <row r="114">
          <cell r="E114">
            <v>98.5</v>
          </cell>
          <cell r="F114">
            <v>98.5</v>
          </cell>
        </row>
        <row r="115">
          <cell r="E115">
            <v>2.3</v>
          </cell>
          <cell r="F115">
            <v>2.3</v>
          </cell>
        </row>
        <row r="117">
          <cell r="E117">
            <v>65.6</v>
          </cell>
          <cell r="F117">
            <v>65.6</v>
          </cell>
        </row>
        <row r="118">
          <cell r="E118">
            <v>5</v>
          </cell>
          <cell r="F118">
            <v>5</v>
          </cell>
        </row>
        <row r="120">
          <cell r="E120">
            <v>738.7</v>
          </cell>
          <cell r="F120">
            <v>738.7</v>
          </cell>
        </row>
        <row r="121">
          <cell r="E121">
            <v>16.9</v>
          </cell>
          <cell r="F121">
            <v>16.9</v>
          </cell>
        </row>
        <row r="123">
          <cell r="E123">
            <v>65.7</v>
          </cell>
          <cell r="F123">
            <v>65.7</v>
          </cell>
        </row>
        <row r="124">
          <cell r="E124">
            <v>5</v>
          </cell>
          <cell r="F124">
            <v>5</v>
          </cell>
        </row>
        <row r="126">
          <cell r="E126">
            <v>1285</v>
          </cell>
          <cell r="F126">
            <v>1285</v>
          </cell>
        </row>
        <row r="127">
          <cell r="E127">
            <v>400</v>
          </cell>
          <cell r="F127">
            <v>400</v>
          </cell>
        </row>
        <row r="130">
          <cell r="E130">
            <v>47</v>
          </cell>
          <cell r="F130">
            <v>47</v>
          </cell>
        </row>
        <row r="131">
          <cell r="E131">
            <v>60</v>
          </cell>
          <cell r="F131">
            <v>60</v>
          </cell>
        </row>
        <row r="132">
          <cell r="E132">
            <v>60</v>
          </cell>
          <cell r="F132">
            <v>60</v>
          </cell>
        </row>
        <row r="134">
          <cell r="E134">
            <v>430</v>
          </cell>
          <cell r="F134">
            <v>430</v>
          </cell>
        </row>
        <row r="135">
          <cell r="E135">
            <v>155</v>
          </cell>
          <cell r="F135">
            <v>155</v>
          </cell>
        </row>
        <row r="136">
          <cell r="E136">
            <v>155</v>
          </cell>
          <cell r="F136">
            <v>155</v>
          </cell>
        </row>
        <row r="138">
          <cell r="E138">
            <v>100</v>
          </cell>
          <cell r="F138">
            <v>101</v>
          </cell>
        </row>
        <row r="141">
          <cell r="E141">
            <v>5</v>
          </cell>
          <cell r="F141">
            <v>5</v>
          </cell>
        </row>
        <row r="145">
          <cell r="E145">
            <v>32</v>
          </cell>
          <cell r="F145">
            <v>32</v>
          </cell>
        </row>
        <row r="147">
          <cell r="E147">
            <v>15566.2</v>
          </cell>
          <cell r="F147">
            <v>16172.9</v>
          </cell>
        </row>
        <row r="148">
          <cell r="E148">
            <v>992.9</v>
          </cell>
          <cell r="F148">
            <v>992.9</v>
          </cell>
        </row>
        <row r="149">
          <cell r="E149">
            <v>51.8</v>
          </cell>
          <cell r="F149">
            <v>51.8</v>
          </cell>
        </row>
        <row r="152">
          <cell r="E152">
            <v>350</v>
          </cell>
          <cell r="F152">
            <v>350</v>
          </cell>
        </row>
        <row r="155">
          <cell r="E155">
            <v>40</v>
          </cell>
          <cell r="F155">
            <v>40</v>
          </cell>
        </row>
        <row r="157">
          <cell r="E157">
            <v>70</v>
          </cell>
          <cell r="F157">
            <v>70</v>
          </cell>
        </row>
        <row r="159">
          <cell r="E159">
            <v>40</v>
          </cell>
          <cell r="F159">
            <v>40</v>
          </cell>
        </row>
        <row r="163">
          <cell r="E163">
            <v>50</v>
          </cell>
          <cell r="F163">
            <v>50</v>
          </cell>
        </row>
        <row r="166">
          <cell r="E166">
            <v>21276.5</v>
          </cell>
          <cell r="F166">
            <v>21506.6</v>
          </cell>
        </row>
        <row r="172">
          <cell r="E172">
            <v>700</v>
          </cell>
          <cell r="F172">
            <v>700</v>
          </cell>
        </row>
        <row r="175">
          <cell r="E175">
            <v>80</v>
          </cell>
          <cell r="F175">
            <v>80</v>
          </cell>
        </row>
        <row r="177">
          <cell r="E177">
            <v>20</v>
          </cell>
          <cell r="F177">
            <v>20</v>
          </cell>
        </row>
        <row r="180">
          <cell r="E180">
            <v>24608.000000000007</v>
          </cell>
          <cell r="F180">
            <v>13220.7</v>
          </cell>
        </row>
        <row r="182">
          <cell r="E182">
            <v>300</v>
          </cell>
          <cell r="F182">
            <v>100</v>
          </cell>
        </row>
        <row r="183">
          <cell r="E183">
            <v>200</v>
          </cell>
          <cell r="F183">
            <v>100</v>
          </cell>
        </row>
        <row r="184">
          <cell r="E184">
            <v>200</v>
          </cell>
          <cell r="F184">
            <v>100</v>
          </cell>
        </row>
        <row r="186">
          <cell r="E186">
            <v>39.3</v>
          </cell>
          <cell r="F186">
            <v>63.5</v>
          </cell>
        </row>
        <row r="188">
          <cell r="E188">
            <v>607.2</v>
          </cell>
          <cell r="F188">
            <v>607.2</v>
          </cell>
        </row>
        <row r="192">
          <cell r="E192">
            <v>400</v>
          </cell>
          <cell r="F192">
            <v>400</v>
          </cell>
        </row>
        <row r="196">
          <cell r="E196">
            <v>30610.8</v>
          </cell>
          <cell r="F196">
            <v>26310.8</v>
          </cell>
        </row>
        <row r="198">
          <cell r="E198">
            <v>70</v>
          </cell>
          <cell r="F198">
            <v>0</v>
          </cell>
        </row>
        <row r="200">
          <cell r="E200">
            <v>99.6</v>
          </cell>
        </row>
        <row r="202">
          <cell r="E202">
            <v>102.4</v>
          </cell>
        </row>
        <row r="204">
          <cell r="E204">
            <v>51007.4</v>
          </cell>
          <cell r="F204">
            <v>45107.4</v>
          </cell>
        </row>
        <row r="206">
          <cell r="E206">
            <v>21471.4</v>
          </cell>
          <cell r="F206">
            <v>18771.6</v>
          </cell>
        </row>
        <row r="208">
          <cell r="E208">
            <v>20</v>
          </cell>
          <cell r="F208">
            <v>20</v>
          </cell>
        </row>
        <row r="210">
          <cell r="E210">
            <v>6562.5</v>
          </cell>
          <cell r="F210">
            <v>6723.9</v>
          </cell>
        </row>
        <row r="211">
          <cell r="E211">
            <v>459.8</v>
          </cell>
          <cell r="F211">
            <v>471.7</v>
          </cell>
        </row>
        <row r="213">
          <cell r="E213">
            <v>22083.5</v>
          </cell>
          <cell r="F213">
            <v>22627.6</v>
          </cell>
        </row>
        <row r="216">
          <cell r="E216">
            <v>1053.1</v>
          </cell>
          <cell r="F216">
            <v>1159</v>
          </cell>
        </row>
        <row r="221">
          <cell r="E221">
            <v>1179.7</v>
          </cell>
          <cell r="F221">
            <v>1921.4</v>
          </cell>
        </row>
        <row r="224">
          <cell r="E224">
            <v>4534</v>
          </cell>
          <cell r="F224">
            <v>3839.3</v>
          </cell>
        </row>
        <row r="225">
          <cell r="E225">
            <v>4534</v>
          </cell>
          <cell r="F225">
            <v>3839.3</v>
          </cell>
        </row>
        <row r="226">
          <cell r="E226">
            <v>226</v>
          </cell>
          <cell r="F226">
            <v>226</v>
          </cell>
        </row>
        <row r="227">
          <cell r="E227">
            <v>226</v>
          </cell>
          <cell r="F227">
            <v>226</v>
          </cell>
        </row>
        <row r="228">
          <cell r="E228">
            <v>15973.6</v>
          </cell>
          <cell r="F228">
            <v>15942.7</v>
          </cell>
        </row>
        <row r="229">
          <cell r="E229">
            <v>14147</v>
          </cell>
          <cell r="F229">
            <v>14116.1</v>
          </cell>
        </row>
        <row r="230">
          <cell r="E230">
            <v>1811.6</v>
          </cell>
          <cell r="F230">
            <v>1811.6</v>
          </cell>
        </row>
        <row r="231">
          <cell r="E231">
            <v>15</v>
          </cell>
          <cell r="F231">
            <v>15</v>
          </cell>
        </row>
        <row r="232">
          <cell r="E232">
            <v>4148.6</v>
          </cell>
          <cell r="F232">
            <v>4139.4</v>
          </cell>
        </row>
        <row r="233">
          <cell r="E233">
            <v>1004.6999999999999</v>
          </cell>
          <cell r="F233">
            <v>995.4999999999999</v>
          </cell>
        </row>
        <row r="234">
          <cell r="E234">
            <v>2443.9</v>
          </cell>
          <cell r="F234">
            <v>2443.9</v>
          </cell>
        </row>
        <row r="235">
          <cell r="E235">
            <v>700</v>
          </cell>
          <cell r="F235">
            <v>700</v>
          </cell>
        </row>
        <row r="240">
          <cell r="E240">
            <v>67183.7</v>
          </cell>
          <cell r="F240">
            <v>58717.5</v>
          </cell>
        </row>
        <row r="242">
          <cell r="E242">
            <v>336389</v>
          </cell>
          <cell r="F242">
            <v>336389</v>
          </cell>
        </row>
        <row r="244">
          <cell r="E244">
            <v>1039.8999999999999</v>
          </cell>
          <cell r="F244">
            <v>1039.8999999999999</v>
          </cell>
        </row>
        <row r="245">
          <cell r="E245">
            <v>19148.5</v>
          </cell>
          <cell r="F245">
            <v>19148.5</v>
          </cell>
        </row>
        <row r="247">
          <cell r="E247">
            <v>1829</v>
          </cell>
          <cell r="F247">
            <v>1829</v>
          </cell>
        </row>
        <row r="250">
          <cell r="E250">
            <v>105441.9</v>
          </cell>
          <cell r="F250">
            <v>88451.9</v>
          </cell>
        </row>
        <row r="252">
          <cell r="E252">
            <v>526819.7</v>
          </cell>
          <cell r="F252">
            <v>526819.7</v>
          </cell>
        </row>
        <row r="254">
          <cell r="E254">
            <v>15413.2</v>
          </cell>
          <cell r="F254">
            <v>15413.2</v>
          </cell>
        </row>
        <row r="256">
          <cell r="E256">
            <v>18.7</v>
          </cell>
          <cell r="F256">
            <v>18.7</v>
          </cell>
        </row>
        <row r="258">
          <cell r="E258">
            <v>4061</v>
          </cell>
          <cell r="F258">
            <v>4061</v>
          </cell>
        </row>
        <row r="261">
          <cell r="E261">
            <v>29458.3</v>
          </cell>
          <cell r="F261">
            <v>29198</v>
          </cell>
        </row>
        <row r="263">
          <cell r="E263">
            <v>169</v>
          </cell>
          <cell r="F263">
            <v>169</v>
          </cell>
        </row>
        <row r="265">
          <cell r="E265">
            <v>2831.8</v>
          </cell>
          <cell r="F265">
            <v>2831.8</v>
          </cell>
        </row>
        <row r="268">
          <cell r="E268">
            <v>3652.2</v>
          </cell>
          <cell r="F268">
            <v>3652.2</v>
          </cell>
        </row>
        <row r="271">
          <cell r="E271">
            <v>26241.6</v>
          </cell>
          <cell r="F271">
            <v>26241.6</v>
          </cell>
        </row>
        <row r="272">
          <cell r="E272">
            <v>4376.9</v>
          </cell>
          <cell r="F272">
            <v>4376.9</v>
          </cell>
        </row>
        <row r="273">
          <cell r="E273">
            <v>235.6</v>
          </cell>
          <cell r="F273">
            <v>235.6</v>
          </cell>
        </row>
        <row r="275">
          <cell r="E275">
            <v>28151.3</v>
          </cell>
          <cell r="F275">
            <v>29168.8</v>
          </cell>
        </row>
        <row r="276">
          <cell r="E276">
            <v>1507.2</v>
          </cell>
          <cell r="F276">
            <v>1507.2</v>
          </cell>
        </row>
        <row r="281">
          <cell r="E281">
            <v>18001.8</v>
          </cell>
          <cell r="F281">
            <v>18079.9</v>
          </cell>
        </row>
        <row r="282">
          <cell r="E282">
            <v>1222.6000000000001</v>
          </cell>
          <cell r="F282">
            <v>1213.6000000000001</v>
          </cell>
        </row>
        <row r="283">
          <cell r="E283">
            <v>23.3</v>
          </cell>
          <cell r="F283">
            <v>23</v>
          </cell>
        </row>
        <row r="286">
          <cell r="E286">
            <v>1262</v>
          </cell>
          <cell r="F286">
            <v>1309.3</v>
          </cell>
        </row>
        <row r="288">
          <cell r="E288">
            <v>133.1</v>
          </cell>
          <cell r="F288">
            <v>133.1</v>
          </cell>
        </row>
        <row r="290">
          <cell r="E290">
            <v>3</v>
          </cell>
          <cell r="F290">
            <v>3</v>
          </cell>
        </row>
        <row r="292">
          <cell r="E292">
            <v>3</v>
          </cell>
          <cell r="F292">
            <v>3</v>
          </cell>
        </row>
        <row r="294">
          <cell r="E294">
            <v>1578.7</v>
          </cell>
          <cell r="F294">
            <v>1549</v>
          </cell>
        </row>
        <row r="296">
          <cell r="E296">
            <v>178.2</v>
          </cell>
          <cell r="F296">
            <v>178.2</v>
          </cell>
        </row>
        <row r="298">
          <cell r="E298">
            <v>7</v>
          </cell>
          <cell r="F298">
            <v>7</v>
          </cell>
        </row>
        <row r="300">
          <cell r="E300">
            <v>3400</v>
          </cell>
          <cell r="F300">
            <v>3200</v>
          </cell>
        </row>
        <row r="302">
          <cell r="E302">
            <v>17337.6</v>
          </cell>
          <cell r="F302">
            <v>17256.7</v>
          </cell>
        </row>
        <row r="304">
          <cell r="E304">
            <v>20237.399999999994</v>
          </cell>
          <cell r="F304">
            <v>37118.7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4"/>
  <sheetViews>
    <sheetView tabSelected="1" zoomScale="90" zoomScaleNormal="90" zoomScaleSheetLayoutView="100" workbookViewId="0" topLeftCell="A1">
      <selection activeCell="G1" sqref="G1:M16384"/>
    </sheetView>
  </sheetViews>
  <sheetFormatPr defaultColWidth="9.140625" defaultRowHeight="9.75" customHeight="1"/>
  <cols>
    <col min="1" max="1" width="65.8515625" style="21" customWidth="1"/>
    <col min="2" max="2" width="17.8515625" style="21" customWidth="1"/>
    <col min="3" max="3" width="8.00390625" style="21" customWidth="1"/>
    <col min="4" max="4" width="14.00390625" style="21" hidden="1" customWidth="1"/>
    <col min="5" max="5" width="13.140625" style="21" hidden="1" customWidth="1"/>
    <col min="6" max="6" width="13.57421875" style="21" customWidth="1"/>
    <col min="7" max="7" width="19.8515625" style="21" customWidth="1"/>
    <col min="8" max="8" width="9.140625" style="21" customWidth="1"/>
    <col min="9" max="9" width="10.7109375" style="21" bestFit="1" customWidth="1"/>
    <col min="10" max="16384" width="9.140625" style="21" customWidth="1"/>
  </cols>
  <sheetData>
    <row r="1" spans="2:6" ht="13.5" customHeight="1">
      <c r="B1" s="251" t="s">
        <v>322</v>
      </c>
      <c r="C1" s="251"/>
      <c r="D1" s="251"/>
      <c r="E1" s="251"/>
      <c r="F1" s="251"/>
    </row>
    <row r="2" spans="2:6" ht="30.75" customHeight="1">
      <c r="B2" s="252" t="s">
        <v>441</v>
      </c>
      <c r="C2" s="252"/>
      <c r="D2" s="252"/>
      <c r="E2" s="252"/>
      <c r="F2" s="252"/>
    </row>
    <row r="3" ht="21.75" customHeight="1"/>
    <row r="4" spans="2:6" ht="18.75" customHeight="1">
      <c r="B4" s="251" t="s">
        <v>322</v>
      </c>
      <c r="C4" s="251"/>
      <c r="D4" s="251"/>
      <c r="E4" s="251"/>
      <c r="F4" s="251"/>
    </row>
    <row r="5" spans="2:6" ht="28.5" customHeight="1">
      <c r="B5" s="252" t="s">
        <v>323</v>
      </c>
      <c r="C5" s="252"/>
      <c r="D5" s="252"/>
      <c r="E5" s="252"/>
      <c r="F5" s="252"/>
    </row>
    <row r="6" ht="12.75"/>
    <row r="7" s="6" customFormat="1" ht="18.75" customHeight="1">
      <c r="A7" s="5"/>
    </row>
    <row r="8" spans="1:6" ht="57.75" customHeight="1">
      <c r="A8" s="249" t="s">
        <v>298</v>
      </c>
      <c r="B8" s="249"/>
      <c r="C8" s="249"/>
      <c r="D8" s="249"/>
      <c r="E8" s="249"/>
      <c r="F8" s="249"/>
    </row>
    <row r="9" spans="1:4" ht="15.75">
      <c r="A9" s="1" t="s">
        <v>0</v>
      </c>
      <c r="B9" s="1" t="s">
        <v>0</v>
      </c>
      <c r="C9" s="1" t="s">
        <v>0</v>
      </c>
      <c r="D9" s="2"/>
    </row>
    <row r="10" spans="1:6" ht="18" customHeight="1">
      <c r="A10" s="247" t="s">
        <v>3</v>
      </c>
      <c r="B10" s="245" t="s">
        <v>1</v>
      </c>
      <c r="C10" s="245" t="s">
        <v>2</v>
      </c>
      <c r="D10" s="247" t="s">
        <v>9</v>
      </c>
      <c r="E10" s="247" t="s">
        <v>325</v>
      </c>
      <c r="F10" s="247" t="s">
        <v>9</v>
      </c>
    </row>
    <row r="11" spans="1:6" ht="29.25" customHeight="1">
      <c r="A11" s="250"/>
      <c r="B11" s="246"/>
      <c r="C11" s="246"/>
      <c r="D11" s="248"/>
      <c r="E11" s="248"/>
      <c r="F11" s="248"/>
    </row>
    <row r="12" spans="1:6" s="4" customFormat="1" ht="15" customHeight="1">
      <c r="A12" s="27" t="s">
        <v>4</v>
      </c>
      <c r="B12" s="27" t="s">
        <v>5</v>
      </c>
      <c r="C12" s="27" t="s">
        <v>6</v>
      </c>
      <c r="D12" s="27" t="s">
        <v>7</v>
      </c>
      <c r="E12" s="27">
        <v>6</v>
      </c>
      <c r="F12" s="27">
        <v>4</v>
      </c>
    </row>
    <row r="13" spans="1:10" ht="18.75">
      <c r="A13" s="31" t="s">
        <v>8</v>
      </c>
      <c r="B13" s="7" t="s">
        <v>0</v>
      </c>
      <c r="C13" s="7" t="s">
        <v>0</v>
      </c>
      <c r="D13" s="8">
        <f>D14+D26+D37+D93+D159+D198+D215+D282+D301+D321</f>
        <v>2851344.6</v>
      </c>
      <c r="E13" s="8">
        <f>E14+E26+E37+E93+E159+E198+E215+E282+E301+E321</f>
        <v>-44450.000000000015</v>
      </c>
      <c r="F13" s="8">
        <f>F14+F26+F37+F93+F159+F198+F215+F282+F301+F321</f>
        <v>2806894.6</v>
      </c>
      <c r="G13" s="29"/>
      <c r="H13" s="29"/>
      <c r="I13" s="29"/>
      <c r="J13" s="29"/>
    </row>
    <row r="14" spans="1:6" ht="31.5">
      <c r="A14" s="32" t="s">
        <v>70</v>
      </c>
      <c r="B14" s="33" t="s">
        <v>141</v>
      </c>
      <c r="C14" s="33" t="s">
        <v>0</v>
      </c>
      <c r="D14" s="34">
        <f>D18+D15</f>
        <v>869.3</v>
      </c>
      <c r="E14" s="34">
        <f>E18+E15</f>
        <v>0</v>
      </c>
      <c r="F14" s="34">
        <f>F18+F15</f>
        <v>869.3</v>
      </c>
    </row>
    <row r="15" spans="1:6" ht="15.75">
      <c r="A15" s="15" t="s">
        <v>303</v>
      </c>
      <c r="B15" s="13" t="s">
        <v>304</v>
      </c>
      <c r="C15" s="13" t="s">
        <v>0</v>
      </c>
      <c r="D15" s="14">
        <f aca="true" t="shared" si="0" ref="D15:F16">D16</f>
        <v>100</v>
      </c>
      <c r="E15" s="14">
        <f t="shared" si="0"/>
        <v>0</v>
      </c>
      <c r="F15" s="14">
        <f t="shared" si="0"/>
        <v>100</v>
      </c>
    </row>
    <row r="16" spans="1:6" ht="31.5">
      <c r="A16" s="48" t="s">
        <v>320</v>
      </c>
      <c r="B16" s="17" t="s">
        <v>315</v>
      </c>
      <c r="C16" s="45"/>
      <c r="D16" s="22">
        <f t="shared" si="0"/>
        <v>100</v>
      </c>
      <c r="E16" s="22">
        <f t="shared" si="0"/>
        <v>0</v>
      </c>
      <c r="F16" s="22">
        <f t="shared" si="0"/>
        <v>100</v>
      </c>
    </row>
    <row r="17" spans="1:6" ht="31.5">
      <c r="A17" s="135" t="s">
        <v>15</v>
      </c>
      <c r="B17" s="17" t="s">
        <v>315</v>
      </c>
      <c r="C17" s="45" t="s">
        <v>10</v>
      </c>
      <c r="D17" s="22">
        <f>'2018 год Приложение  5'!E31</f>
        <v>100</v>
      </c>
      <c r="E17" s="22">
        <f>'2018 год Приложение  5'!F31</f>
        <v>0</v>
      </c>
      <c r="F17" s="22">
        <f>'2018 год Приложение  5'!G31</f>
        <v>100</v>
      </c>
    </row>
    <row r="18" spans="1:6" ht="31.5">
      <c r="A18" s="15" t="s">
        <v>71</v>
      </c>
      <c r="B18" s="112" t="s">
        <v>142</v>
      </c>
      <c r="C18" s="13" t="s">
        <v>0</v>
      </c>
      <c r="D18" s="14">
        <f>D24+D19+D21</f>
        <v>769.3</v>
      </c>
      <c r="E18" s="14">
        <f>E24+E19+E21</f>
        <v>0</v>
      </c>
      <c r="F18" s="14">
        <f>F24+F19+F21</f>
        <v>769.3</v>
      </c>
    </row>
    <row r="19" spans="1:6" ht="31.5">
      <c r="A19" s="48" t="s">
        <v>306</v>
      </c>
      <c r="B19" s="17" t="s">
        <v>305</v>
      </c>
      <c r="C19" s="45"/>
      <c r="D19" s="22">
        <f>D20</f>
        <v>100</v>
      </c>
      <c r="E19" s="22">
        <f>E20</f>
        <v>0</v>
      </c>
      <c r="F19" s="22">
        <f>F20</f>
        <v>100</v>
      </c>
    </row>
    <row r="20" spans="1:6" ht="31.5">
      <c r="A20" s="135" t="s">
        <v>15</v>
      </c>
      <c r="B20" s="17" t="s">
        <v>305</v>
      </c>
      <c r="C20" s="45" t="s">
        <v>10</v>
      </c>
      <c r="D20" s="22">
        <f>'2018 год Приложение  5'!E34</f>
        <v>100</v>
      </c>
      <c r="E20" s="22">
        <f>'2018 год Приложение  5'!F34</f>
        <v>0</v>
      </c>
      <c r="F20" s="22">
        <f>'2018 год Приложение  5'!G34</f>
        <v>100</v>
      </c>
    </row>
    <row r="21" spans="1:6" ht="31.5">
      <c r="A21" s="182" t="s">
        <v>412</v>
      </c>
      <c r="B21" s="17" t="s">
        <v>411</v>
      </c>
      <c r="C21" s="45"/>
      <c r="D21" s="22">
        <f>D22+D23</f>
        <v>199.3</v>
      </c>
      <c r="E21" s="22">
        <f>E22+E23</f>
        <v>0</v>
      </c>
      <c r="F21" s="22">
        <f>F22+F23</f>
        <v>199.3</v>
      </c>
    </row>
    <row r="22" spans="1:6" ht="31.5">
      <c r="A22" s="135" t="s">
        <v>15</v>
      </c>
      <c r="B22" s="17" t="s">
        <v>411</v>
      </c>
      <c r="C22" s="45" t="s">
        <v>10</v>
      </c>
      <c r="D22" s="22">
        <f>'2018 год Приложение  5'!E36</f>
        <v>199.3</v>
      </c>
      <c r="E22" s="22">
        <f>'2018 год Приложение  5'!F36</f>
        <v>-199.3</v>
      </c>
      <c r="F22" s="22">
        <f>'2018 год Приложение  5'!G36</f>
        <v>0</v>
      </c>
    </row>
    <row r="23" spans="1:6" ht="15.75">
      <c r="A23" s="135" t="s">
        <v>11</v>
      </c>
      <c r="B23" s="17" t="s">
        <v>411</v>
      </c>
      <c r="C23" s="45" t="s">
        <v>14</v>
      </c>
      <c r="D23" s="22">
        <f>'2018 год Приложение  5'!E37</f>
        <v>0</v>
      </c>
      <c r="E23" s="22">
        <f>'2018 год Приложение  5'!F37</f>
        <v>199.3</v>
      </c>
      <c r="F23" s="22">
        <f>D23+E23</f>
        <v>199.3</v>
      </c>
    </row>
    <row r="24" spans="1:6" ht="63">
      <c r="A24" s="48" t="s">
        <v>287</v>
      </c>
      <c r="B24" s="17" t="s">
        <v>316</v>
      </c>
      <c r="C24" s="45"/>
      <c r="D24" s="22">
        <f>'2018 год Приложение  5'!E38</f>
        <v>470</v>
      </c>
      <c r="E24" s="22">
        <f>'2018 год Приложение  5'!F38</f>
        <v>0</v>
      </c>
      <c r="F24" s="22">
        <f>'2018 год Приложение  5'!G38</f>
        <v>470</v>
      </c>
    </row>
    <row r="25" spans="1:6" ht="15.75">
      <c r="A25" s="135" t="s">
        <v>11</v>
      </c>
      <c r="B25" s="17" t="s">
        <v>316</v>
      </c>
      <c r="C25" s="45" t="s">
        <v>14</v>
      </c>
      <c r="D25" s="22">
        <f>'2018 год Приложение  5'!E39</f>
        <v>470</v>
      </c>
      <c r="E25" s="22">
        <f>'2018 год Приложение  5'!F39</f>
        <v>0</v>
      </c>
      <c r="F25" s="22">
        <f>'2018 год Приложение  5'!G39</f>
        <v>470</v>
      </c>
    </row>
    <row r="26" spans="1:6" ht="31.5">
      <c r="A26" s="32" t="s">
        <v>72</v>
      </c>
      <c r="B26" s="33" t="s">
        <v>204</v>
      </c>
      <c r="C26" s="33" t="s">
        <v>0</v>
      </c>
      <c r="D26" s="34">
        <f>D27+D32</f>
        <v>2661.7</v>
      </c>
      <c r="E26" s="34">
        <f>E27+E32</f>
        <v>-668.2</v>
      </c>
      <c r="F26" s="34">
        <f>F27+F32</f>
        <v>1993.5</v>
      </c>
    </row>
    <row r="27" spans="1:6" ht="31.5">
      <c r="A27" s="12" t="s">
        <v>88</v>
      </c>
      <c r="B27" s="13" t="s">
        <v>205</v>
      </c>
      <c r="C27" s="13" t="s">
        <v>0</v>
      </c>
      <c r="D27" s="14">
        <f>D28+D30</f>
        <v>692</v>
      </c>
      <c r="E27" s="14">
        <f>E28+E30</f>
        <v>0</v>
      </c>
      <c r="F27" s="14">
        <f>F28+F30</f>
        <v>692</v>
      </c>
    </row>
    <row r="28" spans="1:6" ht="15.75">
      <c r="A28" s="16" t="s">
        <v>26</v>
      </c>
      <c r="B28" s="9" t="s">
        <v>206</v>
      </c>
      <c r="C28" s="9"/>
      <c r="D28" s="22">
        <f>D29</f>
        <v>120</v>
      </c>
      <c r="E28" s="22">
        <f>E29</f>
        <v>0</v>
      </c>
      <c r="F28" s="22">
        <f>F29</f>
        <v>120</v>
      </c>
    </row>
    <row r="29" spans="1:6" ht="31.5">
      <c r="A29" s="77" t="s">
        <v>15</v>
      </c>
      <c r="B29" s="9" t="s">
        <v>206</v>
      </c>
      <c r="C29" s="45" t="s">
        <v>10</v>
      </c>
      <c r="D29" s="22">
        <f>'2018 год Приложение  5'!E43</f>
        <v>120</v>
      </c>
      <c r="E29" s="22">
        <f>'2018 год Приложение  5'!F43</f>
        <v>0</v>
      </c>
      <c r="F29" s="22">
        <f>'2018 год Приложение  5'!G43</f>
        <v>120</v>
      </c>
    </row>
    <row r="30" spans="1:6" ht="50.25" customHeight="1">
      <c r="A30" s="48" t="s">
        <v>343</v>
      </c>
      <c r="B30" s="9" t="s">
        <v>344</v>
      </c>
      <c r="C30" s="45"/>
      <c r="D30" s="148">
        <f>D31</f>
        <v>572</v>
      </c>
      <c r="E30" s="148">
        <f>E31</f>
        <v>0</v>
      </c>
      <c r="F30" s="148">
        <f>F31</f>
        <v>572</v>
      </c>
    </row>
    <row r="31" spans="1:6" ht="15.75">
      <c r="A31" s="48" t="s">
        <v>11</v>
      </c>
      <c r="B31" s="9" t="s">
        <v>344</v>
      </c>
      <c r="C31" s="45" t="s">
        <v>14</v>
      </c>
      <c r="D31" s="148">
        <f>'2018 год Приложение  5'!E45</f>
        <v>572</v>
      </c>
      <c r="E31" s="148">
        <f>'2018 год Приложение  5'!F45</f>
        <v>0</v>
      </c>
      <c r="F31" s="148">
        <f>D31+E31</f>
        <v>572</v>
      </c>
    </row>
    <row r="32" spans="1:6" ht="31.5">
      <c r="A32" s="12" t="s">
        <v>286</v>
      </c>
      <c r="B32" s="13" t="s">
        <v>208</v>
      </c>
      <c r="C32" s="13"/>
      <c r="D32" s="14">
        <f>D35+D33</f>
        <v>1969.7</v>
      </c>
      <c r="E32" s="14">
        <f>E35+E33</f>
        <v>-668.2</v>
      </c>
      <c r="F32" s="14">
        <f>F35+F33</f>
        <v>1301.5</v>
      </c>
    </row>
    <row r="33" spans="1:6" ht="31.5">
      <c r="A33" s="165" t="s">
        <v>382</v>
      </c>
      <c r="B33" s="38" t="s">
        <v>383</v>
      </c>
      <c r="C33" s="178"/>
      <c r="D33" s="39">
        <f>D34</f>
        <v>969.7</v>
      </c>
      <c r="E33" s="39">
        <f>E34</f>
        <v>0</v>
      </c>
      <c r="F33" s="39">
        <f>F34</f>
        <v>969.7</v>
      </c>
    </row>
    <row r="34" spans="1:6" ht="31.5">
      <c r="A34" s="165" t="s">
        <v>33</v>
      </c>
      <c r="B34" s="38" t="s">
        <v>383</v>
      </c>
      <c r="C34" s="45" t="s">
        <v>28</v>
      </c>
      <c r="D34" s="39">
        <f>'2018 год Приложение  5'!E48</f>
        <v>969.7</v>
      </c>
      <c r="E34" s="39">
        <f>'2018 год Приложение  5'!F48</f>
        <v>0</v>
      </c>
      <c r="F34" s="39">
        <f>'2018 год Приложение  5'!G48</f>
        <v>969.7</v>
      </c>
    </row>
    <row r="35" spans="1:6" ht="31.5">
      <c r="A35" s="48" t="s">
        <v>345</v>
      </c>
      <c r="B35" s="9" t="s">
        <v>346</v>
      </c>
      <c r="C35" s="45"/>
      <c r="D35" s="22">
        <f>D36</f>
        <v>1000</v>
      </c>
      <c r="E35" s="22">
        <f>E36</f>
        <v>-668.2</v>
      </c>
      <c r="F35" s="22">
        <f>F36</f>
        <v>331.79999999999995</v>
      </c>
    </row>
    <row r="36" spans="1:6" ht="31.5">
      <c r="A36" s="48" t="s">
        <v>15</v>
      </c>
      <c r="B36" s="9" t="s">
        <v>346</v>
      </c>
      <c r="C36" s="45" t="s">
        <v>10</v>
      </c>
      <c r="D36" s="22">
        <f>'2018 год Приложение  5'!E50</f>
        <v>1000</v>
      </c>
      <c r="E36" s="22">
        <f>'2018 год Приложение  5'!F50</f>
        <v>-668.2</v>
      </c>
      <c r="F36" s="22">
        <f>D36+E36</f>
        <v>331.79999999999995</v>
      </c>
    </row>
    <row r="37" spans="1:6" ht="47.25">
      <c r="A37" s="32" t="s">
        <v>73</v>
      </c>
      <c r="B37" s="33" t="s">
        <v>238</v>
      </c>
      <c r="C37" s="33" t="s">
        <v>0</v>
      </c>
      <c r="D37" s="34">
        <f>D38+D50+D83+D65+D88</f>
        <v>1094436.4</v>
      </c>
      <c r="E37" s="34">
        <f>E38+E50+E83+E65+E88</f>
        <v>-79846.50000000001</v>
      </c>
      <c r="F37" s="34">
        <f>F38+F50+F83+F65+F88</f>
        <v>1014589.9</v>
      </c>
    </row>
    <row r="38" spans="1:6" ht="31.5">
      <c r="A38" s="12" t="s">
        <v>86</v>
      </c>
      <c r="B38" s="13" t="s">
        <v>239</v>
      </c>
      <c r="C38" s="13" t="s">
        <v>0</v>
      </c>
      <c r="D38" s="14">
        <f>D39+D43+D45+D47+D41</f>
        <v>34492.1</v>
      </c>
      <c r="E38" s="14">
        <f>E39+E43+E45+E47+E41</f>
        <v>-800</v>
      </c>
      <c r="F38" s="14">
        <f>F39+F43+F45+F47+F41</f>
        <v>33692.1</v>
      </c>
    </row>
    <row r="39" spans="1:6" ht="31.5">
      <c r="A39" s="16" t="s">
        <v>394</v>
      </c>
      <c r="B39" s="45" t="s">
        <v>240</v>
      </c>
      <c r="C39" s="9"/>
      <c r="D39" s="10">
        <f>D40</f>
        <v>11846.7</v>
      </c>
      <c r="E39" s="10">
        <f>E40</f>
        <v>0</v>
      </c>
      <c r="F39" s="10">
        <f>F40</f>
        <v>11846.7</v>
      </c>
    </row>
    <row r="40" spans="1:6" ht="31.5">
      <c r="A40" s="118" t="s">
        <v>15</v>
      </c>
      <c r="B40" s="45" t="s">
        <v>240</v>
      </c>
      <c r="C40" s="45" t="s">
        <v>10</v>
      </c>
      <c r="D40" s="22">
        <f>'2018 год Приложение  5'!E54</f>
        <v>11846.7</v>
      </c>
      <c r="E40" s="22">
        <f>'2018 год Приложение  5'!F54</f>
        <v>0</v>
      </c>
      <c r="F40" s="22">
        <f>'2018 год Приложение  5'!G54</f>
        <v>11846.7</v>
      </c>
    </row>
    <row r="41" spans="1:6" ht="47.25">
      <c r="A41" s="48" t="s">
        <v>356</v>
      </c>
      <c r="B41" s="45" t="s">
        <v>355</v>
      </c>
      <c r="C41" s="45"/>
      <c r="D41" s="22">
        <f>D42</f>
        <v>152</v>
      </c>
      <c r="E41" s="22">
        <f>E42</f>
        <v>0</v>
      </c>
      <c r="F41" s="22">
        <f>F42</f>
        <v>152</v>
      </c>
    </row>
    <row r="42" spans="1:6" ht="31.5">
      <c r="A42" s="48" t="s">
        <v>15</v>
      </c>
      <c r="B42" s="45" t="s">
        <v>355</v>
      </c>
      <c r="C42" s="45" t="s">
        <v>10</v>
      </c>
      <c r="D42" s="22">
        <f>'2018 год Приложение  5'!E56</f>
        <v>152</v>
      </c>
      <c r="E42" s="22">
        <f>'2018 год Приложение  5'!F56</f>
        <v>0</v>
      </c>
      <c r="F42" s="22">
        <f>D42+E42</f>
        <v>152</v>
      </c>
    </row>
    <row r="43" spans="1:6" ht="31.5">
      <c r="A43" s="20" t="s">
        <v>53</v>
      </c>
      <c r="B43" s="45" t="s">
        <v>241</v>
      </c>
      <c r="C43" s="11"/>
      <c r="D43" s="10">
        <f>D44</f>
        <v>15954.7</v>
      </c>
      <c r="E43" s="10">
        <f>E44</f>
        <v>-800</v>
      </c>
      <c r="F43" s="10">
        <f>F44</f>
        <v>15154.7</v>
      </c>
    </row>
    <row r="44" spans="1:6" ht="31.5">
      <c r="A44" s="77" t="s">
        <v>15</v>
      </c>
      <c r="B44" s="45" t="s">
        <v>241</v>
      </c>
      <c r="C44" s="45" t="s">
        <v>10</v>
      </c>
      <c r="D44" s="22">
        <f>'2018 год Приложение  5'!E58</f>
        <v>15954.7</v>
      </c>
      <c r="E44" s="22">
        <f>'2018 год Приложение  5'!F58</f>
        <v>-800</v>
      </c>
      <c r="F44" s="22">
        <f>'2018 год Приложение  5'!G58</f>
        <v>15154.7</v>
      </c>
    </row>
    <row r="45" spans="1:6" ht="47.25">
      <c r="A45" s="43" t="s">
        <v>82</v>
      </c>
      <c r="B45" s="30" t="s">
        <v>250</v>
      </c>
      <c r="C45" s="66"/>
      <c r="D45" s="22">
        <f>'2018 год Приложение  5'!E59</f>
        <v>4500</v>
      </c>
      <c r="E45" s="22">
        <f>'2018 год Приложение  5'!F59</f>
        <v>0</v>
      </c>
      <c r="F45" s="22">
        <f>'2018 год Приложение  5'!G59</f>
        <v>4500</v>
      </c>
    </row>
    <row r="46" spans="1:6" ht="15.75">
      <c r="A46" s="48" t="s">
        <v>11</v>
      </c>
      <c r="B46" s="30" t="s">
        <v>250</v>
      </c>
      <c r="C46" s="45" t="s">
        <v>14</v>
      </c>
      <c r="D46" s="22">
        <f>'2018 год Приложение  5'!E60</f>
        <v>4500</v>
      </c>
      <c r="E46" s="22">
        <f>'2018 год Приложение  5'!F60</f>
        <v>0</v>
      </c>
      <c r="F46" s="22">
        <f>'2018 год Приложение  5'!G60</f>
        <v>4500</v>
      </c>
    </row>
    <row r="47" spans="1:6" ht="47.25">
      <c r="A47" s="24" t="s">
        <v>335</v>
      </c>
      <c r="B47" s="30" t="s">
        <v>336</v>
      </c>
      <c r="C47" s="45"/>
      <c r="D47" s="22">
        <f>D48+D49</f>
        <v>2038.6999999999998</v>
      </c>
      <c r="E47" s="22">
        <f>E48+E49</f>
        <v>0</v>
      </c>
      <c r="F47" s="22">
        <f>F48+F49</f>
        <v>2038.6999999999998</v>
      </c>
    </row>
    <row r="48" spans="1:6" ht="31.5">
      <c r="A48" s="77" t="s">
        <v>15</v>
      </c>
      <c r="B48" s="30" t="s">
        <v>336</v>
      </c>
      <c r="C48" s="45" t="s">
        <v>10</v>
      </c>
      <c r="D48" s="22">
        <f>'2018 год Приложение  5'!E62</f>
        <v>714.9</v>
      </c>
      <c r="E48" s="22">
        <f>'2018 год Приложение  5'!F62</f>
        <v>0</v>
      </c>
      <c r="F48" s="22">
        <f>D48+E48</f>
        <v>714.9</v>
      </c>
    </row>
    <row r="49" spans="1:6" ht="15.75">
      <c r="A49" s="43" t="s">
        <v>47</v>
      </c>
      <c r="B49" s="30" t="s">
        <v>336</v>
      </c>
      <c r="C49" s="45" t="s">
        <v>48</v>
      </c>
      <c r="D49" s="22">
        <f>'2018 год Приложение  5'!E63</f>
        <v>1323.8</v>
      </c>
      <c r="E49" s="22">
        <f>'2018 год Приложение  5'!F63</f>
        <v>0</v>
      </c>
      <c r="F49" s="22">
        <f>D49+E49</f>
        <v>1323.8</v>
      </c>
    </row>
    <row r="50" spans="1:6" ht="47.25">
      <c r="A50" s="12" t="s">
        <v>84</v>
      </c>
      <c r="B50" s="13" t="s">
        <v>242</v>
      </c>
      <c r="C50" s="13" t="s">
        <v>0</v>
      </c>
      <c r="D50" s="14">
        <f>D58+D61+D56+D54+D51+D63</f>
        <v>1014076.3</v>
      </c>
      <c r="E50" s="14">
        <f>E58+E61+E56+E54+E51+E63</f>
        <v>-83557.50000000001</v>
      </c>
      <c r="F50" s="14">
        <f>F58+F61+F56+F54+F51+F63</f>
        <v>930518.8</v>
      </c>
    </row>
    <row r="51" spans="1:7" ht="31.5">
      <c r="A51" s="50" t="s">
        <v>357</v>
      </c>
      <c r="B51" s="38" t="s">
        <v>358</v>
      </c>
      <c r="C51" s="38"/>
      <c r="D51" s="39">
        <f>D52+D53</f>
        <v>10724.3</v>
      </c>
      <c r="E51" s="39">
        <f>E52+E53</f>
        <v>1468.1999999999998</v>
      </c>
      <c r="F51" s="39">
        <f>F52+F53</f>
        <v>12192.5</v>
      </c>
      <c r="G51" s="29"/>
    </row>
    <row r="52" spans="1:6" ht="31.5">
      <c r="A52" s="43" t="s">
        <v>15</v>
      </c>
      <c r="B52" s="38" t="s">
        <v>358</v>
      </c>
      <c r="C52" s="38" t="s">
        <v>10</v>
      </c>
      <c r="D52" s="39">
        <f>'2018 год Приложение  5'!E66</f>
        <v>113.5</v>
      </c>
      <c r="E52" s="39">
        <f>'2018 год Приложение  5'!F66</f>
        <v>1214.6</v>
      </c>
      <c r="F52" s="39">
        <f>D52+E52</f>
        <v>1328.1</v>
      </c>
    </row>
    <row r="53" spans="1:6" ht="31.5">
      <c r="A53" s="24" t="s">
        <v>33</v>
      </c>
      <c r="B53" s="38" t="s">
        <v>358</v>
      </c>
      <c r="C53" s="38" t="s">
        <v>28</v>
      </c>
      <c r="D53" s="39">
        <f>'2018 год Приложение  5'!E67</f>
        <v>10610.8</v>
      </c>
      <c r="E53" s="39">
        <f>'2018 год Приложение  5'!F67</f>
        <v>253.6</v>
      </c>
      <c r="F53" s="39">
        <f>D53+E53</f>
        <v>10864.4</v>
      </c>
    </row>
    <row r="54" spans="1:6" ht="78.75">
      <c r="A54" s="24" t="s">
        <v>332</v>
      </c>
      <c r="B54" s="45" t="s">
        <v>333</v>
      </c>
      <c r="C54" s="23"/>
      <c r="D54" s="39">
        <f>D55</f>
        <v>410166.5</v>
      </c>
      <c r="E54" s="39">
        <f>E55</f>
        <v>-36064.6</v>
      </c>
      <c r="F54" s="39">
        <f>F55</f>
        <v>374101.9</v>
      </c>
    </row>
    <row r="55" spans="1:6" ht="31.5">
      <c r="A55" s="24" t="s">
        <v>33</v>
      </c>
      <c r="B55" s="45" t="s">
        <v>333</v>
      </c>
      <c r="C55" s="23" t="s">
        <v>28</v>
      </c>
      <c r="D55" s="39">
        <f>'2018 год Приложение  5'!E303+'2018 год Приложение  5'!E69</f>
        <v>410166.5</v>
      </c>
      <c r="E55" s="39">
        <f>'2018 год Приложение  5'!F303+'2018 год Приложение  5'!F69</f>
        <v>-36064.6</v>
      </c>
      <c r="F55" s="39">
        <f>D55+E55</f>
        <v>374101.9</v>
      </c>
    </row>
    <row r="56" spans="1:6" ht="78.75">
      <c r="A56" s="24" t="s">
        <v>332</v>
      </c>
      <c r="B56" s="45" t="s">
        <v>334</v>
      </c>
      <c r="C56" s="23"/>
      <c r="D56" s="39">
        <f>D57</f>
        <v>490345.2</v>
      </c>
      <c r="E56" s="39">
        <f>E57</f>
        <v>-43961.100000000006</v>
      </c>
      <c r="F56" s="39">
        <f>F57</f>
        <v>446384.1</v>
      </c>
    </row>
    <row r="57" spans="1:9" ht="31.5">
      <c r="A57" s="24" t="s">
        <v>33</v>
      </c>
      <c r="B57" s="45" t="s">
        <v>334</v>
      </c>
      <c r="C57" s="23" t="s">
        <v>28</v>
      </c>
      <c r="D57" s="39">
        <f>'2018 год Приложение  5'!E305+'2018 год Приложение  5'!E71</f>
        <v>490345.2</v>
      </c>
      <c r="E57" s="39">
        <f>'2018 год Приложение  5'!F305+'2018 год Приложение  5'!F71</f>
        <v>-43961.100000000006</v>
      </c>
      <c r="F57" s="39">
        <f>D57+E57</f>
        <v>446384.1</v>
      </c>
      <c r="H57" s="29"/>
      <c r="I57" s="29"/>
    </row>
    <row r="58" spans="1:8" ht="78.75">
      <c r="A58" s="24" t="s">
        <v>253</v>
      </c>
      <c r="B58" s="45" t="s">
        <v>260</v>
      </c>
      <c r="C58" s="45"/>
      <c r="D58" s="46">
        <f>D60+D59</f>
        <v>99036.9</v>
      </c>
      <c r="E58" s="46">
        <f>E60+E59</f>
        <v>-5000</v>
      </c>
      <c r="F58" s="46">
        <f>F60+F59</f>
        <v>94036.9</v>
      </c>
      <c r="H58" s="29"/>
    </row>
    <row r="59" spans="1:6" ht="31.5">
      <c r="A59" s="24" t="s">
        <v>15</v>
      </c>
      <c r="B59" s="45" t="s">
        <v>260</v>
      </c>
      <c r="C59" s="45" t="s">
        <v>10</v>
      </c>
      <c r="D59" s="46">
        <f>'2018 год Приложение  5'!E307</f>
        <v>414</v>
      </c>
      <c r="E59" s="46">
        <f>'2018 год Приложение  5'!F307</f>
        <v>40</v>
      </c>
      <c r="F59" s="46">
        <f>D59+E59</f>
        <v>454</v>
      </c>
    </row>
    <row r="60" spans="1:7" ht="31.5">
      <c r="A60" s="24" t="s">
        <v>33</v>
      </c>
      <c r="B60" s="45" t="s">
        <v>260</v>
      </c>
      <c r="C60" s="45" t="s">
        <v>28</v>
      </c>
      <c r="D60" s="22">
        <f>'2018 год Приложение  5'!E73+'2018 год Приложение  5'!E308</f>
        <v>98622.9</v>
      </c>
      <c r="E60" s="22">
        <f>'2018 год Приложение  5'!F73+'2018 год Приложение  5'!F308</f>
        <v>-5040</v>
      </c>
      <c r="F60" s="22">
        <f>D60+E60</f>
        <v>93582.9</v>
      </c>
      <c r="G60" s="29"/>
    </row>
    <row r="61" spans="1:6" ht="31.5">
      <c r="A61" s="24" t="s">
        <v>359</v>
      </c>
      <c r="B61" s="45" t="s">
        <v>319</v>
      </c>
      <c r="C61" s="45"/>
      <c r="D61" s="22">
        <f>D62</f>
        <v>264.6</v>
      </c>
      <c r="E61" s="22">
        <f>E62</f>
        <v>0</v>
      </c>
      <c r="F61" s="22">
        <f>F62</f>
        <v>264.6</v>
      </c>
    </row>
    <row r="62" spans="1:6" ht="31.5">
      <c r="A62" s="24" t="s">
        <v>15</v>
      </c>
      <c r="B62" s="45" t="s">
        <v>319</v>
      </c>
      <c r="C62" s="45" t="s">
        <v>10</v>
      </c>
      <c r="D62" s="22">
        <f>'2018 год Приложение  5'!E75</f>
        <v>264.6</v>
      </c>
      <c r="E62" s="22">
        <v>0</v>
      </c>
      <c r="F62" s="22">
        <f>'2018 год Приложение  5'!G75</f>
        <v>264.6</v>
      </c>
    </row>
    <row r="63" spans="1:6" ht="15.75">
      <c r="A63" s="24" t="s">
        <v>380</v>
      </c>
      <c r="B63" s="45" t="s">
        <v>381</v>
      </c>
      <c r="C63" s="45"/>
      <c r="D63" s="22">
        <f>'2018 год Приложение  5'!E76</f>
        <v>3538.8</v>
      </c>
      <c r="E63" s="22">
        <f>'2018 год Приложение  5'!F76</f>
        <v>0</v>
      </c>
      <c r="F63" s="22">
        <f>'2018 год Приложение  5'!G76</f>
        <v>3538.8</v>
      </c>
    </row>
    <row r="64" spans="1:6" ht="31.5">
      <c r="A64" s="24" t="s">
        <v>15</v>
      </c>
      <c r="B64" s="45" t="s">
        <v>381</v>
      </c>
      <c r="C64" s="45" t="s">
        <v>10</v>
      </c>
      <c r="D64" s="22">
        <f>'2018 год Приложение  5'!E77</f>
        <v>3538.8</v>
      </c>
      <c r="E64" s="22">
        <v>0</v>
      </c>
      <c r="F64" s="22">
        <f>'2018 год Приложение  5'!G77</f>
        <v>3538.8</v>
      </c>
    </row>
    <row r="65" spans="1:6" ht="15.75">
      <c r="A65" s="12" t="s">
        <v>67</v>
      </c>
      <c r="B65" s="13" t="s">
        <v>243</v>
      </c>
      <c r="C65" s="13" t="s">
        <v>0</v>
      </c>
      <c r="D65" s="14">
        <f>D66+D68+D72+D77+D81+D70+D75+D79</f>
        <v>31855.1</v>
      </c>
      <c r="E65" s="14">
        <f>E66+E68+E72+E77+E81+E70+E75+E79</f>
        <v>0</v>
      </c>
      <c r="F65" s="14">
        <f>F66+F68+F72+F77+F81+F70+F75+F79</f>
        <v>31855.1</v>
      </c>
    </row>
    <row r="66" spans="1:6" ht="31.5">
      <c r="A66" s="16" t="s">
        <v>41</v>
      </c>
      <c r="B66" s="17" t="s">
        <v>244</v>
      </c>
      <c r="C66" s="67"/>
      <c r="D66" s="46">
        <f>D67</f>
        <v>1936.4</v>
      </c>
      <c r="E66" s="46">
        <f>E67</f>
        <v>0</v>
      </c>
      <c r="F66" s="46">
        <f>F67</f>
        <v>1936.4</v>
      </c>
    </row>
    <row r="67" spans="1:6" ht="31.5">
      <c r="A67" s="77" t="s">
        <v>15</v>
      </c>
      <c r="B67" s="17" t="s">
        <v>244</v>
      </c>
      <c r="C67" s="45" t="s">
        <v>10</v>
      </c>
      <c r="D67" s="22">
        <f>'2018 год Приложение  5'!E80</f>
        <v>1936.4</v>
      </c>
      <c r="E67" s="22">
        <f>'2018 год Приложение  5'!F80</f>
        <v>0</v>
      </c>
      <c r="F67" s="22">
        <f>'2018 год Приложение  5'!G80</f>
        <v>1936.4</v>
      </c>
    </row>
    <row r="68" spans="1:6" ht="31.5">
      <c r="A68" s="16" t="s">
        <v>41</v>
      </c>
      <c r="B68" s="17" t="s">
        <v>254</v>
      </c>
      <c r="C68" s="17"/>
      <c r="D68" s="46">
        <f>D69</f>
        <v>4681.5</v>
      </c>
      <c r="E68" s="46">
        <f>E69</f>
        <v>0</v>
      </c>
      <c r="F68" s="46">
        <f>F69</f>
        <v>4681.5</v>
      </c>
    </row>
    <row r="69" spans="1:6" ht="31.5">
      <c r="A69" s="24" t="s">
        <v>15</v>
      </c>
      <c r="B69" s="17" t="s">
        <v>254</v>
      </c>
      <c r="C69" s="45" t="s">
        <v>10</v>
      </c>
      <c r="D69" s="22">
        <f>'2018 год Приложение  5'!E82</f>
        <v>4681.5</v>
      </c>
      <c r="E69" s="22">
        <f>'2018 год Приложение  5'!F82</f>
        <v>0</v>
      </c>
      <c r="F69" s="22">
        <f>'2018 год Приложение  5'!G82</f>
        <v>4681.5</v>
      </c>
    </row>
    <row r="70" spans="1:6" ht="31.5">
      <c r="A70" s="24" t="s">
        <v>42</v>
      </c>
      <c r="B70" s="23" t="s">
        <v>245</v>
      </c>
      <c r="C70" s="23"/>
      <c r="D70" s="22">
        <f>D71</f>
        <v>400</v>
      </c>
      <c r="E70" s="22">
        <f>E71</f>
        <v>0</v>
      </c>
      <c r="F70" s="22">
        <f>F71</f>
        <v>400</v>
      </c>
    </row>
    <row r="71" spans="1:6" ht="31.5">
      <c r="A71" s="24" t="s">
        <v>15</v>
      </c>
      <c r="B71" s="23" t="s">
        <v>245</v>
      </c>
      <c r="C71" s="23" t="s">
        <v>10</v>
      </c>
      <c r="D71" s="22">
        <f>'2018 год Приложение  5'!E84</f>
        <v>400</v>
      </c>
      <c r="E71" s="22">
        <f>'2018 год Приложение  5'!F84</f>
        <v>0</v>
      </c>
      <c r="F71" s="22">
        <f>'2018 год Приложение  5'!G84</f>
        <v>400</v>
      </c>
    </row>
    <row r="72" spans="1:6" ht="31.5">
      <c r="A72" s="43" t="s">
        <v>42</v>
      </c>
      <c r="B72" s="17" t="s">
        <v>255</v>
      </c>
      <c r="C72" s="45"/>
      <c r="D72" s="46">
        <f>D73+D74</f>
        <v>14173.6</v>
      </c>
      <c r="E72" s="46">
        <f>E73+E74</f>
        <v>0</v>
      </c>
      <c r="F72" s="46">
        <f>F73+F74</f>
        <v>14173.6</v>
      </c>
    </row>
    <row r="73" spans="1:6" ht="31.5">
      <c r="A73" s="48" t="s">
        <v>15</v>
      </c>
      <c r="B73" s="17" t="s">
        <v>255</v>
      </c>
      <c r="C73" s="45" t="s">
        <v>10</v>
      </c>
      <c r="D73" s="22">
        <f>'2018 год Приложение  5'!E86</f>
        <v>12403</v>
      </c>
      <c r="E73" s="22">
        <f>'2018 год Приложение  5'!F86</f>
        <v>0</v>
      </c>
      <c r="F73" s="22">
        <f>'2018 год Приложение  5'!G86</f>
        <v>12403</v>
      </c>
    </row>
    <row r="74" spans="1:6" ht="15.75">
      <c r="A74" s="80" t="s">
        <v>47</v>
      </c>
      <c r="B74" s="17" t="s">
        <v>255</v>
      </c>
      <c r="C74" s="45" t="s">
        <v>48</v>
      </c>
      <c r="D74" s="22">
        <f>'2018 год Приложение  5'!E87</f>
        <v>1770.6</v>
      </c>
      <c r="E74" s="22">
        <f>'2018 год Приложение  5'!F87</f>
        <v>0</v>
      </c>
      <c r="F74" s="22">
        <f>'2018 год Приложение  5'!G87</f>
        <v>1770.6</v>
      </c>
    </row>
    <row r="75" spans="1:6" ht="31.5">
      <c r="A75" s="48" t="s">
        <v>293</v>
      </c>
      <c r="B75" s="17" t="s">
        <v>296</v>
      </c>
      <c r="C75" s="45"/>
      <c r="D75" s="22">
        <f>'2018 год Приложение  5'!E88</f>
        <v>6720.4</v>
      </c>
      <c r="E75" s="22">
        <f>'2018 год Приложение  5'!F88</f>
        <v>0</v>
      </c>
      <c r="F75" s="22">
        <f>'2018 год Приложение  5'!G88</f>
        <v>6720.4</v>
      </c>
    </row>
    <row r="76" spans="1:6" ht="31.5">
      <c r="A76" s="77" t="s">
        <v>15</v>
      </c>
      <c r="B76" s="17" t="s">
        <v>296</v>
      </c>
      <c r="C76" s="45" t="s">
        <v>10</v>
      </c>
      <c r="D76" s="22">
        <f>'2018 год Приложение  5'!E89</f>
        <v>6720.4</v>
      </c>
      <c r="E76" s="22">
        <f>'2018 год Приложение  5'!F89</f>
        <v>0</v>
      </c>
      <c r="F76" s="22">
        <f>'2018 год Приложение  5'!G89</f>
        <v>6720.4</v>
      </c>
    </row>
    <row r="77" spans="1:6" ht="31.5">
      <c r="A77" s="43" t="s">
        <v>43</v>
      </c>
      <c r="B77" s="45" t="s">
        <v>246</v>
      </c>
      <c r="C77" s="67"/>
      <c r="D77" s="46">
        <f>D78</f>
        <v>1950</v>
      </c>
      <c r="E77" s="46">
        <f>E78</f>
        <v>0</v>
      </c>
      <c r="F77" s="46">
        <f>F78</f>
        <v>1950</v>
      </c>
    </row>
    <row r="78" spans="1:6" ht="31.5">
      <c r="A78" s="43" t="s">
        <v>15</v>
      </c>
      <c r="B78" s="45" t="s">
        <v>246</v>
      </c>
      <c r="C78" s="45" t="s">
        <v>10</v>
      </c>
      <c r="D78" s="46">
        <f>'2018 год Приложение  5'!E91</f>
        <v>1950</v>
      </c>
      <c r="E78" s="46">
        <f>'2018 год Приложение  5'!F91</f>
        <v>0</v>
      </c>
      <c r="F78" s="46">
        <f>'2018 год Приложение  5'!G91</f>
        <v>1950</v>
      </c>
    </row>
    <row r="79" spans="1:6" ht="15.75">
      <c r="A79" s="48" t="s">
        <v>295</v>
      </c>
      <c r="B79" s="17" t="s">
        <v>294</v>
      </c>
      <c r="C79" s="45"/>
      <c r="D79" s="46">
        <f>D80</f>
        <v>50</v>
      </c>
      <c r="E79" s="46">
        <f>E80</f>
        <v>0</v>
      </c>
      <c r="F79" s="46">
        <f>F80</f>
        <v>50</v>
      </c>
    </row>
    <row r="80" spans="1:6" ht="31.5">
      <c r="A80" s="48" t="s">
        <v>15</v>
      </c>
      <c r="B80" s="17" t="s">
        <v>294</v>
      </c>
      <c r="C80" s="45" t="s">
        <v>10</v>
      </c>
      <c r="D80" s="46">
        <f>'2018 год Приложение  5'!E93</f>
        <v>50</v>
      </c>
      <c r="E80" s="46">
        <f>'2018 год Приложение  5'!F93</f>
        <v>0</v>
      </c>
      <c r="F80" s="46">
        <f>'2018 год Приложение  5'!G93</f>
        <v>50</v>
      </c>
    </row>
    <row r="81" spans="1:6" ht="63">
      <c r="A81" s="43" t="s">
        <v>44</v>
      </c>
      <c r="B81" s="38" t="s">
        <v>256</v>
      </c>
      <c r="C81" s="45"/>
      <c r="D81" s="46">
        <f>D82</f>
        <v>1943.2</v>
      </c>
      <c r="E81" s="46">
        <f>E82</f>
        <v>0</v>
      </c>
      <c r="F81" s="46">
        <f>F82</f>
        <v>1943.2</v>
      </c>
    </row>
    <row r="82" spans="1:6" ht="15.75">
      <c r="A82" s="48" t="s">
        <v>11</v>
      </c>
      <c r="B82" s="38" t="s">
        <v>256</v>
      </c>
      <c r="C82" s="45" t="s">
        <v>14</v>
      </c>
      <c r="D82" s="22">
        <f>'2018 год Приложение  5'!E95</f>
        <v>1943.2</v>
      </c>
      <c r="E82" s="22">
        <f>'2018 год Приложение  5'!F95</f>
        <v>0</v>
      </c>
      <c r="F82" s="22">
        <f>'2018 год Приложение  5'!G95</f>
        <v>1943.2</v>
      </c>
    </row>
    <row r="83" spans="1:6" ht="47.25">
      <c r="A83" s="12" t="s">
        <v>68</v>
      </c>
      <c r="B83" s="13" t="s">
        <v>247</v>
      </c>
      <c r="C83" s="13" t="s">
        <v>0</v>
      </c>
      <c r="D83" s="14">
        <f>D86+D84</f>
        <v>200</v>
      </c>
      <c r="E83" s="14">
        <f>E86+E84</f>
        <v>11</v>
      </c>
      <c r="F83" s="14">
        <f>F86+F84</f>
        <v>211</v>
      </c>
    </row>
    <row r="84" spans="1:6" ht="31.5">
      <c r="A84" s="24" t="s">
        <v>69</v>
      </c>
      <c r="B84" s="30" t="s">
        <v>248</v>
      </c>
      <c r="C84" s="45"/>
      <c r="D84" s="46">
        <f>D85</f>
        <v>50</v>
      </c>
      <c r="E84" s="46">
        <f>E85</f>
        <v>11</v>
      </c>
      <c r="F84" s="46">
        <f>F85</f>
        <v>61</v>
      </c>
    </row>
    <row r="85" spans="1:6" ht="15.75">
      <c r="A85" s="43" t="s">
        <v>31</v>
      </c>
      <c r="B85" s="30" t="s">
        <v>248</v>
      </c>
      <c r="C85" s="23" t="s">
        <v>19</v>
      </c>
      <c r="D85" s="46">
        <f>'2018 год Приложение  5'!E98</f>
        <v>50</v>
      </c>
      <c r="E85" s="46">
        <f>'2018 год Приложение  5'!F98</f>
        <v>11</v>
      </c>
      <c r="F85" s="46">
        <f>'2018 год Приложение  5'!G98</f>
        <v>61</v>
      </c>
    </row>
    <row r="86" spans="1:6" ht="31.5">
      <c r="A86" s="43" t="s">
        <v>54</v>
      </c>
      <c r="B86" s="30" t="s">
        <v>249</v>
      </c>
      <c r="C86" s="23"/>
      <c r="D86" s="22">
        <f>D87</f>
        <v>150</v>
      </c>
      <c r="E86" s="22">
        <f>E87</f>
        <v>0</v>
      </c>
      <c r="F86" s="22">
        <f>F87</f>
        <v>150</v>
      </c>
    </row>
    <row r="87" spans="1:6" ht="31.5">
      <c r="A87" s="77" t="s">
        <v>15</v>
      </c>
      <c r="B87" s="30" t="s">
        <v>249</v>
      </c>
      <c r="C87" s="45" t="s">
        <v>10</v>
      </c>
      <c r="D87" s="22">
        <f>'2018 год Приложение  5'!E100</f>
        <v>150</v>
      </c>
      <c r="E87" s="22">
        <f>'2018 год Приложение  5'!F100</f>
        <v>0</v>
      </c>
      <c r="F87" s="22">
        <f>'2018 год Приложение  5'!G100</f>
        <v>150</v>
      </c>
    </row>
    <row r="88" spans="1:6" ht="31.5">
      <c r="A88" s="12" t="s">
        <v>397</v>
      </c>
      <c r="B88" s="13" t="s">
        <v>313</v>
      </c>
      <c r="C88" s="13" t="s">
        <v>0</v>
      </c>
      <c r="D88" s="14">
        <f>D91+D89</f>
        <v>13812.900000000001</v>
      </c>
      <c r="E88" s="14">
        <f>E91+E89</f>
        <v>4500</v>
      </c>
      <c r="F88" s="14">
        <f>F91+F89</f>
        <v>18312.9</v>
      </c>
    </row>
    <row r="89" spans="1:6" ht="15.75">
      <c r="A89" s="154" t="s">
        <v>77</v>
      </c>
      <c r="B89" s="152" t="s">
        <v>312</v>
      </c>
      <c r="C89" s="152"/>
      <c r="D89" s="153">
        <f>D90</f>
        <v>13181.7</v>
      </c>
      <c r="E89" s="153">
        <f>E90</f>
        <v>4500</v>
      </c>
      <c r="F89" s="153">
        <f>F90</f>
        <v>17681.7</v>
      </c>
    </row>
    <row r="90" spans="1:6" ht="31.5">
      <c r="A90" s="155" t="s">
        <v>15</v>
      </c>
      <c r="B90" s="152" t="s">
        <v>312</v>
      </c>
      <c r="C90" s="152" t="s">
        <v>10</v>
      </c>
      <c r="D90" s="153">
        <f>'2018 год Приложение  5'!E311</f>
        <v>13181.7</v>
      </c>
      <c r="E90" s="153">
        <f>'2018 год Приложение  5'!F311</f>
        <v>4500</v>
      </c>
      <c r="F90" s="153">
        <f>'2018 год Приложение  5'!G311</f>
        <v>17681.7</v>
      </c>
    </row>
    <row r="91" spans="1:6" ht="63">
      <c r="A91" s="25" t="s">
        <v>262</v>
      </c>
      <c r="B91" s="150" t="s">
        <v>314</v>
      </c>
      <c r="C91" s="23"/>
      <c r="D91" s="148">
        <f>'2018 год Приложение  5'!E102</f>
        <v>631.2</v>
      </c>
      <c r="E91" s="148">
        <f>'2018 год Приложение  5'!F102</f>
        <v>0</v>
      </c>
      <c r="F91" s="148">
        <f>'2018 год Приложение  5'!G102</f>
        <v>631.2</v>
      </c>
    </row>
    <row r="92" spans="1:6" ht="31.5">
      <c r="A92" s="57" t="s">
        <v>15</v>
      </c>
      <c r="B92" s="150" t="s">
        <v>314</v>
      </c>
      <c r="C92" s="23" t="s">
        <v>10</v>
      </c>
      <c r="D92" s="148">
        <f>'2018 год Приложение  5'!E103</f>
        <v>631.2</v>
      </c>
      <c r="E92" s="148">
        <f>'2018 год Приложение  5'!F103</f>
        <v>0</v>
      </c>
      <c r="F92" s="148">
        <f>'2018 год Приложение  5'!G103</f>
        <v>631.2</v>
      </c>
    </row>
    <row r="93" spans="1:7" ht="31.5">
      <c r="A93" s="32" t="s">
        <v>89</v>
      </c>
      <c r="B93" s="33" t="s">
        <v>160</v>
      </c>
      <c r="C93" s="33" t="s">
        <v>0</v>
      </c>
      <c r="D93" s="34">
        <f>D94+D106+D126+D144+D149</f>
        <v>1221634.0000000002</v>
      </c>
      <c r="E93" s="34">
        <f>E94+E106+E126+E144+E149</f>
        <v>23841.2</v>
      </c>
      <c r="F93" s="34">
        <f>F94+F106+F126+F144+F149</f>
        <v>1245475.2</v>
      </c>
      <c r="G93" s="29"/>
    </row>
    <row r="94" spans="1:6" ht="31.5">
      <c r="A94" s="12" t="s">
        <v>105</v>
      </c>
      <c r="B94" s="13" t="s">
        <v>161</v>
      </c>
      <c r="C94" s="13" t="s">
        <v>0</v>
      </c>
      <c r="D94" s="14">
        <f>D95+D101+D99+D104+D97</f>
        <v>449373</v>
      </c>
      <c r="E94" s="14">
        <f>E95+E101+E99+E104+E97</f>
        <v>6239.300000000001</v>
      </c>
      <c r="F94" s="14">
        <f>F95+F101+F99+F104+F97</f>
        <v>455612.3</v>
      </c>
    </row>
    <row r="95" spans="1:6" ht="31.5">
      <c r="A95" s="43" t="s">
        <v>29</v>
      </c>
      <c r="B95" s="45" t="s">
        <v>159</v>
      </c>
      <c r="C95" s="45"/>
      <c r="D95" s="46">
        <f>D96</f>
        <v>70040.8</v>
      </c>
      <c r="E95" s="46">
        <f>E96</f>
        <v>1200.7</v>
      </c>
      <c r="F95" s="46">
        <f>F96</f>
        <v>71241.5</v>
      </c>
    </row>
    <row r="96" spans="1:6" ht="31.5">
      <c r="A96" s="43" t="s">
        <v>12</v>
      </c>
      <c r="B96" s="45" t="s">
        <v>159</v>
      </c>
      <c r="C96" s="45" t="s">
        <v>13</v>
      </c>
      <c r="D96" s="46">
        <f>'2018 год Приложение  5'!E333</f>
        <v>70040.8</v>
      </c>
      <c r="E96" s="46">
        <f>'2018 год Приложение  5'!F333</f>
        <v>1200.7</v>
      </c>
      <c r="F96" s="46">
        <f>'2018 год Приложение  5'!G333</f>
        <v>71241.5</v>
      </c>
    </row>
    <row r="97" spans="1:6" ht="47.25">
      <c r="A97" s="43" t="s">
        <v>80</v>
      </c>
      <c r="B97" s="45" t="s">
        <v>163</v>
      </c>
      <c r="C97" s="45"/>
      <c r="D97" s="46">
        <f>D98</f>
        <v>336389</v>
      </c>
      <c r="E97" s="46">
        <f>E98</f>
        <v>14738.6</v>
      </c>
      <c r="F97" s="46">
        <f>F98</f>
        <v>351127.6</v>
      </c>
    </row>
    <row r="98" spans="1:6" ht="31.5">
      <c r="A98" s="43" t="s">
        <v>12</v>
      </c>
      <c r="B98" s="45" t="s">
        <v>163</v>
      </c>
      <c r="C98" s="45" t="s">
        <v>13</v>
      </c>
      <c r="D98" s="46">
        <f>'2018 год Приложение  5'!E335</f>
        <v>336389</v>
      </c>
      <c r="E98" s="46">
        <f>'2018 год Приложение  5'!F335</f>
        <v>14738.6</v>
      </c>
      <c r="F98" s="46">
        <f>'2018 год Приложение  5'!G335</f>
        <v>351127.6</v>
      </c>
    </row>
    <row r="99" spans="1:6" ht="31.5">
      <c r="A99" s="43" t="s">
        <v>30</v>
      </c>
      <c r="B99" s="45" t="s">
        <v>162</v>
      </c>
      <c r="C99" s="45"/>
      <c r="D99" s="46">
        <f>D100</f>
        <v>21726.6</v>
      </c>
      <c r="E99" s="46">
        <f>E100</f>
        <v>0</v>
      </c>
      <c r="F99" s="46">
        <f>F100</f>
        <v>21726.6</v>
      </c>
    </row>
    <row r="100" spans="1:6" ht="31.5">
      <c r="A100" s="43" t="s">
        <v>12</v>
      </c>
      <c r="B100" s="45" t="s">
        <v>162</v>
      </c>
      <c r="C100" s="45" t="s">
        <v>13</v>
      </c>
      <c r="D100" s="46">
        <f>'2018 год Приложение  5'!E337</f>
        <v>21726.6</v>
      </c>
      <c r="E100" s="46">
        <f>'2018 год Приложение  5'!F337</f>
        <v>0</v>
      </c>
      <c r="F100" s="46">
        <f>'2018 год Приложение  5'!G337</f>
        <v>21726.6</v>
      </c>
    </row>
    <row r="101" spans="1:6" ht="78.75">
      <c r="A101" s="43" t="s">
        <v>79</v>
      </c>
      <c r="B101" s="45" t="s">
        <v>164</v>
      </c>
      <c r="C101" s="45"/>
      <c r="D101" s="46">
        <f>D103+D102</f>
        <v>19387.6</v>
      </c>
      <c r="E101" s="46">
        <f>E103+E102</f>
        <v>-9700</v>
      </c>
      <c r="F101" s="46">
        <f>F103+F102</f>
        <v>9687.6</v>
      </c>
    </row>
    <row r="102" spans="1:6" ht="15.75">
      <c r="A102" s="43" t="s">
        <v>31</v>
      </c>
      <c r="B102" s="45" t="s">
        <v>164</v>
      </c>
      <c r="C102" s="45" t="s">
        <v>19</v>
      </c>
      <c r="D102" s="46">
        <f>'2018 год Приложение  5'!E339</f>
        <v>26.6</v>
      </c>
      <c r="E102" s="46">
        <f>'2018 год Приложение  5'!F339</f>
        <v>0</v>
      </c>
      <c r="F102" s="46">
        <f>'2018 год Приложение  5'!G339</f>
        <v>26.6</v>
      </c>
    </row>
    <row r="103" spans="1:6" ht="31.5">
      <c r="A103" s="43" t="s">
        <v>12</v>
      </c>
      <c r="B103" s="45" t="s">
        <v>164</v>
      </c>
      <c r="C103" s="45" t="s">
        <v>13</v>
      </c>
      <c r="D103" s="46">
        <f>'2018 год Приложение  5'!E340</f>
        <v>19361</v>
      </c>
      <c r="E103" s="46">
        <f>'2018 год Приложение  5'!F340</f>
        <v>-9700</v>
      </c>
      <c r="F103" s="46">
        <f>'2018 год Приложение  5'!G340</f>
        <v>9661</v>
      </c>
    </row>
    <row r="104" spans="1:6" ht="94.5">
      <c r="A104" s="60" t="s">
        <v>279</v>
      </c>
      <c r="B104" s="45" t="s">
        <v>165</v>
      </c>
      <c r="C104" s="45"/>
      <c r="D104" s="46">
        <f>D105</f>
        <v>1829</v>
      </c>
      <c r="E104" s="46">
        <f>E105</f>
        <v>0</v>
      </c>
      <c r="F104" s="46">
        <f>F105</f>
        <v>1829</v>
      </c>
    </row>
    <row r="105" spans="1:6" ht="15.75">
      <c r="A105" s="43" t="s">
        <v>31</v>
      </c>
      <c r="B105" s="45" t="s">
        <v>165</v>
      </c>
      <c r="C105" s="45" t="s">
        <v>19</v>
      </c>
      <c r="D105" s="46">
        <f>'2018 год Приложение  5'!E342</f>
        <v>1829</v>
      </c>
      <c r="E105" s="46">
        <f>'2018 год Приложение  5'!F342</f>
        <v>0</v>
      </c>
      <c r="F105" s="46">
        <f>'2018 год Приложение  5'!G342</f>
        <v>1829</v>
      </c>
    </row>
    <row r="106" spans="1:6" ht="31.5">
      <c r="A106" s="12" t="s">
        <v>90</v>
      </c>
      <c r="B106" s="13" t="s">
        <v>166</v>
      </c>
      <c r="C106" s="13" t="s">
        <v>0</v>
      </c>
      <c r="D106" s="14">
        <f>D107+D111+D124+D122+D109+D120+D114+D116+D118</f>
        <v>671322.4000000001</v>
      </c>
      <c r="E106" s="14">
        <f>E107+E111+E124+E122+E109+E120+E114+E116+E118</f>
        <v>17145.6</v>
      </c>
      <c r="F106" s="14">
        <f>F107+F111+F124+F122+F109+F120+F114+F116+F118</f>
        <v>688468</v>
      </c>
    </row>
    <row r="107" spans="1:6" ht="31.5">
      <c r="A107" s="43" t="s">
        <v>29</v>
      </c>
      <c r="B107" s="45" t="s">
        <v>167</v>
      </c>
      <c r="C107" s="45"/>
      <c r="D107" s="46">
        <f>D108</f>
        <v>108651</v>
      </c>
      <c r="E107" s="46">
        <f>E108</f>
        <v>915.3000000000001</v>
      </c>
      <c r="F107" s="46">
        <f>F108</f>
        <v>109566.3</v>
      </c>
    </row>
    <row r="108" spans="1:6" ht="31.5">
      <c r="A108" s="43" t="s">
        <v>12</v>
      </c>
      <c r="B108" s="45" t="s">
        <v>167</v>
      </c>
      <c r="C108" s="45" t="s">
        <v>13</v>
      </c>
      <c r="D108" s="46">
        <f>'2018 год Приложение  5'!E345</f>
        <v>108651</v>
      </c>
      <c r="E108" s="46">
        <f>'2018 год Приложение  5'!F345</f>
        <v>915.3000000000001</v>
      </c>
      <c r="F108" s="46">
        <f>'2018 год Приложение  5'!G345</f>
        <v>109566.3</v>
      </c>
    </row>
    <row r="109" spans="1:6" ht="47.25">
      <c r="A109" s="43" t="s">
        <v>80</v>
      </c>
      <c r="B109" s="45" t="s">
        <v>169</v>
      </c>
      <c r="C109" s="45"/>
      <c r="D109" s="46">
        <f>D110</f>
        <v>526819.8</v>
      </c>
      <c r="E109" s="46">
        <f>E110</f>
        <v>13224.7</v>
      </c>
      <c r="F109" s="46">
        <f>F110</f>
        <v>540044.5</v>
      </c>
    </row>
    <row r="110" spans="1:6" ht="31.5">
      <c r="A110" s="43" t="s">
        <v>12</v>
      </c>
      <c r="B110" s="45" t="s">
        <v>169</v>
      </c>
      <c r="C110" s="45" t="s">
        <v>13</v>
      </c>
      <c r="D110" s="46">
        <f>'2018 год Приложение  5'!E347</f>
        <v>526819.8</v>
      </c>
      <c r="E110" s="46">
        <f>'2018 год Приложение  5'!F347</f>
        <v>13224.7</v>
      </c>
      <c r="F110" s="46">
        <f>'2018 год Приложение  5'!G347</f>
        <v>540044.5</v>
      </c>
    </row>
    <row r="111" spans="1:7" ht="31.5">
      <c r="A111" s="43" t="s">
        <v>32</v>
      </c>
      <c r="B111" s="45" t="s">
        <v>177</v>
      </c>
      <c r="C111" s="45"/>
      <c r="D111" s="46">
        <f>D112+D113</f>
        <v>3433</v>
      </c>
      <c r="E111" s="46">
        <f>E112+E113</f>
        <v>4.5</v>
      </c>
      <c r="F111" s="46">
        <f>F112+F113</f>
        <v>3437.5</v>
      </c>
      <c r="G111" s="29"/>
    </row>
    <row r="112" spans="1:6" ht="31.5">
      <c r="A112" s="24" t="s">
        <v>33</v>
      </c>
      <c r="B112" s="45" t="s">
        <v>177</v>
      </c>
      <c r="C112" s="45" t="s">
        <v>28</v>
      </c>
      <c r="D112" s="46">
        <f>'2018 год Приложение  5'!E349</f>
        <v>3164.1</v>
      </c>
      <c r="E112" s="46">
        <f>'2018 год Приложение  5'!F349</f>
        <v>0</v>
      </c>
      <c r="F112" s="46">
        <f>'2018 год Приложение  5'!G349</f>
        <v>3164.1</v>
      </c>
    </row>
    <row r="113" spans="1:6" ht="31.5">
      <c r="A113" s="43" t="s">
        <v>12</v>
      </c>
      <c r="B113" s="45" t="s">
        <v>177</v>
      </c>
      <c r="C113" s="45" t="s">
        <v>13</v>
      </c>
      <c r="D113" s="46">
        <f>'2018 год Приложение  5'!E350</f>
        <v>268.9</v>
      </c>
      <c r="E113" s="46">
        <f>'2018 год Приложение  5'!F350</f>
        <v>4.5</v>
      </c>
      <c r="F113" s="46">
        <f>'2018 год Приложение  5'!G350</f>
        <v>273.4</v>
      </c>
    </row>
    <row r="114" spans="1:6" ht="47.25">
      <c r="A114" s="24" t="s">
        <v>402</v>
      </c>
      <c r="B114" s="45" t="s">
        <v>404</v>
      </c>
      <c r="C114" s="45"/>
      <c r="D114" s="46">
        <f>D115</f>
        <v>6122.5</v>
      </c>
      <c r="E114" s="46">
        <f>E115</f>
        <v>-6122.5</v>
      </c>
      <c r="F114" s="46">
        <f>F115</f>
        <v>0</v>
      </c>
    </row>
    <row r="115" spans="1:6" ht="31.5">
      <c r="A115" s="24" t="s">
        <v>12</v>
      </c>
      <c r="B115" s="45" t="s">
        <v>404</v>
      </c>
      <c r="C115" s="45" t="s">
        <v>13</v>
      </c>
      <c r="D115" s="46">
        <f>'2018 год Приложение  5'!E352</f>
        <v>6122.5</v>
      </c>
      <c r="E115" s="46">
        <f>'2018 год Приложение  5'!F352</f>
        <v>-6122.5</v>
      </c>
      <c r="F115" s="46">
        <f>'2018 год Приложение  5'!G352</f>
        <v>0</v>
      </c>
    </row>
    <row r="116" spans="1:6" ht="47.25">
      <c r="A116" s="24" t="s">
        <v>402</v>
      </c>
      <c r="B116" s="45" t="s">
        <v>403</v>
      </c>
      <c r="C116" s="45"/>
      <c r="D116" s="46">
        <f>D117</f>
        <v>1380.1</v>
      </c>
      <c r="E116" s="46">
        <f>E117</f>
        <v>2784.3</v>
      </c>
      <c r="F116" s="46">
        <f>F117</f>
        <v>4164.4</v>
      </c>
    </row>
    <row r="117" spans="1:6" ht="31.5">
      <c r="A117" s="24" t="s">
        <v>12</v>
      </c>
      <c r="B117" s="45" t="s">
        <v>403</v>
      </c>
      <c r="C117" s="45" t="s">
        <v>13</v>
      </c>
      <c r="D117" s="46">
        <f>'2018 год Приложение  5'!E354</f>
        <v>1380.1</v>
      </c>
      <c r="E117" s="46">
        <f>'2018 год Приложение  5'!F354</f>
        <v>2784.3</v>
      </c>
      <c r="F117" s="46">
        <f>'2018 год Приложение  5'!G354</f>
        <v>4164.4</v>
      </c>
    </row>
    <row r="118" spans="1:6" ht="31.5">
      <c r="A118" s="43" t="s">
        <v>290</v>
      </c>
      <c r="B118" s="45" t="s">
        <v>301</v>
      </c>
      <c r="C118" s="45"/>
      <c r="D118" s="46">
        <f>D119</f>
        <v>369.8</v>
      </c>
      <c r="E118" s="46">
        <f>E119</f>
        <v>0</v>
      </c>
      <c r="F118" s="46">
        <f>F119</f>
        <v>369.8</v>
      </c>
    </row>
    <row r="119" spans="1:6" ht="31.5">
      <c r="A119" s="43" t="s">
        <v>12</v>
      </c>
      <c r="B119" s="45" t="s">
        <v>301</v>
      </c>
      <c r="C119" s="45" t="s">
        <v>13</v>
      </c>
      <c r="D119" s="46">
        <f>'2018 год Приложение  5'!E356</f>
        <v>369.8</v>
      </c>
      <c r="E119" s="46">
        <f>'2018 год Приложение  5'!F356</f>
        <v>0</v>
      </c>
      <c r="F119" s="46">
        <f>D119+E119</f>
        <v>369.8</v>
      </c>
    </row>
    <row r="120" spans="1:6" ht="63">
      <c r="A120" s="43" t="s">
        <v>138</v>
      </c>
      <c r="B120" s="30" t="s">
        <v>266</v>
      </c>
      <c r="C120" s="45"/>
      <c r="D120" s="40">
        <f>D121</f>
        <v>20600.4</v>
      </c>
      <c r="E120" s="40">
        <f>E121</f>
        <v>6339.3</v>
      </c>
      <c r="F120" s="40">
        <f>F121</f>
        <v>26939.7</v>
      </c>
    </row>
    <row r="121" spans="1:6" ht="31.5">
      <c r="A121" s="43" t="s">
        <v>12</v>
      </c>
      <c r="B121" s="30" t="s">
        <v>266</v>
      </c>
      <c r="C121" s="45" t="s">
        <v>13</v>
      </c>
      <c r="D121" s="40">
        <f>'2018 год Приложение  5'!E358</f>
        <v>20600.4</v>
      </c>
      <c r="E121" s="40">
        <f>'2018 год Приложение  5'!F358</f>
        <v>6339.3</v>
      </c>
      <c r="F121" s="40">
        <f>'2018 год Приложение  5'!G358</f>
        <v>26939.7</v>
      </c>
    </row>
    <row r="122" spans="1:6" ht="63">
      <c r="A122" s="43" t="s">
        <v>127</v>
      </c>
      <c r="B122" s="45" t="s">
        <v>168</v>
      </c>
      <c r="C122" s="45"/>
      <c r="D122" s="46">
        <f>D123</f>
        <v>18.8</v>
      </c>
      <c r="E122" s="46">
        <f>E123</f>
        <v>0</v>
      </c>
      <c r="F122" s="46">
        <f>F123</f>
        <v>18.8</v>
      </c>
    </row>
    <row r="123" spans="1:6" ht="15.75">
      <c r="A123" s="43" t="s">
        <v>31</v>
      </c>
      <c r="B123" s="45" t="s">
        <v>168</v>
      </c>
      <c r="C123" s="45" t="s">
        <v>19</v>
      </c>
      <c r="D123" s="46">
        <f>'2018 год Приложение  5'!E360</f>
        <v>18.8</v>
      </c>
      <c r="E123" s="46">
        <f>'2018 год Приложение  5'!F360</f>
        <v>0</v>
      </c>
      <c r="F123" s="46">
        <f>'2018 год Приложение  5'!G360</f>
        <v>18.8</v>
      </c>
    </row>
    <row r="124" spans="1:6" ht="94.5">
      <c r="A124" s="60" t="s">
        <v>279</v>
      </c>
      <c r="B124" s="45" t="s">
        <v>170</v>
      </c>
      <c r="C124" s="45"/>
      <c r="D124" s="46">
        <f>D125</f>
        <v>3927</v>
      </c>
      <c r="E124" s="46">
        <f>E125</f>
        <v>0</v>
      </c>
      <c r="F124" s="46">
        <f>F125</f>
        <v>3927</v>
      </c>
    </row>
    <row r="125" spans="1:6" ht="15.75">
      <c r="A125" s="43" t="s">
        <v>31</v>
      </c>
      <c r="B125" s="45" t="s">
        <v>170</v>
      </c>
      <c r="C125" s="45" t="s">
        <v>19</v>
      </c>
      <c r="D125" s="46">
        <f>'2018 год Приложение  5'!E362</f>
        <v>3927</v>
      </c>
      <c r="E125" s="46">
        <f>'2018 год Приложение  5'!F362</f>
        <v>0</v>
      </c>
      <c r="F125" s="46">
        <f>'2018 год Приложение  5'!G362</f>
        <v>3927</v>
      </c>
    </row>
    <row r="126" spans="1:6" ht="15.75">
      <c r="A126" s="12" t="s">
        <v>91</v>
      </c>
      <c r="B126" s="13" t="s">
        <v>171</v>
      </c>
      <c r="C126" s="13" t="s">
        <v>0</v>
      </c>
      <c r="D126" s="14">
        <f>D127+D133+D140+D142+D136+D129+D138+D131</f>
        <v>34282.6</v>
      </c>
      <c r="E126" s="14">
        <f>E127+E133+E140+E142+E136+E129+E138+E131</f>
        <v>456.29999999999995</v>
      </c>
      <c r="F126" s="14">
        <f>F127+F133+F140+F142+F136+F129+F138+F131</f>
        <v>34738.9</v>
      </c>
    </row>
    <row r="127" spans="1:6" ht="31.5">
      <c r="A127" s="43" t="s">
        <v>29</v>
      </c>
      <c r="B127" s="45" t="s">
        <v>172</v>
      </c>
      <c r="C127" s="45"/>
      <c r="D127" s="46">
        <f>D128</f>
        <v>26848.9</v>
      </c>
      <c r="E127" s="46">
        <f>E128</f>
        <v>146.9</v>
      </c>
      <c r="F127" s="46">
        <f>F128</f>
        <v>26995.800000000003</v>
      </c>
    </row>
    <row r="128" spans="1:6" ht="31.5">
      <c r="A128" s="43" t="s">
        <v>12</v>
      </c>
      <c r="B128" s="45" t="s">
        <v>172</v>
      </c>
      <c r="C128" s="45" t="s">
        <v>13</v>
      </c>
      <c r="D128" s="46">
        <f>'2018 год Приложение  5'!E365</f>
        <v>26848.9</v>
      </c>
      <c r="E128" s="46">
        <f>'2018 год Приложение  5'!F365</f>
        <v>146.9</v>
      </c>
      <c r="F128" s="46">
        <f>'2018 год Приложение  5'!G365</f>
        <v>26995.800000000003</v>
      </c>
    </row>
    <row r="129" spans="1:6" ht="63">
      <c r="A129" s="43" t="s">
        <v>348</v>
      </c>
      <c r="B129" s="45" t="s">
        <v>351</v>
      </c>
      <c r="C129" s="45"/>
      <c r="D129" s="46">
        <f>D130</f>
        <v>3146.6</v>
      </c>
      <c r="E129" s="46">
        <f>E130</f>
        <v>309.4</v>
      </c>
      <c r="F129" s="46">
        <f>F130</f>
        <v>3456</v>
      </c>
    </row>
    <row r="130" spans="1:6" ht="31.5">
      <c r="A130" s="43" t="s">
        <v>12</v>
      </c>
      <c r="B130" s="45" t="s">
        <v>351</v>
      </c>
      <c r="C130" s="45" t="s">
        <v>13</v>
      </c>
      <c r="D130" s="46">
        <f>'2018 год Приложение  5'!E367</f>
        <v>3146.6</v>
      </c>
      <c r="E130" s="46">
        <f>'2018 год Приложение  5'!F367</f>
        <v>309.4</v>
      </c>
      <c r="F130" s="46">
        <f>D130+E130</f>
        <v>3456</v>
      </c>
    </row>
    <row r="131" spans="1:6" ht="31.5">
      <c r="A131" s="43" t="s">
        <v>408</v>
      </c>
      <c r="B131" s="45" t="s">
        <v>407</v>
      </c>
      <c r="C131" s="45"/>
      <c r="D131" s="46">
        <f>D132</f>
        <v>205</v>
      </c>
      <c r="E131" s="46">
        <f>E132</f>
        <v>0</v>
      </c>
      <c r="F131" s="46">
        <f>F132</f>
        <v>205</v>
      </c>
    </row>
    <row r="132" spans="1:6" ht="31.5">
      <c r="A132" s="43" t="s">
        <v>12</v>
      </c>
      <c r="B132" s="45" t="s">
        <v>407</v>
      </c>
      <c r="C132" s="45" t="s">
        <v>13</v>
      </c>
      <c r="D132" s="46">
        <f>'2018 год Приложение  5'!E369</f>
        <v>205</v>
      </c>
      <c r="E132" s="46">
        <f>'2018 год Приложение  5'!F369</f>
        <v>0</v>
      </c>
      <c r="F132" s="46">
        <f>D132+E132</f>
        <v>205</v>
      </c>
    </row>
    <row r="133" spans="1:6" ht="15.75">
      <c r="A133" s="43" t="s">
        <v>107</v>
      </c>
      <c r="B133" s="45" t="s">
        <v>178</v>
      </c>
      <c r="C133" s="45"/>
      <c r="D133" s="46">
        <f>D134+D135</f>
        <v>500</v>
      </c>
      <c r="E133" s="46">
        <f>E134+E135</f>
        <v>0</v>
      </c>
      <c r="F133" s="46">
        <f>F134+F135</f>
        <v>500</v>
      </c>
    </row>
    <row r="134" spans="1:6" ht="31.5">
      <c r="A134" s="43" t="s">
        <v>15</v>
      </c>
      <c r="B134" s="45" t="s">
        <v>178</v>
      </c>
      <c r="C134" s="45" t="s">
        <v>10</v>
      </c>
      <c r="D134" s="46">
        <f>'2018 год Приложение  5'!E107</f>
        <v>300</v>
      </c>
      <c r="E134" s="46">
        <f>'2018 год Приложение  5'!F107</f>
        <v>-100</v>
      </c>
      <c r="F134" s="46">
        <f>'2018 год Приложение  5'!G107</f>
        <v>200</v>
      </c>
    </row>
    <row r="135" spans="1:6" ht="31.5">
      <c r="A135" s="129" t="s">
        <v>108</v>
      </c>
      <c r="B135" s="45" t="s">
        <v>178</v>
      </c>
      <c r="C135" s="45" t="s">
        <v>19</v>
      </c>
      <c r="D135" s="46">
        <f>'2018 год Приложение  5'!E108</f>
        <v>200</v>
      </c>
      <c r="E135" s="46">
        <f>'2018 год Приложение  5'!F108</f>
        <v>100</v>
      </c>
      <c r="F135" s="46">
        <f>'2018 год Приложение  5'!G108</f>
        <v>300</v>
      </c>
    </row>
    <row r="136" spans="1:6" ht="94.5">
      <c r="A136" s="60" t="s">
        <v>279</v>
      </c>
      <c r="B136" s="45" t="s">
        <v>173</v>
      </c>
      <c r="C136" s="45"/>
      <c r="D136" s="46">
        <f>D137</f>
        <v>169</v>
      </c>
      <c r="E136" s="46">
        <f>E137</f>
        <v>0</v>
      </c>
      <c r="F136" s="46">
        <f>F137</f>
        <v>169</v>
      </c>
    </row>
    <row r="137" spans="1:6" ht="24.75" customHeight="1">
      <c r="A137" s="43" t="s">
        <v>108</v>
      </c>
      <c r="B137" s="45" t="s">
        <v>173</v>
      </c>
      <c r="C137" s="45" t="s">
        <v>19</v>
      </c>
      <c r="D137" s="46">
        <f>'2018 год Приложение  5'!E371</f>
        <v>169</v>
      </c>
      <c r="E137" s="46">
        <f>'2018 год Приложение  5'!F371</f>
        <v>0</v>
      </c>
      <c r="F137" s="46">
        <f>'2018 год Приложение  5'!G371</f>
        <v>169</v>
      </c>
    </row>
    <row r="138" spans="1:6" ht="31.5">
      <c r="A138" s="43" t="s">
        <v>384</v>
      </c>
      <c r="B138" s="45" t="s">
        <v>385</v>
      </c>
      <c r="C138" s="45"/>
      <c r="D138" s="46">
        <f>D139</f>
        <v>3163.1</v>
      </c>
      <c r="E138" s="46">
        <f>E139</f>
        <v>0</v>
      </c>
      <c r="F138" s="46">
        <f>F139</f>
        <v>3163.1</v>
      </c>
    </row>
    <row r="139" spans="1:6" ht="31.5">
      <c r="A139" s="43" t="s">
        <v>12</v>
      </c>
      <c r="B139" s="45" t="s">
        <v>385</v>
      </c>
      <c r="C139" s="45" t="s">
        <v>13</v>
      </c>
      <c r="D139" s="46">
        <f>'2018 год Приложение  5'!E373</f>
        <v>3163.1</v>
      </c>
      <c r="E139" s="46">
        <f>'2018 год Приложение  5'!F373</f>
        <v>0</v>
      </c>
      <c r="F139" s="46">
        <f>'2018 год Приложение  5'!G373</f>
        <v>3163.1</v>
      </c>
    </row>
    <row r="140" spans="1:6" ht="31.5">
      <c r="A140" s="43" t="s">
        <v>139</v>
      </c>
      <c r="B140" s="45" t="s">
        <v>179</v>
      </c>
      <c r="C140" s="45"/>
      <c r="D140" s="46">
        <f>'2018 год Приложение  5'!E110</f>
        <v>100</v>
      </c>
      <c r="E140" s="46">
        <f>'2018 год Приложение  5'!F110</f>
        <v>0</v>
      </c>
      <c r="F140" s="46">
        <f>'2018 год Приложение  5'!G110</f>
        <v>100</v>
      </c>
    </row>
    <row r="141" spans="1:6" ht="31.5">
      <c r="A141" s="43" t="s">
        <v>15</v>
      </c>
      <c r="B141" s="45" t="s">
        <v>179</v>
      </c>
      <c r="C141" s="45" t="s">
        <v>10</v>
      </c>
      <c r="D141" s="46">
        <f>'2018 год Приложение  5'!E110</f>
        <v>100</v>
      </c>
      <c r="E141" s="46">
        <f>'2018 год Приложение  5'!F110</f>
        <v>0</v>
      </c>
      <c r="F141" s="46">
        <f>'2018 год Приложение  5'!G110</f>
        <v>100</v>
      </c>
    </row>
    <row r="142" spans="1:6" ht="47.25">
      <c r="A142" s="43" t="s">
        <v>140</v>
      </c>
      <c r="B142" s="45" t="s">
        <v>180</v>
      </c>
      <c r="C142" s="45"/>
      <c r="D142" s="46">
        <f>D143</f>
        <v>150</v>
      </c>
      <c r="E142" s="46">
        <f>E143</f>
        <v>0</v>
      </c>
      <c r="F142" s="46">
        <f>F143</f>
        <v>150</v>
      </c>
    </row>
    <row r="143" spans="1:6" ht="31.5">
      <c r="A143" s="43" t="s">
        <v>15</v>
      </c>
      <c r="B143" s="45" t="s">
        <v>180</v>
      </c>
      <c r="C143" s="45" t="s">
        <v>10</v>
      </c>
      <c r="D143" s="46">
        <f>'2018 год Приложение  5'!E112</f>
        <v>150</v>
      </c>
      <c r="E143" s="46">
        <f>'2018 год Приложение  5'!F112</f>
        <v>0</v>
      </c>
      <c r="F143" s="46">
        <f>'2018 год Приложение  5'!G112</f>
        <v>150</v>
      </c>
    </row>
    <row r="144" spans="1:6" ht="31.5">
      <c r="A144" s="12" t="s">
        <v>92</v>
      </c>
      <c r="B144" s="13" t="s">
        <v>181</v>
      </c>
      <c r="C144" s="13" t="s">
        <v>0</v>
      </c>
      <c r="D144" s="14">
        <f>D145</f>
        <v>5249.599999999999</v>
      </c>
      <c r="E144" s="14">
        <f>E145</f>
        <v>0</v>
      </c>
      <c r="F144" s="14">
        <f>F145</f>
        <v>5249.599999999999</v>
      </c>
    </row>
    <row r="145" spans="1:6" ht="31.5">
      <c r="A145" s="43" t="s">
        <v>265</v>
      </c>
      <c r="B145" s="45" t="s">
        <v>257</v>
      </c>
      <c r="C145" s="45"/>
      <c r="D145" s="46">
        <f>D147+D148+D146</f>
        <v>5249.599999999999</v>
      </c>
      <c r="E145" s="46">
        <f>E147+E148+E146</f>
        <v>0</v>
      </c>
      <c r="F145" s="46">
        <f>F147+F148+F146</f>
        <v>5249.599999999999</v>
      </c>
    </row>
    <row r="146" spans="1:6" ht="63">
      <c r="A146" s="43" t="s">
        <v>17</v>
      </c>
      <c r="B146" s="45" t="s">
        <v>257</v>
      </c>
      <c r="C146" s="45" t="s">
        <v>18</v>
      </c>
      <c r="D146" s="46">
        <f>'2018 год Приложение  5'!E376</f>
        <v>8.2</v>
      </c>
      <c r="E146" s="46">
        <f>'2018 год Приложение  5'!F376</f>
        <v>0</v>
      </c>
      <c r="F146" s="46">
        <f>'2018 год Приложение  5'!G376</f>
        <v>8.2</v>
      </c>
    </row>
    <row r="147" spans="1:6" ht="31.5">
      <c r="A147" s="43" t="s">
        <v>15</v>
      </c>
      <c r="B147" s="45" t="s">
        <v>257</v>
      </c>
      <c r="C147" s="45" t="s">
        <v>10</v>
      </c>
      <c r="D147" s="46">
        <f>'2018 год Приложение  5'!E377</f>
        <v>125</v>
      </c>
      <c r="E147" s="46">
        <f>'2018 год Приложение  5'!F377</f>
        <v>-0.3</v>
      </c>
      <c r="F147" s="46">
        <f>'2018 год Приложение  5'!G377</f>
        <v>124.7</v>
      </c>
    </row>
    <row r="148" spans="1:6" ht="31.5">
      <c r="A148" s="84" t="s">
        <v>12</v>
      </c>
      <c r="B148" s="45" t="s">
        <v>257</v>
      </c>
      <c r="C148" s="45" t="s">
        <v>13</v>
      </c>
      <c r="D148" s="46">
        <f>'2018 год Приложение  5'!E378</f>
        <v>5116.4</v>
      </c>
      <c r="E148" s="46">
        <f>'2018 год Приложение  5'!F378</f>
        <v>0.3</v>
      </c>
      <c r="F148" s="46">
        <f>'2018 год Приложение  5'!G378</f>
        <v>5116.7</v>
      </c>
    </row>
    <row r="149" spans="1:6" ht="31.5">
      <c r="A149" s="12" t="s">
        <v>85</v>
      </c>
      <c r="B149" s="13" t="s">
        <v>174</v>
      </c>
      <c r="C149" s="13" t="s">
        <v>0</v>
      </c>
      <c r="D149" s="14">
        <f>D150+D155</f>
        <v>61406.399999999994</v>
      </c>
      <c r="E149" s="14">
        <f>E150+E155</f>
        <v>0</v>
      </c>
      <c r="F149" s="14">
        <f>F150+F155</f>
        <v>61406.399999999994</v>
      </c>
    </row>
    <row r="150" spans="1:6" ht="31.5">
      <c r="A150" s="43" t="s">
        <v>16</v>
      </c>
      <c r="B150" s="45" t="s">
        <v>175</v>
      </c>
      <c r="C150" s="45"/>
      <c r="D150" s="46">
        <f>D151+D152+D154+D153</f>
        <v>31792</v>
      </c>
      <c r="E150" s="46">
        <f>E151+E152+E154+E153</f>
        <v>-19.1</v>
      </c>
      <c r="F150" s="46">
        <f>F151+F152+F154+F153</f>
        <v>31772.899999999998</v>
      </c>
    </row>
    <row r="151" spans="1:6" ht="63">
      <c r="A151" s="43" t="s">
        <v>17</v>
      </c>
      <c r="B151" s="45" t="s">
        <v>175</v>
      </c>
      <c r="C151" s="45" t="s">
        <v>18</v>
      </c>
      <c r="D151" s="46">
        <f>'2018 год Приложение  5'!E381</f>
        <v>26408.5</v>
      </c>
      <c r="E151" s="46">
        <f>'2018 год Приложение  5'!F381</f>
        <v>-10.4</v>
      </c>
      <c r="F151" s="46">
        <f>'2018 год Приложение  5'!G381</f>
        <v>26398.1</v>
      </c>
    </row>
    <row r="152" spans="1:6" ht="31.5">
      <c r="A152" s="43" t="s">
        <v>15</v>
      </c>
      <c r="B152" s="45" t="s">
        <v>175</v>
      </c>
      <c r="C152" s="45" t="s">
        <v>10</v>
      </c>
      <c r="D152" s="46">
        <f>'2018 год Приложение  5'!E382</f>
        <v>4905.8</v>
      </c>
      <c r="E152" s="46">
        <f>'2018 год Приложение  5'!F382</f>
        <v>2.5</v>
      </c>
      <c r="F152" s="46">
        <f>'2018 год Приложение  5'!G382</f>
        <v>4908.3</v>
      </c>
    </row>
    <row r="153" spans="1:6" ht="15.75">
      <c r="A153" s="43" t="s">
        <v>31</v>
      </c>
      <c r="B153" s="45" t="s">
        <v>175</v>
      </c>
      <c r="C153" s="45" t="s">
        <v>19</v>
      </c>
      <c r="D153" s="46">
        <f>'2018 год Приложение  5'!E383</f>
        <v>139.4</v>
      </c>
      <c r="E153" s="46">
        <f>'2018 год Приложение  5'!F383</f>
        <v>0</v>
      </c>
      <c r="F153" s="46">
        <f>'2018 год Приложение  5'!G383</f>
        <v>139.4</v>
      </c>
    </row>
    <row r="154" spans="1:6" ht="15.75">
      <c r="A154" s="48" t="s">
        <v>11</v>
      </c>
      <c r="B154" s="45" t="s">
        <v>175</v>
      </c>
      <c r="C154" s="45" t="s">
        <v>14</v>
      </c>
      <c r="D154" s="46">
        <f>'2018 год Приложение  5'!E384</f>
        <v>338.3</v>
      </c>
      <c r="E154" s="46">
        <f>'2018 год Приложение  5'!F384</f>
        <v>-11.2</v>
      </c>
      <c r="F154" s="46">
        <f>'2018 год Приложение  5'!G384</f>
        <v>327.1</v>
      </c>
    </row>
    <row r="155" spans="1:6" ht="31.5">
      <c r="A155" s="43" t="s">
        <v>62</v>
      </c>
      <c r="B155" s="45" t="s">
        <v>176</v>
      </c>
      <c r="C155" s="45"/>
      <c r="D155" s="46">
        <f>D156+D157+D158</f>
        <v>29614.399999999998</v>
      </c>
      <c r="E155" s="46">
        <f>E156+E157+E158</f>
        <v>19.1</v>
      </c>
      <c r="F155" s="46">
        <f>F156+F157+F158</f>
        <v>29633.5</v>
      </c>
    </row>
    <row r="156" spans="1:6" ht="63">
      <c r="A156" s="43" t="s">
        <v>17</v>
      </c>
      <c r="B156" s="45" t="s">
        <v>176</v>
      </c>
      <c r="C156" s="45" t="s">
        <v>18</v>
      </c>
      <c r="D156" s="46">
        <f>'2018 год Приложение  5'!E386</f>
        <v>28265.1</v>
      </c>
      <c r="E156" s="46">
        <f>'2018 год Приложение  5'!F386</f>
        <v>-30.6</v>
      </c>
      <c r="F156" s="46">
        <f>'2018 год Приложение  5'!G386</f>
        <v>28234.5</v>
      </c>
    </row>
    <row r="157" spans="1:6" ht="31.5">
      <c r="A157" s="43" t="s">
        <v>15</v>
      </c>
      <c r="B157" s="45" t="s">
        <v>176</v>
      </c>
      <c r="C157" s="45" t="s">
        <v>10</v>
      </c>
      <c r="D157" s="46">
        <f>'2018 год Приложение  5'!E387</f>
        <v>1347.7</v>
      </c>
      <c r="E157" s="46">
        <f>'2018 год Приложение  5'!F387</f>
        <v>49.7</v>
      </c>
      <c r="F157" s="46">
        <f>'2018 год Приложение  5'!G387</f>
        <v>1397.4</v>
      </c>
    </row>
    <row r="158" spans="1:6" ht="15.75">
      <c r="A158" s="43" t="s">
        <v>11</v>
      </c>
      <c r="B158" s="45" t="s">
        <v>176</v>
      </c>
      <c r="C158" s="45" t="s">
        <v>14</v>
      </c>
      <c r="D158" s="46">
        <f>'2018 год Приложение  5'!E388</f>
        <v>1.6</v>
      </c>
      <c r="E158" s="46">
        <f>'2018 год Приложение  5'!F388</f>
        <v>0</v>
      </c>
      <c r="F158" s="46">
        <f>'2018 год Приложение  5'!G388</f>
        <v>1.6</v>
      </c>
    </row>
    <row r="159" spans="1:6" ht="31.5">
      <c r="A159" s="32" t="s">
        <v>93</v>
      </c>
      <c r="B159" s="33" t="s">
        <v>187</v>
      </c>
      <c r="C159" s="33" t="s">
        <v>0</v>
      </c>
      <c r="D159" s="34">
        <f>D160+D169+D171+D178+D183+D187+D189+D193+D173+D167+D185+D162+D180+D175+D165</f>
        <v>182962.09999999995</v>
      </c>
      <c r="E159" s="34">
        <f>E160+E169+E171+E178+E183+E187+E189+E193+E173+E167+E185+E162+E180+E175+E165</f>
        <v>225.5</v>
      </c>
      <c r="F159" s="34">
        <f>F160+F169+F171+F178+F183+F187+F189+F193+F173+F167+F185+F162+F180+F175+F165</f>
        <v>183187.59999999998</v>
      </c>
    </row>
    <row r="160" spans="1:6" ht="31.5">
      <c r="A160" s="43" t="s">
        <v>57</v>
      </c>
      <c r="B160" s="45" t="s">
        <v>186</v>
      </c>
      <c r="C160" s="45"/>
      <c r="D160" s="22">
        <f>'2018 год Приложение  5'!E256</f>
        <v>25755.8</v>
      </c>
      <c r="E160" s="22">
        <f>'2018 год Приложение  5'!F256</f>
        <v>0</v>
      </c>
      <c r="F160" s="22">
        <f>'2018 год Приложение  5'!G256</f>
        <v>25755.8</v>
      </c>
    </row>
    <row r="161" spans="1:6" ht="31.5">
      <c r="A161" s="24" t="s">
        <v>12</v>
      </c>
      <c r="B161" s="45" t="s">
        <v>186</v>
      </c>
      <c r="C161" s="45" t="s">
        <v>13</v>
      </c>
      <c r="D161" s="22">
        <f>'2018 год Приложение  5'!E257</f>
        <v>25755.8</v>
      </c>
      <c r="E161" s="22">
        <f>'2018 год Приложение  5'!F257</f>
        <v>0</v>
      </c>
      <c r="F161" s="22">
        <f>'2018 год Приложение  5'!G257</f>
        <v>25755.8</v>
      </c>
    </row>
    <row r="162" spans="1:6" ht="63">
      <c r="A162" s="24" t="s">
        <v>352</v>
      </c>
      <c r="B162" s="45" t="s">
        <v>353</v>
      </c>
      <c r="C162" s="45"/>
      <c r="D162" s="22">
        <f>'2018 год Приложение  5'!E258</f>
        <v>17528.3</v>
      </c>
      <c r="E162" s="22">
        <f>'2018 год Приложение  5'!F258</f>
        <v>0</v>
      </c>
      <c r="F162" s="22">
        <f>'2018 год Приложение  5'!G258</f>
        <v>17528.3</v>
      </c>
    </row>
    <row r="163" spans="1:7" ht="15.75">
      <c r="A163" s="50" t="s">
        <v>47</v>
      </c>
      <c r="B163" s="45" t="s">
        <v>353</v>
      </c>
      <c r="C163" s="45" t="s">
        <v>48</v>
      </c>
      <c r="D163" s="22">
        <f>'2018 год Приложение  5'!E259</f>
        <v>4700</v>
      </c>
      <c r="E163" s="22">
        <f>'2018 год Приложение  5'!F259</f>
        <v>0</v>
      </c>
      <c r="F163" s="22">
        <f>'2018 год Приложение  5'!G259</f>
        <v>4700</v>
      </c>
      <c r="G163" s="29"/>
    </row>
    <row r="164" spans="1:6" ht="31.5">
      <c r="A164" s="24" t="s">
        <v>12</v>
      </c>
      <c r="B164" s="45" t="s">
        <v>353</v>
      </c>
      <c r="C164" s="45" t="s">
        <v>13</v>
      </c>
      <c r="D164" s="22">
        <f>'2018 год Приложение  5'!E260</f>
        <v>12828.3</v>
      </c>
      <c r="E164" s="22">
        <f>'2018 год Приложение  5'!F260</f>
        <v>0</v>
      </c>
      <c r="F164" s="22">
        <f>'2018 год Приложение  5'!G260</f>
        <v>12828.3</v>
      </c>
    </row>
    <row r="165" spans="1:6" ht="31.5">
      <c r="A165" s="24" t="s">
        <v>398</v>
      </c>
      <c r="B165" s="45" t="s">
        <v>399</v>
      </c>
      <c r="C165" s="45"/>
      <c r="D165" s="22">
        <f>'2018 год Приложение  5'!E261</f>
        <v>20.3</v>
      </c>
      <c r="E165" s="22">
        <f>'2018 год Приложение  5'!F261</f>
        <v>0</v>
      </c>
      <c r="F165" s="22">
        <f>'2018 год Приложение  5'!G261</f>
        <v>20.3</v>
      </c>
    </row>
    <row r="166" spans="1:6" ht="31.5">
      <c r="A166" s="24" t="s">
        <v>12</v>
      </c>
      <c r="B166" s="45" t="s">
        <v>399</v>
      </c>
      <c r="C166" s="45" t="s">
        <v>13</v>
      </c>
      <c r="D166" s="22">
        <f>'2018 год Приложение  5'!E262</f>
        <v>20.3</v>
      </c>
      <c r="E166" s="22">
        <f>'2018 год Приложение  5'!F262</f>
        <v>0</v>
      </c>
      <c r="F166" s="22">
        <f>'2018 год Приложение  5'!G262</f>
        <v>20.3</v>
      </c>
    </row>
    <row r="167" spans="1:6" ht="31.5">
      <c r="A167" s="24" t="s">
        <v>259</v>
      </c>
      <c r="B167" s="45" t="s">
        <v>347</v>
      </c>
      <c r="C167" s="45"/>
      <c r="D167" s="22">
        <f>'2018 год Приложение  5'!E263</f>
        <v>49.8</v>
      </c>
      <c r="E167" s="22">
        <f>'2018 год Приложение  5'!F263</f>
        <v>0</v>
      </c>
      <c r="F167" s="22">
        <f>'2018 год Приложение  5'!G263</f>
        <v>49.8</v>
      </c>
    </row>
    <row r="168" spans="1:6" ht="31.5">
      <c r="A168" s="24" t="s">
        <v>12</v>
      </c>
      <c r="B168" s="45" t="s">
        <v>347</v>
      </c>
      <c r="C168" s="45" t="s">
        <v>13</v>
      </c>
      <c r="D168" s="22">
        <f>'2018 год Приложение  5'!E264</f>
        <v>49.8</v>
      </c>
      <c r="E168" s="22">
        <f>'2018 год Приложение  5'!F264</f>
        <v>0</v>
      </c>
      <c r="F168" s="22">
        <f>'2018 год Приложение  5'!G264</f>
        <v>49.8</v>
      </c>
    </row>
    <row r="169" spans="1:6" ht="15.75">
      <c r="A169" s="24" t="s">
        <v>281</v>
      </c>
      <c r="B169" s="45" t="s">
        <v>282</v>
      </c>
      <c r="C169" s="45"/>
      <c r="D169" s="22">
        <f>'2018 год Приложение  5'!E265</f>
        <v>422.5</v>
      </c>
      <c r="E169" s="22">
        <f>'2018 год Приложение  5'!F265</f>
        <v>0</v>
      </c>
      <c r="F169" s="22">
        <f>'2018 год Приложение  5'!G265</f>
        <v>422.5</v>
      </c>
    </row>
    <row r="170" spans="1:6" ht="31.5">
      <c r="A170" s="78" t="s">
        <v>12</v>
      </c>
      <c r="B170" s="45" t="s">
        <v>282</v>
      </c>
      <c r="C170" s="45" t="s">
        <v>13</v>
      </c>
      <c r="D170" s="22">
        <f>'2018 год Приложение  5'!E266</f>
        <v>422.5</v>
      </c>
      <c r="E170" s="22">
        <f>'2018 год Приложение  5'!F266</f>
        <v>0</v>
      </c>
      <c r="F170" s="22">
        <f>'2018 год Приложение  5'!G266</f>
        <v>422.5</v>
      </c>
    </row>
    <row r="171" spans="1:6" ht="31.5">
      <c r="A171" s="71" t="s">
        <v>259</v>
      </c>
      <c r="B171" s="45" t="s">
        <v>258</v>
      </c>
      <c r="C171" s="45"/>
      <c r="D171" s="22">
        <f>'2018 год Приложение  5'!E267</f>
        <v>17</v>
      </c>
      <c r="E171" s="22">
        <f>'2018 год Приложение  5'!F267</f>
        <v>0</v>
      </c>
      <c r="F171" s="22">
        <f>'2018 год Приложение  5'!G267</f>
        <v>17</v>
      </c>
    </row>
    <row r="172" spans="1:6" ht="15.75">
      <c r="A172" s="43" t="s">
        <v>47</v>
      </c>
      <c r="B172" s="45" t="s">
        <v>258</v>
      </c>
      <c r="C172" s="45" t="s">
        <v>48</v>
      </c>
      <c r="D172" s="22">
        <f>'2018 год Приложение  5'!E268</f>
        <v>17</v>
      </c>
      <c r="E172" s="22">
        <f>'2018 год Приложение  5'!F268</f>
        <v>0</v>
      </c>
      <c r="F172" s="22">
        <f>'2018 год Приложение  5'!G268</f>
        <v>17</v>
      </c>
    </row>
    <row r="173" spans="1:6" ht="31.5">
      <c r="A173" s="24" t="s">
        <v>291</v>
      </c>
      <c r="B173" s="45" t="s">
        <v>321</v>
      </c>
      <c r="C173" s="45"/>
      <c r="D173" s="22">
        <f>'2018 год Приложение  5'!E269</f>
        <v>333.4</v>
      </c>
      <c r="E173" s="22">
        <f>'2018 год Приложение  5'!F269</f>
        <v>0</v>
      </c>
      <c r="F173" s="22">
        <f>'2018 год Приложение  5'!G269</f>
        <v>333.4</v>
      </c>
    </row>
    <row r="174" spans="1:6" ht="31.5">
      <c r="A174" s="60" t="s">
        <v>15</v>
      </c>
      <c r="B174" s="45" t="s">
        <v>321</v>
      </c>
      <c r="C174" s="45" t="s">
        <v>10</v>
      </c>
      <c r="D174" s="22">
        <f>'2018 год Приложение  5'!E270</f>
        <v>333.4</v>
      </c>
      <c r="E174" s="22">
        <f>'2018 год Приложение  5'!F270</f>
        <v>0</v>
      </c>
      <c r="F174" s="22">
        <f>'2018 год Приложение  5'!G270</f>
        <v>333.4</v>
      </c>
    </row>
    <row r="175" spans="1:6" ht="31.5">
      <c r="A175" s="71" t="s">
        <v>373</v>
      </c>
      <c r="B175" s="45" t="s">
        <v>374</v>
      </c>
      <c r="C175" s="30"/>
      <c r="D175" s="22">
        <f>'2018 год Приложение  5'!E271</f>
        <v>772.6</v>
      </c>
      <c r="E175" s="22">
        <f>'2018 год Приложение  5'!F271</f>
        <v>-275</v>
      </c>
      <c r="F175" s="22">
        <f>'2018 год Приложение  5'!G271</f>
        <v>497.6</v>
      </c>
    </row>
    <row r="176" spans="1:6" ht="15.75">
      <c r="A176" s="24" t="s">
        <v>47</v>
      </c>
      <c r="B176" s="45" t="s">
        <v>374</v>
      </c>
      <c r="C176" s="45" t="s">
        <v>48</v>
      </c>
      <c r="D176" s="22">
        <f>'2018 год Приложение  5'!E272</f>
        <v>275</v>
      </c>
      <c r="E176" s="22">
        <f>'2018 год Приложение  5'!F272</f>
        <v>-275</v>
      </c>
      <c r="F176" s="22">
        <f>'2018 год Приложение  5'!G272</f>
        <v>0</v>
      </c>
    </row>
    <row r="177" spans="1:6" ht="31.5">
      <c r="A177" s="24" t="s">
        <v>12</v>
      </c>
      <c r="B177" s="45" t="s">
        <v>374</v>
      </c>
      <c r="C177" s="30" t="s">
        <v>13</v>
      </c>
      <c r="D177" s="22">
        <f>'2018 год Приложение  5'!E273</f>
        <v>497.6</v>
      </c>
      <c r="E177" s="22">
        <f>'2018 год Приложение  5'!F273</f>
        <v>0</v>
      </c>
      <c r="F177" s="22">
        <f>'2018 год Приложение  5'!G273</f>
        <v>497.6</v>
      </c>
    </row>
    <row r="178" spans="1:6" ht="31.5">
      <c r="A178" s="43" t="s">
        <v>59</v>
      </c>
      <c r="B178" s="45" t="s">
        <v>188</v>
      </c>
      <c r="C178" s="45"/>
      <c r="D178" s="22">
        <f>'2018 год Приложение  5'!E274</f>
        <v>45981.7</v>
      </c>
      <c r="E178" s="22">
        <f>'2018 год Приложение  5'!F274</f>
        <v>0</v>
      </c>
      <c r="F178" s="22">
        <f>'2018 год Приложение  5'!G274</f>
        <v>45981.7</v>
      </c>
    </row>
    <row r="179" spans="1:6" ht="31.5">
      <c r="A179" s="78" t="s">
        <v>12</v>
      </c>
      <c r="B179" s="45" t="s">
        <v>188</v>
      </c>
      <c r="C179" s="45" t="s">
        <v>13</v>
      </c>
      <c r="D179" s="22">
        <f>'2018 год Приложение  5'!E275</f>
        <v>45981.7</v>
      </c>
      <c r="E179" s="22">
        <f>'2018 год Приложение  5'!F275</f>
        <v>0</v>
      </c>
      <c r="F179" s="22">
        <f>'2018 год Приложение  5'!G275</f>
        <v>45981.7</v>
      </c>
    </row>
    <row r="180" spans="1:6" ht="63">
      <c r="A180" s="24" t="s">
        <v>352</v>
      </c>
      <c r="B180" s="45" t="s">
        <v>354</v>
      </c>
      <c r="C180" s="45"/>
      <c r="D180" s="22">
        <f>'2018 год Приложение  5'!E276</f>
        <v>25010.7</v>
      </c>
      <c r="E180" s="22">
        <f>'2018 год Приложение  5'!F276</f>
        <v>0</v>
      </c>
      <c r="F180" s="22">
        <f>'2018 год Приложение  5'!G276</f>
        <v>25010.7</v>
      </c>
    </row>
    <row r="181" spans="1:6" ht="15.75">
      <c r="A181" s="24" t="s">
        <v>47</v>
      </c>
      <c r="B181" s="45" t="s">
        <v>354</v>
      </c>
      <c r="C181" s="45" t="s">
        <v>48</v>
      </c>
      <c r="D181" s="22">
        <f>'2018 год Приложение  5'!E277</f>
        <v>8162</v>
      </c>
      <c r="E181" s="22">
        <f>'2018 год Приложение  5'!F277</f>
        <v>0</v>
      </c>
      <c r="F181" s="22">
        <f>'2018 год Приложение  5'!G277</f>
        <v>8162</v>
      </c>
    </row>
    <row r="182" spans="1:6" ht="31.5">
      <c r="A182" s="24" t="s">
        <v>12</v>
      </c>
      <c r="B182" s="45" t="s">
        <v>354</v>
      </c>
      <c r="C182" s="45" t="s">
        <v>13</v>
      </c>
      <c r="D182" s="22">
        <f>'2018 год Приложение  5'!E278</f>
        <v>16848.7</v>
      </c>
      <c r="E182" s="22">
        <f>'2018 год Приложение  5'!F278</f>
        <v>0</v>
      </c>
      <c r="F182" s="22">
        <f>'2018 год Приложение  5'!G278</f>
        <v>16848.7</v>
      </c>
    </row>
    <row r="183" spans="1:6" ht="47.25">
      <c r="A183" s="43" t="s">
        <v>58</v>
      </c>
      <c r="B183" s="45" t="s">
        <v>189</v>
      </c>
      <c r="C183" s="45"/>
      <c r="D183" s="22">
        <f>'2018 год Приложение  5'!E279</f>
        <v>22373.4</v>
      </c>
      <c r="E183" s="22">
        <f>'2018 год Приложение  5'!F279</f>
        <v>-3.2</v>
      </c>
      <c r="F183" s="22">
        <f>'2018 год Приложение  5'!G279</f>
        <v>22370.2</v>
      </c>
    </row>
    <row r="184" spans="1:6" ht="31.5">
      <c r="A184" s="126" t="s">
        <v>12</v>
      </c>
      <c r="B184" s="45" t="s">
        <v>189</v>
      </c>
      <c r="C184" s="45" t="s">
        <v>13</v>
      </c>
      <c r="D184" s="22">
        <f>'2018 год Приложение  5'!E280</f>
        <v>22373.4</v>
      </c>
      <c r="E184" s="22">
        <f>'2018 год Приложение  5'!F280</f>
        <v>-3.2</v>
      </c>
      <c r="F184" s="22">
        <f>'2018 год Приложение  5'!G280</f>
        <v>22370.2</v>
      </c>
    </row>
    <row r="185" spans="1:6" ht="63">
      <c r="A185" s="24" t="s">
        <v>348</v>
      </c>
      <c r="B185" s="45" t="s">
        <v>350</v>
      </c>
      <c r="C185" s="45"/>
      <c r="D185" s="22">
        <f>'2018 год Приложение  5'!E281</f>
        <v>3224.3</v>
      </c>
      <c r="E185" s="22">
        <f>'2018 год Приложение  5'!F281</f>
        <v>316.3</v>
      </c>
      <c r="F185" s="22">
        <f>D185+E185</f>
        <v>3540.6000000000004</v>
      </c>
    </row>
    <row r="186" spans="1:6" ht="31.5">
      <c r="A186" s="126" t="s">
        <v>12</v>
      </c>
      <c r="B186" s="45" t="s">
        <v>350</v>
      </c>
      <c r="C186" s="45" t="s">
        <v>13</v>
      </c>
      <c r="D186" s="22">
        <f>'2018 год Приложение  5'!E282</f>
        <v>3224.3</v>
      </c>
      <c r="E186" s="22">
        <f>'2018 год Приложение  5'!F282</f>
        <v>316.3</v>
      </c>
      <c r="F186" s="22">
        <f>D186+E186</f>
        <v>3540.6000000000004</v>
      </c>
    </row>
    <row r="187" spans="1:6" ht="15.75">
      <c r="A187" s="43" t="s">
        <v>251</v>
      </c>
      <c r="B187" s="45" t="s">
        <v>252</v>
      </c>
      <c r="C187" s="45"/>
      <c r="D187" s="22">
        <f>'2018 год Приложение  5'!E283</f>
        <v>20</v>
      </c>
      <c r="E187" s="22">
        <f>'2018 год Приложение  5'!F283</f>
        <v>0</v>
      </c>
      <c r="F187" s="22">
        <f>'2018 год Приложение  5'!G283</f>
        <v>20</v>
      </c>
    </row>
    <row r="188" spans="1:6" ht="15.75">
      <c r="A188" s="43" t="s">
        <v>31</v>
      </c>
      <c r="B188" s="45" t="s">
        <v>252</v>
      </c>
      <c r="C188" s="45" t="s">
        <v>19</v>
      </c>
      <c r="D188" s="22">
        <f>'2018 год Приложение  5'!E284</f>
        <v>20</v>
      </c>
      <c r="E188" s="22">
        <f>'2018 год Приложение  5'!F284</f>
        <v>0</v>
      </c>
      <c r="F188" s="22">
        <f>'2018 год Приложение  5'!G284</f>
        <v>20</v>
      </c>
    </row>
    <row r="189" spans="1:6" ht="15.75">
      <c r="A189" s="43" t="s">
        <v>25</v>
      </c>
      <c r="B189" s="45" t="s">
        <v>190</v>
      </c>
      <c r="C189" s="45"/>
      <c r="D189" s="22">
        <f>'2018 год Приложение  5'!E285</f>
        <v>6924.2</v>
      </c>
      <c r="E189" s="22">
        <f>'2018 год Приложение  5'!F285</f>
        <v>179.3</v>
      </c>
      <c r="F189" s="22">
        <f>'2018 год Приложение  5'!G285</f>
        <v>7103.5</v>
      </c>
    </row>
    <row r="190" spans="1:6" ht="63">
      <c r="A190" s="24" t="s">
        <v>17</v>
      </c>
      <c r="B190" s="45" t="s">
        <v>190</v>
      </c>
      <c r="C190" s="45" t="s">
        <v>18</v>
      </c>
      <c r="D190" s="22">
        <f>'2018 год Приложение  5'!E286</f>
        <v>6096.8</v>
      </c>
      <c r="E190" s="22">
        <f>'2018 год Приложение  5'!F286</f>
        <v>175.3</v>
      </c>
      <c r="F190" s="22">
        <f>'2018 год Приложение  5'!G286</f>
        <v>6272.1</v>
      </c>
    </row>
    <row r="191" spans="1:6" ht="31.5">
      <c r="A191" s="60" t="s">
        <v>15</v>
      </c>
      <c r="B191" s="45" t="s">
        <v>190</v>
      </c>
      <c r="C191" s="45" t="s">
        <v>10</v>
      </c>
      <c r="D191" s="22">
        <f>'2018 год Приложение  5'!E287</f>
        <v>809.4</v>
      </c>
      <c r="E191" s="22">
        <f>'2018 год Приложение  5'!F287</f>
        <v>4.1</v>
      </c>
      <c r="F191" s="22">
        <f>'2018 год Приложение  5'!G287</f>
        <v>813.5</v>
      </c>
    </row>
    <row r="192" spans="1:6" ht="15.75">
      <c r="A192" s="60" t="s">
        <v>11</v>
      </c>
      <c r="B192" s="45" t="s">
        <v>190</v>
      </c>
      <c r="C192" s="45" t="s">
        <v>14</v>
      </c>
      <c r="D192" s="22">
        <f>'2018 год Приложение  5'!E288</f>
        <v>18</v>
      </c>
      <c r="E192" s="22">
        <f>'2018 год Приложение  5'!F288</f>
        <v>-0.1</v>
      </c>
      <c r="F192" s="22">
        <f>'2018 год Приложение  5'!G288</f>
        <v>17.9</v>
      </c>
    </row>
    <row r="193" spans="1:6" ht="31.5">
      <c r="A193" s="43" t="s">
        <v>56</v>
      </c>
      <c r="B193" s="45" t="s">
        <v>191</v>
      </c>
      <c r="C193" s="45"/>
      <c r="D193" s="22">
        <f>'2018 год Приложение  5'!E289</f>
        <v>34528.1</v>
      </c>
      <c r="E193" s="22">
        <f>'2018 год Приложение  5'!F289</f>
        <v>8.100000000000005</v>
      </c>
      <c r="F193" s="22">
        <f>'2018 год Приложение  5'!G289</f>
        <v>34536.2</v>
      </c>
    </row>
    <row r="194" spans="1:6" ht="63">
      <c r="A194" s="24" t="s">
        <v>17</v>
      </c>
      <c r="B194" s="45" t="s">
        <v>191</v>
      </c>
      <c r="C194" s="45" t="s">
        <v>18</v>
      </c>
      <c r="D194" s="22">
        <f>'2018 год Приложение  5'!E290</f>
        <v>30332.1</v>
      </c>
      <c r="E194" s="22">
        <f>'2018 год Приложение  5'!F290</f>
        <v>43.2</v>
      </c>
      <c r="F194" s="22">
        <f>'2018 год Приложение  5'!G290</f>
        <v>30375.3</v>
      </c>
    </row>
    <row r="195" spans="1:6" ht="31.5">
      <c r="A195" s="60" t="s">
        <v>15</v>
      </c>
      <c r="B195" s="45" t="s">
        <v>191</v>
      </c>
      <c r="C195" s="45" t="s">
        <v>10</v>
      </c>
      <c r="D195" s="22">
        <f>'2018 год Приложение  5'!E291</f>
        <v>598.3</v>
      </c>
      <c r="E195" s="22">
        <f>'2018 год Приложение  5'!F291</f>
        <v>-63</v>
      </c>
      <c r="F195" s="22">
        <f>'2018 год Приложение  5'!G291</f>
        <v>535.3</v>
      </c>
    </row>
    <row r="196" spans="1:6" ht="15.75">
      <c r="A196" s="43" t="s">
        <v>31</v>
      </c>
      <c r="B196" s="45" t="s">
        <v>191</v>
      </c>
      <c r="C196" s="45" t="s">
        <v>19</v>
      </c>
      <c r="D196" s="22">
        <f>'2018 год Приложение  5'!E292</f>
        <v>3587.9</v>
      </c>
      <c r="E196" s="22">
        <f>'2018 год Приложение  5'!F292</f>
        <v>32.1</v>
      </c>
      <c r="F196" s="22">
        <f>'2018 год Приложение  5'!G292</f>
        <v>3620</v>
      </c>
    </row>
    <row r="197" spans="1:6" ht="15.75">
      <c r="A197" s="60" t="s">
        <v>11</v>
      </c>
      <c r="B197" s="45" t="s">
        <v>191</v>
      </c>
      <c r="C197" s="45" t="s">
        <v>14</v>
      </c>
      <c r="D197" s="22">
        <f>'2018 год Приложение  5'!E293</f>
        <v>9.8</v>
      </c>
      <c r="E197" s="22">
        <f>'2018 год Приложение  5'!F293</f>
        <v>-4.2</v>
      </c>
      <c r="F197" s="22">
        <f>'2018 год Приложение  5'!G293</f>
        <v>5.6000000000000005</v>
      </c>
    </row>
    <row r="198" spans="1:6" ht="31.5">
      <c r="A198" s="32" t="s">
        <v>60</v>
      </c>
      <c r="B198" s="33" t="s">
        <v>192</v>
      </c>
      <c r="C198" s="33" t="s">
        <v>0</v>
      </c>
      <c r="D198" s="34">
        <f>D209+D205+D201+D213+D199+D207+D203+D211</f>
        <v>63639.5</v>
      </c>
      <c r="E198" s="34">
        <f>E209+E205+E201+E213+E199+E207+E203+E211</f>
        <v>197.2</v>
      </c>
      <c r="F198" s="34">
        <f>F209+F205+F201+F213+F199+F207+F203+F211</f>
        <v>63836.7</v>
      </c>
    </row>
    <row r="199" spans="1:6" ht="31.5">
      <c r="A199" s="48" t="s">
        <v>292</v>
      </c>
      <c r="B199" s="45" t="s">
        <v>289</v>
      </c>
      <c r="C199" s="45"/>
      <c r="D199" s="39">
        <f>'2018 год Приложение  5'!E114</f>
        <v>335</v>
      </c>
      <c r="E199" s="39">
        <f>'2018 год Приложение  5'!F114</f>
        <v>0</v>
      </c>
      <c r="F199" s="39">
        <f>'2018 год Приложение  5'!G114</f>
        <v>335</v>
      </c>
    </row>
    <row r="200" spans="1:6" ht="31.5">
      <c r="A200" s="61" t="s">
        <v>12</v>
      </c>
      <c r="B200" s="45" t="s">
        <v>289</v>
      </c>
      <c r="C200" s="45" t="s">
        <v>13</v>
      </c>
      <c r="D200" s="39">
        <f>'2018 год Приложение  5'!E115</f>
        <v>335</v>
      </c>
      <c r="E200" s="39">
        <f>'2018 год Приложение  5'!F115</f>
        <v>0</v>
      </c>
      <c r="F200" s="39">
        <f>'2018 год Приложение  5'!G115</f>
        <v>335</v>
      </c>
    </row>
    <row r="201" spans="1:6" ht="31.5">
      <c r="A201" s="43" t="s">
        <v>61</v>
      </c>
      <c r="B201" s="45" t="s">
        <v>193</v>
      </c>
      <c r="C201" s="45"/>
      <c r="D201" s="39">
        <f>'2018 год Приложение  5'!E116</f>
        <v>58594.1</v>
      </c>
      <c r="E201" s="39">
        <f>'2018 год Приложение  5'!F116</f>
        <v>-2</v>
      </c>
      <c r="F201" s="39">
        <f>'2018 год Приложение  5'!G116</f>
        <v>58592.1</v>
      </c>
    </row>
    <row r="202" spans="1:6" ht="31.5">
      <c r="A202" s="61" t="s">
        <v>12</v>
      </c>
      <c r="B202" s="45" t="s">
        <v>193</v>
      </c>
      <c r="C202" s="45" t="s">
        <v>13</v>
      </c>
      <c r="D202" s="39">
        <f>'2018 год Приложение  5'!E117</f>
        <v>58594.1</v>
      </c>
      <c r="E202" s="39">
        <f>'2018 год Приложение  5'!F117</f>
        <v>-2</v>
      </c>
      <c r="F202" s="39">
        <f>'2018 год Приложение  5'!G117</f>
        <v>58592.1</v>
      </c>
    </row>
    <row r="203" spans="1:6" ht="63">
      <c r="A203" s="24" t="s">
        <v>348</v>
      </c>
      <c r="B203" s="45" t="s">
        <v>349</v>
      </c>
      <c r="C203" s="45"/>
      <c r="D203" s="39">
        <f>D204</f>
        <v>2025.8</v>
      </c>
      <c r="E203" s="39">
        <f>E204</f>
        <v>199.2</v>
      </c>
      <c r="F203" s="39">
        <f>F204</f>
        <v>2225</v>
      </c>
    </row>
    <row r="204" spans="1:6" ht="31.5">
      <c r="A204" s="61" t="s">
        <v>12</v>
      </c>
      <c r="B204" s="45" t="s">
        <v>349</v>
      </c>
      <c r="C204" s="45" t="s">
        <v>13</v>
      </c>
      <c r="D204" s="39">
        <f>'2018 год Приложение  5'!E119</f>
        <v>2025.8</v>
      </c>
      <c r="E204" s="39">
        <f>'2018 год Приложение  5'!F119</f>
        <v>199.2</v>
      </c>
      <c r="F204" s="39">
        <f>D204+E204</f>
        <v>2225</v>
      </c>
    </row>
    <row r="205" spans="1:6" ht="15.75">
      <c r="A205" s="62" t="s">
        <v>45</v>
      </c>
      <c r="B205" s="45" t="s">
        <v>194</v>
      </c>
      <c r="C205" s="45"/>
      <c r="D205" s="39">
        <f>'2018 год Приложение  5'!E120</f>
        <v>300.7</v>
      </c>
      <c r="E205" s="39">
        <f>'2018 год Приложение  5'!F120</f>
        <v>0</v>
      </c>
      <c r="F205" s="39">
        <f>'2018 год Приложение  5'!G120</f>
        <v>300.7</v>
      </c>
    </row>
    <row r="206" spans="1:6" ht="31.5">
      <c r="A206" s="62" t="s">
        <v>12</v>
      </c>
      <c r="B206" s="45" t="s">
        <v>194</v>
      </c>
      <c r="C206" s="45" t="s">
        <v>13</v>
      </c>
      <c r="D206" s="39">
        <f>'2018 год Приложение  5'!E121</f>
        <v>300.7</v>
      </c>
      <c r="E206" s="39">
        <f>'2018 год Приложение  5'!F121</f>
        <v>0</v>
      </c>
      <c r="F206" s="39">
        <f>'2018 год Приложение  5'!G121</f>
        <v>300.7</v>
      </c>
    </row>
    <row r="207" spans="1:6" ht="31.5">
      <c r="A207" s="104" t="s">
        <v>309</v>
      </c>
      <c r="B207" s="45" t="s">
        <v>308</v>
      </c>
      <c r="C207" s="17"/>
      <c r="D207" s="39">
        <f>'2018 год Приложение  5'!E122</f>
        <v>20</v>
      </c>
      <c r="E207" s="39">
        <f>'2018 год Приложение  5'!F122</f>
        <v>0</v>
      </c>
      <c r="F207" s="39">
        <f>'2018 год Приложение  5'!G122</f>
        <v>20</v>
      </c>
    </row>
    <row r="208" spans="1:6" ht="31.5">
      <c r="A208" s="24" t="s">
        <v>15</v>
      </c>
      <c r="B208" s="45" t="s">
        <v>308</v>
      </c>
      <c r="C208" s="17" t="s">
        <v>10</v>
      </c>
      <c r="D208" s="39">
        <f>'2018 год Приложение  5'!E123</f>
        <v>20</v>
      </c>
      <c r="E208" s="39">
        <f>'2018 год Приложение  5'!F123</f>
        <v>0</v>
      </c>
      <c r="F208" s="39">
        <f>'2018 год Приложение  5'!G123</f>
        <v>20</v>
      </c>
    </row>
    <row r="209" spans="1:6" ht="31.5">
      <c r="A209" s="62" t="s">
        <v>46</v>
      </c>
      <c r="B209" s="45" t="s">
        <v>195</v>
      </c>
      <c r="C209" s="45"/>
      <c r="D209" s="39">
        <f>'2018 год Приложение  5'!E124</f>
        <v>2000</v>
      </c>
      <c r="E209" s="39">
        <f>'2018 год Приложение  5'!F124</f>
        <v>0</v>
      </c>
      <c r="F209" s="39">
        <f>'2018 год Приложение  5'!G124</f>
        <v>2000</v>
      </c>
    </row>
    <row r="210" spans="1:6" ht="31.5">
      <c r="A210" s="24" t="s">
        <v>15</v>
      </c>
      <c r="B210" s="45" t="s">
        <v>195</v>
      </c>
      <c r="C210" s="45" t="s">
        <v>10</v>
      </c>
      <c r="D210" s="39">
        <f>'2018 год Приложение  5'!E125</f>
        <v>2000</v>
      </c>
      <c r="E210" s="39">
        <f>'2018 год Приложение  5'!F125</f>
        <v>0</v>
      </c>
      <c r="F210" s="39">
        <f>'2018 год Приложение  5'!G125</f>
        <v>2000</v>
      </c>
    </row>
    <row r="211" spans="1:6" ht="36" customHeight="1">
      <c r="A211" s="71" t="s">
        <v>373</v>
      </c>
      <c r="B211" s="45" t="s">
        <v>372</v>
      </c>
      <c r="C211" s="17"/>
      <c r="D211" s="39">
        <f>'2018 год Приложение  5'!E126</f>
        <v>263.9</v>
      </c>
      <c r="E211" s="39">
        <f>'2018 год Приложение  5'!F126</f>
        <v>0</v>
      </c>
      <c r="F211" s="39">
        <f>'2018 год Приложение  5'!G126</f>
        <v>263.9</v>
      </c>
    </row>
    <row r="212" spans="1:6" ht="31.5">
      <c r="A212" s="24" t="s">
        <v>12</v>
      </c>
      <c r="B212" s="45" t="s">
        <v>372</v>
      </c>
      <c r="C212" s="17" t="s">
        <v>13</v>
      </c>
      <c r="D212" s="39">
        <f>'2018 год Приложение  5'!E127</f>
        <v>263.9</v>
      </c>
      <c r="E212" s="39">
        <f>'2018 год Приложение  5'!F127</f>
        <v>0</v>
      </c>
      <c r="F212" s="39">
        <f>'2018 год Приложение  5'!G127</f>
        <v>263.9</v>
      </c>
    </row>
    <row r="213" spans="1:6" ht="47.25">
      <c r="A213" s="24" t="s">
        <v>267</v>
      </c>
      <c r="B213" s="45" t="s">
        <v>283</v>
      </c>
      <c r="C213" s="17"/>
      <c r="D213" s="39">
        <f>'2018 год Приложение  5'!E128</f>
        <v>100</v>
      </c>
      <c r="E213" s="39">
        <f>'2018 год Приложение  5'!F128</f>
        <v>0</v>
      </c>
      <c r="F213" s="39">
        <f>'2018 год Приложение  5'!G128</f>
        <v>100</v>
      </c>
    </row>
    <row r="214" spans="1:6" ht="31.5">
      <c r="A214" s="24" t="s">
        <v>12</v>
      </c>
      <c r="B214" s="45" t="s">
        <v>283</v>
      </c>
      <c r="C214" s="17" t="s">
        <v>13</v>
      </c>
      <c r="D214" s="39">
        <f>'2018 год Приложение  5'!E129</f>
        <v>100</v>
      </c>
      <c r="E214" s="39">
        <f>'2018 год Приложение  5'!F129</f>
        <v>0</v>
      </c>
      <c r="F214" s="39">
        <f>'2018 год Приложение  5'!G129</f>
        <v>100</v>
      </c>
    </row>
    <row r="215" spans="1:6" ht="31.5">
      <c r="A215" s="32" t="s">
        <v>94</v>
      </c>
      <c r="B215" s="33" t="s">
        <v>209</v>
      </c>
      <c r="C215" s="33" t="s">
        <v>0</v>
      </c>
      <c r="D215" s="34">
        <f>D224+D237+D270+D279+D216</f>
        <v>164403.8</v>
      </c>
      <c r="E215" s="34">
        <f>E224+E237+E270+E279+E216</f>
        <v>-2739.2</v>
      </c>
      <c r="F215" s="34">
        <f>F224+F237+F270+F279+F216</f>
        <v>161664.60000000003</v>
      </c>
    </row>
    <row r="216" spans="1:6" ht="31.5">
      <c r="A216" s="12" t="s">
        <v>405</v>
      </c>
      <c r="B216" s="112" t="s">
        <v>210</v>
      </c>
      <c r="C216" s="112"/>
      <c r="D216" s="181">
        <f>D217+D219</f>
        <v>25390.699999999997</v>
      </c>
      <c r="E216" s="181">
        <f>E217+E219</f>
        <v>-2750</v>
      </c>
      <c r="F216" s="181">
        <f>F217+F219</f>
        <v>22640.699999999997</v>
      </c>
    </row>
    <row r="217" spans="1:6" ht="15.75">
      <c r="A217" s="165" t="s">
        <v>401</v>
      </c>
      <c r="B217" s="38" t="s">
        <v>400</v>
      </c>
      <c r="C217" s="38"/>
      <c r="D217" s="39">
        <f>D218</f>
        <v>3241.6</v>
      </c>
      <c r="E217" s="39">
        <f>E218</f>
        <v>-2500</v>
      </c>
      <c r="F217" s="39">
        <f>F218</f>
        <v>741.5999999999999</v>
      </c>
    </row>
    <row r="218" spans="1:6" ht="15.75">
      <c r="A218" s="165" t="s">
        <v>362</v>
      </c>
      <c r="B218" s="38" t="s">
        <v>400</v>
      </c>
      <c r="C218" s="38" t="s">
        <v>363</v>
      </c>
      <c r="D218" s="39">
        <f>'2018 год Приложение  5'!E133</f>
        <v>3241.6</v>
      </c>
      <c r="E218" s="39">
        <v>-2500</v>
      </c>
      <c r="F218" s="39">
        <f>'2018 год Приложение  5'!G133</f>
        <v>741.5999999999999</v>
      </c>
    </row>
    <row r="219" spans="1:6" ht="31.5">
      <c r="A219" s="79" t="s">
        <v>16</v>
      </c>
      <c r="B219" s="17" t="s">
        <v>211</v>
      </c>
      <c r="C219" s="23"/>
      <c r="D219" s="22">
        <f>SUM(D220:D223)</f>
        <v>22149.1</v>
      </c>
      <c r="E219" s="22">
        <f>SUM(E220:E223)</f>
        <v>-250</v>
      </c>
      <c r="F219" s="22">
        <f>SUM(F220:F223)</f>
        <v>21899.1</v>
      </c>
    </row>
    <row r="220" spans="1:6" ht="63">
      <c r="A220" s="58" t="s">
        <v>17</v>
      </c>
      <c r="B220" s="17" t="s">
        <v>211</v>
      </c>
      <c r="C220" s="45" t="s">
        <v>18</v>
      </c>
      <c r="D220" s="22">
        <f>'2018 год Приложение  5'!E397</f>
        <v>20213.7</v>
      </c>
      <c r="E220" s="22">
        <f>'2018 год Приложение  5'!F397</f>
        <v>-210</v>
      </c>
      <c r="F220" s="22">
        <f>'2018 год Приложение  5'!G397</f>
        <v>20003.7</v>
      </c>
    </row>
    <row r="221" spans="1:6" ht="31.5">
      <c r="A221" s="48" t="s">
        <v>15</v>
      </c>
      <c r="B221" s="17" t="s">
        <v>211</v>
      </c>
      <c r="C221" s="45" t="s">
        <v>10</v>
      </c>
      <c r="D221" s="22">
        <f>'2018 год Приложение  5'!E398</f>
        <v>1292.1000000000001</v>
      </c>
      <c r="E221" s="22">
        <f>'2018 год Приложение  5'!F398</f>
        <v>-40</v>
      </c>
      <c r="F221" s="22">
        <f>'2018 год Приложение  5'!G398</f>
        <v>1252.1000000000001</v>
      </c>
    </row>
    <row r="222" spans="1:6" ht="15.75">
      <c r="A222" s="44" t="s">
        <v>31</v>
      </c>
      <c r="B222" s="17" t="s">
        <v>211</v>
      </c>
      <c r="C222" s="45" t="s">
        <v>19</v>
      </c>
      <c r="D222" s="22">
        <f>'2018 год Приложение  5'!E399</f>
        <v>619.7</v>
      </c>
      <c r="E222" s="22">
        <f>'2018 год Приложение  5'!F399</f>
        <v>0</v>
      </c>
      <c r="F222" s="22">
        <f>'2018 год Приложение  5'!G399</f>
        <v>619.7</v>
      </c>
    </row>
    <row r="223" spans="1:6" ht="15.75">
      <c r="A223" s="48" t="s">
        <v>11</v>
      </c>
      <c r="B223" s="17" t="s">
        <v>211</v>
      </c>
      <c r="C223" s="45" t="s">
        <v>14</v>
      </c>
      <c r="D223" s="22">
        <f>'2018 год Приложение  5'!E400</f>
        <v>23.6</v>
      </c>
      <c r="E223" s="22">
        <f>'2018 год Приложение  5'!F400</f>
        <v>0</v>
      </c>
      <c r="F223" s="22">
        <f>'2018 год Приложение  5'!G400</f>
        <v>23.6</v>
      </c>
    </row>
    <row r="224" spans="1:6" ht="31.5">
      <c r="A224" s="12" t="s">
        <v>96</v>
      </c>
      <c r="B224" s="13" t="s">
        <v>212</v>
      </c>
      <c r="C224" s="13" t="s">
        <v>0</v>
      </c>
      <c r="D224" s="14">
        <f>D225+D227+D229+D233</f>
        <v>26284.5</v>
      </c>
      <c r="E224" s="14">
        <f>E225+E227+E229+E233</f>
        <v>0</v>
      </c>
      <c r="F224" s="14">
        <f>F225+F227+F229+F233</f>
        <v>26284.5</v>
      </c>
    </row>
    <row r="225" spans="1:6" ht="47.25">
      <c r="A225" s="18" t="s">
        <v>65</v>
      </c>
      <c r="B225" s="17" t="s">
        <v>213</v>
      </c>
      <c r="C225" s="9"/>
      <c r="D225" s="10">
        <f>D226</f>
        <v>3855.3</v>
      </c>
      <c r="E225" s="10">
        <f>E226</f>
        <v>0</v>
      </c>
      <c r="F225" s="10">
        <f>F226</f>
        <v>3855.3</v>
      </c>
    </row>
    <row r="226" spans="1:6" ht="31.5">
      <c r="A226" s="48" t="s">
        <v>15</v>
      </c>
      <c r="B226" s="17" t="s">
        <v>213</v>
      </c>
      <c r="C226" s="45" t="s">
        <v>10</v>
      </c>
      <c r="D226" s="22">
        <f>'2018 год Приложение  5'!E315</f>
        <v>3855.3</v>
      </c>
      <c r="E226" s="22">
        <f>'2018 год Приложение  5'!F315</f>
        <v>0</v>
      </c>
      <c r="F226" s="22">
        <f>'2018 год Приложение  5'!G315</f>
        <v>3855.3</v>
      </c>
    </row>
    <row r="227" spans="1:6" ht="23.25" customHeight="1">
      <c r="A227" s="59" t="s">
        <v>20</v>
      </c>
      <c r="B227" s="17" t="s">
        <v>214</v>
      </c>
      <c r="C227" s="23"/>
      <c r="D227" s="22">
        <f>D228</f>
        <v>350</v>
      </c>
      <c r="E227" s="22">
        <f>E228</f>
        <v>0</v>
      </c>
      <c r="F227" s="22">
        <f>F228</f>
        <v>350</v>
      </c>
    </row>
    <row r="228" spans="1:6" ht="31.5">
      <c r="A228" s="48" t="s">
        <v>15</v>
      </c>
      <c r="B228" s="17" t="s">
        <v>214</v>
      </c>
      <c r="C228" s="45" t="s">
        <v>10</v>
      </c>
      <c r="D228" s="22">
        <f>'2018 год Приложение  5'!E317</f>
        <v>350</v>
      </c>
      <c r="E228" s="22">
        <f>'2018 год Приложение  5'!F317</f>
        <v>0</v>
      </c>
      <c r="F228" s="22">
        <f>'2018 год Приложение  5'!G317</f>
        <v>350</v>
      </c>
    </row>
    <row r="229" spans="1:6" ht="31.5">
      <c r="A229" s="59" t="s">
        <v>16</v>
      </c>
      <c r="B229" s="17" t="s">
        <v>215</v>
      </c>
      <c r="C229" s="23"/>
      <c r="D229" s="22">
        <f>SUM(D230:D232)</f>
        <v>16381.6</v>
      </c>
      <c r="E229" s="22">
        <f>SUM(E230:E232)</f>
        <v>3.2</v>
      </c>
      <c r="F229" s="22">
        <f>SUM(F230:F232)</f>
        <v>16384.8</v>
      </c>
    </row>
    <row r="230" spans="1:6" ht="63">
      <c r="A230" s="58" t="s">
        <v>17</v>
      </c>
      <c r="B230" s="17" t="s">
        <v>215</v>
      </c>
      <c r="C230" s="45" t="s">
        <v>18</v>
      </c>
      <c r="D230" s="22">
        <f>'2018 год Приложение  5'!E319</f>
        <v>14465</v>
      </c>
      <c r="E230" s="22">
        <f>'2018 год Приложение  5'!F319</f>
        <v>0</v>
      </c>
      <c r="F230" s="22">
        <f>'2018 год Приложение  5'!G319</f>
        <v>14465</v>
      </c>
    </row>
    <row r="231" spans="1:6" ht="31.5">
      <c r="A231" s="48" t="s">
        <v>15</v>
      </c>
      <c r="B231" s="17" t="s">
        <v>215</v>
      </c>
      <c r="C231" s="45" t="s">
        <v>10</v>
      </c>
      <c r="D231" s="22">
        <f>'2018 год Приложение  5'!E320</f>
        <v>1901.6</v>
      </c>
      <c r="E231" s="22">
        <f>'2018 год Приложение  5'!F320</f>
        <v>3.2</v>
      </c>
      <c r="F231" s="22">
        <f>'2018 год Приложение  5'!G320</f>
        <v>1904.8</v>
      </c>
    </row>
    <row r="232" spans="1:6" ht="15.75">
      <c r="A232" s="48" t="s">
        <v>11</v>
      </c>
      <c r="B232" s="17" t="s">
        <v>215</v>
      </c>
      <c r="C232" s="45" t="s">
        <v>14</v>
      </c>
      <c r="D232" s="22">
        <f>'2018 год Приложение  5'!E321</f>
        <v>15</v>
      </c>
      <c r="E232" s="22">
        <f>'2018 год Приложение  5'!F321</f>
        <v>0</v>
      </c>
      <c r="F232" s="22">
        <f>'2018 год Приложение  5'!G321</f>
        <v>15</v>
      </c>
    </row>
    <row r="233" spans="1:6" ht="31.5">
      <c r="A233" s="59" t="s">
        <v>55</v>
      </c>
      <c r="B233" s="17" t="s">
        <v>216</v>
      </c>
      <c r="C233" s="23"/>
      <c r="D233" s="22">
        <f>SUM(D234:D236)</f>
        <v>5697.6</v>
      </c>
      <c r="E233" s="22">
        <f>SUM(E234:E236)</f>
        <v>-3.2</v>
      </c>
      <c r="F233" s="22">
        <f>SUM(F234:F236)</f>
        <v>5694.400000000001</v>
      </c>
    </row>
    <row r="234" spans="1:6" ht="63">
      <c r="A234" s="47" t="s">
        <v>17</v>
      </c>
      <c r="B234" s="17" t="s">
        <v>216</v>
      </c>
      <c r="C234" s="23" t="s">
        <v>18</v>
      </c>
      <c r="D234" s="22">
        <f>'2018 год Приложение  5'!E323</f>
        <v>1739.7</v>
      </c>
      <c r="E234" s="22">
        <f>'2018 год Приложение  5'!F323</f>
        <v>0</v>
      </c>
      <c r="F234" s="22">
        <f>'2018 год Приложение  5'!G323</f>
        <v>1739.7</v>
      </c>
    </row>
    <row r="235" spans="1:6" ht="31.5">
      <c r="A235" s="48" t="s">
        <v>15</v>
      </c>
      <c r="B235" s="17" t="s">
        <v>216</v>
      </c>
      <c r="C235" s="45" t="s">
        <v>10</v>
      </c>
      <c r="D235" s="22">
        <f>'2018 год Приложение  5'!E324</f>
        <v>3347.9</v>
      </c>
      <c r="E235" s="22">
        <f>'2018 год Приложение  5'!F324</f>
        <v>-3.2</v>
      </c>
      <c r="F235" s="22">
        <f>'2018 год Приложение  5'!G324</f>
        <v>3344.7000000000003</v>
      </c>
    </row>
    <row r="236" spans="1:6" ht="15.75">
      <c r="A236" s="48" t="s">
        <v>11</v>
      </c>
      <c r="B236" s="17" t="s">
        <v>216</v>
      </c>
      <c r="C236" s="45" t="s">
        <v>14</v>
      </c>
      <c r="D236" s="22">
        <f>'2018 год Приложение  5'!E325</f>
        <v>610</v>
      </c>
      <c r="E236" s="22">
        <f>'2018 год Приложение  5'!F325</f>
        <v>0</v>
      </c>
      <c r="F236" s="22">
        <f>'2018 год Приложение  5'!G325</f>
        <v>610</v>
      </c>
    </row>
    <row r="237" spans="1:6" ht="15.75">
      <c r="A237" s="12" t="s">
        <v>97</v>
      </c>
      <c r="B237" s="13" t="s">
        <v>217</v>
      </c>
      <c r="C237" s="13" t="s">
        <v>0</v>
      </c>
      <c r="D237" s="14">
        <f>D238+D240+D245+D252+D255+D258+D264+D267+D249+D261</f>
        <v>111814.80000000002</v>
      </c>
      <c r="E237" s="14">
        <f>E238+E240+E245+E252+E255+E258+E264+E267+E249+E261</f>
        <v>-229.4</v>
      </c>
      <c r="F237" s="14">
        <f>F238+F240+F245+F252+F255+F258+F264+F267+F249+F261</f>
        <v>111585.40000000001</v>
      </c>
    </row>
    <row r="238" spans="1:6" ht="31.5">
      <c r="A238" s="18" t="s">
        <v>22</v>
      </c>
      <c r="B238" s="17" t="s">
        <v>218</v>
      </c>
      <c r="C238" s="9"/>
      <c r="D238" s="10">
        <f>D239</f>
        <v>150.8</v>
      </c>
      <c r="E238" s="10">
        <f>E239</f>
        <v>0</v>
      </c>
      <c r="F238" s="10">
        <f>F239</f>
        <v>150.8</v>
      </c>
    </row>
    <row r="239" spans="1:6" ht="31.5">
      <c r="A239" s="63" t="s">
        <v>15</v>
      </c>
      <c r="B239" s="17" t="s">
        <v>218</v>
      </c>
      <c r="C239" s="30" t="s">
        <v>10</v>
      </c>
      <c r="D239" s="39">
        <f>'2018 год Приложение  5'!E136</f>
        <v>150.8</v>
      </c>
      <c r="E239" s="39">
        <f>'2018 год Приложение  5'!F136</f>
        <v>0</v>
      </c>
      <c r="F239" s="39">
        <f>'2018 год Приложение  5'!G136</f>
        <v>150.8</v>
      </c>
    </row>
    <row r="240" spans="1:6" ht="31.5">
      <c r="A240" s="81" t="s">
        <v>16</v>
      </c>
      <c r="B240" s="17" t="s">
        <v>219</v>
      </c>
      <c r="C240" s="38"/>
      <c r="D240" s="39">
        <f>SUM(D241:D244)</f>
        <v>98231</v>
      </c>
      <c r="E240" s="39">
        <f>SUM(E241:E244)</f>
        <v>-342.4</v>
      </c>
      <c r="F240" s="39">
        <f>SUM(F241:F244)</f>
        <v>97888.59999999999</v>
      </c>
    </row>
    <row r="241" spans="1:6" ht="63">
      <c r="A241" s="72" t="s">
        <v>17</v>
      </c>
      <c r="B241" s="17" t="s">
        <v>219</v>
      </c>
      <c r="C241" s="30" t="s">
        <v>18</v>
      </c>
      <c r="D241" s="39">
        <f>'2018 год Приложение  5'!E138</f>
        <v>79889.5</v>
      </c>
      <c r="E241" s="39">
        <f>'2018 год Приложение  5'!F138</f>
        <v>200</v>
      </c>
      <c r="F241" s="39">
        <f>'2018 год Приложение  5'!G138</f>
        <v>80089.5</v>
      </c>
    </row>
    <row r="242" spans="1:6" ht="31.5">
      <c r="A242" s="82" t="s">
        <v>15</v>
      </c>
      <c r="B242" s="17" t="s">
        <v>219</v>
      </c>
      <c r="C242" s="30" t="s">
        <v>10</v>
      </c>
      <c r="D242" s="39">
        <f>'2018 год Приложение  5'!E139</f>
        <v>9948.4</v>
      </c>
      <c r="E242" s="39">
        <f>'2018 год Приложение  5'!F139</f>
        <v>-789</v>
      </c>
      <c r="F242" s="39">
        <f>'2018 год Приложение  5'!G139</f>
        <v>9159.4</v>
      </c>
    </row>
    <row r="243" spans="1:6" ht="15.75">
      <c r="A243" s="71" t="s">
        <v>83</v>
      </c>
      <c r="B243" s="17" t="s">
        <v>219</v>
      </c>
      <c r="C243" s="30" t="s">
        <v>19</v>
      </c>
      <c r="D243" s="39">
        <f>'2018 год Приложение  5'!E140</f>
        <v>8036.1</v>
      </c>
      <c r="E243" s="39">
        <f>'2018 год Приложение  5'!F140</f>
        <v>201.3</v>
      </c>
      <c r="F243" s="39">
        <f>'2018 год Приложение  5'!G140</f>
        <v>8237.4</v>
      </c>
    </row>
    <row r="244" spans="1:6" ht="15.75">
      <c r="A244" s="63" t="s">
        <v>11</v>
      </c>
      <c r="B244" s="17" t="s">
        <v>219</v>
      </c>
      <c r="C244" s="30" t="s">
        <v>14</v>
      </c>
      <c r="D244" s="39">
        <f>'2018 год Приложение  5'!E141</f>
        <v>357</v>
      </c>
      <c r="E244" s="39">
        <f>'2018 год Приложение  5'!F141</f>
        <v>45.3</v>
      </c>
      <c r="F244" s="39">
        <f>'2018 год Приложение  5'!G141</f>
        <v>402.3</v>
      </c>
    </row>
    <row r="245" spans="1:6" ht="31.5">
      <c r="A245" s="18" t="s">
        <v>62</v>
      </c>
      <c r="B245" s="17" t="s">
        <v>220</v>
      </c>
      <c r="C245" s="9"/>
      <c r="D245" s="10">
        <f>D247+D246+D248</f>
        <v>10796.6</v>
      </c>
      <c r="E245" s="10">
        <f>E247+E246+E248</f>
        <v>0</v>
      </c>
      <c r="F245" s="10">
        <f>F247+F246+F248</f>
        <v>10796.599999999999</v>
      </c>
    </row>
    <row r="246" spans="1:6" ht="63">
      <c r="A246" s="63" t="s">
        <v>17</v>
      </c>
      <c r="B246" s="17" t="s">
        <v>220</v>
      </c>
      <c r="C246" s="30" t="s">
        <v>18</v>
      </c>
      <c r="D246" s="39">
        <f>'2018 год Приложение  5'!E143</f>
        <v>9069.5</v>
      </c>
      <c r="E246" s="39">
        <f>'2018 год Приложение  5'!F143</f>
        <v>0</v>
      </c>
      <c r="F246" s="39">
        <f>'2018 год Приложение  5'!G143</f>
        <v>9069.5</v>
      </c>
    </row>
    <row r="247" spans="1:6" ht="31.5">
      <c r="A247" s="82" t="s">
        <v>15</v>
      </c>
      <c r="B247" s="17" t="s">
        <v>220</v>
      </c>
      <c r="C247" s="30" t="s">
        <v>10</v>
      </c>
      <c r="D247" s="39">
        <f>'2018 год Приложение  5'!E144</f>
        <v>1371.1</v>
      </c>
      <c r="E247" s="39">
        <f>'2018 год Приложение  5'!F144</f>
        <v>190.7</v>
      </c>
      <c r="F247" s="39">
        <f>'2018 год Приложение  5'!G144</f>
        <v>1561.8</v>
      </c>
    </row>
    <row r="248" spans="1:6" ht="15.75">
      <c r="A248" s="18" t="s">
        <v>11</v>
      </c>
      <c r="B248" s="17" t="s">
        <v>220</v>
      </c>
      <c r="C248" s="30" t="s">
        <v>14</v>
      </c>
      <c r="D248" s="39">
        <f>'2018 год Приложение  5'!E145</f>
        <v>356</v>
      </c>
      <c r="E248" s="39">
        <f>'2018 год Приложение  5'!F145</f>
        <v>-190.7</v>
      </c>
      <c r="F248" s="39">
        <f>'2018 год Приложение  5'!G145</f>
        <v>165.3</v>
      </c>
    </row>
    <row r="249" spans="1:6" ht="84.75" customHeight="1">
      <c r="A249" s="107" t="s">
        <v>337</v>
      </c>
      <c r="B249" s="30" t="s">
        <v>261</v>
      </c>
      <c r="C249" s="30"/>
      <c r="D249" s="40">
        <f>D250+D251</f>
        <v>47.8</v>
      </c>
      <c r="E249" s="40">
        <f>E250+E251</f>
        <v>1</v>
      </c>
      <c r="F249" s="40">
        <f>F250+F251</f>
        <v>48.8</v>
      </c>
    </row>
    <row r="250" spans="1:6" ht="63">
      <c r="A250" s="47" t="s">
        <v>17</v>
      </c>
      <c r="B250" s="30" t="s">
        <v>261</v>
      </c>
      <c r="C250" s="30" t="s">
        <v>18</v>
      </c>
      <c r="D250" s="40">
        <f>'2018 год Приложение  5'!E147</f>
        <v>32.8</v>
      </c>
      <c r="E250" s="40">
        <f>'2018 год Приложение  5'!F147</f>
        <v>1</v>
      </c>
      <c r="F250" s="40">
        <f>'2018 год Приложение  5'!G147</f>
        <v>33.8</v>
      </c>
    </row>
    <row r="251" spans="1:6" ht="31.5">
      <c r="A251" s="48" t="s">
        <v>15</v>
      </c>
      <c r="B251" s="30" t="s">
        <v>261</v>
      </c>
      <c r="C251" s="30" t="s">
        <v>10</v>
      </c>
      <c r="D251" s="40">
        <f>'2018 год Приложение  5'!E148</f>
        <v>15</v>
      </c>
      <c r="E251" s="40">
        <f>'2018 год Приложение  5'!F148</f>
        <v>0</v>
      </c>
      <c r="F251" s="40">
        <f>'2018 год Приложение  5'!G148</f>
        <v>15</v>
      </c>
    </row>
    <row r="252" spans="1:6" ht="78.75">
      <c r="A252" s="41" t="s">
        <v>273</v>
      </c>
      <c r="B252" s="30" t="s">
        <v>228</v>
      </c>
      <c r="C252" s="38"/>
      <c r="D252" s="40">
        <f>D253+D254</f>
        <v>100.8</v>
      </c>
      <c r="E252" s="40">
        <f>E253+E254</f>
        <v>2.9</v>
      </c>
      <c r="F252" s="40">
        <f>F253+F254</f>
        <v>103.7</v>
      </c>
    </row>
    <row r="253" spans="1:6" ht="63">
      <c r="A253" s="73" t="s">
        <v>17</v>
      </c>
      <c r="B253" s="30" t="s">
        <v>228</v>
      </c>
      <c r="C253" s="30" t="s">
        <v>18</v>
      </c>
      <c r="D253" s="40">
        <f>'2018 год Приложение  5'!E150</f>
        <v>98.5</v>
      </c>
      <c r="E253" s="40">
        <f>'2018 год Приложение  5'!F150</f>
        <v>2.9</v>
      </c>
      <c r="F253" s="40">
        <f>'2018 год Приложение  5'!G150</f>
        <v>101.4</v>
      </c>
    </row>
    <row r="254" spans="1:6" ht="31.5">
      <c r="A254" s="82" t="s">
        <v>15</v>
      </c>
      <c r="B254" s="30" t="s">
        <v>228</v>
      </c>
      <c r="C254" s="30" t="s">
        <v>10</v>
      </c>
      <c r="D254" s="40">
        <f>'2018 год Приложение  5'!E151</f>
        <v>2.3</v>
      </c>
      <c r="E254" s="40">
        <f>'2018 год Приложение  5'!F151</f>
        <v>0</v>
      </c>
      <c r="F254" s="40">
        <f>'2018 год Приложение  5'!G151</f>
        <v>2.3</v>
      </c>
    </row>
    <row r="255" spans="1:6" ht="78.75">
      <c r="A255" s="42" t="s">
        <v>339</v>
      </c>
      <c r="B255" s="30" t="s">
        <v>229</v>
      </c>
      <c r="C255" s="38"/>
      <c r="D255" s="40">
        <f>D256+D257</f>
        <v>70.6</v>
      </c>
      <c r="E255" s="40">
        <f>E256+E257</f>
        <v>2</v>
      </c>
      <c r="F255" s="40">
        <f>F256+F257</f>
        <v>72.6</v>
      </c>
    </row>
    <row r="256" spans="1:6" ht="63">
      <c r="A256" s="73" t="s">
        <v>17</v>
      </c>
      <c r="B256" s="30" t="s">
        <v>229</v>
      </c>
      <c r="C256" s="30" t="s">
        <v>18</v>
      </c>
      <c r="D256" s="40">
        <f>'2018 год Приложение  5'!E153</f>
        <v>65.6</v>
      </c>
      <c r="E256" s="40">
        <f>'2018 год Приложение  5'!F153</f>
        <v>2</v>
      </c>
      <c r="F256" s="40">
        <f>'2018 год Приложение  5'!G153</f>
        <v>67.6</v>
      </c>
    </row>
    <row r="257" spans="1:6" ht="31.5">
      <c r="A257" s="82" t="s">
        <v>15</v>
      </c>
      <c r="B257" s="30" t="s">
        <v>229</v>
      </c>
      <c r="C257" s="30" t="s">
        <v>10</v>
      </c>
      <c r="D257" s="40">
        <f>'2018 год Приложение  5'!E154</f>
        <v>5</v>
      </c>
      <c r="E257" s="40">
        <f>'2018 год Приложение  5'!F154</f>
        <v>0</v>
      </c>
      <c r="F257" s="40">
        <f>'2018 год Приложение  5'!G154</f>
        <v>5</v>
      </c>
    </row>
    <row r="258" spans="1:6" ht="126">
      <c r="A258" s="132" t="s">
        <v>278</v>
      </c>
      <c r="B258" s="45" t="s">
        <v>230</v>
      </c>
      <c r="C258" s="38"/>
      <c r="D258" s="39">
        <f>D259+D260</f>
        <v>755.6</v>
      </c>
      <c r="E258" s="39">
        <f>E259+E260</f>
        <v>-188.89999999999998</v>
      </c>
      <c r="F258" s="39">
        <f>F259+F260</f>
        <v>566.7</v>
      </c>
    </row>
    <row r="259" spans="1:6" ht="63">
      <c r="A259" s="73" t="s">
        <v>17</v>
      </c>
      <c r="B259" s="45" t="s">
        <v>230</v>
      </c>
      <c r="C259" s="30" t="s">
        <v>18</v>
      </c>
      <c r="D259" s="39">
        <f>'2018 год Приложение  5'!E156</f>
        <v>738.7</v>
      </c>
      <c r="E259" s="39">
        <f>'2018 год Приложение  5'!F156</f>
        <v>-184.7</v>
      </c>
      <c r="F259" s="39">
        <f>'2018 год Приложение  5'!G156</f>
        <v>554</v>
      </c>
    </row>
    <row r="260" spans="1:6" ht="31.5">
      <c r="A260" s="82" t="s">
        <v>15</v>
      </c>
      <c r="B260" s="45" t="s">
        <v>230</v>
      </c>
      <c r="C260" s="30" t="s">
        <v>10</v>
      </c>
      <c r="D260" s="39">
        <f>'2018 год Приложение  5'!E157</f>
        <v>16.9</v>
      </c>
      <c r="E260" s="39">
        <f>'2018 год Приложение  5'!F157</f>
        <v>-4.2</v>
      </c>
      <c r="F260" s="39">
        <f>'2018 год Приложение  5'!G157</f>
        <v>12.7</v>
      </c>
    </row>
    <row r="261" spans="1:6" ht="173.25">
      <c r="A261" s="242" t="s">
        <v>449</v>
      </c>
      <c r="B261" s="45" t="s">
        <v>448</v>
      </c>
      <c r="C261" s="45"/>
      <c r="D261" s="39">
        <f>D262+D263</f>
        <v>0</v>
      </c>
      <c r="E261" s="39">
        <f>E262+E263</f>
        <v>211.1</v>
      </c>
      <c r="F261" s="39">
        <f>F262+F263</f>
        <v>211.1</v>
      </c>
    </row>
    <row r="262" spans="1:6" ht="63">
      <c r="A262" s="24" t="s">
        <v>17</v>
      </c>
      <c r="B262" s="45" t="s">
        <v>448</v>
      </c>
      <c r="C262" s="45" t="s">
        <v>18</v>
      </c>
      <c r="D262" s="39">
        <f>'2018 год Приложение  5'!E159</f>
        <v>0</v>
      </c>
      <c r="E262" s="39">
        <f>'2018 год Приложение  5'!F159</f>
        <v>206.9</v>
      </c>
      <c r="F262" s="39">
        <f>D262+E262</f>
        <v>206.9</v>
      </c>
    </row>
    <row r="263" spans="1:6" ht="31.5">
      <c r="A263" s="24" t="s">
        <v>15</v>
      </c>
      <c r="B263" s="45" t="s">
        <v>448</v>
      </c>
      <c r="C263" s="45" t="s">
        <v>10</v>
      </c>
      <c r="D263" s="39">
        <f>'2018 год Приложение  5'!E160</f>
        <v>0</v>
      </c>
      <c r="E263" s="39">
        <f>'2018 год Приложение  5'!F160</f>
        <v>4.2</v>
      </c>
      <c r="F263" s="39">
        <f>D263+E263</f>
        <v>4.2</v>
      </c>
    </row>
    <row r="264" spans="1:6" ht="63">
      <c r="A264" s="25" t="s">
        <v>263</v>
      </c>
      <c r="B264" s="30" t="s">
        <v>231</v>
      </c>
      <c r="C264" s="38"/>
      <c r="D264" s="40">
        <f>D265+D266</f>
        <v>70.7</v>
      </c>
      <c r="E264" s="40">
        <f>E265+E266</f>
        <v>2</v>
      </c>
      <c r="F264" s="40">
        <f>F265+F266</f>
        <v>72.7</v>
      </c>
    </row>
    <row r="265" spans="1:6" ht="63">
      <c r="A265" s="73" t="s">
        <v>17</v>
      </c>
      <c r="B265" s="30" t="s">
        <v>231</v>
      </c>
      <c r="C265" s="30" t="s">
        <v>18</v>
      </c>
      <c r="D265" s="39">
        <f>'2018 год Приложение  5'!E162</f>
        <v>65.7</v>
      </c>
      <c r="E265" s="39">
        <f>'2018 год Приложение  5'!F162</f>
        <v>2</v>
      </c>
      <c r="F265" s="39">
        <f>'2018 год Приложение  5'!G162</f>
        <v>67.7</v>
      </c>
    </row>
    <row r="266" spans="1:6" ht="31.5">
      <c r="A266" s="82" t="s">
        <v>15</v>
      </c>
      <c r="B266" s="30" t="s">
        <v>231</v>
      </c>
      <c r="C266" s="30" t="s">
        <v>10</v>
      </c>
      <c r="D266" s="39">
        <f>'2018 год Приложение  5'!E163</f>
        <v>5</v>
      </c>
      <c r="E266" s="39">
        <f>'2018 год Приложение  5'!F163</f>
        <v>0</v>
      </c>
      <c r="F266" s="39">
        <f>'2018 год Приложение  5'!G163</f>
        <v>5</v>
      </c>
    </row>
    <row r="267" spans="1:6" ht="31.5">
      <c r="A267" s="48" t="s">
        <v>55</v>
      </c>
      <c r="B267" s="17" t="s">
        <v>221</v>
      </c>
      <c r="C267" s="45"/>
      <c r="D267" s="10">
        <f>D268+D269</f>
        <v>1590.9</v>
      </c>
      <c r="E267" s="10">
        <f>E268+E269</f>
        <v>82.9</v>
      </c>
      <c r="F267" s="10">
        <f>F268+F269</f>
        <v>1673.8000000000002</v>
      </c>
    </row>
    <row r="268" spans="1:6" ht="31.5">
      <c r="A268" s="63" t="s">
        <v>15</v>
      </c>
      <c r="B268" s="17" t="s">
        <v>221</v>
      </c>
      <c r="C268" s="30" t="s">
        <v>10</v>
      </c>
      <c r="D268" s="39">
        <f>'2018 год Приложение  5'!E165</f>
        <v>1390.9</v>
      </c>
      <c r="E268" s="39">
        <f>'2018 год Приложение  5'!F165</f>
        <v>82.9</v>
      </c>
      <c r="F268" s="39">
        <f>'2018 год Приложение  5'!G165</f>
        <v>1473.8000000000002</v>
      </c>
    </row>
    <row r="269" spans="1:6" ht="15.75">
      <c r="A269" s="48" t="s">
        <v>11</v>
      </c>
      <c r="B269" s="17" t="s">
        <v>221</v>
      </c>
      <c r="C269" s="30" t="s">
        <v>14</v>
      </c>
      <c r="D269" s="39">
        <f>'2018 год Приложение  5'!E166</f>
        <v>200</v>
      </c>
      <c r="E269" s="39">
        <f>'2018 год Приложение  5'!F166</f>
        <v>0</v>
      </c>
      <c r="F269" s="39">
        <f>'2018 год Приложение  5'!G166</f>
        <v>200</v>
      </c>
    </row>
    <row r="270" spans="1:6" ht="15.75">
      <c r="A270" s="12" t="s">
        <v>87</v>
      </c>
      <c r="B270" s="13" t="s">
        <v>222</v>
      </c>
      <c r="C270" s="13" t="s">
        <v>0</v>
      </c>
      <c r="D270" s="14">
        <f>D271+D273+D277+D275</f>
        <v>908.8</v>
      </c>
      <c r="E270" s="14">
        <f>E271+E273+E277+E275</f>
        <v>240.2</v>
      </c>
      <c r="F270" s="14">
        <f>F271+F273+F277+F275</f>
        <v>1149</v>
      </c>
    </row>
    <row r="271" spans="1:6" ht="47.25">
      <c r="A271" s="18" t="s">
        <v>23</v>
      </c>
      <c r="B271" s="17" t="s">
        <v>223</v>
      </c>
      <c r="C271" s="9"/>
      <c r="D271" s="10">
        <f>D272</f>
        <v>47</v>
      </c>
      <c r="E271" s="10">
        <f>E272</f>
        <v>0</v>
      </c>
      <c r="F271" s="10">
        <f>F272</f>
        <v>47</v>
      </c>
    </row>
    <row r="272" spans="1:6" ht="31.5">
      <c r="A272" s="63" t="s">
        <v>15</v>
      </c>
      <c r="B272" s="17" t="s">
        <v>223</v>
      </c>
      <c r="C272" s="30" t="s">
        <v>10</v>
      </c>
      <c r="D272" s="39">
        <f>'2018 год Приложение  5'!E169</f>
        <v>47</v>
      </c>
      <c r="E272" s="39">
        <f>'2018 год Приложение  5'!F169</f>
        <v>0</v>
      </c>
      <c r="F272" s="39">
        <f>'2018 год Приложение  5'!G169</f>
        <v>47</v>
      </c>
    </row>
    <row r="273" spans="1:6" ht="63">
      <c r="A273" s="18" t="s">
        <v>24</v>
      </c>
      <c r="B273" s="17" t="s">
        <v>224</v>
      </c>
      <c r="C273" s="9"/>
      <c r="D273" s="10">
        <f>D274</f>
        <v>590</v>
      </c>
      <c r="E273" s="10">
        <f>E274</f>
        <v>240.2</v>
      </c>
      <c r="F273" s="10">
        <f>F274</f>
        <v>830.2</v>
      </c>
    </row>
    <row r="274" spans="1:6" ht="31.5">
      <c r="A274" s="63" t="s">
        <v>15</v>
      </c>
      <c r="B274" s="17" t="s">
        <v>224</v>
      </c>
      <c r="C274" s="30" t="s">
        <v>10</v>
      </c>
      <c r="D274" s="39">
        <f>'2018 год Приложение  5'!E171</f>
        <v>590</v>
      </c>
      <c r="E274" s="39">
        <f>'2018 год Приложение  5'!F171</f>
        <v>240.2</v>
      </c>
      <c r="F274" s="39">
        <f>'2018 год Приложение  5'!G171</f>
        <v>830.2</v>
      </c>
    </row>
    <row r="275" spans="1:6" ht="31.5">
      <c r="A275" s="48" t="s">
        <v>269</v>
      </c>
      <c r="B275" s="17" t="s">
        <v>268</v>
      </c>
      <c r="C275" s="38"/>
      <c r="D275" s="39">
        <f>'2018 год Приложение  5'!E172</f>
        <v>171.8</v>
      </c>
      <c r="E275" s="39">
        <f>'2018 год Приложение  5'!F172</f>
        <v>0</v>
      </c>
      <c r="F275" s="39">
        <f>'2018 год Приложение  5'!G172</f>
        <v>171.8</v>
      </c>
    </row>
    <row r="276" spans="1:6" ht="31.5">
      <c r="A276" s="48" t="s">
        <v>15</v>
      </c>
      <c r="B276" s="17" t="s">
        <v>268</v>
      </c>
      <c r="C276" s="30" t="s">
        <v>10</v>
      </c>
      <c r="D276" s="39">
        <f>'2018 год Приложение  5'!E173</f>
        <v>171.8</v>
      </c>
      <c r="E276" s="39">
        <f>'2018 год Приложение  5'!F173</f>
        <v>0</v>
      </c>
      <c r="F276" s="39">
        <f>'2018 год Приложение  5'!G173</f>
        <v>171.8</v>
      </c>
    </row>
    <row r="277" spans="1:6" ht="15.75">
      <c r="A277" s="75" t="s">
        <v>74</v>
      </c>
      <c r="B277" s="17" t="s">
        <v>225</v>
      </c>
      <c r="C277" s="38"/>
      <c r="D277" s="39">
        <f>'2018 год Приложение  5'!E174</f>
        <v>100</v>
      </c>
      <c r="E277" s="39">
        <f>'2018 год Приложение  5'!F174</f>
        <v>0</v>
      </c>
      <c r="F277" s="39">
        <f>'2018 год Приложение  5'!G174</f>
        <v>100</v>
      </c>
    </row>
    <row r="278" spans="1:6" ht="31.5">
      <c r="A278" s="63" t="s">
        <v>15</v>
      </c>
      <c r="B278" s="17" t="s">
        <v>225</v>
      </c>
      <c r="C278" s="30" t="s">
        <v>10</v>
      </c>
      <c r="D278" s="39">
        <f>'2018 год Приложение  5'!E175</f>
        <v>100</v>
      </c>
      <c r="E278" s="39">
        <f>'2018 год Приложение  5'!F175</f>
        <v>0</v>
      </c>
      <c r="F278" s="39">
        <f>'2018 год Приложение  5'!G175</f>
        <v>100</v>
      </c>
    </row>
    <row r="279" spans="1:6" ht="31.5">
      <c r="A279" s="12" t="s">
        <v>98</v>
      </c>
      <c r="B279" s="13" t="s">
        <v>226</v>
      </c>
      <c r="C279" s="13" t="s">
        <v>0</v>
      </c>
      <c r="D279" s="14">
        <f aca="true" t="shared" si="1" ref="D279:F280">D280</f>
        <v>5</v>
      </c>
      <c r="E279" s="14">
        <f t="shared" si="1"/>
        <v>0</v>
      </c>
      <c r="F279" s="14">
        <f t="shared" si="1"/>
        <v>5</v>
      </c>
    </row>
    <row r="280" spans="1:6" ht="31.5">
      <c r="A280" s="74" t="s">
        <v>106</v>
      </c>
      <c r="B280" s="17" t="s">
        <v>227</v>
      </c>
      <c r="C280" s="38"/>
      <c r="D280" s="39">
        <f t="shared" si="1"/>
        <v>5</v>
      </c>
      <c r="E280" s="39">
        <f t="shared" si="1"/>
        <v>0</v>
      </c>
      <c r="F280" s="39">
        <f t="shared" si="1"/>
        <v>5</v>
      </c>
    </row>
    <row r="281" spans="1:6" ht="31.5">
      <c r="A281" s="63" t="s">
        <v>15</v>
      </c>
      <c r="B281" s="17" t="s">
        <v>227</v>
      </c>
      <c r="C281" s="30" t="s">
        <v>10</v>
      </c>
      <c r="D281" s="39">
        <f>'2018 год Приложение  5'!E178</f>
        <v>5</v>
      </c>
      <c r="E281" s="39">
        <f>'2018 год Приложение  5'!F178</f>
        <v>0</v>
      </c>
      <c r="F281" s="39">
        <f>'2018 год Приложение  5'!G178</f>
        <v>5</v>
      </c>
    </row>
    <row r="282" spans="1:6" ht="31.5">
      <c r="A282" s="32" t="s">
        <v>99</v>
      </c>
      <c r="B282" s="33" t="s">
        <v>184</v>
      </c>
      <c r="C282" s="33" t="s">
        <v>0</v>
      </c>
      <c r="D282" s="34">
        <f>D283+D290+D293</f>
        <v>16606.800000000003</v>
      </c>
      <c r="E282" s="34">
        <f>E283+E290+E293</f>
        <v>0</v>
      </c>
      <c r="F282" s="34">
        <f>F283+F290+F293</f>
        <v>16606.800000000003</v>
      </c>
    </row>
    <row r="283" spans="1:6" ht="31.5">
      <c r="A283" s="12" t="s">
        <v>63</v>
      </c>
      <c r="B283" s="13" t="s">
        <v>196</v>
      </c>
      <c r="C283" s="13" t="s">
        <v>0</v>
      </c>
      <c r="D283" s="14">
        <f>D284+D286</f>
        <v>16059.400000000001</v>
      </c>
      <c r="E283" s="14">
        <f>E284+E286</f>
        <v>0</v>
      </c>
      <c r="F283" s="14">
        <f>F284+F286</f>
        <v>16059.400000000001</v>
      </c>
    </row>
    <row r="284" spans="1:6" ht="15.75">
      <c r="A284" s="16" t="s">
        <v>37</v>
      </c>
      <c r="B284" s="38" t="s">
        <v>197</v>
      </c>
      <c r="C284" s="11"/>
      <c r="D284" s="22">
        <f>D285</f>
        <v>32</v>
      </c>
      <c r="E284" s="22">
        <f>E285</f>
        <v>0</v>
      </c>
      <c r="F284" s="22">
        <f>F285</f>
        <v>32</v>
      </c>
    </row>
    <row r="285" spans="1:6" ht="31.5">
      <c r="A285" s="44" t="s">
        <v>15</v>
      </c>
      <c r="B285" s="38" t="s">
        <v>197</v>
      </c>
      <c r="C285" s="30" t="s">
        <v>10</v>
      </c>
      <c r="D285" s="39">
        <f>'2018 год Приложение  5'!E182</f>
        <v>32</v>
      </c>
      <c r="E285" s="39">
        <f>'2018 год Приложение  5'!F182</f>
        <v>0</v>
      </c>
      <c r="F285" s="39">
        <f>'2018 год Приложение  5'!G182</f>
        <v>32</v>
      </c>
    </row>
    <row r="286" spans="1:6" ht="15.75">
      <c r="A286" s="44" t="s">
        <v>78</v>
      </c>
      <c r="B286" s="38" t="s">
        <v>198</v>
      </c>
      <c r="C286" s="76"/>
      <c r="D286" s="39">
        <f>D288+D287+D289</f>
        <v>16027.400000000001</v>
      </c>
      <c r="E286" s="39">
        <f>E288+E287+E289</f>
        <v>0</v>
      </c>
      <c r="F286" s="39">
        <f>F288+F287+F289</f>
        <v>16027.400000000001</v>
      </c>
    </row>
    <row r="287" spans="1:6" ht="63">
      <c r="A287" s="71" t="s">
        <v>17</v>
      </c>
      <c r="B287" s="38" t="s">
        <v>198</v>
      </c>
      <c r="C287" s="30" t="s">
        <v>18</v>
      </c>
      <c r="D287" s="39">
        <f>'2018 год Приложение  5'!E184</f>
        <v>14982.7</v>
      </c>
      <c r="E287" s="39">
        <f>'2018 год Приложение  5'!F184</f>
        <v>0</v>
      </c>
      <c r="F287" s="39">
        <f>'2018 год Приложение  5'!G184</f>
        <v>14982.7</v>
      </c>
    </row>
    <row r="288" spans="1:6" ht="31.5">
      <c r="A288" s="44" t="s">
        <v>15</v>
      </c>
      <c r="B288" s="38" t="s">
        <v>198</v>
      </c>
      <c r="C288" s="30" t="s">
        <v>10</v>
      </c>
      <c r="D288" s="39">
        <f>'2018 год Приложение  5'!E185</f>
        <v>991.1</v>
      </c>
      <c r="E288" s="39">
        <f>'2018 год Приложение  5'!F185</f>
        <v>0</v>
      </c>
      <c r="F288" s="39">
        <f>'2018 год Приложение  5'!G185</f>
        <v>991.1</v>
      </c>
    </row>
    <row r="289" spans="1:6" ht="15.75">
      <c r="A289" s="44" t="s">
        <v>11</v>
      </c>
      <c r="B289" s="38" t="s">
        <v>264</v>
      </c>
      <c r="C289" s="30" t="s">
        <v>14</v>
      </c>
      <c r="D289" s="39">
        <f>'2018 год Приложение  5'!E186</f>
        <v>53.6</v>
      </c>
      <c r="E289" s="39">
        <f>'2018 год Приложение  5'!F186</f>
        <v>0</v>
      </c>
      <c r="F289" s="39">
        <f>'2018 год Приложение  5'!G186</f>
        <v>53.6</v>
      </c>
    </row>
    <row r="290" spans="1:6" ht="31.5">
      <c r="A290" s="26" t="s">
        <v>104</v>
      </c>
      <c r="B290" s="13" t="s">
        <v>183</v>
      </c>
      <c r="C290" s="13"/>
      <c r="D290" s="14">
        <f aca="true" t="shared" si="2" ref="D290:F291">D291</f>
        <v>397.4</v>
      </c>
      <c r="E290" s="14">
        <f t="shared" si="2"/>
        <v>0</v>
      </c>
      <c r="F290" s="14">
        <f t="shared" si="2"/>
        <v>397.4</v>
      </c>
    </row>
    <row r="291" spans="1:6" ht="31.5">
      <c r="A291" s="24" t="s">
        <v>38</v>
      </c>
      <c r="B291" s="38" t="s">
        <v>199</v>
      </c>
      <c r="C291" s="23"/>
      <c r="D291" s="22">
        <f t="shared" si="2"/>
        <v>397.4</v>
      </c>
      <c r="E291" s="22">
        <f t="shared" si="2"/>
        <v>0</v>
      </c>
      <c r="F291" s="22">
        <f t="shared" si="2"/>
        <v>397.4</v>
      </c>
    </row>
    <row r="292" spans="1:6" ht="31.5">
      <c r="A292" s="44" t="s">
        <v>15</v>
      </c>
      <c r="B292" s="38" t="s">
        <v>199</v>
      </c>
      <c r="C292" s="38" t="s">
        <v>10</v>
      </c>
      <c r="D292" s="39">
        <f>'2018 год Приложение  5'!E189</f>
        <v>397.4</v>
      </c>
      <c r="E292" s="39">
        <f>'2018 год Приложение  5'!F189</f>
        <v>0</v>
      </c>
      <c r="F292" s="39">
        <f>'2018 год Приложение  5'!G189</f>
        <v>397.4</v>
      </c>
    </row>
    <row r="293" spans="1:6" ht="31.5">
      <c r="A293" s="26" t="s">
        <v>134</v>
      </c>
      <c r="B293" s="13" t="s">
        <v>200</v>
      </c>
      <c r="C293" s="13"/>
      <c r="D293" s="14">
        <f>D296+D294+D298</f>
        <v>150</v>
      </c>
      <c r="E293" s="14">
        <f>E296+E294+E298</f>
        <v>0</v>
      </c>
      <c r="F293" s="14">
        <f>F296+F294+F298</f>
        <v>150</v>
      </c>
    </row>
    <row r="294" spans="1:6" ht="63">
      <c r="A294" s="43" t="s">
        <v>135</v>
      </c>
      <c r="B294" s="38" t="s">
        <v>201</v>
      </c>
      <c r="C294" s="23"/>
      <c r="D294" s="39">
        <f>'2018 год Приложение  5'!E191</f>
        <v>40</v>
      </c>
      <c r="E294" s="39">
        <f>'2018 год Приложение  5'!F191</f>
        <v>0</v>
      </c>
      <c r="F294" s="39">
        <f>'2018 год Приложение  5'!G191</f>
        <v>40</v>
      </c>
    </row>
    <row r="295" spans="1:6" ht="31.5">
      <c r="A295" s="43" t="s">
        <v>15</v>
      </c>
      <c r="B295" s="38" t="s">
        <v>201</v>
      </c>
      <c r="C295" s="23" t="s">
        <v>10</v>
      </c>
      <c r="D295" s="39">
        <f>'2018 год Приложение  5'!E192</f>
        <v>40</v>
      </c>
      <c r="E295" s="39">
        <f>'2018 год Приложение  5'!F192</f>
        <v>0</v>
      </c>
      <c r="F295" s="39">
        <f>'2018 год Приложение  5'!G192</f>
        <v>40</v>
      </c>
    </row>
    <row r="296" spans="1:6" ht="63">
      <c r="A296" s="43" t="s">
        <v>136</v>
      </c>
      <c r="B296" s="38" t="s">
        <v>202</v>
      </c>
      <c r="C296" s="23"/>
      <c r="D296" s="39">
        <f>'2018 год Приложение  5'!E193</f>
        <v>70</v>
      </c>
      <c r="E296" s="39">
        <f>'2018 год Приложение  5'!F193</f>
        <v>0</v>
      </c>
      <c r="F296" s="39">
        <f>'2018 год Приложение  5'!G193</f>
        <v>70</v>
      </c>
    </row>
    <row r="297" spans="1:6" ht="31.5">
      <c r="A297" s="43" t="s">
        <v>15</v>
      </c>
      <c r="B297" s="38" t="s">
        <v>202</v>
      </c>
      <c r="C297" s="23" t="s">
        <v>10</v>
      </c>
      <c r="D297" s="39">
        <f>'2018 год Приложение  5'!E194</f>
        <v>70</v>
      </c>
      <c r="E297" s="39">
        <f>'2018 год Приложение  5'!F194</f>
        <v>0</v>
      </c>
      <c r="F297" s="39">
        <f>'2018 год Приложение  5'!G194</f>
        <v>70</v>
      </c>
    </row>
    <row r="298" spans="1:6" ht="47.25">
      <c r="A298" s="43" t="s">
        <v>137</v>
      </c>
      <c r="B298" s="38" t="s">
        <v>203</v>
      </c>
      <c r="C298" s="23"/>
      <c r="D298" s="39">
        <f>'2018 год Приложение  5'!E195</f>
        <v>40</v>
      </c>
      <c r="E298" s="39">
        <f>'2018 год Приложение  5'!F195</f>
        <v>0</v>
      </c>
      <c r="F298" s="39">
        <f>'2018 год Приложение  5'!G195</f>
        <v>40</v>
      </c>
    </row>
    <row r="299" spans="1:6" ht="31.5">
      <c r="A299" s="43" t="s">
        <v>15</v>
      </c>
      <c r="B299" s="38" t="s">
        <v>203</v>
      </c>
      <c r="C299" s="23" t="s">
        <v>10</v>
      </c>
      <c r="D299" s="39">
        <f>'2018 год Приложение  5'!E196</f>
        <v>10</v>
      </c>
      <c r="E299" s="39">
        <f>'2018 год Приложение  5'!F196</f>
        <v>0</v>
      </c>
      <c r="F299" s="39">
        <f>'2018 год Приложение  5'!G196</f>
        <v>10</v>
      </c>
    </row>
    <row r="300" spans="1:6" ht="15.75">
      <c r="A300" s="43" t="s">
        <v>31</v>
      </c>
      <c r="B300" s="38" t="s">
        <v>388</v>
      </c>
      <c r="C300" s="23" t="s">
        <v>19</v>
      </c>
      <c r="D300" s="39">
        <f>'2018 год Приложение  5'!E197</f>
        <v>30</v>
      </c>
      <c r="E300" s="39">
        <f>'2018 год Приложение  5'!F197</f>
        <v>0</v>
      </c>
      <c r="F300" s="39">
        <f>'2018 год Приложение  5'!G197</f>
        <v>30</v>
      </c>
    </row>
    <row r="301" spans="1:6" ht="31.5">
      <c r="A301" s="32" t="s">
        <v>100</v>
      </c>
      <c r="B301" s="33" t="s">
        <v>232</v>
      </c>
      <c r="C301" s="33" t="s">
        <v>0</v>
      </c>
      <c r="D301" s="34">
        <f>D302+D305+D316</f>
        <v>26925.600000000002</v>
      </c>
      <c r="E301" s="34">
        <f>E302+E305+E316</f>
        <v>90</v>
      </c>
      <c r="F301" s="34">
        <f>F302+F305+F316</f>
        <v>27015.600000000002</v>
      </c>
    </row>
    <row r="302" spans="1:6" ht="31.5">
      <c r="A302" s="12" t="s">
        <v>101</v>
      </c>
      <c r="B302" s="13" t="s">
        <v>233</v>
      </c>
      <c r="C302" s="13" t="s">
        <v>0</v>
      </c>
      <c r="D302" s="14">
        <f aca="true" t="shared" si="3" ref="D302:F303">D303</f>
        <v>50</v>
      </c>
      <c r="E302" s="14">
        <f t="shared" si="3"/>
        <v>0</v>
      </c>
      <c r="F302" s="14">
        <f t="shared" si="3"/>
        <v>50</v>
      </c>
    </row>
    <row r="303" spans="1:6" ht="31.5">
      <c r="A303" s="44" t="s">
        <v>64</v>
      </c>
      <c r="B303" s="30" t="s">
        <v>234</v>
      </c>
      <c r="C303" s="30"/>
      <c r="D303" s="40">
        <f t="shared" si="3"/>
        <v>50</v>
      </c>
      <c r="E303" s="40">
        <f t="shared" si="3"/>
        <v>0</v>
      </c>
      <c r="F303" s="40">
        <f t="shared" si="3"/>
        <v>50</v>
      </c>
    </row>
    <row r="304" spans="1:6" ht="63">
      <c r="A304" s="71" t="s">
        <v>17</v>
      </c>
      <c r="B304" s="30" t="s">
        <v>234</v>
      </c>
      <c r="C304" s="30" t="s">
        <v>18</v>
      </c>
      <c r="D304" s="40">
        <f>'2018 год Приложение  5'!E201</f>
        <v>50</v>
      </c>
      <c r="E304" s="40">
        <f>'2018 год Приложение  5'!F201</f>
        <v>0</v>
      </c>
      <c r="F304" s="40">
        <f>'2018 год Приложение  5'!G201</f>
        <v>50</v>
      </c>
    </row>
    <row r="305" spans="1:6" ht="47.25">
      <c r="A305" s="12" t="s">
        <v>102</v>
      </c>
      <c r="B305" s="13" t="s">
        <v>185</v>
      </c>
      <c r="C305" s="13" t="s">
        <v>0</v>
      </c>
      <c r="D305" s="14">
        <f>D306+D310+D312+D308+D314</f>
        <v>26695.600000000002</v>
      </c>
      <c r="E305" s="14">
        <f>E306+E310+E312+E308+E314</f>
        <v>90</v>
      </c>
      <c r="F305" s="14">
        <f>F306+F310+F312+F308+F314</f>
        <v>26785.600000000002</v>
      </c>
    </row>
    <row r="306" spans="1:6" ht="78.75">
      <c r="A306" s="16" t="s">
        <v>39</v>
      </c>
      <c r="B306" s="17" t="s">
        <v>235</v>
      </c>
      <c r="C306" s="17"/>
      <c r="D306" s="19">
        <f>D307</f>
        <v>1595.5</v>
      </c>
      <c r="E306" s="19">
        <f>E307</f>
        <v>0</v>
      </c>
      <c r="F306" s="19">
        <f>F307</f>
        <v>1595.5</v>
      </c>
    </row>
    <row r="307" spans="1:6" ht="15.75">
      <c r="A307" s="44" t="s">
        <v>31</v>
      </c>
      <c r="B307" s="17" t="s">
        <v>235</v>
      </c>
      <c r="C307" s="30" t="s">
        <v>19</v>
      </c>
      <c r="D307" s="40">
        <f>'2018 год Приложение  5'!E392</f>
        <v>1595.5</v>
      </c>
      <c r="E307" s="40">
        <f>'2018 год Приложение  5'!F392</f>
        <v>0</v>
      </c>
      <c r="F307" s="40">
        <f>'2018 год Приложение  5'!G392</f>
        <v>1595.5</v>
      </c>
    </row>
    <row r="308" spans="1:6" ht="94.5" customHeight="1">
      <c r="A308" s="142" t="s">
        <v>81</v>
      </c>
      <c r="B308" s="140" t="s">
        <v>288</v>
      </c>
      <c r="C308" s="30"/>
      <c r="D308" s="40">
        <f>D309</f>
        <v>20683.9</v>
      </c>
      <c r="E308" s="40">
        <f>E309</f>
        <v>0</v>
      </c>
      <c r="F308" s="40">
        <f>F309</f>
        <v>20683.9</v>
      </c>
    </row>
    <row r="309" spans="1:9" ht="31.5">
      <c r="A309" s="44" t="s">
        <v>33</v>
      </c>
      <c r="B309" s="17" t="s">
        <v>288</v>
      </c>
      <c r="C309" s="30" t="s">
        <v>28</v>
      </c>
      <c r="D309" s="40">
        <f>'2018 год Приложение  5'!E204</f>
        <v>20683.9</v>
      </c>
      <c r="E309" s="40">
        <f>'2018 год Приложение  5'!F204</f>
        <v>0</v>
      </c>
      <c r="F309" s="40">
        <f>'2018 год Приложение  5'!G204</f>
        <v>20683.9</v>
      </c>
      <c r="G309" s="29"/>
      <c r="I309" s="29"/>
    </row>
    <row r="310" spans="1:6" ht="63">
      <c r="A310" s="71" t="s">
        <v>376</v>
      </c>
      <c r="B310" s="17" t="s">
        <v>378</v>
      </c>
      <c r="C310" s="45"/>
      <c r="D310" s="40">
        <f>D311</f>
        <v>789.5</v>
      </c>
      <c r="E310" s="40">
        <f>E311</f>
        <v>45</v>
      </c>
      <c r="F310" s="40">
        <f>F311</f>
        <v>834.5</v>
      </c>
    </row>
    <row r="311" spans="1:6" ht="15.75">
      <c r="A311" s="44" t="s">
        <v>31</v>
      </c>
      <c r="B311" s="17" t="s">
        <v>378</v>
      </c>
      <c r="C311" s="45" t="s">
        <v>19</v>
      </c>
      <c r="D311" s="40">
        <f>'2018 год Приложение  5'!E206</f>
        <v>789.5</v>
      </c>
      <c r="E311" s="40">
        <f>'2018 год Приложение  5'!F206</f>
        <v>45</v>
      </c>
      <c r="F311" s="40">
        <f>'2018 год Приложение  5'!G206</f>
        <v>834.5</v>
      </c>
    </row>
    <row r="312" spans="1:6" ht="47.25">
      <c r="A312" s="71" t="s">
        <v>377</v>
      </c>
      <c r="B312" s="17" t="s">
        <v>379</v>
      </c>
      <c r="C312" s="45"/>
      <c r="D312" s="40">
        <f>'2018 год Приложение  5'!E207</f>
        <v>789.5</v>
      </c>
      <c r="E312" s="40">
        <f>'2018 год Приложение  5'!F207</f>
        <v>45</v>
      </c>
      <c r="F312" s="40">
        <f>'2018 год Приложение  5'!G207</f>
        <v>834.5</v>
      </c>
    </row>
    <row r="313" spans="1:6" ht="15.75">
      <c r="A313" s="43" t="s">
        <v>31</v>
      </c>
      <c r="B313" s="17" t="s">
        <v>379</v>
      </c>
      <c r="C313" s="45" t="s">
        <v>19</v>
      </c>
      <c r="D313" s="40">
        <f>'2018 год Приложение  5'!E208</f>
        <v>789.5</v>
      </c>
      <c r="E313" s="40">
        <f>'2018 год Приложение  5'!F208</f>
        <v>45</v>
      </c>
      <c r="F313" s="40">
        <f>'2018 год Приложение  5'!G208</f>
        <v>834.5</v>
      </c>
    </row>
    <row r="314" spans="1:6" ht="54.75" customHeight="1">
      <c r="A314" s="43" t="s">
        <v>284</v>
      </c>
      <c r="B314" s="17" t="s">
        <v>340</v>
      </c>
      <c r="C314" s="45"/>
      <c r="D314" s="40">
        <f>D315</f>
        <v>2837.2</v>
      </c>
      <c r="E314" s="40">
        <f>E315</f>
        <v>0</v>
      </c>
      <c r="F314" s="40">
        <f>F315</f>
        <v>2837.2</v>
      </c>
    </row>
    <row r="315" spans="1:6" ht="15.75">
      <c r="A315" s="43" t="s">
        <v>31</v>
      </c>
      <c r="B315" s="17" t="s">
        <v>340</v>
      </c>
      <c r="C315" s="45" t="s">
        <v>19</v>
      </c>
      <c r="D315" s="40">
        <f>'2018 год Приложение  5'!E210</f>
        <v>2837.2</v>
      </c>
      <c r="E315" s="40">
        <f>'2018 год Приложение  5'!F210</f>
        <v>0</v>
      </c>
      <c r="F315" s="40">
        <f>D315+E315</f>
        <v>2837.2</v>
      </c>
    </row>
    <row r="316" spans="1:6" ht="31.5">
      <c r="A316" s="12" t="s">
        <v>103</v>
      </c>
      <c r="B316" s="13" t="s">
        <v>236</v>
      </c>
      <c r="C316" s="13" t="s">
        <v>0</v>
      </c>
      <c r="D316" s="14">
        <f>D317+D319</f>
        <v>180</v>
      </c>
      <c r="E316" s="14">
        <f>E317+E319</f>
        <v>0</v>
      </c>
      <c r="F316" s="14">
        <f>F317+F319</f>
        <v>180</v>
      </c>
    </row>
    <row r="317" spans="1:6" ht="31.5">
      <c r="A317" s="16" t="s">
        <v>40</v>
      </c>
      <c r="B317" s="17" t="s">
        <v>237</v>
      </c>
      <c r="C317" s="17"/>
      <c r="D317" s="19">
        <f>D318</f>
        <v>80</v>
      </c>
      <c r="E317" s="19">
        <f>E318</f>
        <v>0</v>
      </c>
      <c r="F317" s="19">
        <f>F318</f>
        <v>80</v>
      </c>
    </row>
    <row r="318" spans="1:6" ht="31.5">
      <c r="A318" s="83" t="s">
        <v>12</v>
      </c>
      <c r="B318" s="17" t="s">
        <v>237</v>
      </c>
      <c r="C318" s="30" t="s">
        <v>13</v>
      </c>
      <c r="D318" s="40">
        <f>'2018 год Приложение  5'!E213</f>
        <v>80</v>
      </c>
      <c r="E318" s="40">
        <f>'2018 год Приложение  5'!F213</f>
        <v>0</v>
      </c>
      <c r="F318" s="40">
        <f>'2018 год Приложение  5'!G213</f>
        <v>80</v>
      </c>
    </row>
    <row r="319" spans="1:6" ht="47.25">
      <c r="A319" s="16" t="s">
        <v>285</v>
      </c>
      <c r="B319" s="17" t="s">
        <v>280</v>
      </c>
      <c r="C319" s="17"/>
      <c r="D319" s="19">
        <f>D320</f>
        <v>100</v>
      </c>
      <c r="E319" s="19">
        <f>E320</f>
        <v>0</v>
      </c>
      <c r="F319" s="19">
        <f>F320</f>
        <v>100</v>
      </c>
    </row>
    <row r="320" spans="1:6" ht="31.5">
      <c r="A320" s="24" t="s">
        <v>12</v>
      </c>
      <c r="B320" s="17" t="s">
        <v>280</v>
      </c>
      <c r="C320" s="45" t="s">
        <v>13</v>
      </c>
      <c r="D320" s="40">
        <f>'2018 год Приложение  5'!E215</f>
        <v>100</v>
      </c>
      <c r="E320" s="40">
        <f>'2018 год Приложение  5'!F215</f>
        <v>0</v>
      </c>
      <c r="F320" s="40">
        <f>'2018 год Приложение  5'!G215</f>
        <v>100</v>
      </c>
    </row>
    <row r="321" spans="1:6" ht="15.75">
      <c r="A321" s="35" t="s">
        <v>34</v>
      </c>
      <c r="B321" s="36" t="s">
        <v>145</v>
      </c>
      <c r="C321" s="36" t="s">
        <v>0</v>
      </c>
      <c r="D321" s="37">
        <f>D322+D324+D328+D334+D363+D367+D369+D371+D375+D377+D379+D381+D383+D389+D385+D387+D365+D338+D344+D346+D340+D342+D350+D352+D354+D332+D358+D356+D373+D360+D391+D348</f>
        <v>77205.4</v>
      </c>
      <c r="E321" s="37">
        <f>E322+E324+E328+E334+E363+E367+E369+E371+E375+E377+E379+E381+E383+E389+E385+E387+E365+E338+E344+E346+E340+E342+E350+E352+E354+E332+E358+E356+E373+E360+E391+E348</f>
        <v>14450</v>
      </c>
      <c r="F321" s="37">
        <f>F322+F324+F328+F334+F363+F367+F369+F371+F375+F377+F379+F381+F383+F389+F385+F387+F365+F338+F344+F346+F340+F342+F350+F352+F354+F332+F358+F356+F373+F360+F391+F348</f>
        <v>91655.4</v>
      </c>
    </row>
    <row r="322" spans="1:6" ht="31.5">
      <c r="A322" s="25" t="s">
        <v>277</v>
      </c>
      <c r="B322" s="45" t="s">
        <v>156</v>
      </c>
      <c r="C322" s="23"/>
      <c r="D322" s="46">
        <f>D323</f>
        <v>1199.2</v>
      </c>
      <c r="E322" s="46">
        <f>E323</f>
        <v>560</v>
      </c>
      <c r="F322" s="46">
        <f>F323</f>
        <v>1759.2</v>
      </c>
    </row>
    <row r="323" spans="1:6" ht="63">
      <c r="A323" s="47" t="s">
        <v>17</v>
      </c>
      <c r="B323" s="45" t="s">
        <v>156</v>
      </c>
      <c r="C323" s="23" t="s">
        <v>18</v>
      </c>
      <c r="D323" s="46">
        <f>'2018 год Приложение  5'!E18</f>
        <v>1199.2</v>
      </c>
      <c r="E323" s="46">
        <f>'2018 год Приложение  5'!F18</f>
        <v>560</v>
      </c>
      <c r="F323" s="46">
        <f>'2018 год Приложение  5'!G18</f>
        <v>1759.2</v>
      </c>
    </row>
    <row r="324" spans="1:6" ht="31.5">
      <c r="A324" s="47" t="s">
        <v>35</v>
      </c>
      <c r="B324" s="45" t="s">
        <v>157</v>
      </c>
      <c r="C324" s="45" t="s">
        <v>0</v>
      </c>
      <c r="D324" s="46">
        <f>D326+D325+D327</f>
        <v>497.49999999999994</v>
      </c>
      <c r="E324" s="46">
        <f>E326+E325+E327</f>
        <v>0</v>
      </c>
      <c r="F324" s="46">
        <f>F326+F325+F327</f>
        <v>497.49999999999994</v>
      </c>
    </row>
    <row r="325" spans="1:6" ht="63">
      <c r="A325" s="58" t="s">
        <v>17</v>
      </c>
      <c r="B325" s="45" t="s">
        <v>157</v>
      </c>
      <c r="C325" s="45" t="s">
        <v>18</v>
      </c>
      <c r="D325" s="46">
        <f>'2018 год Приложение  5'!E20</f>
        <v>99.9</v>
      </c>
      <c r="E325" s="46">
        <f>'2018 год Приложение  5'!F20</f>
        <v>0</v>
      </c>
      <c r="F325" s="46">
        <f>'2018 год Приложение  5'!G20</f>
        <v>99.9</v>
      </c>
    </row>
    <row r="326" spans="1:6" ht="31.5">
      <c r="A326" s="48" t="s">
        <v>15</v>
      </c>
      <c r="B326" s="45" t="s">
        <v>157</v>
      </c>
      <c r="C326" s="45" t="s">
        <v>10</v>
      </c>
      <c r="D326" s="46">
        <f>'2018 год Приложение  5'!E21</f>
        <v>394.4</v>
      </c>
      <c r="E326" s="46">
        <f>'2018 год Приложение  5'!F21</f>
        <v>0</v>
      </c>
      <c r="F326" s="46">
        <f>'2018 год Приложение  5'!G21</f>
        <v>394.4</v>
      </c>
    </row>
    <row r="327" spans="1:6" ht="15.75">
      <c r="A327" s="48" t="s">
        <v>11</v>
      </c>
      <c r="B327" s="45" t="s">
        <v>157</v>
      </c>
      <c r="C327" s="45" t="s">
        <v>14</v>
      </c>
      <c r="D327" s="46">
        <f>'2018 год Приложение  5'!E22</f>
        <v>3.2</v>
      </c>
      <c r="E327" s="46">
        <f>'2018 год Приложение  5'!F22</f>
        <v>0</v>
      </c>
      <c r="F327" s="46">
        <f>'2018 год Приложение  5'!G22</f>
        <v>3.2</v>
      </c>
    </row>
    <row r="328" spans="1:6" ht="31.5">
      <c r="A328" s="47" t="s">
        <v>36</v>
      </c>
      <c r="B328" s="45" t="s">
        <v>155</v>
      </c>
      <c r="C328" s="45" t="s">
        <v>0</v>
      </c>
      <c r="D328" s="46">
        <f>D329+D330+D331</f>
        <v>2346.9</v>
      </c>
      <c r="E328" s="46">
        <f>E329+E330+E331</f>
        <v>-560</v>
      </c>
      <c r="F328" s="46">
        <f>F329+F330+F331</f>
        <v>1786.8999999999999</v>
      </c>
    </row>
    <row r="329" spans="1:6" ht="63">
      <c r="A329" s="47" t="s">
        <v>17</v>
      </c>
      <c r="B329" s="45" t="s">
        <v>155</v>
      </c>
      <c r="C329" s="45" t="s">
        <v>18</v>
      </c>
      <c r="D329" s="46">
        <f>'2018 год Приложение  5'!E24</f>
        <v>2062.2</v>
      </c>
      <c r="E329" s="46">
        <f>'2018 год Приложение  5'!F24</f>
        <v>-576.6</v>
      </c>
      <c r="F329" s="46">
        <f>'2018 год Приложение  5'!G24</f>
        <v>1485.6</v>
      </c>
    </row>
    <row r="330" spans="1:6" ht="31.5">
      <c r="A330" s="48" t="s">
        <v>15</v>
      </c>
      <c r="B330" s="45" t="s">
        <v>155</v>
      </c>
      <c r="C330" s="23" t="s">
        <v>10</v>
      </c>
      <c r="D330" s="46">
        <f>'2018 год Приложение  5'!E25</f>
        <v>282.9</v>
      </c>
      <c r="E330" s="46">
        <f>'2018 год Приложение  5'!F25</f>
        <v>16.6</v>
      </c>
      <c r="F330" s="46">
        <f>'2018 год Приложение  5'!G25</f>
        <v>299.5</v>
      </c>
    </row>
    <row r="331" spans="1:6" ht="15.75">
      <c r="A331" s="48" t="s">
        <v>11</v>
      </c>
      <c r="B331" s="45" t="s">
        <v>155</v>
      </c>
      <c r="C331" s="23" t="s">
        <v>14</v>
      </c>
      <c r="D331" s="46">
        <f>'2018 год Приложение  5'!E26</f>
        <v>1.8</v>
      </c>
      <c r="E331" s="46">
        <f>'2018 год Приложение  5'!F26</f>
        <v>0</v>
      </c>
      <c r="F331" s="46">
        <f>'2018 год Приложение  5'!G26</f>
        <v>1.8</v>
      </c>
    </row>
    <row r="332" spans="1:6" ht="15.75">
      <c r="A332" s="71" t="s">
        <v>389</v>
      </c>
      <c r="B332" s="30" t="s">
        <v>390</v>
      </c>
      <c r="C332" s="30"/>
      <c r="D332" s="46">
        <f>D333</f>
        <v>361.3</v>
      </c>
      <c r="E332" s="46">
        <f>E333</f>
        <v>0</v>
      </c>
      <c r="F332" s="46">
        <f>F333</f>
        <v>361.3</v>
      </c>
    </row>
    <row r="333" spans="1:6" ht="31.5">
      <c r="A333" s="170" t="s">
        <v>15</v>
      </c>
      <c r="B333" s="30" t="s">
        <v>390</v>
      </c>
      <c r="C333" s="30" t="s">
        <v>10</v>
      </c>
      <c r="D333" s="46">
        <f>'2018 год Приложение  5'!E218</f>
        <v>361.3</v>
      </c>
      <c r="E333" s="46">
        <f>'2018 год Приложение  5'!F218</f>
        <v>0</v>
      </c>
      <c r="F333" s="46">
        <f>D333+E333</f>
        <v>361.3</v>
      </c>
    </row>
    <row r="334" spans="1:6" ht="31.5">
      <c r="A334" s="24" t="s">
        <v>75</v>
      </c>
      <c r="B334" s="45" t="s">
        <v>153</v>
      </c>
      <c r="C334" s="70"/>
      <c r="D334" s="46">
        <f>D337+D336+D335</f>
        <v>41788.4</v>
      </c>
      <c r="E334" s="46">
        <f>E337+E336+E335</f>
        <v>778.3</v>
      </c>
      <c r="F334" s="46">
        <f>F337+F336+F335</f>
        <v>42566.7</v>
      </c>
    </row>
    <row r="335" spans="1:6" ht="31.5">
      <c r="A335" s="170" t="s">
        <v>15</v>
      </c>
      <c r="B335" s="45" t="s">
        <v>153</v>
      </c>
      <c r="C335" s="45" t="s">
        <v>10</v>
      </c>
      <c r="D335" s="46">
        <f>'2018 год Приложение  5'!E220</f>
        <v>377.8</v>
      </c>
      <c r="E335" s="46">
        <f>'2018 год Приложение  5'!F220</f>
        <v>96.69999999999999</v>
      </c>
      <c r="F335" s="46">
        <f>'2018 год Приложение  5'!G220</f>
        <v>474.5</v>
      </c>
    </row>
    <row r="336" spans="1:6" ht="15.75">
      <c r="A336" s="43" t="s">
        <v>31</v>
      </c>
      <c r="B336" s="45" t="s">
        <v>153</v>
      </c>
      <c r="C336" s="45" t="s">
        <v>19</v>
      </c>
      <c r="D336" s="46">
        <f>'2018 год Приложение  5'!E221</f>
        <v>40</v>
      </c>
      <c r="E336" s="46">
        <f>'2018 год Приложение  5'!F221</f>
        <v>20</v>
      </c>
      <c r="F336" s="46">
        <f>E336+D336</f>
        <v>60</v>
      </c>
    </row>
    <row r="337" spans="1:6" ht="15.75">
      <c r="A337" s="50" t="s">
        <v>11</v>
      </c>
      <c r="B337" s="45" t="s">
        <v>153</v>
      </c>
      <c r="C337" s="45" t="s">
        <v>14</v>
      </c>
      <c r="D337" s="46">
        <f>'2018 год Приложение  5'!E222+'2018 год Приложение  5'!E403+'2018 год Приложение  5'!E296+'2018 год Приложение  5'!E328</f>
        <v>41370.6</v>
      </c>
      <c r="E337" s="46">
        <f>'2018 год Приложение  5'!F222+'2018 год Приложение  5'!F403+'2018 год Приложение  5'!F296+'2018 год Приложение  5'!F328</f>
        <v>661.5999999999999</v>
      </c>
      <c r="F337" s="46">
        <f>'2018 год Приложение  5'!G222+'2018 год Приложение  5'!G403+'2018 год Приложение  5'!G296+'2018 год Приложение  5'!G328</f>
        <v>42032.2</v>
      </c>
    </row>
    <row r="338" spans="1:6" ht="63">
      <c r="A338" s="24" t="s">
        <v>331</v>
      </c>
      <c r="B338" s="133" t="s">
        <v>330</v>
      </c>
      <c r="C338" s="125"/>
      <c r="D338" s="46">
        <f>D339</f>
        <v>12</v>
      </c>
      <c r="E338" s="46">
        <f>E339</f>
        <v>0</v>
      </c>
      <c r="F338" s="46">
        <f>F339</f>
        <v>12</v>
      </c>
    </row>
    <row r="339" spans="1:6" ht="31.5">
      <c r="A339" s="48" t="s">
        <v>15</v>
      </c>
      <c r="B339" s="133" t="s">
        <v>330</v>
      </c>
      <c r="C339" s="125" t="s">
        <v>10</v>
      </c>
      <c r="D339" s="46">
        <f>'2018 год Приложение  5'!E405</f>
        <v>12</v>
      </c>
      <c r="E339" s="46">
        <f>'2018 год Приложение  5'!F405</f>
        <v>0</v>
      </c>
      <c r="F339" s="46">
        <f>D339+E339</f>
        <v>12</v>
      </c>
    </row>
    <row r="340" spans="1:6" ht="141.75">
      <c r="A340" s="177" t="s">
        <v>364</v>
      </c>
      <c r="B340" s="45" t="s">
        <v>365</v>
      </c>
      <c r="C340" s="45"/>
      <c r="D340" s="46">
        <f>D341</f>
        <v>13.3</v>
      </c>
      <c r="E340" s="46">
        <f>E341</f>
        <v>0</v>
      </c>
      <c r="F340" s="46">
        <f>F341</f>
        <v>13.3</v>
      </c>
    </row>
    <row r="341" spans="1:6" ht="31.5">
      <c r="A341" s="166" t="s">
        <v>15</v>
      </c>
      <c r="B341" s="45" t="s">
        <v>365</v>
      </c>
      <c r="C341" s="45" t="s">
        <v>10</v>
      </c>
      <c r="D341" s="46">
        <f>'2018 год Приложение  5'!E224</f>
        <v>13.3</v>
      </c>
      <c r="E341" s="46">
        <f>'2018 год Приложение  5'!F224</f>
        <v>0</v>
      </c>
      <c r="F341" s="46">
        <f>D341+E341</f>
        <v>13.3</v>
      </c>
    </row>
    <row r="342" spans="1:6" ht="63">
      <c r="A342" s="166" t="s">
        <v>366</v>
      </c>
      <c r="B342" s="45" t="s">
        <v>367</v>
      </c>
      <c r="C342" s="45"/>
      <c r="D342" s="46">
        <f>D343</f>
        <v>9.3</v>
      </c>
      <c r="E342" s="46">
        <f>E343</f>
        <v>0</v>
      </c>
      <c r="F342" s="46">
        <f>F343</f>
        <v>9.3</v>
      </c>
    </row>
    <row r="343" spans="1:6" ht="31.5">
      <c r="A343" s="50" t="s">
        <v>15</v>
      </c>
      <c r="B343" s="45" t="s">
        <v>367</v>
      </c>
      <c r="C343" s="45" t="s">
        <v>10</v>
      </c>
      <c r="D343" s="46">
        <f>'2018 год Приложение  5'!E226</f>
        <v>9.3</v>
      </c>
      <c r="E343" s="46">
        <f>'2018 год Приложение  5'!F226</f>
        <v>0</v>
      </c>
      <c r="F343" s="46">
        <f>D343+E343</f>
        <v>9.3</v>
      </c>
    </row>
    <row r="344" spans="1:6" ht="78.75">
      <c r="A344" s="50" t="s">
        <v>328</v>
      </c>
      <c r="B344" s="45" t="s">
        <v>326</v>
      </c>
      <c r="C344" s="23"/>
      <c r="D344" s="46">
        <f>D345</f>
        <v>2.7</v>
      </c>
      <c r="E344" s="46">
        <f>E345</f>
        <v>6.6</v>
      </c>
      <c r="F344" s="46">
        <f>F345</f>
        <v>9.3</v>
      </c>
    </row>
    <row r="345" spans="1:6" ht="31.5">
      <c r="A345" s="50" t="s">
        <v>15</v>
      </c>
      <c r="B345" s="45" t="s">
        <v>326</v>
      </c>
      <c r="C345" s="23" t="s">
        <v>10</v>
      </c>
      <c r="D345" s="46">
        <f>'2018 год Приложение  5'!E228</f>
        <v>2.7</v>
      </c>
      <c r="E345" s="46">
        <f>'2018 год Приложение  5'!F228</f>
        <v>6.6</v>
      </c>
      <c r="F345" s="46">
        <f>D345+E345</f>
        <v>9.3</v>
      </c>
    </row>
    <row r="346" spans="1:6" ht="78.75">
      <c r="A346" s="50" t="s">
        <v>329</v>
      </c>
      <c r="B346" s="45" t="s">
        <v>327</v>
      </c>
      <c r="C346" s="23"/>
      <c r="D346" s="46">
        <f>D347</f>
        <v>8.6</v>
      </c>
      <c r="E346" s="46">
        <f>E347</f>
        <v>0.7</v>
      </c>
      <c r="F346" s="46">
        <f>F347</f>
        <v>9.299999999999999</v>
      </c>
    </row>
    <row r="347" spans="1:6" ht="31.5">
      <c r="A347" s="50" t="s">
        <v>15</v>
      </c>
      <c r="B347" s="45" t="s">
        <v>327</v>
      </c>
      <c r="C347" s="23" t="s">
        <v>10</v>
      </c>
      <c r="D347" s="46">
        <f>'2018 год Приложение  5'!E230</f>
        <v>8.6</v>
      </c>
      <c r="E347" s="46">
        <f>'2018 год Приложение  5'!F230</f>
        <v>0.7</v>
      </c>
      <c r="F347" s="46">
        <f>D347+E347</f>
        <v>9.299999999999999</v>
      </c>
    </row>
    <row r="348" spans="1:6" ht="94.5">
      <c r="A348" s="170" t="s">
        <v>445</v>
      </c>
      <c r="B348" s="45" t="s">
        <v>444</v>
      </c>
      <c r="C348" s="23"/>
      <c r="D348" s="46">
        <f>D349</f>
        <v>0</v>
      </c>
      <c r="E348" s="46">
        <f>E349</f>
        <v>5.9</v>
      </c>
      <c r="F348" s="46">
        <f>F349</f>
        <v>5.9</v>
      </c>
    </row>
    <row r="349" spans="1:6" ht="31.5">
      <c r="A349" s="50" t="s">
        <v>15</v>
      </c>
      <c r="B349" s="45" t="s">
        <v>444</v>
      </c>
      <c r="C349" s="23" t="s">
        <v>10</v>
      </c>
      <c r="D349" s="46">
        <f>'2018 год Приложение  5'!E232</f>
        <v>0</v>
      </c>
      <c r="E349" s="46">
        <f>'2018 год Приложение  5'!F232</f>
        <v>5.9</v>
      </c>
      <c r="F349" s="46">
        <f>D349+E349</f>
        <v>5.9</v>
      </c>
    </row>
    <row r="350" spans="1:6" ht="94.5">
      <c r="A350" s="177" t="s">
        <v>368</v>
      </c>
      <c r="B350" s="45" t="s">
        <v>369</v>
      </c>
      <c r="C350" s="45"/>
      <c r="D350" s="46">
        <f>D351</f>
        <v>5.9</v>
      </c>
      <c r="E350" s="46">
        <f>E351</f>
        <v>0</v>
      </c>
      <c r="F350" s="46">
        <f>F351</f>
        <v>5.9</v>
      </c>
    </row>
    <row r="351" spans="1:6" ht="31.5">
      <c r="A351" s="166" t="s">
        <v>15</v>
      </c>
      <c r="B351" s="45" t="s">
        <v>369</v>
      </c>
      <c r="C351" s="45" t="s">
        <v>10</v>
      </c>
      <c r="D351" s="46">
        <f>'2018 год Приложение  5'!E234</f>
        <v>5.9</v>
      </c>
      <c r="E351" s="46">
        <f>'2018 год Приложение  5'!F234</f>
        <v>0</v>
      </c>
      <c r="F351" s="46">
        <f>D351+E351</f>
        <v>5.9</v>
      </c>
    </row>
    <row r="352" spans="1:6" ht="78.75">
      <c r="A352" s="166" t="s">
        <v>370</v>
      </c>
      <c r="B352" s="45" t="s">
        <v>371</v>
      </c>
      <c r="C352" s="45"/>
      <c r="D352" s="46">
        <f>D353</f>
        <v>5.9</v>
      </c>
      <c r="E352" s="46">
        <f>E353</f>
        <v>0</v>
      </c>
      <c r="F352" s="46">
        <f>F353</f>
        <v>5.9</v>
      </c>
    </row>
    <row r="353" spans="1:6" ht="31.5">
      <c r="A353" s="50" t="s">
        <v>15</v>
      </c>
      <c r="B353" s="45" t="s">
        <v>371</v>
      </c>
      <c r="C353" s="45" t="s">
        <v>10</v>
      </c>
      <c r="D353" s="46">
        <f>'2018 год Приложение  5'!E236</f>
        <v>5.9</v>
      </c>
      <c r="E353" s="46">
        <f>'2018 год Приложение  5'!F236</f>
        <v>0</v>
      </c>
      <c r="F353" s="46">
        <f>D353+E353</f>
        <v>5.9</v>
      </c>
    </row>
    <row r="354" spans="1:6" ht="78.75">
      <c r="A354" s="50" t="s">
        <v>386</v>
      </c>
      <c r="B354" s="45" t="s">
        <v>387</v>
      </c>
      <c r="C354" s="45"/>
      <c r="D354" s="46">
        <f>D355</f>
        <v>60</v>
      </c>
      <c r="E354" s="46">
        <f>E355</f>
        <v>0</v>
      </c>
      <c r="F354" s="46">
        <f>F355</f>
        <v>60</v>
      </c>
    </row>
    <row r="355" spans="1:6" ht="15.75">
      <c r="A355" s="49" t="s">
        <v>47</v>
      </c>
      <c r="B355" s="45" t="s">
        <v>387</v>
      </c>
      <c r="C355" s="45" t="s">
        <v>48</v>
      </c>
      <c r="D355" s="46">
        <f>'2018 год Приложение  5'!E238</f>
        <v>60</v>
      </c>
      <c r="E355" s="46">
        <f>'2018 год Приложение  5'!F238</f>
        <v>0</v>
      </c>
      <c r="F355" s="46">
        <f>D355+E355</f>
        <v>60</v>
      </c>
    </row>
    <row r="356" spans="1:6" ht="47.25">
      <c r="A356" s="49" t="s">
        <v>271</v>
      </c>
      <c r="B356" s="45" t="s">
        <v>270</v>
      </c>
      <c r="C356" s="143"/>
      <c r="D356" s="46">
        <f>D357</f>
        <v>165.4</v>
      </c>
      <c r="E356" s="46">
        <f>E357</f>
        <v>0</v>
      </c>
      <c r="F356" s="46">
        <f>F357</f>
        <v>165.4</v>
      </c>
    </row>
    <row r="357" spans="1:6" ht="31.5">
      <c r="A357" s="50" t="s">
        <v>15</v>
      </c>
      <c r="B357" s="45" t="s">
        <v>270</v>
      </c>
      <c r="C357" s="23" t="s">
        <v>10</v>
      </c>
      <c r="D357" s="46">
        <f>'2018 год Приложение  5'!E240</f>
        <v>165.4</v>
      </c>
      <c r="E357" s="46">
        <f>'2018 год Приложение  5'!F240</f>
        <v>0</v>
      </c>
      <c r="F357" s="46">
        <f>D357+E357</f>
        <v>165.4</v>
      </c>
    </row>
    <row r="358" spans="1:6" ht="47.25">
      <c r="A358" s="50" t="s">
        <v>392</v>
      </c>
      <c r="B358" s="45" t="s">
        <v>391</v>
      </c>
      <c r="C358" s="23"/>
      <c r="D358" s="124">
        <f>D359</f>
        <v>350</v>
      </c>
      <c r="E358" s="124">
        <f>E359</f>
        <v>0</v>
      </c>
      <c r="F358" s="124">
        <f>F359</f>
        <v>350</v>
      </c>
    </row>
    <row r="359" spans="1:6" ht="15.75">
      <c r="A359" s="63" t="s">
        <v>11</v>
      </c>
      <c r="B359" s="45" t="s">
        <v>391</v>
      </c>
      <c r="C359" s="23" t="s">
        <v>14</v>
      </c>
      <c r="D359" s="124">
        <f>'2018 год Приложение  5'!E242</f>
        <v>350</v>
      </c>
      <c r="E359" s="124">
        <f>'2018 год Приложение  5'!F242</f>
        <v>0</v>
      </c>
      <c r="F359" s="124">
        <f>D359+E359</f>
        <v>350</v>
      </c>
    </row>
    <row r="360" spans="1:6" ht="31.5">
      <c r="A360" s="63" t="s">
        <v>410</v>
      </c>
      <c r="B360" s="45" t="s">
        <v>409</v>
      </c>
      <c r="C360" s="23"/>
      <c r="D360" s="124">
        <f>D361+D362</f>
        <v>50</v>
      </c>
      <c r="E360" s="124">
        <f>E361+E362</f>
        <v>0</v>
      </c>
      <c r="F360" s="124">
        <f>F361+F362</f>
        <v>50</v>
      </c>
    </row>
    <row r="361" spans="1:6" ht="31.5">
      <c r="A361" s="50" t="s">
        <v>15</v>
      </c>
      <c r="B361" s="45" t="s">
        <v>409</v>
      </c>
      <c r="C361" s="23" t="s">
        <v>10</v>
      </c>
      <c r="D361" s="124">
        <f>'2018 год Приложение  5'!E244</f>
        <v>50</v>
      </c>
      <c r="E361" s="124">
        <f>'2018 год Приложение  5'!F244</f>
        <v>-50</v>
      </c>
      <c r="F361" s="124">
        <f>'2018 год Приложение  5'!G244</f>
        <v>0</v>
      </c>
    </row>
    <row r="362" spans="1:6" ht="15.75">
      <c r="A362" s="50" t="s">
        <v>31</v>
      </c>
      <c r="B362" s="45" t="s">
        <v>409</v>
      </c>
      <c r="C362" s="125" t="s">
        <v>19</v>
      </c>
      <c r="D362" s="124">
        <f>'2018 год Приложение  5'!E245</f>
        <v>0</v>
      </c>
      <c r="E362" s="124">
        <f>'2018 год Приложение  5'!F245</f>
        <v>50</v>
      </c>
      <c r="F362" s="124">
        <f>D362+E362</f>
        <v>50</v>
      </c>
    </row>
    <row r="363" spans="1:6" ht="31.5">
      <c r="A363" s="24" t="s">
        <v>52</v>
      </c>
      <c r="B363" s="45" t="s">
        <v>143</v>
      </c>
      <c r="C363" s="125"/>
      <c r="D363" s="124">
        <f>D364</f>
        <v>1248.2</v>
      </c>
      <c r="E363" s="124">
        <f>E364</f>
        <v>114.8</v>
      </c>
      <c r="F363" s="124">
        <f>F364</f>
        <v>1363</v>
      </c>
    </row>
    <row r="364" spans="1:6" ht="15.75">
      <c r="A364" s="49" t="s">
        <v>47</v>
      </c>
      <c r="B364" s="45" t="s">
        <v>143</v>
      </c>
      <c r="C364" s="45" t="s">
        <v>48</v>
      </c>
      <c r="D364" s="46">
        <f>'2018 год Приложение  5'!E407</f>
        <v>1248.2</v>
      </c>
      <c r="E364" s="46">
        <f>'2018 год Приложение  5'!F407</f>
        <v>114.8</v>
      </c>
      <c r="F364" s="46">
        <f>'2018 год Приложение  5'!G407</f>
        <v>1363</v>
      </c>
    </row>
    <row r="365" spans="1:6" ht="47.25">
      <c r="A365" s="43" t="s">
        <v>299</v>
      </c>
      <c r="B365" s="45" t="s">
        <v>300</v>
      </c>
      <c r="C365" s="67"/>
      <c r="D365" s="46">
        <f>D366</f>
        <v>586.9</v>
      </c>
      <c r="E365" s="46">
        <f>E366</f>
        <v>0</v>
      </c>
      <c r="F365" s="46">
        <f>F366</f>
        <v>586.9</v>
      </c>
    </row>
    <row r="366" spans="1:6" ht="31.5">
      <c r="A366" s="50" t="s">
        <v>15</v>
      </c>
      <c r="B366" s="45" t="s">
        <v>300</v>
      </c>
      <c r="C366" s="23" t="s">
        <v>10</v>
      </c>
      <c r="D366" s="46">
        <f>'2018 год Приложение  5'!E247</f>
        <v>586.9</v>
      </c>
      <c r="E366" s="46">
        <f>'2018 год Приложение  5'!F247</f>
        <v>0</v>
      </c>
      <c r="F366" s="46">
        <f>'2018 год Приложение  5'!G247</f>
        <v>586.9</v>
      </c>
    </row>
    <row r="367" spans="1:6" ht="47.25">
      <c r="A367" s="50" t="s">
        <v>51</v>
      </c>
      <c r="B367" s="45" t="s">
        <v>144</v>
      </c>
      <c r="C367" s="23"/>
      <c r="D367" s="46">
        <f>D368</f>
        <v>131.9</v>
      </c>
      <c r="E367" s="46">
        <f>E368</f>
        <v>0</v>
      </c>
      <c r="F367" s="46">
        <f>F368</f>
        <v>131.9</v>
      </c>
    </row>
    <row r="368" spans="1:6" ht="15.75">
      <c r="A368" s="49" t="s">
        <v>47</v>
      </c>
      <c r="B368" s="45" t="s">
        <v>144</v>
      </c>
      <c r="C368" s="45" t="s">
        <v>48</v>
      </c>
      <c r="D368" s="46">
        <f>'2018 год Приложение  5'!E409</f>
        <v>131.9</v>
      </c>
      <c r="E368" s="46">
        <f>'2018 год Приложение  5'!F409</f>
        <v>0</v>
      </c>
      <c r="F368" s="46">
        <f>'2018 год Приложение  5'!G409</f>
        <v>131.9</v>
      </c>
    </row>
    <row r="369" spans="1:6" ht="63">
      <c r="A369" s="50" t="s">
        <v>274</v>
      </c>
      <c r="B369" s="45" t="s">
        <v>272</v>
      </c>
      <c r="C369" s="45"/>
      <c r="D369" s="46">
        <f>D370</f>
        <v>1071.1</v>
      </c>
      <c r="E369" s="46">
        <f>E370</f>
        <v>-187.4</v>
      </c>
      <c r="F369" s="46">
        <f>F370</f>
        <v>883.6999999999999</v>
      </c>
    </row>
    <row r="370" spans="1:6" ht="31.5">
      <c r="A370" s="85" t="s">
        <v>12</v>
      </c>
      <c r="B370" s="45" t="s">
        <v>272</v>
      </c>
      <c r="C370" s="45" t="s">
        <v>13</v>
      </c>
      <c r="D370" s="46">
        <f>'2018 год Приложение  5'!E298</f>
        <v>1071.1</v>
      </c>
      <c r="E370" s="46">
        <f>'2018 год Приложение  5'!F298</f>
        <v>-187.4</v>
      </c>
      <c r="F370" s="46">
        <f>'2018 год Приложение  5'!G298</f>
        <v>883.6999999999999</v>
      </c>
    </row>
    <row r="371" spans="1:6" ht="47.25">
      <c r="A371" s="50" t="s">
        <v>76</v>
      </c>
      <c r="B371" s="45" t="s">
        <v>154</v>
      </c>
      <c r="C371" s="45"/>
      <c r="D371" s="46">
        <f>D372</f>
        <v>196.1</v>
      </c>
      <c r="E371" s="46">
        <f>E372</f>
        <v>0</v>
      </c>
      <c r="F371" s="46">
        <f>F372</f>
        <v>196.1</v>
      </c>
    </row>
    <row r="372" spans="1:6" ht="15.75">
      <c r="A372" s="50" t="s">
        <v>31</v>
      </c>
      <c r="B372" s="45" t="s">
        <v>154</v>
      </c>
      <c r="C372" s="45" t="s">
        <v>19</v>
      </c>
      <c r="D372" s="46">
        <f>'2018 год Приложение  5'!E249</f>
        <v>196.1</v>
      </c>
      <c r="E372" s="46">
        <f>'2018 год Приложение  5'!F249</f>
        <v>0</v>
      </c>
      <c r="F372" s="46">
        <f>'2018 год Приложение  5'!G249</f>
        <v>196.1</v>
      </c>
    </row>
    <row r="373" spans="1:6" ht="47.25">
      <c r="A373" s="50" t="s">
        <v>396</v>
      </c>
      <c r="B373" s="45" t="s">
        <v>395</v>
      </c>
      <c r="C373" s="45"/>
      <c r="D373" s="46">
        <f>D374</f>
        <v>411.1</v>
      </c>
      <c r="E373" s="46">
        <f>E374</f>
        <v>0</v>
      </c>
      <c r="F373" s="46">
        <f>F374</f>
        <v>411.1</v>
      </c>
    </row>
    <row r="374" spans="1:6" ht="15.75">
      <c r="A374" s="50" t="s">
        <v>31</v>
      </c>
      <c r="B374" s="45" t="s">
        <v>395</v>
      </c>
      <c r="C374" s="45" t="s">
        <v>19</v>
      </c>
      <c r="D374" s="46">
        <f>'2018 год Приложение  5'!E251</f>
        <v>411.1</v>
      </c>
      <c r="E374" s="46">
        <f>'2018 год Приложение  5'!F251</f>
        <v>0</v>
      </c>
      <c r="F374" s="46">
        <f>D374+E374</f>
        <v>411.1</v>
      </c>
    </row>
    <row r="375" spans="1:6" ht="78.75">
      <c r="A375" s="89" t="s">
        <v>275</v>
      </c>
      <c r="B375" s="54" t="s">
        <v>148</v>
      </c>
      <c r="C375" s="55"/>
      <c r="D375" s="51">
        <f>D376</f>
        <v>3</v>
      </c>
      <c r="E375" s="51">
        <f>E376</f>
        <v>0</v>
      </c>
      <c r="F375" s="51">
        <f>F376</f>
        <v>3</v>
      </c>
    </row>
    <row r="376" spans="1:6" ht="31.5">
      <c r="A376" s="57" t="s">
        <v>15</v>
      </c>
      <c r="B376" s="54" t="s">
        <v>148</v>
      </c>
      <c r="C376" s="55">
        <v>200</v>
      </c>
      <c r="D376" s="46">
        <f>'2018 год Приложение  5'!E411</f>
        <v>3</v>
      </c>
      <c r="E376" s="46">
        <f>'2018 год Приложение  5'!F411</f>
        <v>0</v>
      </c>
      <c r="F376" s="46">
        <f>'2018 год Приложение  5'!G411</f>
        <v>3</v>
      </c>
    </row>
    <row r="377" spans="1:6" ht="157.5">
      <c r="A377" s="86" t="s">
        <v>276</v>
      </c>
      <c r="B377" s="115" t="s">
        <v>149</v>
      </c>
      <c r="C377" s="116"/>
      <c r="D377" s="51">
        <f>D378</f>
        <v>3</v>
      </c>
      <c r="E377" s="51">
        <f>E378</f>
        <v>0</v>
      </c>
      <c r="F377" s="51">
        <f>F378</f>
        <v>3</v>
      </c>
    </row>
    <row r="378" spans="1:6" ht="31.5">
      <c r="A378" s="57" t="s">
        <v>15</v>
      </c>
      <c r="B378" s="115" t="s">
        <v>149</v>
      </c>
      <c r="C378" s="117">
        <v>200</v>
      </c>
      <c r="D378" s="46">
        <f>'2018 год Приложение  5'!E413</f>
        <v>3</v>
      </c>
      <c r="E378" s="46">
        <f>'2018 год Приложение  5'!F413</f>
        <v>0</v>
      </c>
      <c r="F378" s="46">
        <f>'2018 год Приложение  5'!G413</f>
        <v>3</v>
      </c>
    </row>
    <row r="379" spans="1:6" ht="31.5">
      <c r="A379" s="24" t="s">
        <v>49</v>
      </c>
      <c r="B379" s="115" t="s">
        <v>150</v>
      </c>
      <c r="C379" s="52"/>
      <c r="D379" s="51">
        <f>D380</f>
        <v>1600.3</v>
      </c>
      <c r="E379" s="51">
        <f>E380</f>
        <v>0</v>
      </c>
      <c r="F379" s="51">
        <f>F380</f>
        <v>1600.3</v>
      </c>
    </row>
    <row r="380" spans="1:6" ht="15.75">
      <c r="A380" s="50" t="s">
        <v>47</v>
      </c>
      <c r="B380" s="115" t="s">
        <v>150</v>
      </c>
      <c r="C380" s="45" t="s">
        <v>48</v>
      </c>
      <c r="D380" s="46">
        <f>'2018 год Приложение  5'!E415</f>
        <v>1600.3</v>
      </c>
      <c r="E380" s="46">
        <f>'2018 год Приложение  5'!F415</f>
        <v>0</v>
      </c>
      <c r="F380" s="46">
        <f>'2018 год Приложение  5'!G415</f>
        <v>1600.3</v>
      </c>
    </row>
    <row r="381" spans="1:6" ht="75">
      <c r="A381" s="87" t="s">
        <v>341</v>
      </c>
      <c r="B381" s="115" t="s">
        <v>151</v>
      </c>
      <c r="C381" s="53"/>
      <c r="D381" s="51">
        <f>D382</f>
        <v>178.2</v>
      </c>
      <c r="E381" s="51">
        <f>E382</f>
        <v>3.6</v>
      </c>
      <c r="F381" s="51">
        <f>F382</f>
        <v>181.79999999999998</v>
      </c>
    </row>
    <row r="382" spans="1:6" ht="15.75">
      <c r="A382" s="50" t="s">
        <v>47</v>
      </c>
      <c r="B382" s="115" t="s">
        <v>151</v>
      </c>
      <c r="C382" s="45" t="s">
        <v>48</v>
      </c>
      <c r="D382" s="46">
        <f>'2018 год Приложение  5'!E417</f>
        <v>178.2</v>
      </c>
      <c r="E382" s="46">
        <f>'2018 год Приложение  5'!F417</f>
        <v>3.6</v>
      </c>
      <c r="F382" s="46">
        <f>'2018 год Приложение  5'!G417</f>
        <v>181.79999999999998</v>
      </c>
    </row>
    <row r="383" spans="1:6" ht="105">
      <c r="A383" s="56" t="s">
        <v>342</v>
      </c>
      <c r="B383" s="115" t="s">
        <v>152</v>
      </c>
      <c r="C383" s="53"/>
      <c r="D383" s="51">
        <f>D384</f>
        <v>7</v>
      </c>
      <c r="E383" s="51">
        <f>E384</f>
        <v>0</v>
      </c>
      <c r="F383" s="51">
        <f>F384</f>
        <v>7</v>
      </c>
    </row>
    <row r="384" spans="1:6" ht="31.5">
      <c r="A384" s="50" t="s">
        <v>15</v>
      </c>
      <c r="B384" s="115" t="s">
        <v>152</v>
      </c>
      <c r="C384" s="45" t="s">
        <v>10</v>
      </c>
      <c r="D384" s="46">
        <f>'2018 год Приложение  5'!E419</f>
        <v>7</v>
      </c>
      <c r="E384" s="46">
        <f>'2018 год Приложение  5'!F419</f>
        <v>0</v>
      </c>
      <c r="F384" s="46">
        <f>'2018 год Приложение  5'!G419</f>
        <v>7</v>
      </c>
    </row>
    <row r="385" spans="1:6" ht="31.5">
      <c r="A385" s="24" t="s">
        <v>131</v>
      </c>
      <c r="B385" s="45" t="s">
        <v>146</v>
      </c>
      <c r="C385" s="45" t="s">
        <v>0</v>
      </c>
      <c r="D385" s="51">
        <f>D386</f>
        <v>3500</v>
      </c>
      <c r="E385" s="51">
        <f>E386</f>
        <v>0</v>
      </c>
      <c r="F385" s="51">
        <f>F386</f>
        <v>3500</v>
      </c>
    </row>
    <row r="386" spans="1:6" ht="15.75">
      <c r="A386" s="50" t="s">
        <v>47</v>
      </c>
      <c r="B386" s="45" t="s">
        <v>146</v>
      </c>
      <c r="C386" s="45" t="s">
        <v>48</v>
      </c>
      <c r="D386" s="46">
        <f>'2018 год Приложение  5'!E421</f>
        <v>3500</v>
      </c>
      <c r="E386" s="46">
        <f>'2018 год Приложение  5'!F421</f>
        <v>0</v>
      </c>
      <c r="F386" s="46">
        <f>'2018 год Приложение  5'!G421</f>
        <v>3500</v>
      </c>
    </row>
    <row r="387" spans="1:6" ht="31.5">
      <c r="A387" s="85" t="s">
        <v>50</v>
      </c>
      <c r="B387" s="45" t="s">
        <v>147</v>
      </c>
      <c r="C387" s="52"/>
      <c r="D387" s="51">
        <f>D388</f>
        <v>21032.2</v>
      </c>
      <c r="E387" s="51">
        <f>E388</f>
        <v>9000</v>
      </c>
      <c r="F387" s="51">
        <f>F388</f>
        <v>30032.2</v>
      </c>
    </row>
    <row r="388" spans="1:6" ht="15.75">
      <c r="A388" s="50" t="s">
        <v>47</v>
      </c>
      <c r="B388" s="45" t="s">
        <v>147</v>
      </c>
      <c r="C388" s="45" t="s">
        <v>48</v>
      </c>
      <c r="D388" s="46">
        <f>'2018 год Приложение  5'!E423</f>
        <v>21032.2</v>
      </c>
      <c r="E388" s="46">
        <f>'2018 год Приложение  5'!F423</f>
        <v>9000</v>
      </c>
      <c r="F388" s="46">
        <f>'2018 год Приложение  5'!G423</f>
        <v>30032.2</v>
      </c>
    </row>
    <row r="389" spans="1:6" ht="47.25">
      <c r="A389" s="90" t="s">
        <v>66</v>
      </c>
      <c r="B389" s="64" t="s">
        <v>158</v>
      </c>
      <c r="C389" s="64"/>
      <c r="D389" s="91">
        <f>D390</f>
        <v>360</v>
      </c>
      <c r="E389" s="91">
        <f>E390</f>
        <v>-20</v>
      </c>
      <c r="F389" s="91">
        <f>F390</f>
        <v>340</v>
      </c>
    </row>
    <row r="390" spans="1:6" ht="15.75">
      <c r="A390" s="144" t="s">
        <v>11</v>
      </c>
      <c r="B390" s="64" t="s">
        <v>158</v>
      </c>
      <c r="C390" s="64">
        <v>800</v>
      </c>
      <c r="D390" s="145">
        <f>'2018 год Приложение  5'!E253</f>
        <v>360</v>
      </c>
      <c r="E390" s="145">
        <f>'2018 год Приложение  5'!F253</f>
        <v>-20</v>
      </c>
      <c r="F390" s="145">
        <f>'2018 год Приложение  5'!G253</f>
        <v>340</v>
      </c>
    </row>
    <row r="391" spans="1:6" ht="34.5" customHeight="1">
      <c r="A391" s="90" t="s">
        <v>446</v>
      </c>
      <c r="B391" s="65" t="s">
        <v>447</v>
      </c>
      <c r="C391" s="65"/>
      <c r="D391" s="91">
        <f>D392</f>
        <v>0</v>
      </c>
      <c r="E391" s="91">
        <f>E392</f>
        <v>4747.5</v>
      </c>
      <c r="F391" s="91">
        <f>F392</f>
        <v>4747.5</v>
      </c>
    </row>
    <row r="392" spans="1:6" ht="30.75" customHeight="1">
      <c r="A392" s="63" t="s">
        <v>11</v>
      </c>
      <c r="B392" s="65" t="s">
        <v>447</v>
      </c>
      <c r="C392" s="65">
        <v>800</v>
      </c>
      <c r="D392" s="145">
        <f>'2018 год Приложение  5'!E425</f>
        <v>0</v>
      </c>
      <c r="E392" s="145">
        <f>'2018 год Приложение  5'!F425</f>
        <v>4747.5</v>
      </c>
      <c r="F392" s="145">
        <f>'2018 год Приложение  5'!G425</f>
        <v>4747.5</v>
      </c>
    </row>
    <row r="393" spans="7:9" ht="18" customHeight="1">
      <c r="G393" s="29"/>
      <c r="I393" s="29"/>
    </row>
    <row r="394" spans="7:9" ht="14.25" customHeight="1">
      <c r="G394" s="29"/>
      <c r="I394" s="29"/>
    </row>
  </sheetData>
  <sheetProtection/>
  <autoFilter ref="A12:F394"/>
  <mergeCells count="11">
    <mergeCell ref="B1:F1"/>
    <mergeCell ref="B2:F2"/>
    <mergeCell ref="B4:F4"/>
    <mergeCell ref="B5:F5"/>
    <mergeCell ref="D10:D11"/>
    <mergeCell ref="B10:B11"/>
    <mergeCell ref="C10:C11"/>
    <mergeCell ref="E10:E11"/>
    <mergeCell ref="F10:F11"/>
    <mergeCell ref="A8:F8"/>
    <mergeCell ref="A10:A11"/>
  </mergeCells>
  <printOptions horizontalCentered="1"/>
  <pageMargins left="0.7874015748031497" right="0.1968503937007874" top="0.3937007874015748" bottom="0.3937007874015748" header="0.3937007874015748" footer="0.3937007874015748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3"/>
  <sheetViews>
    <sheetView view="pageBreakPreview" zoomScaleSheetLayoutView="100" zoomScalePageLayoutView="0" workbookViewId="0" topLeftCell="A42">
      <selection activeCell="D51" sqref="D51:E51"/>
    </sheetView>
  </sheetViews>
  <sheetFormatPr defaultColWidth="9.140625" defaultRowHeight="12.75"/>
  <cols>
    <col min="1" max="1" width="57.57421875" style="0" customWidth="1"/>
    <col min="2" max="2" width="17.00390625" style="0" customWidth="1"/>
    <col min="4" max="4" width="15.28125" style="0" customWidth="1"/>
    <col min="5" max="5" width="16.421875" style="0" customWidth="1"/>
    <col min="6" max="6" width="11.8515625" style="0" customWidth="1"/>
    <col min="7" max="7" width="12.28125" style="0" customWidth="1"/>
  </cols>
  <sheetData>
    <row r="1" spans="2:6" ht="22.5" customHeight="1">
      <c r="B1" s="21"/>
      <c r="C1" s="21"/>
      <c r="D1" s="21"/>
      <c r="E1" s="243" t="s">
        <v>413</v>
      </c>
      <c r="F1" s="157"/>
    </row>
    <row r="2" spans="2:6" ht="28.5" customHeight="1">
      <c r="B2" s="252" t="s">
        <v>442</v>
      </c>
      <c r="C2" s="252"/>
      <c r="D2" s="252"/>
      <c r="E2" s="252"/>
      <c r="F2" s="130"/>
    </row>
    <row r="3" spans="2:5" ht="12.75">
      <c r="B3" s="21"/>
      <c r="C3" s="21"/>
      <c r="D3" s="21"/>
      <c r="E3" s="21"/>
    </row>
    <row r="4" spans="2:5" ht="12.75">
      <c r="B4" s="21"/>
      <c r="C4" s="21"/>
      <c r="D4" s="21"/>
      <c r="E4" s="21"/>
    </row>
    <row r="5" spans="1:5" ht="15.75">
      <c r="A5" s="21"/>
      <c r="B5" s="253" t="s">
        <v>413</v>
      </c>
      <c r="C5" s="253"/>
      <c r="D5" s="253"/>
      <c r="E5" s="253"/>
    </row>
    <row r="6" spans="1:5" ht="32.25" customHeight="1">
      <c r="A6" s="21"/>
      <c r="B6" s="252" t="s">
        <v>324</v>
      </c>
      <c r="C6" s="252"/>
      <c r="D6" s="252"/>
      <c r="E6" s="252"/>
    </row>
    <row r="7" spans="1:5" ht="12.75">
      <c r="A7" s="21"/>
      <c r="B7" s="21"/>
      <c r="C7" s="21"/>
      <c r="D7" s="21"/>
      <c r="E7" s="21"/>
    </row>
    <row r="8" spans="1:5" ht="18.75">
      <c r="A8" s="5"/>
      <c r="B8" s="6"/>
      <c r="C8" s="6"/>
      <c r="D8" s="6"/>
      <c r="E8" s="21"/>
    </row>
    <row r="9" spans="1:5" ht="68.25" customHeight="1">
      <c r="A9" s="254" t="s">
        <v>414</v>
      </c>
      <c r="B9" s="254"/>
      <c r="C9" s="254"/>
      <c r="D9" s="254"/>
      <c r="E9" s="254"/>
    </row>
    <row r="10" spans="1:5" ht="15.75">
      <c r="A10" s="1" t="s">
        <v>0</v>
      </c>
      <c r="B10" s="1" t="s">
        <v>0</v>
      </c>
      <c r="C10" s="1" t="s">
        <v>0</v>
      </c>
      <c r="D10" s="2"/>
      <c r="E10" s="21"/>
    </row>
    <row r="11" spans="1:5" ht="15.75">
      <c r="A11" s="247" t="s">
        <v>3</v>
      </c>
      <c r="B11" s="245" t="s">
        <v>1</v>
      </c>
      <c r="C11" s="245" t="s">
        <v>2</v>
      </c>
      <c r="D11" s="7" t="s">
        <v>415</v>
      </c>
      <c r="E11" s="7" t="s">
        <v>416</v>
      </c>
    </row>
    <row r="12" spans="1:5" ht="25.5">
      <c r="A12" s="250"/>
      <c r="B12" s="246"/>
      <c r="C12" s="246"/>
      <c r="D12" s="199" t="s">
        <v>9</v>
      </c>
      <c r="E12" s="199" t="s">
        <v>9</v>
      </c>
    </row>
    <row r="13" spans="1:5" ht="12.75">
      <c r="A13" s="27" t="s">
        <v>4</v>
      </c>
      <c r="B13" s="27" t="s">
        <v>5</v>
      </c>
      <c r="C13" s="27" t="s">
        <v>6</v>
      </c>
      <c r="D13" s="27" t="s">
        <v>7</v>
      </c>
      <c r="E13" s="27">
        <v>5</v>
      </c>
    </row>
    <row r="14" spans="1:7" ht="18.75">
      <c r="A14" s="31" t="s">
        <v>8</v>
      </c>
      <c r="B14" s="7" t="s">
        <v>0</v>
      </c>
      <c r="C14" s="7" t="s">
        <v>0</v>
      </c>
      <c r="D14" s="8">
        <f>D15+D26+D35+D70+D117+D137+D146+D211+D229+D247</f>
        <v>1699594.4999999995</v>
      </c>
      <c r="E14" s="8">
        <f>E15+E26+E35+E70+E117+E137+E146+E211+E229+E247</f>
        <v>1659196.0999999999</v>
      </c>
      <c r="F14" s="123">
        <f>D14-'2019-2020 Приложение 6'!E12</f>
        <v>0</v>
      </c>
      <c r="G14" s="123">
        <f>E14-'2019-2020 Приложение 6'!F12</f>
        <v>0</v>
      </c>
    </row>
    <row r="15" spans="1:5" ht="31.5">
      <c r="A15" s="32" t="s">
        <v>70</v>
      </c>
      <c r="B15" s="33" t="s">
        <v>141</v>
      </c>
      <c r="C15" s="33" t="s">
        <v>0</v>
      </c>
      <c r="D15" s="34">
        <f>D19+D16</f>
        <v>869.3</v>
      </c>
      <c r="E15" s="34">
        <f>E19+E16</f>
        <v>869.3</v>
      </c>
    </row>
    <row r="16" spans="1:5" ht="31.5">
      <c r="A16" s="15" t="s">
        <v>303</v>
      </c>
      <c r="B16" s="13" t="s">
        <v>304</v>
      </c>
      <c r="C16" s="13" t="s">
        <v>0</v>
      </c>
      <c r="D16" s="14">
        <f>D17</f>
        <v>100</v>
      </c>
      <c r="E16" s="14">
        <f>E17</f>
        <v>100</v>
      </c>
    </row>
    <row r="17" spans="1:5" ht="31.5">
      <c r="A17" s="48" t="s">
        <v>320</v>
      </c>
      <c r="B17" s="17" t="s">
        <v>315</v>
      </c>
      <c r="C17" s="45"/>
      <c r="D17" s="22">
        <f>D18</f>
        <v>100</v>
      </c>
      <c r="E17" s="22">
        <f>E18</f>
        <v>100</v>
      </c>
    </row>
    <row r="18" spans="1:5" ht="31.5">
      <c r="A18" s="135" t="s">
        <v>15</v>
      </c>
      <c r="B18" s="17" t="s">
        <v>315</v>
      </c>
      <c r="C18" s="45" t="s">
        <v>10</v>
      </c>
      <c r="D18" s="22">
        <f>'[1]2019-2020 Приложение 6'!E29</f>
        <v>100</v>
      </c>
      <c r="E18" s="22">
        <f>'[1]2019-2020 Приложение 6'!F29</f>
        <v>100</v>
      </c>
    </row>
    <row r="19" spans="1:5" ht="47.25">
      <c r="A19" s="15" t="s">
        <v>71</v>
      </c>
      <c r="B19" s="13" t="s">
        <v>142</v>
      </c>
      <c r="C19" s="13" t="s">
        <v>0</v>
      </c>
      <c r="D19" s="14">
        <f>D22+D20+D24</f>
        <v>769.3</v>
      </c>
      <c r="E19" s="14">
        <f>E22+E20+E24</f>
        <v>769.3</v>
      </c>
    </row>
    <row r="20" spans="1:5" ht="31.5">
      <c r="A20" s="48" t="s">
        <v>306</v>
      </c>
      <c r="B20" s="17" t="s">
        <v>305</v>
      </c>
      <c r="C20" s="45"/>
      <c r="D20" s="22">
        <f>'[1]2019-2020 Приложение 6'!E31</f>
        <v>180</v>
      </c>
      <c r="E20" s="22">
        <f>'[1]2019-2020 Приложение 6'!F31</f>
        <v>180</v>
      </c>
    </row>
    <row r="21" spans="1:5" ht="31.5">
      <c r="A21" s="135" t="s">
        <v>15</v>
      </c>
      <c r="B21" s="17" t="s">
        <v>305</v>
      </c>
      <c r="C21" s="45" t="s">
        <v>10</v>
      </c>
      <c r="D21" s="22">
        <f>'[1]2019-2020 Приложение 6'!E32</f>
        <v>180</v>
      </c>
      <c r="E21" s="22">
        <f>'[1]2019-2020 Приложение 6'!F32</f>
        <v>180</v>
      </c>
    </row>
    <row r="22" spans="1:5" ht="31.5">
      <c r="A22" s="48" t="s">
        <v>307</v>
      </c>
      <c r="B22" s="17" t="s">
        <v>317</v>
      </c>
      <c r="C22" s="45"/>
      <c r="D22" s="22">
        <f>'[1]2019-2020 Приложение 6'!E33</f>
        <v>119.3</v>
      </c>
      <c r="E22" s="22">
        <f>'[1]2019-2020 Приложение 6'!F33</f>
        <v>119.3</v>
      </c>
    </row>
    <row r="23" spans="1:5" ht="31.5">
      <c r="A23" s="135" t="s">
        <v>15</v>
      </c>
      <c r="B23" s="17" t="s">
        <v>317</v>
      </c>
      <c r="C23" s="45" t="s">
        <v>10</v>
      </c>
      <c r="D23" s="22">
        <f>'[1]2019-2020 Приложение 6'!E34</f>
        <v>119.3</v>
      </c>
      <c r="E23" s="22">
        <f>'[1]2019-2020 Приложение 6'!F34</f>
        <v>119.3</v>
      </c>
    </row>
    <row r="24" spans="1:5" ht="63">
      <c r="A24" s="48" t="s">
        <v>287</v>
      </c>
      <c r="B24" s="17" t="s">
        <v>316</v>
      </c>
      <c r="C24" s="45"/>
      <c r="D24" s="22">
        <f>'[1]2019-2020 Приложение 6'!E35</f>
        <v>470</v>
      </c>
      <c r="E24" s="22">
        <f>'[1]2019-2020 Приложение 6'!F35</f>
        <v>470</v>
      </c>
    </row>
    <row r="25" spans="1:5" ht="15.75">
      <c r="A25" s="135" t="s">
        <v>11</v>
      </c>
      <c r="B25" s="17" t="s">
        <v>316</v>
      </c>
      <c r="C25" s="45" t="s">
        <v>14</v>
      </c>
      <c r="D25" s="22">
        <f>'[1]2019-2020 Приложение 6'!E36</f>
        <v>470</v>
      </c>
      <c r="E25" s="22">
        <f>'[1]2019-2020 Приложение 6'!F36</f>
        <v>470</v>
      </c>
    </row>
    <row r="26" spans="1:5" ht="47.25">
      <c r="A26" s="32" t="s">
        <v>72</v>
      </c>
      <c r="B26" s="33" t="s">
        <v>204</v>
      </c>
      <c r="C26" s="33" t="s">
        <v>0</v>
      </c>
      <c r="D26" s="34">
        <f>D27+D32</f>
        <v>8180.700000000001</v>
      </c>
      <c r="E26" s="34">
        <f>E27+E32</f>
        <v>8180.700000000001</v>
      </c>
    </row>
    <row r="27" spans="1:5" ht="31.5">
      <c r="A27" s="15" t="s">
        <v>88</v>
      </c>
      <c r="B27" s="13" t="s">
        <v>205</v>
      </c>
      <c r="C27" s="13" t="s">
        <v>0</v>
      </c>
      <c r="D27" s="14">
        <f>+D28+D30</f>
        <v>120</v>
      </c>
      <c r="E27" s="14">
        <f>+E28+E30</f>
        <v>120</v>
      </c>
    </row>
    <row r="28" spans="1:5" ht="15.75">
      <c r="A28" s="16" t="s">
        <v>26</v>
      </c>
      <c r="B28" s="9" t="s">
        <v>206</v>
      </c>
      <c r="C28" s="17"/>
      <c r="D28" s="10">
        <f>D29</f>
        <v>100</v>
      </c>
      <c r="E28" s="10">
        <f>E29</f>
        <v>100</v>
      </c>
    </row>
    <row r="29" spans="1:5" ht="31.5">
      <c r="A29" s="60" t="s">
        <v>15</v>
      </c>
      <c r="B29" s="9" t="s">
        <v>206</v>
      </c>
      <c r="C29" s="45" t="s">
        <v>10</v>
      </c>
      <c r="D29" s="22">
        <f>'[1]2019-2020 Приложение 6'!E40</f>
        <v>100</v>
      </c>
      <c r="E29" s="22">
        <f>'[1]2019-2020 Приложение 6'!F40</f>
        <v>100</v>
      </c>
    </row>
    <row r="30" spans="1:5" ht="63">
      <c r="A30" s="16" t="s">
        <v>27</v>
      </c>
      <c r="B30" s="9" t="s">
        <v>207</v>
      </c>
      <c r="C30" s="17"/>
      <c r="D30" s="10">
        <f>D31</f>
        <v>20</v>
      </c>
      <c r="E30" s="10">
        <f>E31</f>
        <v>20</v>
      </c>
    </row>
    <row r="31" spans="1:5" ht="15.75">
      <c r="A31" s="60" t="s">
        <v>11</v>
      </c>
      <c r="B31" s="9" t="s">
        <v>207</v>
      </c>
      <c r="C31" s="45" t="s">
        <v>14</v>
      </c>
      <c r="D31" s="22">
        <f>'[1]2019-2020 Приложение 6'!E42</f>
        <v>20</v>
      </c>
      <c r="E31" s="22">
        <f>'[1]2019-2020 Приложение 6'!F42</f>
        <v>20</v>
      </c>
    </row>
    <row r="32" spans="1:5" ht="31.5">
      <c r="A32" s="200" t="s">
        <v>417</v>
      </c>
      <c r="B32" s="201" t="s">
        <v>208</v>
      </c>
      <c r="C32" s="201" t="s">
        <v>0</v>
      </c>
      <c r="D32" s="202">
        <f>D33</f>
        <v>8060.700000000001</v>
      </c>
      <c r="E32" s="202">
        <f>E33</f>
        <v>8060.700000000001</v>
      </c>
    </row>
    <row r="33" spans="1:5" ht="31.5">
      <c r="A33" s="25" t="s">
        <v>418</v>
      </c>
      <c r="B33" s="23" t="s">
        <v>419</v>
      </c>
      <c r="C33" s="23"/>
      <c r="D33" s="22">
        <f>D34</f>
        <v>8060.700000000001</v>
      </c>
      <c r="E33" s="22">
        <f>E34</f>
        <v>8060.700000000001</v>
      </c>
    </row>
    <row r="34" spans="1:5" ht="47.25">
      <c r="A34" s="50" t="s">
        <v>33</v>
      </c>
      <c r="B34" s="23" t="s">
        <v>420</v>
      </c>
      <c r="C34" s="23" t="s">
        <v>28</v>
      </c>
      <c r="D34" s="22">
        <f>'[1]2019-2020 Приложение 6'!E45</f>
        <v>8060.700000000001</v>
      </c>
      <c r="E34" s="22">
        <f>'[1]2019-2020 Приложение 6'!F45</f>
        <v>8060.700000000001</v>
      </c>
    </row>
    <row r="35" spans="1:5" ht="47.25">
      <c r="A35" s="203" t="s">
        <v>73</v>
      </c>
      <c r="B35" s="36" t="s">
        <v>238</v>
      </c>
      <c r="C35" s="36" t="s">
        <v>0</v>
      </c>
      <c r="D35" s="34">
        <f>D36+D43+D60+D65</f>
        <v>45399.9</v>
      </c>
      <c r="E35" s="34">
        <f>E36+E43+E60+E65</f>
        <v>35665.9</v>
      </c>
    </row>
    <row r="36" spans="1:5" ht="47.25">
      <c r="A36" s="15" t="s">
        <v>86</v>
      </c>
      <c r="B36" s="13" t="s">
        <v>239</v>
      </c>
      <c r="C36" s="13" t="s">
        <v>0</v>
      </c>
      <c r="D36" s="14">
        <f>D37+D39+D41</f>
        <v>29736</v>
      </c>
      <c r="E36" s="14">
        <f>E37+E39+E41</f>
        <v>18930</v>
      </c>
    </row>
    <row r="37" spans="1:5" ht="31.5">
      <c r="A37" s="44" t="s">
        <v>394</v>
      </c>
      <c r="B37" s="17" t="s">
        <v>240</v>
      </c>
      <c r="C37" s="17"/>
      <c r="D37" s="22">
        <f>D38</f>
        <v>4800</v>
      </c>
      <c r="E37" s="22">
        <f>E38</f>
        <v>4800</v>
      </c>
    </row>
    <row r="38" spans="1:5" ht="31.5">
      <c r="A38" s="60" t="s">
        <v>15</v>
      </c>
      <c r="B38" s="17" t="s">
        <v>240</v>
      </c>
      <c r="C38" s="45" t="s">
        <v>10</v>
      </c>
      <c r="D38" s="22">
        <f>'[1]2019-2020 Приложение 6'!E49</f>
        <v>4800</v>
      </c>
      <c r="E38" s="22">
        <f>'[1]2019-2020 Приложение 6'!F49</f>
        <v>4800</v>
      </c>
    </row>
    <row r="39" spans="1:5" ht="31.5">
      <c r="A39" s="57" t="s">
        <v>53</v>
      </c>
      <c r="B39" s="17" t="s">
        <v>241</v>
      </c>
      <c r="C39" s="23"/>
      <c r="D39" s="22">
        <f>D40</f>
        <v>19436</v>
      </c>
      <c r="E39" s="22">
        <f>E40</f>
        <v>7630</v>
      </c>
    </row>
    <row r="40" spans="1:5" ht="31.5">
      <c r="A40" s="57" t="s">
        <v>15</v>
      </c>
      <c r="B40" s="17" t="s">
        <v>241</v>
      </c>
      <c r="C40" s="23" t="s">
        <v>10</v>
      </c>
      <c r="D40" s="22">
        <f>'[1]2019-2020 Приложение 6'!E51</f>
        <v>19436</v>
      </c>
      <c r="E40" s="22">
        <f>'[1]2019-2020 Приложение 6'!F51</f>
        <v>7630</v>
      </c>
    </row>
    <row r="41" spans="1:5" ht="63">
      <c r="A41" s="25" t="s">
        <v>82</v>
      </c>
      <c r="B41" s="45" t="s">
        <v>250</v>
      </c>
      <c r="C41" s="67"/>
      <c r="D41" s="22">
        <f>D42</f>
        <v>5500</v>
      </c>
      <c r="E41" s="22">
        <f>E42</f>
        <v>6500</v>
      </c>
    </row>
    <row r="42" spans="1:5" ht="15.75">
      <c r="A42" s="60" t="s">
        <v>11</v>
      </c>
      <c r="B42" s="45" t="s">
        <v>250</v>
      </c>
      <c r="C42" s="23" t="s">
        <v>14</v>
      </c>
      <c r="D42" s="22">
        <f>'[1]2019-2020 Приложение 6'!E53</f>
        <v>5500</v>
      </c>
      <c r="E42" s="22">
        <f>'[1]2019-2020 Приложение 6'!F53</f>
        <v>6500</v>
      </c>
    </row>
    <row r="43" spans="1:5" ht="15.75">
      <c r="A43" s="15" t="s">
        <v>67</v>
      </c>
      <c r="B43" s="13" t="s">
        <v>243</v>
      </c>
      <c r="C43" s="13" t="s">
        <v>0</v>
      </c>
      <c r="D43" s="14">
        <f>D44+D46+D50+D54+D58+D48+D56+D52</f>
        <v>13653</v>
      </c>
      <c r="E43" s="14">
        <f>E44+E46+E50+E54+E58+E48+E56+E52</f>
        <v>13983.3</v>
      </c>
    </row>
    <row r="44" spans="1:5" ht="47.25">
      <c r="A44" s="44" t="s">
        <v>41</v>
      </c>
      <c r="B44" s="38" t="s">
        <v>244</v>
      </c>
      <c r="C44" s="67"/>
      <c r="D44" s="22">
        <f>D45</f>
        <v>1836.4</v>
      </c>
      <c r="E44" s="22">
        <f>E45</f>
        <v>1836.4</v>
      </c>
    </row>
    <row r="45" spans="1:5" ht="31.5">
      <c r="A45" s="60" t="s">
        <v>15</v>
      </c>
      <c r="B45" s="38" t="s">
        <v>244</v>
      </c>
      <c r="C45" s="23" t="s">
        <v>10</v>
      </c>
      <c r="D45" s="22">
        <f>'[1]2019-2020 Приложение 6'!E56</f>
        <v>1836.4</v>
      </c>
      <c r="E45" s="22">
        <f>'[1]2019-2020 Приложение 6'!F56</f>
        <v>1836.4</v>
      </c>
    </row>
    <row r="46" spans="1:5" ht="47.25">
      <c r="A46" s="44" t="s">
        <v>41</v>
      </c>
      <c r="B46" s="17" t="s">
        <v>254</v>
      </c>
      <c r="C46" s="38"/>
      <c r="D46" s="39">
        <f>D47</f>
        <v>2866.4</v>
      </c>
      <c r="E46" s="39">
        <f>E47</f>
        <v>2277</v>
      </c>
    </row>
    <row r="47" spans="1:5" ht="31.5">
      <c r="A47" s="60" t="s">
        <v>15</v>
      </c>
      <c r="B47" s="17" t="s">
        <v>254</v>
      </c>
      <c r="C47" s="23" t="s">
        <v>10</v>
      </c>
      <c r="D47" s="22">
        <f>'2019-2020 Приложение 6'!E58</f>
        <v>2866.4</v>
      </c>
      <c r="E47" s="22">
        <f>'2019-2020 Приложение 6'!F58</f>
        <v>2277</v>
      </c>
    </row>
    <row r="48" spans="1:5" ht="31.5">
      <c r="A48" s="43" t="s">
        <v>42</v>
      </c>
      <c r="B48" s="23" t="s">
        <v>245</v>
      </c>
      <c r="C48" s="23"/>
      <c r="D48" s="22">
        <f>D49</f>
        <v>400</v>
      </c>
      <c r="E48" s="22">
        <f>E49</f>
        <v>400</v>
      </c>
    </row>
    <row r="49" spans="1:5" ht="31.5">
      <c r="A49" s="77" t="s">
        <v>15</v>
      </c>
      <c r="B49" s="23" t="s">
        <v>245</v>
      </c>
      <c r="C49" s="23" t="s">
        <v>10</v>
      </c>
      <c r="D49" s="22">
        <f>'[1]2019-2020 Приложение 6'!E60</f>
        <v>400</v>
      </c>
      <c r="E49" s="22">
        <f>'[1]2019-2020 Приложение 6'!F60</f>
        <v>400</v>
      </c>
    </row>
    <row r="50" spans="1:5" ht="31.5">
      <c r="A50" s="43" t="s">
        <v>42</v>
      </c>
      <c r="B50" s="9" t="s">
        <v>255</v>
      </c>
      <c r="C50" s="67"/>
      <c r="D50" s="22">
        <f>D51</f>
        <v>3810.6</v>
      </c>
      <c r="E50" s="22">
        <f>E51</f>
        <v>4400</v>
      </c>
    </row>
    <row r="51" spans="1:5" ht="31.5">
      <c r="A51" s="60" t="s">
        <v>15</v>
      </c>
      <c r="B51" s="9" t="s">
        <v>255</v>
      </c>
      <c r="C51" s="23" t="s">
        <v>10</v>
      </c>
      <c r="D51" s="22">
        <f>'2019-2020 Приложение 6'!E62</f>
        <v>3810.6</v>
      </c>
      <c r="E51" s="22">
        <f>'2019-2020 Приложение 6'!F62</f>
        <v>4400</v>
      </c>
    </row>
    <row r="52" spans="1:5" ht="47.25">
      <c r="A52" s="48" t="s">
        <v>293</v>
      </c>
      <c r="B52" s="17" t="s">
        <v>296</v>
      </c>
      <c r="C52" s="45"/>
      <c r="D52" s="22">
        <f>D53</f>
        <v>2039.6</v>
      </c>
      <c r="E52" s="22">
        <f>E53</f>
        <v>2369.9</v>
      </c>
    </row>
    <row r="53" spans="1:5" ht="31.5">
      <c r="A53" s="77" t="s">
        <v>15</v>
      </c>
      <c r="B53" s="17" t="s">
        <v>296</v>
      </c>
      <c r="C53" s="45" t="s">
        <v>10</v>
      </c>
      <c r="D53" s="22">
        <f>'[1]2019-2020 Приложение 6'!E64</f>
        <v>2039.6</v>
      </c>
      <c r="E53" s="22">
        <f>'[1]2019-2020 Приложение 6'!F64</f>
        <v>2369.9</v>
      </c>
    </row>
    <row r="54" spans="1:5" ht="31.5">
      <c r="A54" s="43" t="s">
        <v>43</v>
      </c>
      <c r="B54" s="38" t="s">
        <v>246</v>
      </c>
      <c r="C54" s="67"/>
      <c r="D54" s="22">
        <f>D55</f>
        <v>1950</v>
      </c>
      <c r="E54" s="22">
        <f>E55</f>
        <v>1950</v>
      </c>
    </row>
    <row r="55" spans="1:5" ht="31.5">
      <c r="A55" s="60" t="s">
        <v>15</v>
      </c>
      <c r="B55" s="38" t="s">
        <v>246</v>
      </c>
      <c r="C55" s="23" t="s">
        <v>10</v>
      </c>
      <c r="D55" s="22">
        <f>'[1]2019-2020 Приложение 6'!E66</f>
        <v>1950</v>
      </c>
      <c r="E55" s="22">
        <f>'[1]2019-2020 Приложение 6'!F66</f>
        <v>1950</v>
      </c>
    </row>
    <row r="56" spans="1:5" ht="15.75">
      <c r="A56" s="48" t="s">
        <v>295</v>
      </c>
      <c r="B56" s="17" t="s">
        <v>294</v>
      </c>
      <c r="C56" s="45"/>
      <c r="D56" s="22">
        <f>'[1]2019-2020 Приложение 6'!E67</f>
        <v>450</v>
      </c>
      <c r="E56" s="22">
        <f>'[1]2019-2020 Приложение 6'!F67</f>
        <v>450</v>
      </c>
    </row>
    <row r="57" spans="1:5" ht="31.5">
      <c r="A57" s="48" t="s">
        <v>15</v>
      </c>
      <c r="B57" s="17" t="s">
        <v>294</v>
      </c>
      <c r="C57" s="45" t="s">
        <v>10</v>
      </c>
      <c r="D57" s="22">
        <f>'[1]2019-2020 Приложение 6'!E68</f>
        <v>450</v>
      </c>
      <c r="E57" s="22">
        <f>'[1]2019-2020 Приложение 6'!F68</f>
        <v>450</v>
      </c>
    </row>
    <row r="58" spans="1:5" ht="78.75">
      <c r="A58" s="43" t="s">
        <v>44</v>
      </c>
      <c r="B58" s="38" t="s">
        <v>256</v>
      </c>
      <c r="C58" s="67"/>
      <c r="D58" s="22">
        <f>D59</f>
        <v>300</v>
      </c>
      <c r="E58" s="22">
        <f>E59</f>
        <v>300</v>
      </c>
    </row>
    <row r="59" spans="1:5" ht="15.75">
      <c r="A59" s="60" t="s">
        <v>11</v>
      </c>
      <c r="B59" s="38" t="s">
        <v>256</v>
      </c>
      <c r="C59" s="23" t="s">
        <v>14</v>
      </c>
      <c r="D59" s="22">
        <f>'[1]2019-2020 Приложение 6'!E70</f>
        <v>300</v>
      </c>
      <c r="E59" s="22">
        <f>'[1]2019-2020 Приложение 6'!F70</f>
        <v>300</v>
      </c>
    </row>
    <row r="60" spans="1:5" ht="47.25">
      <c r="A60" s="12" t="s">
        <v>68</v>
      </c>
      <c r="B60" s="13" t="s">
        <v>247</v>
      </c>
      <c r="C60" s="13" t="s">
        <v>0</v>
      </c>
      <c r="D60" s="14">
        <f>D63+D61</f>
        <v>200</v>
      </c>
      <c r="E60" s="14">
        <f>E63+E61</f>
        <v>200</v>
      </c>
    </row>
    <row r="61" spans="1:5" ht="31.5">
      <c r="A61" s="24" t="s">
        <v>69</v>
      </c>
      <c r="B61" s="30" t="s">
        <v>248</v>
      </c>
      <c r="C61" s="45"/>
      <c r="D61" s="22">
        <f>D62</f>
        <v>50</v>
      </c>
      <c r="E61" s="22">
        <f>E62</f>
        <v>50</v>
      </c>
    </row>
    <row r="62" spans="1:5" ht="15.75">
      <c r="A62" s="43" t="s">
        <v>31</v>
      </c>
      <c r="B62" s="30" t="s">
        <v>248</v>
      </c>
      <c r="C62" s="23" t="s">
        <v>19</v>
      </c>
      <c r="D62" s="22">
        <f>'[1]2019-2020 Приложение 6'!E73</f>
        <v>50</v>
      </c>
      <c r="E62" s="22">
        <f>'[1]2019-2020 Приложение 6'!F73</f>
        <v>50</v>
      </c>
    </row>
    <row r="63" spans="1:5" ht="31.5">
      <c r="A63" s="43" t="s">
        <v>54</v>
      </c>
      <c r="B63" s="38" t="s">
        <v>249</v>
      </c>
      <c r="C63" s="23"/>
      <c r="D63" s="22">
        <f>'[1]2019-2020 Приложение 6'!E74</f>
        <v>150</v>
      </c>
      <c r="E63" s="22">
        <f>'[1]2019-2020 Приложение 6'!F74</f>
        <v>150</v>
      </c>
    </row>
    <row r="64" spans="1:5" ht="31.5">
      <c r="A64" s="48" t="s">
        <v>15</v>
      </c>
      <c r="B64" s="38" t="s">
        <v>249</v>
      </c>
      <c r="C64" s="23" t="s">
        <v>10</v>
      </c>
      <c r="D64" s="22">
        <f>'[1]2019-2020 Приложение 6'!E75</f>
        <v>150</v>
      </c>
      <c r="E64" s="22">
        <f>'[1]2019-2020 Приложение 6'!F75</f>
        <v>150</v>
      </c>
    </row>
    <row r="65" spans="1:6" ht="31.5">
      <c r="A65" s="12" t="s">
        <v>397</v>
      </c>
      <c r="B65" s="13" t="s">
        <v>313</v>
      </c>
      <c r="C65" s="13" t="s">
        <v>0</v>
      </c>
      <c r="D65" s="14">
        <f>D68+D66</f>
        <v>1810.9</v>
      </c>
      <c r="E65" s="14">
        <f>E68+E66</f>
        <v>2552.6000000000004</v>
      </c>
      <c r="F65" s="204"/>
    </row>
    <row r="66" spans="1:6" ht="31.5">
      <c r="A66" s="57" t="s">
        <v>77</v>
      </c>
      <c r="B66" s="23" t="s">
        <v>312</v>
      </c>
      <c r="C66" s="23"/>
      <c r="D66" s="22">
        <f>D67</f>
        <v>1179.7</v>
      </c>
      <c r="E66" s="22">
        <f>E67</f>
        <v>1921.4</v>
      </c>
      <c r="F66" s="204"/>
    </row>
    <row r="67" spans="1:6" ht="31.5">
      <c r="A67" s="57" t="s">
        <v>15</v>
      </c>
      <c r="B67" s="23" t="s">
        <v>312</v>
      </c>
      <c r="C67" s="23" t="s">
        <v>10</v>
      </c>
      <c r="D67" s="22">
        <f>'[1]2019-2020 Приложение 6'!E221</f>
        <v>1179.7</v>
      </c>
      <c r="E67" s="22">
        <f>'[1]2019-2020 Приложение 6'!F221</f>
        <v>1921.4</v>
      </c>
      <c r="F67" s="204"/>
    </row>
    <row r="68" spans="1:5" ht="78.75">
      <c r="A68" s="43" t="s">
        <v>262</v>
      </c>
      <c r="B68" s="23" t="s">
        <v>314</v>
      </c>
      <c r="C68" s="67"/>
      <c r="D68" s="22">
        <f>'[1]2019-2020 Приложение 6'!E77</f>
        <v>631.2</v>
      </c>
      <c r="E68" s="22">
        <f>'[1]2019-2020 Приложение 6'!F77</f>
        <v>631.2</v>
      </c>
    </row>
    <row r="69" spans="1:5" ht="31.5">
      <c r="A69" s="48" t="s">
        <v>15</v>
      </c>
      <c r="B69" s="23" t="s">
        <v>314</v>
      </c>
      <c r="C69" s="23" t="s">
        <v>10</v>
      </c>
      <c r="D69" s="22">
        <f>'[1]2019-2020 Приложение 6'!E78</f>
        <v>631.2</v>
      </c>
      <c r="E69" s="22">
        <f>'[1]2019-2020 Приложение 6'!F78</f>
        <v>631.2</v>
      </c>
    </row>
    <row r="70" spans="1:5" ht="31.5">
      <c r="A70" s="32" t="s">
        <v>421</v>
      </c>
      <c r="B70" s="33" t="s">
        <v>160</v>
      </c>
      <c r="C70" s="33" t="s">
        <v>0</v>
      </c>
      <c r="D70" s="34">
        <f>D71+D81+D92+D109+D106</f>
        <v>1174718.5</v>
      </c>
      <c r="E70" s="34">
        <f>E71+E81+E92+E109+E106</f>
        <v>1150019.5</v>
      </c>
    </row>
    <row r="71" spans="1:7" ht="31.5">
      <c r="A71" s="12" t="s">
        <v>105</v>
      </c>
      <c r="B71" s="13" t="s">
        <v>161</v>
      </c>
      <c r="C71" s="13" t="s">
        <v>0</v>
      </c>
      <c r="D71" s="14">
        <f>D72+D74+D76+D79</f>
        <v>425590.10000000003</v>
      </c>
      <c r="E71" s="14">
        <f>E72+E74+E76+E79</f>
        <v>417123.9</v>
      </c>
      <c r="F71" s="28"/>
      <c r="G71" s="28"/>
    </row>
    <row r="72" spans="1:5" ht="31.5">
      <c r="A72" s="16" t="s">
        <v>29</v>
      </c>
      <c r="B72" s="17" t="s">
        <v>159</v>
      </c>
      <c r="C72" s="17"/>
      <c r="D72" s="19">
        <f>D73</f>
        <v>67183.7</v>
      </c>
      <c r="E72" s="19">
        <f>E73</f>
        <v>58717.5</v>
      </c>
    </row>
    <row r="73" spans="1:5" ht="31.5">
      <c r="A73" s="44" t="s">
        <v>12</v>
      </c>
      <c r="B73" s="30" t="s">
        <v>159</v>
      </c>
      <c r="C73" s="30" t="s">
        <v>13</v>
      </c>
      <c r="D73" s="40">
        <f>'[1]2019-2020 Приложение 6'!E240</f>
        <v>67183.7</v>
      </c>
      <c r="E73" s="40">
        <f>'[1]2019-2020 Приложение 6'!F240</f>
        <v>58717.5</v>
      </c>
    </row>
    <row r="74" spans="1:7" ht="63">
      <c r="A74" s="44" t="s">
        <v>80</v>
      </c>
      <c r="B74" s="30" t="s">
        <v>163</v>
      </c>
      <c r="C74" s="30"/>
      <c r="D74" s="40">
        <f>D75</f>
        <v>336389</v>
      </c>
      <c r="E74" s="40">
        <f>E75</f>
        <v>336389</v>
      </c>
      <c r="F74" s="123"/>
      <c r="G74" s="123"/>
    </row>
    <row r="75" spans="1:5" ht="31.5">
      <c r="A75" s="44" t="s">
        <v>12</v>
      </c>
      <c r="B75" s="30" t="s">
        <v>163</v>
      </c>
      <c r="C75" s="30" t="s">
        <v>13</v>
      </c>
      <c r="D75" s="40">
        <f>'[1]2019-2020 Приложение 6'!E242</f>
        <v>336389</v>
      </c>
      <c r="E75" s="40">
        <f>'[1]2019-2020 Приложение 6'!F242</f>
        <v>336389</v>
      </c>
    </row>
    <row r="76" spans="1:5" ht="78.75">
      <c r="A76" s="44" t="s">
        <v>79</v>
      </c>
      <c r="B76" s="30" t="s">
        <v>164</v>
      </c>
      <c r="C76" s="30"/>
      <c r="D76" s="40">
        <f>D78+D77</f>
        <v>20188.4</v>
      </c>
      <c r="E76" s="40">
        <f>E78+E77</f>
        <v>20188.4</v>
      </c>
    </row>
    <row r="77" spans="1:5" ht="15.75">
      <c r="A77" s="44" t="s">
        <v>31</v>
      </c>
      <c r="B77" s="30" t="s">
        <v>164</v>
      </c>
      <c r="C77" s="30" t="s">
        <v>19</v>
      </c>
      <c r="D77" s="40">
        <f>'[1]2019-2020 Приложение 6'!E244</f>
        <v>1039.8999999999999</v>
      </c>
      <c r="E77" s="40">
        <f>'[1]2019-2020 Приложение 6'!F244</f>
        <v>1039.8999999999999</v>
      </c>
    </row>
    <row r="78" spans="1:5" ht="31.5">
      <c r="A78" s="44" t="s">
        <v>12</v>
      </c>
      <c r="B78" s="30" t="s">
        <v>164</v>
      </c>
      <c r="C78" s="30" t="s">
        <v>13</v>
      </c>
      <c r="D78" s="40">
        <f>'[1]2019-2020 Приложение 6'!E245</f>
        <v>19148.5</v>
      </c>
      <c r="E78" s="40">
        <f>'[1]2019-2020 Приложение 6'!F245</f>
        <v>19148.5</v>
      </c>
    </row>
    <row r="79" spans="1:6" ht="110.25">
      <c r="A79" s="60" t="s">
        <v>279</v>
      </c>
      <c r="B79" s="45" t="s">
        <v>165</v>
      </c>
      <c r="C79" s="45"/>
      <c r="D79" s="39">
        <f>D80</f>
        <v>1829</v>
      </c>
      <c r="E79" s="39">
        <f>E80</f>
        <v>1829</v>
      </c>
      <c r="F79" s="123"/>
    </row>
    <row r="80" spans="1:5" ht="15.75">
      <c r="A80" s="43" t="s">
        <v>31</v>
      </c>
      <c r="B80" s="45" t="s">
        <v>165</v>
      </c>
      <c r="C80" s="45" t="s">
        <v>19</v>
      </c>
      <c r="D80" s="40">
        <f>'[1]2019-2020 Приложение 6'!E247</f>
        <v>1829</v>
      </c>
      <c r="E80" s="40">
        <f>'[1]2019-2020 Приложение 6'!F247</f>
        <v>1829</v>
      </c>
    </row>
    <row r="81" spans="1:5" ht="31.5">
      <c r="A81" s="12" t="s">
        <v>90</v>
      </c>
      <c r="B81" s="13" t="s">
        <v>166</v>
      </c>
      <c r="C81" s="13" t="s">
        <v>0</v>
      </c>
      <c r="D81" s="14">
        <f>D82+D84+D88+D90+D86</f>
        <v>651754.4999999999</v>
      </c>
      <c r="E81" s="14">
        <f>E82+E84+E88+E90+E86</f>
        <v>634764.4999999999</v>
      </c>
    </row>
    <row r="82" spans="1:5" ht="31.5">
      <c r="A82" s="16" t="s">
        <v>29</v>
      </c>
      <c r="B82" s="17" t="s">
        <v>167</v>
      </c>
      <c r="C82" s="17"/>
      <c r="D82" s="19">
        <f>D83</f>
        <v>105441.9</v>
      </c>
      <c r="E82" s="19">
        <f>E83</f>
        <v>88451.9</v>
      </c>
    </row>
    <row r="83" spans="1:5" ht="31.5">
      <c r="A83" s="44" t="s">
        <v>12</v>
      </c>
      <c r="B83" s="30" t="s">
        <v>167</v>
      </c>
      <c r="C83" s="30" t="s">
        <v>13</v>
      </c>
      <c r="D83" s="40">
        <f>'[1]2019-2020 Приложение 6'!E250</f>
        <v>105441.9</v>
      </c>
      <c r="E83" s="40">
        <f>'[1]2019-2020 Приложение 6'!F250</f>
        <v>88451.9</v>
      </c>
    </row>
    <row r="84" spans="1:5" ht="63">
      <c r="A84" s="44" t="s">
        <v>80</v>
      </c>
      <c r="B84" s="30" t="s">
        <v>169</v>
      </c>
      <c r="C84" s="30"/>
      <c r="D84" s="40">
        <f>D85</f>
        <v>526819.7</v>
      </c>
      <c r="E84" s="40">
        <f>E85</f>
        <v>526819.7</v>
      </c>
    </row>
    <row r="85" spans="1:5" ht="31.5">
      <c r="A85" s="44" t="s">
        <v>12</v>
      </c>
      <c r="B85" s="30" t="s">
        <v>169</v>
      </c>
      <c r="C85" s="30" t="s">
        <v>13</v>
      </c>
      <c r="D85" s="40">
        <f>'[1]2019-2020 Приложение 6'!E252</f>
        <v>526819.7</v>
      </c>
      <c r="E85" s="40">
        <f>'[1]2019-2020 Приложение 6'!F252</f>
        <v>526819.7</v>
      </c>
    </row>
    <row r="86" spans="1:5" ht="63">
      <c r="A86" s="43" t="s">
        <v>138</v>
      </c>
      <c r="B86" s="45" t="s">
        <v>266</v>
      </c>
      <c r="C86" s="45"/>
      <c r="D86" s="40">
        <f>D87</f>
        <v>15413.2</v>
      </c>
      <c r="E86" s="40">
        <f>E87</f>
        <v>15413.2</v>
      </c>
    </row>
    <row r="87" spans="1:5" ht="31.5">
      <c r="A87" s="43" t="s">
        <v>12</v>
      </c>
      <c r="B87" s="45" t="s">
        <v>266</v>
      </c>
      <c r="C87" s="45" t="s">
        <v>13</v>
      </c>
      <c r="D87" s="40">
        <f>'[1]2019-2020 Приложение 6'!E254</f>
        <v>15413.2</v>
      </c>
      <c r="E87" s="40">
        <f>'[1]2019-2020 Приложение 6'!F254</f>
        <v>15413.2</v>
      </c>
    </row>
    <row r="88" spans="1:5" ht="63">
      <c r="A88" s="44" t="s">
        <v>127</v>
      </c>
      <c r="B88" s="30" t="s">
        <v>168</v>
      </c>
      <c r="C88" s="30"/>
      <c r="D88" s="40">
        <f>D89</f>
        <v>18.7</v>
      </c>
      <c r="E88" s="40">
        <f>E89</f>
        <v>18.7</v>
      </c>
    </row>
    <row r="89" spans="1:5" ht="15.75">
      <c r="A89" s="43" t="s">
        <v>31</v>
      </c>
      <c r="B89" s="30" t="s">
        <v>168</v>
      </c>
      <c r="C89" s="30" t="s">
        <v>19</v>
      </c>
      <c r="D89" s="40">
        <f>'[1]2019-2020 Приложение 6'!E256</f>
        <v>18.7</v>
      </c>
      <c r="E89" s="40">
        <f>'[1]2019-2020 Приложение 6'!F256</f>
        <v>18.7</v>
      </c>
    </row>
    <row r="90" spans="1:5" ht="110.25">
      <c r="A90" s="60" t="s">
        <v>279</v>
      </c>
      <c r="B90" s="17" t="s">
        <v>170</v>
      </c>
      <c r="C90" s="17"/>
      <c r="D90" s="19">
        <f>D91</f>
        <v>4061</v>
      </c>
      <c r="E90" s="19">
        <f>E91</f>
        <v>4061</v>
      </c>
    </row>
    <row r="91" spans="1:5" ht="15.75">
      <c r="A91" s="44" t="s">
        <v>31</v>
      </c>
      <c r="B91" s="30" t="s">
        <v>170</v>
      </c>
      <c r="C91" s="30" t="s">
        <v>19</v>
      </c>
      <c r="D91" s="40">
        <f>'[1]2019-2020 Приложение 6'!E258</f>
        <v>4061</v>
      </c>
      <c r="E91" s="40">
        <f>'[1]2019-2020 Приложение 6'!F258</f>
        <v>4061</v>
      </c>
    </row>
    <row r="92" spans="1:5" ht="15.75">
      <c r="A92" s="12" t="s">
        <v>422</v>
      </c>
      <c r="B92" s="13" t="s">
        <v>171</v>
      </c>
      <c r="C92" s="13" t="s">
        <v>0</v>
      </c>
      <c r="D92" s="14">
        <f>D93+D98+D102+D95+D104+D100</f>
        <v>33209.1</v>
      </c>
      <c r="E92" s="14">
        <f>E93+E98+E102+E95+E104+E100</f>
        <v>32948.8</v>
      </c>
    </row>
    <row r="93" spans="1:5" ht="31.5">
      <c r="A93" s="16" t="s">
        <v>29</v>
      </c>
      <c r="B93" s="17" t="s">
        <v>172</v>
      </c>
      <c r="C93" s="17"/>
      <c r="D93" s="19">
        <f>D94</f>
        <v>29458.3</v>
      </c>
      <c r="E93" s="19">
        <f>E94</f>
        <v>29198</v>
      </c>
    </row>
    <row r="94" spans="1:5" ht="31.5">
      <c r="A94" s="44" t="s">
        <v>12</v>
      </c>
      <c r="B94" s="30" t="s">
        <v>172</v>
      </c>
      <c r="C94" s="30" t="s">
        <v>13</v>
      </c>
      <c r="D94" s="40">
        <f>'[1]2019-2020 Приложение 6'!E261</f>
        <v>29458.3</v>
      </c>
      <c r="E94" s="40">
        <f>'[1]2019-2020 Приложение 6'!F261</f>
        <v>29198</v>
      </c>
    </row>
    <row r="95" spans="1:5" ht="31.5">
      <c r="A95" s="43" t="s">
        <v>107</v>
      </c>
      <c r="B95" s="45" t="s">
        <v>178</v>
      </c>
      <c r="C95" s="45"/>
      <c r="D95" s="46">
        <f>'[1]2019-2020 Приложение 6'!E81</f>
        <v>500</v>
      </c>
      <c r="E95" s="46">
        <f>'[1]2019-2020 Приложение 6'!F81</f>
        <v>500</v>
      </c>
    </row>
    <row r="96" spans="1:5" ht="31.5">
      <c r="A96" s="43" t="s">
        <v>15</v>
      </c>
      <c r="B96" s="45" t="s">
        <v>178</v>
      </c>
      <c r="C96" s="45" t="s">
        <v>10</v>
      </c>
      <c r="D96" s="46">
        <f>'[1]2019-2020 Приложение 6'!E82</f>
        <v>300</v>
      </c>
      <c r="E96" s="46">
        <f>'[1]2019-2020 Приложение 6'!F82</f>
        <v>300</v>
      </c>
    </row>
    <row r="97" spans="1:5" ht="15.75">
      <c r="A97" s="43" t="s">
        <v>31</v>
      </c>
      <c r="B97" s="45" t="s">
        <v>178</v>
      </c>
      <c r="C97" s="45" t="s">
        <v>19</v>
      </c>
      <c r="D97" s="46">
        <f>'[1]2019-2020 Приложение 6'!E83</f>
        <v>200</v>
      </c>
      <c r="E97" s="46">
        <f>'[1]2019-2020 Приложение 6'!F83</f>
        <v>200</v>
      </c>
    </row>
    <row r="98" spans="1:5" ht="110.25">
      <c r="A98" s="60" t="s">
        <v>279</v>
      </c>
      <c r="B98" s="17" t="s">
        <v>173</v>
      </c>
      <c r="C98" s="17"/>
      <c r="D98" s="40">
        <f>D99</f>
        <v>169</v>
      </c>
      <c r="E98" s="40">
        <f>E99</f>
        <v>169</v>
      </c>
    </row>
    <row r="99" spans="1:5" ht="15.75">
      <c r="A99" s="44" t="s">
        <v>31</v>
      </c>
      <c r="B99" s="30" t="s">
        <v>173</v>
      </c>
      <c r="C99" s="30" t="s">
        <v>19</v>
      </c>
      <c r="D99" s="40">
        <f>'[1]2019-2020 Приложение 6'!E263</f>
        <v>169</v>
      </c>
      <c r="E99" s="40">
        <f>'[1]2019-2020 Приложение 6'!F263</f>
        <v>169</v>
      </c>
    </row>
    <row r="100" spans="1:5" ht="31.5">
      <c r="A100" s="43" t="s">
        <v>384</v>
      </c>
      <c r="B100" s="45" t="s">
        <v>385</v>
      </c>
      <c r="C100" s="45"/>
      <c r="D100" s="40">
        <f>D101</f>
        <v>2831.8</v>
      </c>
      <c r="E100" s="40">
        <f>E101</f>
        <v>2831.8</v>
      </c>
    </row>
    <row r="101" spans="1:5" ht="31.5">
      <c r="A101" s="43" t="s">
        <v>12</v>
      </c>
      <c r="B101" s="45" t="s">
        <v>385</v>
      </c>
      <c r="C101" s="45" t="s">
        <v>13</v>
      </c>
      <c r="D101" s="40">
        <f>'[1]2019-2020 Приложение 6'!E265</f>
        <v>2831.8</v>
      </c>
      <c r="E101" s="40">
        <f>'[1]2019-2020 Приложение 6'!F265</f>
        <v>2831.8</v>
      </c>
    </row>
    <row r="102" spans="1:5" ht="31.5">
      <c r="A102" s="43" t="s">
        <v>139</v>
      </c>
      <c r="B102" s="45" t="s">
        <v>179</v>
      </c>
      <c r="C102" s="45"/>
      <c r="D102" s="46">
        <f>D103</f>
        <v>100</v>
      </c>
      <c r="E102" s="46">
        <f>E103</f>
        <v>100</v>
      </c>
    </row>
    <row r="103" spans="1:5" ht="31.5">
      <c r="A103" s="43" t="s">
        <v>15</v>
      </c>
      <c r="B103" s="45" t="s">
        <v>179</v>
      </c>
      <c r="C103" s="45" t="s">
        <v>10</v>
      </c>
      <c r="D103" s="46">
        <f>'[1]2019-2020 Приложение 6'!E85</f>
        <v>100</v>
      </c>
      <c r="E103" s="46">
        <f>'[1]2019-2020 Приложение 6'!F85</f>
        <v>100</v>
      </c>
    </row>
    <row r="104" spans="1:5" ht="47.25">
      <c r="A104" s="43" t="s">
        <v>140</v>
      </c>
      <c r="B104" s="45" t="s">
        <v>180</v>
      </c>
      <c r="C104" s="45"/>
      <c r="D104" s="46">
        <f>D105</f>
        <v>150</v>
      </c>
      <c r="E104" s="46">
        <f>E105</f>
        <v>150</v>
      </c>
    </row>
    <row r="105" spans="1:5" ht="31.5">
      <c r="A105" s="43" t="s">
        <v>15</v>
      </c>
      <c r="B105" s="45" t="s">
        <v>180</v>
      </c>
      <c r="C105" s="45" t="s">
        <v>10</v>
      </c>
      <c r="D105" s="46">
        <f>'[1]2019-2020 Приложение 6'!E87</f>
        <v>150</v>
      </c>
      <c r="E105" s="46">
        <f>'[1]2019-2020 Приложение 6'!F87</f>
        <v>150</v>
      </c>
    </row>
    <row r="106" spans="1:5" ht="31.5">
      <c r="A106" s="12" t="s">
        <v>92</v>
      </c>
      <c r="B106" s="13" t="s">
        <v>181</v>
      </c>
      <c r="C106" s="13" t="s">
        <v>0</v>
      </c>
      <c r="D106" s="14">
        <f>D107</f>
        <v>3652.2</v>
      </c>
      <c r="E106" s="14">
        <f>E107</f>
        <v>3652.2</v>
      </c>
    </row>
    <row r="107" spans="1:5" ht="31.5">
      <c r="A107" s="43" t="s">
        <v>265</v>
      </c>
      <c r="B107" s="45" t="s">
        <v>257</v>
      </c>
      <c r="C107" s="45"/>
      <c r="D107" s="46">
        <f>D108</f>
        <v>3652.2</v>
      </c>
      <c r="E107" s="46">
        <f>E108</f>
        <v>3652.2</v>
      </c>
    </row>
    <row r="108" spans="1:5" ht="31.5">
      <c r="A108" s="84" t="s">
        <v>12</v>
      </c>
      <c r="B108" s="45" t="s">
        <v>257</v>
      </c>
      <c r="C108" s="45" t="s">
        <v>13</v>
      </c>
      <c r="D108" s="46">
        <f>'[1]2019-2020 Приложение 6'!E268</f>
        <v>3652.2</v>
      </c>
      <c r="E108" s="46">
        <f>'[1]2019-2020 Приложение 6'!F268</f>
        <v>3652.2</v>
      </c>
    </row>
    <row r="109" spans="1:5" ht="31.5">
      <c r="A109" s="12" t="s">
        <v>85</v>
      </c>
      <c r="B109" s="13" t="s">
        <v>174</v>
      </c>
      <c r="C109" s="13" t="s">
        <v>0</v>
      </c>
      <c r="D109" s="14">
        <f>D110+D114</f>
        <v>60512.6</v>
      </c>
      <c r="E109" s="14">
        <f>E110+E114</f>
        <v>61530.1</v>
      </c>
    </row>
    <row r="110" spans="1:5" ht="31.5">
      <c r="A110" s="16" t="s">
        <v>16</v>
      </c>
      <c r="B110" s="17" t="s">
        <v>175</v>
      </c>
      <c r="C110" s="17"/>
      <c r="D110" s="19">
        <f>D111+D112+D113</f>
        <v>30854.1</v>
      </c>
      <c r="E110" s="19">
        <f>E111+E112+E113</f>
        <v>30854.1</v>
      </c>
    </row>
    <row r="111" spans="1:5" ht="78.75">
      <c r="A111" s="44" t="s">
        <v>17</v>
      </c>
      <c r="B111" s="30" t="s">
        <v>175</v>
      </c>
      <c r="C111" s="30" t="s">
        <v>18</v>
      </c>
      <c r="D111" s="40">
        <f>'[1]2019-2020 Приложение 6'!E271</f>
        <v>26241.6</v>
      </c>
      <c r="E111" s="40">
        <f>'[1]2019-2020 Приложение 6'!F271</f>
        <v>26241.6</v>
      </c>
    </row>
    <row r="112" spans="1:5" ht="31.5">
      <c r="A112" s="44" t="s">
        <v>15</v>
      </c>
      <c r="B112" s="30" t="s">
        <v>175</v>
      </c>
      <c r="C112" s="30" t="s">
        <v>10</v>
      </c>
      <c r="D112" s="40">
        <f>'[1]2019-2020 Приложение 6'!E272</f>
        <v>4376.9</v>
      </c>
      <c r="E112" s="40">
        <f>'[1]2019-2020 Приложение 6'!F272</f>
        <v>4376.9</v>
      </c>
    </row>
    <row r="113" spans="1:5" ht="15.75">
      <c r="A113" s="60" t="s">
        <v>11</v>
      </c>
      <c r="B113" s="30" t="s">
        <v>175</v>
      </c>
      <c r="C113" s="30" t="s">
        <v>14</v>
      </c>
      <c r="D113" s="40">
        <f>'[1]2019-2020 Приложение 6'!E273</f>
        <v>235.6</v>
      </c>
      <c r="E113" s="40">
        <f>'[1]2019-2020 Приложение 6'!F273</f>
        <v>235.6</v>
      </c>
    </row>
    <row r="114" spans="1:5" ht="31.5">
      <c r="A114" s="16" t="s">
        <v>423</v>
      </c>
      <c r="B114" s="17" t="s">
        <v>176</v>
      </c>
      <c r="C114" s="17"/>
      <c r="D114" s="19">
        <f>D115+D116</f>
        <v>29658.5</v>
      </c>
      <c r="E114" s="19">
        <f>E115+E116</f>
        <v>30676</v>
      </c>
    </row>
    <row r="115" spans="1:5" ht="78.75">
      <c r="A115" s="44" t="s">
        <v>17</v>
      </c>
      <c r="B115" s="30" t="s">
        <v>176</v>
      </c>
      <c r="C115" s="30" t="s">
        <v>18</v>
      </c>
      <c r="D115" s="40">
        <f>'[1]2019-2020 Приложение 6'!E275</f>
        <v>28151.3</v>
      </c>
      <c r="E115" s="40">
        <f>'[1]2019-2020 Приложение 6'!F275</f>
        <v>29168.8</v>
      </c>
    </row>
    <row r="116" spans="1:5" ht="31.5">
      <c r="A116" s="44" t="s">
        <v>15</v>
      </c>
      <c r="B116" s="30" t="s">
        <v>176</v>
      </c>
      <c r="C116" s="30" t="s">
        <v>10</v>
      </c>
      <c r="D116" s="40">
        <f>'[1]2019-2020 Приложение 6'!E276</f>
        <v>1507.2</v>
      </c>
      <c r="E116" s="40">
        <f>'[1]2019-2020 Приложение 6'!F276</f>
        <v>1507.2</v>
      </c>
    </row>
    <row r="117" spans="1:5" ht="31.5">
      <c r="A117" s="32" t="s">
        <v>93</v>
      </c>
      <c r="B117" s="33" t="s">
        <v>187</v>
      </c>
      <c r="C117" s="33" t="s">
        <v>0</v>
      </c>
      <c r="D117" s="34">
        <f>D118+D122+D124+D126+D128+D130+D132+D135+D120</f>
        <v>132487.40000000002</v>
      </c>
      <c r="E117" s="34">
        <f>E118+E122+E124+E126+E128+E130+E132+E135+E120</f>
        <v>120033</v>
      </c>
    </row>
    <row r="118" spans="1:5" ht="31.5">
      <c r="A118" s="43" t="s">
        <v>57</v>
      </c>
      <c r="B118" s="45" t="s">
        <v>186</v>
      </c>
      <c r="C118" s="45"/>
      <c r="D118" s="10">
        <f>D119</f>
        <v>30610.8</v>
      </c>
      <c r="E118" s="10">
        <f>E119</f>
        <v>26310.8</v>
      </c>
    </row>
    <row r="119" spans="1:5" ht="31.5">
      <c r="A119" s="78" t="s">
        <v>12</v>
      </c>
      <c r="B119" s="45" t="s">
        <v>186</v>
      </c>
      <c r="C119" s="45" t="s">
        <v>13</v>
      </c>
      <c r="D119" s="39">
        <f>'[1]2019-2020 Приложение 6'!E196</f>
        <v>30610.8</v>
      </c>
      <c r="E119" s="39">
        <f>'[1]2019-2020 Приложение 6'!F196</f>
        <v>26310.8</v>
      </c>
    </row>
    <row r="120" spans="1:5" ht="31.5">
      <c r="A120" s="24" t="s">
        <v>259</v>
      </c>
      <c r="B120" s="45" t="s">
        <v>424</v>
      </c>
      <c r="C120" s="45"/>
      <c r="D120" s="39">
        <f>D121</f>
        <v>70</v>
      </c>
      <c r="E120" s="39">
        <f>E121</f>
        <v>0</v>
      </c>
    </row>
    <row r="121" spans="1:5" ht="31.5">
      <c r="A121" s="24" t="s">
        <v>12</v>
      </c>
      <c r="B121" s="45" t="s">
        <v>424</v>
      </c>
      <c r="C121" s="45" t="s">
        <v>13</v>
      </c>
      <c r="D121" s="39">
        <f>'[1]2019-2020 Приложение 6'!E198</f>
        <v>70</v>
      </c>
      <c r="E121" s="39">
        <f>'[1]2019-2020 Приложение 6'!F198</f>
        <v>0</v>
      </c>
    </row>
    <row r="122" spans="1:5" ht="15.75">
      <c r="A122" s="24" t="s">
        <v>281</v>
      </c>
      <c r="B122" s="45" t="s">
        <v>282</v>
      </c>
      <c r="C122" s="45"/>
      <c r="D122" s="39">
        <f>D123</f>
        <v>99.6</v>
      </c>
      <c r="E122" s="39">
        <f>E123</f>
        <v>0</v>
      </c>
    </row>
    <row r="123" spans="1:5" ht="31.5">
      <c r="A123" s="24" t="s">
        <v>12</v>
      </c>
      <c r="B123" s="45" t="s">
        <v>282</v>
      </c>
      <c r="C123" s="45" t="s">
        <v>13</v>
      </c>
      <c r="D123" s="39">
        <f>'[1]2019-2020 Приложение 6'!E200</f>
        <v>99.6</v>
      </c>
      <c r="E123" s="39">
        <f>'[1]2019-2020 Приложение 6'!F200</f>
        <v>0</v>
      </c>
    </row>
    <row r="124" spans="1:5" ht="31.5">
      <c r="A124" s="24" t="s">
        <v>259</v>
      </c>
      <c r="B124" s="45" t="s">
        <v>258</v>
      </c>
      <c r="C124" s="45"/>
      <c r="D124" s="39">
        <f>D125</f>
        <v>102.4</v>
      </c>
      <c r="E124" s="39">
        <f>E125</f>
        <v>0</v>
      </c>
    </row>
    <row r="125" spans="1:5" ht="31.5">
      <c r="A125" s="24" t="s">
        <v>12</v>
      </c>
      <c r="B125" s="45" t="s">
        <v>258</v>
      </c>
      <c r="C125" s="45" t="s">
        <v>13</v>
      </c>
      <c r="D125" s="39">
        <f>'[1]2019-2020 Приложение 6'!E202</f>
        <v>102.4</v>
      </c>
      <c r="E125" s="39">
        <f>'[1]2019-2020 Приложение 6'!F202</f>
        <v>0</v>
      </c>
    </row>
    <row r="126" spans="1:5" ht="31.5">
      <c r="A126" s="43" t="s">
        <v>59</v>
      </c>
      <c r="B126" s="45" t="s">
        <v>188</v>
      </c>
      <c r="C126" s="45"/>
      <c r="D126" s="40">
        <f>D127</f>
        <v>51007.4</v>
      </c>
      <c r="E126" s="40">
        <f>E127</f>
        <v>45107.4</v>
      </c>
    </row>
    <row r="127" spans="1:5" ht="31.5">
      <c r="A127" s="78" t="s">
        <v>12</v>
      </c>
      <c r="B127" s="45" t="s">
        <v>188</v>
      </c>
      <c r="C127" s="45" t="s">
        <v>13</v>
      </c>
      <c r="D127" s="39">
        <f>'[1]2019-2020 Приложение 6'!E204</f>
        <v>51007.4</v>
      </c>
      <c r="E127" s="39">
        <f>'[1]2019-2020 Приложение 6'!F204</f>
        <v>45107.4</v>
      </c>
    </row>
    <row r="128" spans="1:5" ht="47.25">
      <c r="A128" s="43" t="s">
        <v>58</v>
      </c>
      <c r="B128" s="45" t="s">
        <v>189</v>
      </c>
      <c r="C128" s="45"/>
      <c r="D128" s="19">
        <f>D129</f>
        <v>21471.4</v>
      </c>
      <c r="E128" s="19">
        <f>E129</f>
        <v>18771.6</v>
      </c>
    </row>
    <row r="129" spans="1:5" ht="31.5">
      <c r="A129" s="126" t="s">
        <v>12</v>
      </c>
      <c r="B129" s="45" t="s">
        <v>189</v>
      </c>
      <c r="C129" s="45" t="s">
        <v>13</v>
      </c>
      <c r="D129" s="39">
        <f>'[1]2019-2020 Приложение 6'!E206</f>
        <v>21471.4</v>
      </c>
      <c r="E129" s="39">
        <f>'[1]2019-2020 Приложение 6'!F206</f>
        <v>18771.6</v>
      </c>
    </row>
    <row r="130" spans="1:5" ht="15.75">
      <c r="A130" s="43" t="s">
        <v>251</v>
      </c>
      <c r="B130" s="45" t="s">
        <v>252</v>
      </c>
      <c r="C130" s="45"/>
      <c r="D130" s="40">
        <f>D131</f>
        <v>20</v>
      </c>
      <c r="E130" s="40">
        <f>E131</f>
        <v>20</v>
      </c>
    </row>
    <row r="131" spans="1:5" ht="15.75">
      <c r="A131" s="78" t="s">
        <v>31</v>
      </c>
      <c r="B131" s="45" t="s">
        <v>252</v>
      </c>
      <c r="C131" s="45" t="s">
        <v>19</v>
      </c>
      <c r="D131" s="39">
        <f>'[1]2019-2020 Приложение 6'!E208</f>
        <v>20</v>
      </c>
      <c r="E131" s="39">
        <f>'[1]2019-2020 Приложение 6'!F208</f>
        <v>20</v>
      </c>
    </row>
    <row r="132" spans="1:5" ht="15.75">
      <c r="A132" s="43" t="s">
        <v>25</v>
      </c>
      <c r="B132" s="45" t="s">
        <v>190</v>
      </c>
      <c r="C132" s="45"/>
      <c r="D132" s="19">
        <f>D133+D134</f>
        <v>7022.3</v>
      </c>
      <c r="E132" s="19">
        <f>E133+E134</f>
        <v>7195.599999999999</v>
      </c>
    </row>
    <row r="133" spans="1:5" ht="78.75">
      <c r="A133" s="24" t="s">
        <v>17</v>
      </c>
      <c r="B133" s="45" t="s">
        <v>190</v>
      </c>
      <c r="C133" s="45" t="s">
        <v>18</v>
      </c>
      <c r="D133" s="39">
        <f>'[1]2019-2020 Приложение 6'!E210</f>
        <v>6562.5</v>
      </c>
      <c r="E133" s="39">
        <f>'[1]2019-2020 Приложение 6'!F210</f>
        <v>6723.9</v>
      </c>
    </row>
    <row r="134" spans="1:5" ht="31.5">
      <c r="A134" s="60" t="s">
        <v>15</v>
      </c>
      <c r="B134" s="45" t="s">
        <v>190</v>
      </c>
      <c r="C134" s="45" t="s">
        <v>10</v>
      </c>
      <c r="D134" s="39">
        <f>'[1]2019-2020 Приложение 6'!E211</f>
        <v>459.8</v>
      </c>
      <c r="E134" s="39">
        <f>'[1]2019-2020 Приложение 6'!F211</f>
        <v>471.7</v>
      </c>
    </row>
    <row r="135" spans="1:5" ht="31.5">
      <c r="A135" s="43" t="s">
        <v>56</v>
      </c>
      <c r="B135" s="45" t="s">
        <v>191</v>
      </c>
      <c r="C135" s="45"/>
      <c r="D135" s="39">
        <f>D136</f>
        <v>22083.5</v>
      </c>
      <c r="E135" s="39">
        <f>E136</f>
        <v>22627.6</v>
      </c>
    </row>
    <row r="136" spans="1:5" ht="78.75">
      <c r="A136" s="24" t="s">
        <v>17</v>
      </c>
      <c r="B136" s="45" t="s">
        <v>191</v>
      </c>
      <c r="C136" s="45" t="s">
        <v>18</v>
      </c>
      <c r="D136" s="39">
        <f>'[1]2019-2020 Приложение 6'!E213</f>
        <v>22083.5</v>
      </c>
      <c r="E136" s="39">
        <f>'[1]2019-2020 Приложение 6'!F213</f>
        <v>22627.6</v>
      </c>
    </row>
    <row r="137" spans="1:5" ht="31.5">
      <c r="A137" s="32" t="s">
        <v>60</v>
      </c>
      <c r="B137" s="33" t="s">
        <v>192</v>
      </c>
      <c r="C137" s="33" t="s">
        <v>0</v>
      </c>
      <c r="D137" s="34">
        <f>D142+D140+D138+D144</f>
        <v>60410.899999999994</v>
      </c>
      <c r="E137" s="34">
        <f>E142+E140+E138+E144</f>
        <v>60410.899999999994</v>
      </c>
    </row>
    <row r="138" spans="1:5" ht="31.5">
      <c r="A138" s="44" t="s">
        <v>61</v>
      </c>
      <c r="B138" s="45" t="s">
        <v>193</v>
      </c>
      <c r="C138" s="30"/>
      <c r="D138" s="40">
        <f>D139</f>
        <v>58010.2</v>
      </c>
      <c r="E138" s="40">
        <f>E139</f>
        <v>58010.2</v>
      </c>
    </row>
    <row r="139" spans="1:5" ht="31.5">
      <c r="A139" s="71" t="s">
        <v>12</v>
      </c>
      <c r="B139" s="45" t="s">
        <v>193</v>
      </c>
      <c r="C139" s="30" t="s">
        <v>13</v>
      </c>
      <c r="D139" s="40">
        <f>'[1]2019-2020 Приложение 6'!E90</f>
        <v>58010.2</v>
      </c>
      <c r="E139" s="40">
        <f>'[1]2019-2020 Приложение 6'!F90</f>
        <v>58010.2</v>
      </c>
    </row>
    <row r="140" spans="1:5" ht="31.5">
      <c r="A140" s="71" t="s">
        <v>45</v>
      </c>
      <c r="B140" s="45" t="s">
        <v>194</v>
      </c>
      <c r="C140" s="30"/>
      <c r="D140" s="40">
        <f>D141</f>
        <v>300.7</v>
      </c>
      <c r="E140" s="40">
        <f>E141</f>
        <v>300.7</v>
      </c>
    </row>
    <row r="141" spans="1:5" ht="31.5">
      <c r="A141" s="71" t="s">
        <v>12</v>
      </c>
      <c r="B141" s="45" t="s">
        <v>194</v>
      </c>
      <c r="C141" s="30" t="s">
        <v>13</v>
      </c>
      <c r="D141" s="40">
        <f>'[1]2019-2020 Приложение 6'!E92</f>
        <v>300.7</v>
      </c>
      <c r="E141" s="40">
        <f>'[1]2019-2020 Приложение 6'!F92</f>
        <v>300.7</v>
      </c>
    </row>
    <row r="142" spans="1:5" ht="31.5">
      <c r="A142" s="71" t="s">
        <v>46</v>
      </c>
      <c r="B142" s="45" t="s">
        <v>195</v>
      </c>
      <c r="C142" s="30"/>
      <c r="D142" s="40">
        <f>D143</f>
        <v>2000</v>
      </c>
      <c r="E142" s="40">
        <f>E143</f>
        <v>2000</v>
      </c>
    </row>
    <row r="143" spans="1:5" ht="31.5">
      <c r="A143" s="71" t="s">
        <v>15</v>
      </c>
      <c r="B143" s="45" t="s">
        <v>195</v>
      </c>
      <c r="C143" s="30" t="s">
        <v>10</v>
      </c>
      <c r="D143" s="40">
        <f>'[1]2019-2020 Приложение 6'!E94</f>
        <v>2000</v>
      </c>
      <c r="E143" s="40">
        <f>'[1]2019-2020 Приложение 6'!F94</f>
        <v>2000</v>
      </c>
    </row>
    <row r="144" spans="1:5" ht="47.25">
      <c r="A144" s="24" t="s">
        <v>267</v>
      </c>
      <c r="B144" s="45" t="s">
        <v>283</v>
      </c>
      <c r="C144" s="17"/>
      <c r="D144" s="40">
        <f>D145</f>
        <v>100</v>
      </c>
      <c r="E144" s="40">
        <f>E145</f>
        <v>100</v>
      </c>
    </row>
    <row r="145" spans="1:5" ht="31.5">
      <c r="A145" s="24" t="s">
        <v>15</v>
      </c>
      <c r="B145" s="45" t="s">
        <v>283</v>
      </c>
      <c r="C145" s="17" t="s">
        <v>10</v>
      </c>
      <c r="D145" s="40">
        <f>'[1]2019-2020 Приложение 6'!E96</f>
        <v>100</v>
      </c>
      <c r="E145" s="40">
        <f>'[1]2019-2020 Приложение 6'!F96</f>
        <v>100</v>
      </c>
    </row>
    <row r="146" spans="1:5" ht="31.5">
      <c r="A146" s="32" t="s">
        <v>94</v>
      </c>
      <c r="B146" s="33" t="s">
        <v>209</v>
      </c>
      <c r="C146" s="33" t="s">
        <v>0</v>
      </c>
      <c r="D146" s="34">
        <f>D147+D154+D167+D197+D208</f>
        <v>160382.4</v>
      </c>
      <c r="E146" s="34">
        <f>E147+E154+E167+E197+E208</f>
        <v>161005.2</v>
      </c>
    </row>
    <row r="147" spans="1:5" ht="31.5">
      <c r="A147" s="12" t="s">
        <v>95</v>
      </c>
      <c r="B147" s="13" t="s">
        <v>210</v>
      </c>
      <c r="C147" s="13" t="s">
        <v>0</v>
      </c>
      <c r="D147" s="14">
        <f>D150+D148</f>
        <v>27630.899999999998</v>
      </c>
      <c r="E147" s="14">
        <f>E150+E148</f>
        <v>27699.7</v>
      </c>
    </row>
    <row r="148" spans="1:5" ht="15.75">
      <c r="A148" s="165" t="s">
        <v>401</v>
      </c>
      <c r="B148" s="38" t="s">
        <v>400</v>
      </c>
      <c r="C148" s="38"/>
      <c r="D148" s="22">
        <f>D149</f>
        <v>8383.2</v>
      </c>
      <c r="E148" s="22">
        <f>E149</f>
        <v>8383.2</v>
      </c>
    </row>
    <row r="149" spans="1:5" ht="31.5">
      <c r="A149" s="165" t="s">
        <v>362</v>
      </c>
      <c r="B149" s="38" t="s">
        <v>400</v>
      </c>
      <c r="C149" s="38" t="s">
        <v>363</v>
      </c>
      <c r="D149" s="22">
        <f>'2019-2020 Приложение 6'!E100</f>
        <v>8383.2</v>
      </c>
      <c r="E149" s="22">
        <f>'2019-2020 Приложение 6'!F100</f>
        <v>8383.2</v>
      </c>
    </row>
    <row r="150" spans="1:7" ht="31.5">
      <c r="A150" s="18" t="s">
        <v>16</v>
      </c>
      <c r="B150" s="17" t="s">
        <v>211</v>
      </c>
      <c r="C150" s="9"/>
      <c r="D150" s="10">
        <f>SUM(D151:D153)</f>
        <v>19247.699999999997</v>
      </c>
      <c r="E150" s="10">
        <f>SUM(E151:E153)</f>
        <v>19316.5</v>
      </c>
      <c r="F150" s="205"/>
      <c r="G150" s="205"/>
    </row>
    <row r="151" spans="1:5" ht="78.75">
      <c r="A151" s="58" t="s">
        <v>17</v>
      </c>
      <c r="B151" s="17" t="s">
        <v>211</v>
      </c>
      <c r="C151" s="45" t="s">
        <v>18</v>
      </c>
      <c r="D151" s="22">
        <f>'[1]2019-2020 Приложение 6'!E281</f>
        <v>18001.8</v>
      </c>
      <c r="E151" s="22">
        <f>'[1]2019-2020 Приложение 6'!F281</f>
        <v>18079.9</v>
      </c>
    </row>
    <row r="152" spans="1:5" ht="31.5">
      <c r="A152" s="48" t="s">
        <v>15</v>
      </c>
      <c r="B152" s="17" t="s">
        <v>211</v>
      </c>
      <c r="C152" s="45" t="s">
        <v>10</v>
      </c>
      <c r="D152" s="22">
        <f>'[1]2019-2020 Приложение 6'!E282</f>
        <v>1222.6000000000001</v>
      </c>
      <c r="E152" s="22">
        <f>'[1]2019-2020 Приложение 6'!F282</f>
        <v>1213.6000000000001</v>
      </c>
    </row>
    <row r="153" spans="1:5" ht="15.75">
      <c r="A153" s="80" t="s">
        <v>11</v>
      </c>
      <c r="B153" s="17" t="s">
        <v>211</v>
      </c>
      <c r="C153" s="45" t="s">
        <v>14</v>
      </c>
      <c r="D153" s="22">
        <f>'[1]2019-2020 Приложение 6'!E283</f>
        <v>23.3</v>
      </c>
      <c r="E153" s="22">
        <f>'[1]2019-2020 Приложение 6'!F283</f>
        <v>23</v>
      </c>
    </row>
    <row r="154" spans="1:5" ht="31.5">
      <c r="A154" s="12" t="s">
        <v>96</v>
      </c>
      <c r="B154" s="13" t="s">
        <v>212</v>
      </c>
      <c r="C154" s="13" t="s">
        <v>0</v>
      </c>
      <c r="D154" s="14">
        <f>D155+D157+D159+D163</f>
        <v>24882.199999999997</v>
      </c>
      <c r="E154" s="14">
        <f>E155+E157+E159+E163</f>
        <v>24147.4</v>
      </c>
    </row>
    <row r="155" spans="1:5" ht="47.25">
      <c r="A155" s="59" t="s">
        <v>65</v>
      </c>
      <c r="B155" s="17" t="s">
        <v>213</v>
      </c>
      <c r="C155" s="23"/>
      <c r="D155" s="22">
        <f>'[1]2019-2020 Приложение 6'!E224</f>
        <v>4534</v>
      </c>
      <c r="E155" s="22">
        <f>'[1]2019-2020 Приложение 6'!F224</f>
        <v>3839.3</v>
      </c>
    </row>
    <row r="156" spans="1:5" ht="31.5">
      <c r="A156" s="48" t="s">
        <v>15</v>
      </c>
      <c r="B156" s="17" t="s">
        <v>213</v>
      </c>
      <c r="C156" s="45" t="s">
        <v>10</v>
      </c>
      <c r="D156" s="22">
        <f>'[1]2019-2020 Приложение 6'!E225</f>
        <v>4534</v>
      </c>
      <c r="E156" s="22">
        <f>'[1]2019-2020 Приложение 6'!F225</f>
        <v>3839.3</v>
      </c>
    </row>
    <row r="157" spans="1:5" ht="31.5">
      <c r="A157" s="59" t="s">
        <v>20</v>
      </c>
      <c r="B157" s="17" t="s">
        <v>214</v>
      </c>
      <c r="C157" s="23"/>
      <c r="D157" s="22">
        <f>'[1]2019-2020 Приложение 6'!E226</f>
        <v>226</v>
      </c>
      <c r="E157" s="22">
        <f>'[1]2019-2020 Приложение 6'!F226</f>
        <v>226</v>
      </c>
    </row>
    <row r="158" spans="1:5" ht="31.5">
      <c r="A158" s="48" t="s">
        <v>15</v>
      </c>
      <c r="B158" s="17" t="s">
        <v>214</v>
      </c>
      <c r="C158" s="45" t="s">
        <v>10</v>
      </c>
      <c r="D158" s="22">
        <f>'[1]2019-2020 Приложение 6'!E227</f>
        <v>226</v>
      </c>
      <c r="E158" s="22">
        <f>'[1]2019-2020 Приложение 6'!F227</f>
        <v>226</v>
      </c>
    </row>
    <row r="159" spans="1:5" ht="31.5">
      <c r="A159" s="59" t="s">
        <v>16</v>
      </c>
      <c r="B159" s="17" t="s">
        <v>215</v>
      </c>
      <c r="C159" s="23"/>
      <c r="D159" s="22">
        <f>'[1]2019-2020 Приложение 6'!E228</f>
        <v>15973.6</v>
      </c>
      <c r="E159" s="22">
        <f>'[1]2019-2020 Приложение 6'!F228</f>
        <v>15942.7</v>
      </c>
    </row>
    <row r="160" spans="1:5" ht="78.75">
      <c r="A160" s="58" t="s">
        <v>17</v>
      </c>
      <c r="B160" s="17" t="s">
        <v>215</v>
      </c>
      <c r="C160" s="45" t="s">
        <v>18</v>
      </c>
      <c r="D160" s="22">
        <f>'[1]2019-2020 Приложение 6'!E229</f>
        <v>14147</v>
      </c>
      <c r="E160" s="22">
        <f>'[1]2019-2020 Приложение 6'!F229</f>
        <v>14116.1</v>
      </c>
    </row>
    <row r="161" spans="1:5" ht="31.5">
      <c r="A161" s="48" t="s">
        <v>15</v>
      </c>
      <c r="B161" s="17" t="s">
        <v>215</v>
      </c>
      <c r="C161" s="45" t="s">
        <v>10</v>
      </c>
      <c r="D161" s="22">
        <f>'[1]2019-2020 Приложение 6'!E230</f>
        <v>1811.6</v>
      </c>
      <c r="E161" s="22">
        <f>'[1]2019-2020 Приложение 6'!F230</f>
        <v>1811.6</v>
      </c>
    </row>
    <row r="162" spans="1:5" ht="15.75">
      <c r="A162" s="48" t="s">
        <v>11</v>
      </c>
      <c r="B162" s="17" t="s">
        <v>215</v>
      </c>
      <c r="C162" s="45" t="s">
        <v>14</v>
      </c>
      <c r="D162" s="22">
        <f>'[1]2019-2020 Приложение 6'!E231</f>
        <v>15</v>
      </c>
      <c r="E162" s="22">
        <f>'[1]2019-2020 Приложение 6'!F231</f>
        <v>15</v>
      </c>
    </row>
    <row r="163" spans="1:5" ht="31.5">
      <c r="A163" s="59" t="s">
        <v>21</v>
      </c>
      <c r="B163" s="17" t="s">
        <v>216</v>
      </c>
      <c r="C163" s="23"/>
      <c r="D163" s="22">
        <f>'[1]2019-2020 Приложение 6'!E232</f>
        <v>4148.6</v>
      </c>
      <c r="E163" s="22">
        <f>'[1]2019-2020 Приложение 6'!F232</f>
        <v>4139.4</v>
      </c>
    </row>
    <row r="164" spans="1:5" ht="78.75">
      <c r="A164" s="47" t="s">
        <v>17</v>
      </c>
      <c r="B164" s="17" t="s">
        <v>216</v>
      </c>
      <c r="C164" s="23" t="s">
        <v>18</v>
      </c>
      <c r="D164" s="22">
        <f>'[1]2019-2020 Приложение 6'!E233</f>
        <v>1004.6999999999999</v>
      </c>
      <c r="E164" s="22">
        <f>'[1]2019-2020 Приложение 6'!F233</f>
        <v>995.4999999999999</v>
      </c>
    </row>
    <row r="165" spans="1:5" ht="31.5">
      <c r="A165" s="48" t="s">
        <v>15</v>
      </c>
      <c r="B165" s="17" t="s">
        <v>216</v>
      </c>
      <c r="C165" s="45" t="s">
        <v>10</v>
      </c>
      <c r="D165" s="22">
        <f>'[1]2019-2020 Приложение 6'!E234</f>
        <v>2443.9</v>
      </c>
      <c r="E165" s="22">
        <f>'[1]2019-2020 Приложение 6'!F234</f>
        <v>2443.9</v>
      </c>
    </row>
    <row r="166" spans="1:5" ht="15.75">
      <c r="A166" s="48" t="s">
        <v>11</v>
      </c>
      <c r="B166" s="17" t="s">
        <v>216</v>
      </c>
      <c r="C166" s="45" t="s">
        <v>14</v>
      </c>
      <c r="D166" s="22">
        <f>'[1]2019-2020 Приложение 6'!E235</f>
        <v>700</v>
      </c>
      <c r="E166" s="22">
        <f>'[1]2019-2020 Приложение 6'!F235</f>
        <v>700</v>
      </c>
    </row>
    <row r="167" spans="1:5" ht="31.5">
      <c r="A167" s="12" t="s">
        <v>97</v>
      </c>
      <c r="B167" s="13" t="s">
        <v>217</v>
      </c>
      <c r="C167" s="13" t="s">
        <v>0</v>
      </c>
      <c r="D167" s="14">
        <f>D168+D175+D182+D185+D188+D191+D170+D179+D194</f>
        <v>107072.3</v>
      </c>
      <c r="E167" s="14">
        <f>E168+E175+E182+E185+E188+E191+E170+E179+E194</f>
        <v>108360.1</v>
      </c>
    </row>
    <row r="168" spans="1:5" ht="31.5">
      <c r="A168" s="18" t="s">
        <v>22</v>
      </c>
      <c r="B168" s="17" t="s">
        <v>218</v>
      </c>
      <c r="C168" s="9"/>
      <c r="D168" s="10">
        <f>D169</f>
        <v>200</v>
      </c>
      <c r="E168" s="10">
        <f>E169</f>
        <v>200</v>
      </c>
    </row>
    <row r="169" spans="1:5" ht="31.5">
      <c r="A169" s="63" t="s">
        <v>15</v>
      </c>
      <c r="B169" s="17" t="s">
        <v>218</v>
      </c>
      <c r="C169" s="30" t="s">
        <v>10</v>
      </c>
      <c r="D169" s="39">
        <f>'[1]2019-2020 Приложение 6'!E100</f>
        <v>200</v>
      </c>
      <c r="E169" s="39">
        <f>'[1]2019-2020 Приложение 6'!F100</f>
        <v>200</v>
      </c>
    </row>
    <row r="170" spans="1:5" ht="31.5">
      <c r="A170" s="74" t="s">
        <v>16</v>
      </c>
      <c r="B170" s="17" t="s">
        <v>219</v>
      </c>
      <c r="C170" s="38"/>
      <c r="D170" s="39">
        <f>D171+D172+D173+D174</f>
        <v>93237.9</v>
      </c>
      <c r="E170" s="39">
        <f>E171+E172+E173+E174</f>
        <v>94435.5</v>
      </c>
    </row>
    <row r="171" spans="1:5" ht="78.75">
      <c r="A171" s="72" t="s">
        <v>17</v>
      </c>
      <c r="B171" s="17" t="s">
        <v>219</v>
      </c>
      <c r="C171" s="30" t="s">
        <v>18</v>
      </c>
      <c r="D171" s="39">
        <f>'[1]2019-2020 Приложение 6'!E102</f>
        <v>74930.59999999999</v>
      </c>
      <c r="E171" s="39">
        <f>'[1]2019-2020 Приложение 6'!F102</f>
        <v>76128.2</v>
      </c>
    </row>
    <row r="172" spans="1:5" ht="31.5">
      <c r="A172" s="82" t="s">
        <v>15</v>
      </c>
      <c r="B172" s="17" t="s">
        <v>219</v>
      </c>
      <c r="C172" s="30" t="s">
        <v>10</v>
      </c>
      <c r="D172" s="39">
        <f>'[1]2019-2020 Приложение 6'!E103</f>
        <v>10100</v>
      </c>
      <c r="E172" s="39">
        <f>'[1]2019-2020 Приложение 6'!F103</f>
        <v>10100</v>
      </c>
    </row>
    <row r="173" spans="1:5" ht="15.75">
      <c r="A173" s="71" t="s">
        <v>83</v>
      </c>
      <c r="B173" s="17" t="s">
        <v>219</v>
      </c>
      <c r="C173" s="30" t="s">
        <v>19</v>
      </c>
      <c r="D173" s="39">
        <f>'[1]2019-2020 Приложение 6'!E104</f>
        <v>7850.3</v>
      </c>
      <c r="E173" s="39">
        <f>'[1]2019-2020 Приложение 6'!F104</f>
        <v>7850.3</v>
      </c>
    </row>
    <row r="174" spans="1:5" ht="15.75">
      <c r="A174" s="206" t="s">
        <v>11</v>
      </c>
      <c r="B174" s="17" t="s">
        <v>219</v>
      </c>
      <c r="C174" s="30" t="s">
        <v>14</v>
      </c>
      <c r="D174" s="39">
        <f>'[1]2019-2020 Приложение 6'!E105</f>
        <v>357</v>
      </c>
      <c r="E174" s="39">
        <f>'[1]2019-2020 Приложение 6'!F105</f>
        <v>357</v>
      </c>
    </row>
    <row r="175" spans="1:5" ht="31.5">
      <c r="A175" s="18" t="s">
        <v>62</v>
      </c>
      <c r="B175" s="17" t="s">
        <v>220</v>
      </c>
      <c r="C175" s="9"/>
      <c r="D175" s="39">
        <f>D177+D176+D178</f>
        <v>10903.900000000001</v>
      </c>
      <c r="E175" s="39">
        <f>E177+E176+E178</f>
        <v>10994.1</v>
      </c>
    </row>
    <row r="176" spans="1:5" ht="78.75">
      <c r="A176" s="63" t="s">
        <v>17</v>
      </c>
      <c r="B176" s="17" t="s">
        <v>220</v>
      </c>
      <c r="C176" s="30" t="s">
        <v>18</v>
      </c>
      <c r="D176" s="39">
        <f>'[1]2019-2020 Приложение 6'!E107</f>
        <v>9272.2</v>
      </c>
      <c r="E176" s="39">
        <f>'[1]2019-2020 Приложение 6'!F107</f>
        <v>9362.4</v>
      </c>
    </row>
    <row r="177" spans="1:5" ht="31.5">
      <c r="A177" s="63" t="s">
        <v>15</v>
      </c>
      <c r="B177" s="17" t="s">
        <v>220</v>
      </c>
      <c r="C177" s="30" t="s">
        <v>10</v>
      </c>
      <c r="D177" s="39">
        <f>'[1]2019-2020 Приложение 6'!E108</f>
        <v>1275.7</v>
      </c>
      <c r="E177" s="39">
        <f>'[1]2019-2020 Приложение 6'!F108</f>
        <v>1275.7</v>
      </c>
    </row>
    <row r="178" spans="1:5" ht="15.75">
      <c r="A178" s="206" t="s">
        <v>11</v>
      </c>
      <c r="B178" s="17" t="s">
        <v>220</v>
      </c>
      <c r="C178" s="30" t="s">
        <v>14</v>
      </c>
      <c r="D178" s="39">
        <f>'[1]2019-2020 Приложение 6'!E109</f>
        <v>356</v>
      </c>
      <c r="E178" s="39">
        <f>'[1]2019-2020 Приложение 6'!F109</f>
        <v>356</v>
      </c>
    </row>
    <row r="179" spans="1:5" ht="96" customHeight="1">
      <c r="A179" s="107" t="s">
        <v>338</v>
      </c>
      <c r="B179" s="30" t="s">
        <v>261</v>
      </c>
      <c r="C179" s="30"/>
      <c r="D179" s="40">
        <f>D180+D181</f>
        <v>47.8</v>
      </c>
      <c r="E179" s="40">
        <f>E180+E181</f>
        <v>47.8</v>
      </c>
    </row>
    <row r="180" spans="1:5" ht="78.75">
      <c r="A180" s="47" t="s">
        <v>17</v>
      </c>
      <c r="B180" s="30" t="s">
        <v>261</v>
      </c>
      <c r="C180" s="30" t="s">
        <v>18</v>
      </c>
      <c r="D180" s="40">
        <f>'[1]2019-2020 Приложение 6'!E111</f>
        <v>32.8</v>
      </c>
      <c r="E180" s="40">
        <f>'[1]2019-2020 Приложение 6'!F111</f>
        <v>32.8</v>
      </c>
    </row>
    <row r="181" spans="1:5" ht="31.5">
      <c r="A181" s="105" t="s">
        <v>15</v>
      </c>
      <c r="B181" s="30" t="s">
        <v>261</v>
      </c>
      <c r="C181" s="30" t="s">
        <v>10</v>
      </c>
      <c r="D181" s="40">
        <f>'[1]2019-2020 Приложение 6'!E112</f>
        <v>15</v>
      </c>
      <c r="E181" s="40">
        <f>'[1]2019-2020 Приложение 6'!F112</f>
        <v>15</v>
      </c>
    </row>
    <row r="182" spans="1:5" ht="94.5">
      <c r="A182" s="41" t="s">
        <v>273</v>
      </c>
      <c r="B182" s="30" t="s">
        <v>228</v>
      </c>
      <c r="C182" s="38"/>
      <c r="D182" s="40">
        <f>D183+D184</f>
        <v>100.8</v>
      </c>
      <c r="E182" s="40">
        <f>E183+E184</f>
        <v>100.8</v>
      </c>
    </row>
    <row r="183" spans="1:5" ht="78.75">
      <c r="A183" s="73" t="s">
        <v>17</v>
      </c>
      <c r="B183" s="30" t="s">
        <v>228</v>
      </c>
      <c r="C183" s="30" t="s">
        <v>18</v>
      </c>
      <c r="D183" s="40">
        <f>'[1]2019-2020 Приложение 6'!E114</f>
        <v>98.5</v>
      </c>
      <c r="E183" s="40">
        <f>'[1]2019-2020 Приложение 6'!F114</f>
        <v>98.5</v>
      </c>
    </row>
    <row r="184" spans="1:5" ht="31.5">
      <c r="A184" s="82" t="s">
        <v>15</v>
      </c>
      <c r="B184" s="30" t="s">
        <v>228</v>
      </c>
      <c r="C184" s="30" t="s">
        <v>10</v>
      </c>
      <c r="D184" s="40">
        <f>'[1]2019-2020 Приложение 6'!E115</f>
        <v>2.3</v>
      </c>
      <c r="E184" s="40">
        <f>'[1]2019-2020 Приложение 6'!F115</f>
        <v>2.3</v>
      </c>
    </row>
    <row r="185" spans="1:5" ht="94.5">
      <c r="A185" s="42" t="s">
        <v>339</v>
      </c>
      <c r="B185" s="30" t="s">
        <v>229</v>
      </c>
      <c r="C185" s="38"/>
      <c r="D185" s="40">
        <f>D186+D187</f>
        <v>70.6</v>
      </c>
      <c r="E185" s="40">
        <f>E186+E187</f>
        <v>70.6</v>
      </c>
    </row>
    <row r="186" spans="1:5" ht="78.75">
      <c r="A186" s="73" t="s">
        <v>17</v>
      </c>
      <c r="B186" s="30" t="s">
        <v>229</v>
      </c>
      <c r="C186" s="30" t="s">
        <v>18</v>
      </c>
      <c r="D186" s="40">
        <f>'[1]2019-2020 Приложение 6'!E117</f>
        <v>65.6</v>
      </c>
      <c r="E186" s="40">
        <f>'[1]2019-2020 Приложение 6'!F117</f>
        <v>65.6</v>
      </c>
    </row>
    <row r="187" spans="1:5" ht="31.5">
      <c r="A187" s="82" t="s">
        <v>15</v>
      </c>
      <c r="B187" s="30" t="s">
        <v>229</v>
      </c>
      <c r="C187" s="30" t="s">
        <v>10</v>
      </c>
      <c r="D187" s="40">
        <f>'[1]2019-2020 Приложение 6'!E118</f>
        <v>5</v>
      </c>
      <c r="E187" s="40">
        <f>'[1]2019-2020 Приложение 6'!F118</f>
        <v>5</v>
      </c>
    </row>
    <row r="188" spans="1:5" ht="141.75">
      <c r="A188" s="132" t="s">
        <v>278</v>
      </c>
      <c r="B188" s="45" t="s">
        <v>230</v>
      </c>
      <c r="C188" s="38"/>
      <c r="D188" s="39">
        <f>D189+D190</f>
        <v>755.6</v>
      </c>
      <c r="E188" s="39">
        <f>E189+E190</f>
        <v>755.6</v>
      </c>
    </row>
    <row r="189" spans="1:5" ht="78.75">
      <c r="A189" s="73" t="s">
        <v>17</v>
      </c>
      <c r="B189" s="45" t="s">
        <v>230</v>
      </c>
      <c r="C189" s="30" t="s">
        <v>18</v>
      </c>
      <c r="D189" s="39">
        <f>'[1]2019-2020 Приложение 6'!E120</f>
        <v>738.7</v>
      </c>
      <c r="E189" s="39">
        <f>'[1]2019-2020 Приложение 6'!F120</f>
        <v>738.7</v>
      </c>
    </row>
    <row r="190" spans="1:5" ht="31.5">
      <c r="A190" s="82" t="s">
        <v>15</v>
      </c>
      <c r="B190" s="45" t="s">
        <v>230</v>
      </c>
      <c r="C190" s="30" t="s">
        <v>10</v>
      </c>
      <c r="D190" s="39">
        <f>'[1]2019-2020 Приложение 6'!E121</f>
        <v>16.9</v>
      </c>
      <c r="E190" s="39">
        <f>'[1]2019-2020 Приложение 6'!F121</f>
        <v>16.9</v>
      </c>
    </row>
    <row r="191" spans="1:5" ht="78.75">
      <c r="A191" s="25" t="s">
        <v>263</v>
      </c>
      <c r="B191" s="30" t="s">
        <v>231</v>
      </c>
      <c r="C191" s="38"/>
      <c r="D191" s="39">
        <f>D192+D193</f>
        <v>70.7</v>
      </c>
      <c r="E191" s="39">
        <f>E192+E193</f>
        <v>70.7</v>
      </c>
    </row>
    <row r="192" spans="1:5" ht="78.75">
      <c r="A192" s="73" t="s">
        <v>17</v>
      </c>
      <c r="B192" s="30" t="s">
        <v>231</v>
      </c>
      <c r="C192" s="30" t="s">
        <v>18</v>
      </c>
      <c r="D192" s="39">
        <f>'[1]2019-2020 Приложение 6'!E123</f>
        <v>65.7</v>
      </c>
      <c r="E192" s="39">
        <f>'[1]2019-2020 Приложение 6'!F123</f>
        <v>65.7</v>
      </c>
    </row>
    <row r="193" spans="1:5" ht="31.5">
      <c r="A193" s="82" t="s">
        <v>15</v>
      </c>
      <c r="B193" s="30" t="s">
        <v>231</v>
      </c>
      <c r="C193" s="30" t="s">
        <v>10</v>
      </c>
      <c r="D193" s="39">
        <f>'[1]2019-2020 Приложение 6'!E124</f>
        <v>5</v>
      </c>
      <c r="E193" s="39">
        <f>'[1]2019-2020 Приложение 6'!F124</f>
        <v>5</v>
      </c>
    </row>
    <row r="194" spans="1:5" ht="31.5">
      <c r="A194" s="24" t="s">
        <v>55</v>
      </c>
      <c r="B194" s="30" t="s">
        <v>221</v>
      </c>
      <c r="C194" s="45"/>
      <c r="D194" s="39">
        <f>D195+D196</f>
        <v>1685</v>
      </c>
      <c r="E194" s="39">
        <f>E195+E196</f>
        <v>1685</v>
      </c>
    </row>
    <row r="195" spans="1:5" ht="31.5">
      <c r="A195" s="105" t="s">
        <v>15</v>
      </c>
      <c r="B195" s="30" t="s">
        <v>221</v>
      </c>
      <c r="C195" s="45" t="s">
        <v>10</v>
      </c>
      <c r="D195" s="39">
        <f>'[1]2019-2020 Приложение 6'!E126</f>
        <v>1285</v>
      </c>
      <c r="E195" s="39">
        <f>'[1]2019-2020 Приложение 6'!F126</f>
        <v>1285</v>
      </c>
    </row>
    <row r="196" spans="1:5" ht="15.75">
      <c r="A196" s="24" t="s">
        <v>11</v>
      </c>
      <c r="B196" s="30" t="s">
        <v>221</v>
      </c>
      <c r="C196" s="45" t="s">
        <v>14</v>
      </c>
      <c r="D196" s="39">
        <f>'[1]2019-2020 Приложение 6'!E127</f>
        <v>400</v>
      </c>
      <c r="E196" s="39">
        <f>'[1]2019-2020 Приложение 6'!F127</f>
        <v>400</v>
      </c>
    </row>
    <row r="197" spans="1:5" ht="15.75">
      <c r="A197" s="12" t="s">
        <v>87</v>
      </c>
      <c r="B197" s="13" t="s">
        <v>222</v>
      </c>
      <c r="C197" s="13" t="s">
        <v>0</v>
      </c>
      <c r="D197" s="14">
        <f>D198+D202+D206+D204+D200</f>
        <v>792</v>
      </c>
      <c r="E197" s="14">
        <f>E198+E202+E206+E204+E200</f>
        <v>793</v>
      </c>
    </row>
    <row r="198" spans="1:5" ht="47.25">
      <c r="A198" s="18" t="s">
        <v>23</v>
      </c>
      <c r="B198" s="17" t="s">
        <v>223</v>
      </c>
      <c r="C198" s="9"/>
      <c r="D198" s="10">
        <f>D199</f>
        <v>47</v>
      </c>
      <c r="E198" s="10">
        <f>E199</f>
        <v>47</v>
      </c>
    </row>
    <row r="199" spans="1:5" ht="31.5">
      <c r="A199" s="63" t="s">
        <v>15</v>
      </c>
      <c r="B199" s="17" t="s">
        <v>223</v>
      </c>
      <c r="C199" s="30" t="s">
        <v>10</v>
      </c>
      <c r="D199" s="39">
        <f>'[1]2019-2020 Приложение 6'!E130</f>
        <v>47</v>
      </c>
      <c r="E199" s="39">
        <f>'[1]2019-2020 Приложение 6'!F130</f>
        <v>47</v>
      </c>
    </row>
    <row r="200" spans="1:5" ht="47.25">
      <c r="A200" s="47" t="s">
        <v>310</v>
      </c>
      <c r="B200" s="45" t="s">
        <v>311</v>
      </c>
      <c r="C200" s="45"/>
      <c r="D200" s="39">
        <f>'[1]2019-2020 Приложение 6'!E131</f>
        <v>60</v>
      </c>
      <c r="E200" s="39">
        <f>'[1]2019-2020 Приложение 6'!F131</f>
        <v>60</v>
      </c>
    </row>
    <row r="201" spans="1:5" ht="31.5">
      <c r="A201" s="48" t="s">
        <v>15</v>
      </c>
      <c r="B201" s="45" t="s">
        <v>311</v>
      </c>
      <c r="C201" s="45" t="s">
        <v>10</v>
      </c>
      <c r="D201" s="39">
        <f>'[1]2019-2020 Приложение 6'!E132</f>
        <v>60</v>
      </c>
      <c r="E201" s="39">
        <f>'[1]2019-2020 Приложение 6'!F132</f>
        <v>60</v>
      </c>
    </row>
    <row r="202" spans="1:5" ht="78.75">
      <c r="A202" s="18" t="s">
        <v>24</v>
      </c>
      <c r="B202" s="17" t="s">
        <v>224</v>
      </c>
      <c r="C202" s="9"/>
      <c r="D202" s="10">
        <f>D203</f>
        <v>430</v>
      </c>
      <c r="E202" s="10">
        <f>E203</f>
        <v>430</v>
      </c>
    </row>
    <row r="203" spans="1:5" ht="31.5">
      <c r="A203" s="63" t="s">
        <v>15</v>
      </c>
      <c r="B203" s="17" t="s">
        <v>224</v>
      </c>
      <c r="C203" s="30" t="s">
        <v>10</v>
      </c>
      <c r="D203" s="39">
        <f>'[1]2019-2020 Приложение 6'!E134</f>
        <v>430</v>
      </c>
      <c r="E203" s="39">
        <f>'[1]2019-2020 Приложение 6'!F134</f>
        <v>430</v>
      </c>
    </row>
    <row r="204" spans="1:5" ht="31.5">
      <c r="A204" s="47" t="s">
        <v>269</v>
      </c>
      <c r="B204" s="45" t="s">
        <v>268</v>
      </c>
      <c r="C204" s="23"/>
      <c r="D204" s="39">
        <f>'[1]2019-2020 Приложение 6'!E135</f>
        <v>155</v>
      </c>
      <c r="E204" s="39">
        <f>'[1]2019-2020 Приложение 6'!F135</f>
        <v>155</v>
      </c>
    </row>
    <row r="205" spans="1:5" ht="31.5">
      <c r="A205" s="48" t="s">
        <v>15</v>
      </c>
      <c r="B205" s="45" t="s">
        <v>268</v>
      </c>
      <c r="C205" s="45" t="s">
        <v>10</v>
      </c>
      <c r="D205" s="39">
        <f>'[1]2019-2020 Приложение 6'!E136</f>
        <v>155</v>
      </c>
      <c r="E205" s="39">
        <f>'[1]2019-2020 Приложение 6'!F136</f>
        <v>155</v>
      </c>
    </row>
    <row r="206" spans="1:5" ht="15.75">
      <c r="A206" s="75" t="s">
        <v>74</v>
      </c>
      <c r="B206" s="30" t="s">
        <v>225</v>
      </c>
      <c r="C206" s="38"/>
      <c r="D206" s="39">
        <f>D207</f>
        <v>100</v>
      </c>
      <c r="E206" s="39">
        <f>E207</f>
        <v>101</v>
      </c>
    </row>
    <row r="207" spans="1:5" ht="31.5">
      <c r="A207" s="63" t="s">
        <v>15</v>
      </c>
      <c r="B207" s="30" t="s">
        <v>225</v>
      </c>
      <c r="C207" s="30" t="s">
        <v>10</v>
      </c>
      <c r="D207" s="39">
        <f>'[1]2019-2020 Приложение 6'!E138</f>
        <v>100</v>
      </c>
      <c r="E207" s="39">
        <f>'[1]2019-2020 Приложение 6'!F138</f>
        <v>101</v>
      </c>
    </row>
    <row r="208" spans="1:5" ht="31.5">
      <c r="A208" s="12" t="s">
        <v>98</v>
      </c>
      <c r="B208" s="13" t="s">
        <v>226</v>
      </c>
      <c r="C208" s="13" t="s">
        <v>0</v>
      </c>
      <c r="D208" s="14">
        <f>D209</f>
        <v>5</v>
      </c>
      <c r="E208" s="14">
        <f>E209</f>
        <v>5</v>
      </c>
    </row>
    <row r="209" spans="1:5" ht="31.5">
      <c r="A209" s="74" t="s">
        <v>106</v>
      </c>
      <c r="B209" s="17" t="s">
        <v>227</v>
      </c>
      <c r="C209" s="38"/>
      <c r="D209" s="39">
        <f>D210</f>
        <v>5</v>
      </c>
      <c r="E209" s="39">
        <f>E210</f>
        <v>5</v>
      </c>
    </row>
    <row r="210" spans="1:5" ht="31.5">
      <c r="A210" s="63" t="s">
        <v>15</v>
      </c>
      <c r="B210" s="17" t="s">
        <v>227</v>
      </c>
      <c r="C210" s="30" t="s">
        <v>10</v>
      </c>
      <c r="D210" s="39">
        <f>'[1]2019-2020 Приложение 6'!E141</f>
        <v>5</v>
      </c>
      <c r="E210" s="39">
        <f>'[1]2019-2020 Приложение 6'!F141</f>
        <v>5</v>
      </c>
    </row>
    <row r="211" spans="1:5" ht="31.5">
      <c r="A211" s="32" t="s">
        <v>99</v>
      </c>
      <c r="B211" s="33" t="s">
        <v>184</v>
      </c>
      <c r="C211" s="33" t="s">
        <v>0</v>
      </c>
      <c r="D211" s="34">
        <f>D212+D222+D219</f>
        <v>17142.9</v>
      </c>
      <c r="E211" s="34">
        <f>E212+E222+E219</f>
        <v>17749.6</v>
      </c>
    </row>
    <row r="212" spans="1:5" ht="47.25">
      <c r="A212" s="12" t="s">
        <v>425</v>
      </c>
      <c r="B212" s="13" t="s">
        <v>196</v>
      </c>
      <c r="C212" s="13" t="s">
        <v>0</v>
      </c>
      <c r="D212" s="14">
        <f>D215+D213</f>
        <v>16642.9</v>
      </c>
      <c r="E212" s="14">
        <f>E215+E213</f>
        <v>17249.6</v>
      </c>
    </row>
    <row r="213" spans="1:5" ht="31.5">
      <c r="A213" s="43" t="s">
        <v>426</v>
      </c>
      <c r="B213" s="38" t="s">
        <v>427</v>
      </c>
      <c r="C213" s="45"/>
      <c r="D213" s="39">
        <f>D214</f>
        <v>32</v>
      </c>
      <c r="E213" s="39">
        <f>E214</f>
        <v>32</v>
      </c>
    </row>
    <row r="214" spans="1:5" ht="31.5">
      <c r="A214" s="43" t="s">
        <v>15</v>
      </c>
      <c r="B214" s="38" t="s">
        <v>427</v>
      </c>
      <c r="C214" s="45" t="s">
        <v>10</v>
      </c>
      <c r="D214" s="39">
        <f>'[1]2019-2020 Приложение 6'!E145</f>
        <v>32</v>
      </c>
      <c r="E214" s="39">
        <f>'[1]2019-2020 Приложение 6'!F145</f>
        <v>32</v>
      </c>
    </row>
    <row r="215" spans="1:5" ht="15.75">
      <c r="A215" s="44" t="s">
        <v>78</v>
      </c>
      <c r="B215" s="38" t="s">
        <v>198</v>
      </c>
      <c r="C215" s="76"/>
      <c r="D215" s="39">
        <f>D217+D216+D218</f>
        <v>16610.9</v>
      </c>
      <c r="E215" s="39">
        <f>E217+E216+E218</f>
        <v>17217.6</v>
      </c>
    </row>
    <row r="216" spans="1:5" ht="78.75">
      <c r="A216" s="71" t="s">
        <v>17</v>
      </c>
      <c r="B216" s="38" t="s">
        <v>198</v>
      </c>
      <c r="C216" s="30" t="s">
        <v>18</v>
      </c>
      <c r="D216" s="39">
        <f>'[1]2019-2020 Приложение 6'!E147</f>
        <v>15566.2</v>
      </c>
      <c r="E216" s="39">
        <f>'[1]2019-2020 Приложение 6'!F147</f>
        <v>16172.9</v>
      </c>
    </row>
    <row r="217" spans="1:5" ht="31.5">
      <c r="A217" s="44" t="s">
        <v>15</v>
      </c>
      <c r="B217" s="38" t="s">
        <v>198</v>
      </c>
      <c r="C217" s="30" t="s">
        <v>10</v>
      </c>
      <c r="D217" s="39">
        <f>'[1]2019-2020 Приложение 6'!E148</f>
        <v>992.9</v>
      </c>
      <c r="E217" s="39">
        <f>'[1]2019-2020 Приложение 6'!F148</f>
        <v>992.9</v>
      </c>
    </row>
    <row r="218" spans="1:5" ht="15.75">
      <c r="A218" s="44" t="s">
        <v>11</v>
      </c>
      <c r="B218" s="38" t="s">
        <v>264</v>
      </c>
      <c r="C218" s="45" t="s">
        <v>14</v>
      </c>
      <c r="D218" s="39">
        <f>'[1]2019-2020 Приложение 6'!E149</f>
        <v>51.8</v>
      </c>
      <c r="E218" s="39">
        <f>'[1]2019-2020 Приложение 6'!F149</f>
        <v>51.8</v>
      </c>
    </row>
    <row r="219" spans="1:5" ht="31.5">
      <c r="A219" s="26" t="s">
        <v>117</v>
      </c>
      <c r="B219" s="13" t="s">
        <v>183</v>
      </c>
      <c r="C219" s="13"/>
      <c r="D219" s="14">
        <f>D220</f>
        <v>350</v>
      </c>
      <c r="E219" s="14">
        <f>E220</f>
        <v>350</v>
      </c>
    </row>
    <row r="220" spans="1:5" ht="47.25">
      <c r="A220" s="24" t="s">
        <v>38</v>
      </c>
      <c r="B220" s="38" t="s">
        <v>199</v>
      </c>
      <c r="C220" s="23"/>
      <c r="D220" s="39">
        <f>D221</f>
        <v>350</v>
      </c>
      <c r="E220" s="39">
        <f>E221</f>
        <v>350</v>
      </c>
    </row>
    <row r="221" spans="1:5" ht="31.5">
      <c r="A221" s="43" t="s">
        <v>15</v>
      </c>
      <c r="B221" s="38" t="s">
        <v>199</v>
      </c>
      <c r="C221" s="23" t="s">
        <v>10</v>
      </c>
      <c r="D221" s="39">
        <f>'[1]2019-2020 Приложение 6'!E152</f>
        <v>350</v>
      </c>
      <c r="E221" s="39">
        <f>'[1]2019-2020 Приложение 6'!F152</f>
        <v>350</v>
      </c>
    </row>
    <row r="222" spans="1:5" ht="31.5">
      <c r="A222" s="26" t="s">
        <v>134</v>
      </c>
      <c r="B222" s="13" t="s">
        <v>200</v>
      </c>
      <c r="C222" s="13"/>
      <c r="D222" s="14">
        <f>D223+D225+D227</f>
        <v>150</v>
      </c>
      <c r="E222" s="14">
        <f>E223+E225+E227</f>
        <v>150</v>
      </c>
    </row>
    <row r="223" spans="1:5" ht="78.75">
      <c r="A223" s="43" t="s">
        <v>135</v>
      </c>
      <c r="B223" s="38" t="s">
        <v>201</v>
      </c>
      <c r="C223" s="38"/>
      <c r="D223" s="39">
        <f>D224</f>
        <v>40</v>
      </c>
      <c r="E223" s="39">
        <f>E224</f>
        <v>40</v>
      </c>
    </row>
    <row r="224" spans="1:5" ht="31.5">
      <c r="A224" s="44" t="s">
        <v>15</v>
      </c>
      <c r="B224" s="38" t="s">
        <v>201</v>
      </c>
      <c r="C224" s="38" t="s">
        <v>10</v>
      </c>
      <c r="D224" s="39">
        <f>'[1]2019-2020 Приложение 6'!E155</f>
        <v>40</v>
      </c>
      <c r="E224" s="39">
        <f>'[1]2019-2020 Приложение 6'!F155</f>
        <v>40</v>
      </c>
    </row>
    <row r="225" spans="1:5" ht="78.75">
      <c r="A225" s="43" t="s">
        <v>136</v>
      </c>
      <c r="B225" s="38" t="s">
        <v>202</v>
      </c>
      <c r="C225" s="38"/>
      <c r="D225" s="39">
        <f>D226</f>
        <v>70</v>
      </c>
      <c r="E225" s="39">
        <f>E226</f>
        <v>70</v>
      </c>
    </row>
    <row r="226" spans="1:5" ht="31.5">
      <c r="A226" s="44" t="s">
        <v>15</v>
      </c>
      <c r="B226" s="38" t="s">
        <v>202</v>
      </c>
      <c r="C226" s="38" t="s">
        <v>10</v>
      </c>
      <c r="D226" s="39">
        <f>'[1]2019-2020 Приложение 6'!E157</f>
        <v>70</v>
      </c>
      <c r="E226" s="39">
        <f>'[1]2019-2020 Приложение 6'!F157</f>
        <v>70</v>
      </c>
    </row>
    <row r="227" spans="1:5" ht="63">
      <c r="A227" s="43" t="s">
        <v>137</v>
      </c>
      <c r="B227" s="38" t="s">
        <v>203</v>
      </c>
      <c r="C227" s="38"/>
      <c r="D227" s="39">
        <f>D228</f>
        <v>40</v>
      </c>
      <c r="E227" s="39">
        <f>E228</f>
        <v>40</v>
      </c>
    </row>
    <row r="228" spans="1:5" ht="31.5">
      <c r="A228" s="43" t="s">
        <v>15</v>
      </c>
      <c r="B228" s="38" t="s">
        <v>203</v>
      </c>
      <c r="C228" s="38" t="s">
        <v>10</v>
      </c>
      <c r="D228" s="39">
        <f>'[1]2019-2020 Приложение 6'!E159</f>
        <v>40</v>
      </c>
      <c r="E228" s="39">
        <f>'[1]2019-2020 Приложение 6'!F159</f>
        <v>40</v>
      </c>
    </row>
    <row r="229" spans="1:5" ht="31.5">
      <c r="A229" s="32" t="s">
        <v>100</v>
      </c>
      <c r="B229" s="33" t="s">
        <v>232</v>
      </c>
      <c r="C229" s="33" t="s">
        <v>0</v>
      </c>
      <c r="D229" s="34">
        <f>D230+D233+D242</f>
        <v>24630</v>
      </c>
      <c r="E229" s="34">
        <f>E230+E233+E242</f>
        <v>24860.1</v>
      </c>
    </row>
    <row r="230" spans="1:5" ht="31.5">
      <c r="A230" s="12" t="s">
        <v>101</v>
      </c>
      <c r="B230" s="13" t="s">
        <v>233</v>
      </c>
      <c r="C230" s="13" t="s">
        <v>0</v>
      </c>
      <c r="D230" s="14">
        <f>D231</f>
        <v>50</v>
      </c>
      <c r="E230" s="14">
        <f>E231</f>
        <v>50</v>
      </c>
    </row>
    <row r="231" spans="1:5" ht="31.5">
      <c r="A231" s="44" t="s">
        <v>64</v>
      </c>
      <c r="B231" s="17" t="s">
        <v>234</v>
      </c>
      <c r="C231" s="30"/>
      <c r="D231" s="40">
        <f>D232</f>
        <v>50</v>
      </c>
      <c r="E231" s="40">
        <f>E232</f>
        <v>50</v>
      </c>
    </row>
    <row r="232" spans="1:5" ht="78.75">
      <c r="A232" s="71" t="s">
        <v>17</v>
      </c>
      <c r="B232" s="17" t="s">
        <v>234</v>
      </c>
      <c r="C232" s="30" t="s">
        <v>18</v>
      </c>
      <c r="D232" s="39">
        <f>'[1]2019-2020 Приложение 6'!E163</f>
        <v>50</v>
      </c>
      <c r="E232" s="39">
        <f>'[1]2019-2020 Приложение 6'!F163</f>
        <v>50</v>
      </c>
    </row>
    <row r="233" spans="1:5" ht="63">
      <c r="A233" s="12" t="s">
        <v>428</v>
      </c>
      <c r="B233" s="13" t="s">
        <v>185</v>
      </c>
      <c r="C233" s="13" t="s">
        <v>0</v>
      </c>
      <c r="D233" s="14">
        <f>D236+D240+D234+D238</f>
        <v>24480</v>
      </c>
      <c r="E233" s="14">
        <f>E236+E240+E234+E238</f>
        <v>24710.1</v>
      </c>
    </row>
    <row r="234" spans="1:5" ht="126">
      <c r="A234" s="141" t="s">
        <v>81</v>
      </c>
      <c r="B234" s="17" t="s">
        <v>288</v>
      </c>
      <c r="C234" s="38"/>
      <c r="D234" s="207">
        <f>D235</f>
        <v>21276.5</v>
      </c>
      <c r="E234" s="207">
        <f>E235</f>
        <v>21506.6</v>
      </c>
    </row>
    <row r="235" spans="1:5" ht="47.25">
      <c r="A235" s="208" t="s">
        <v>33</v>
      </c>
      <c r="B235" s="38" t="s">
        <v>288</v>
      </c>
      <c r="C235" s="38" t="s">
        <v>28</v>
      </c>
      <c r="D235" s="22">
        <f>'[1]2019-2020 Приложение 6'!E166</f>
        <v>21276.5</v>
      </c>
      <c r="E235" s="22">
        <f>'[1]2019-2020 Приложение 6'!F166</f>
        <v>21506.6</v>
      </c>
    </row>
    <row r="236" spans="1:5" ht="63">
      <c r="A236" s="24" t="s">
        <v>376</v>
      </c>
      <c r="B236" s="17" t="s">
        <v>378</v>
      </c>
      <c r="C236" s="45"/>
      <c r="D236" s="39">
        <f>D237</f>
        <v>834.4999999999999</v>
      </c>
      <c r="E236" s="39">
        <f>E237</f>
        <v>834.4999999999999</v>
      </c>
    </row>
    <row r="237" spans="1:5" ht="15.75">
      <c r="A237" s="43" t="s">
        <v>31</v>
      </c>
      <c r="B237" s="17" t="s">
        <v>378</v>
      </c>
      <c r="C237" s="45" t="s">
        <v>19</v>
      </c>
      <c r="D237" s="39">
        <f>'2019-2020 Приложение 6'!E171</f>
        <v>834.4999999999999</v>
      </c>
      <c r="E237" s="39">
        <f>'2019-2020 Приложение 6'!F171</f>
        <v>834.4999999999999</v>
      </c>
    </row>
    <row r="238" spans="1:5" ht="47.25">
      <c r="A238" s="24" t="s">
        <v>377</v>
      </c>
      <c r="B238" s="17" t="s">
        <v>379</v>
      </c>
      <c r="C238" s="45"/>
      <c r="D238" s="39">
        <f>D239</f>
        <v>1669</v>
      </c>
      <c r="E238" s="39">
        <f>E239</f>
        <v>1669</v>
      </c>
    </row>
    <row r="239" spans="1:5" ht="15.75">
      <c r="A239" s="43" t="s">
        <v>31</v>
      </c>
      <c r="B239" s="17" t="s">
        <v>379</v>
      </c>
      <c r="C239" s="45" t="s">
        <v>19</v>
      </c>
      <c r="D239" s="39">
        <f>'2019-2020 Приложение 6'!E173</f>
        <v>1669</v>
      </c>
      <c r="E239" s="39">
        <f>'2019-2020 Приложение 6'!F173</f>
        <v>1669</v>
      </c>
    </row>
    <row r="240" spans="1:5" ht="47.25">
      <c r="A240" s="43" t="s">
        <v>429</v>
      </c>
      <c r="B240" s="17" t="s">
        <v>340</v>
      </c>
      <c r="C240" s="45"/>
      <c r="D240" s="19">
        <f>D241</f>
        <v>700</v>
      </c>
      <c r="E240" s="19">
        <f>E241</f>
        <v>700</v>
      </c>
    </row>
    <row r="241" spans="1:5" ht="15.75">
      <c r="A241" s="24" t="s">
        <v>31</v>
      </c>
      <c r="B241" s="17" t="s">
        <v>340</v>
      </c>
      <c r="C241" s="45" t="s">
        <v>19</v>
      </c>
      <c r="D241" s="39">
        <f>'[1]2019-2020 Приложение 6'!E172</f>
        <v>700</v>
      </c>
      <c r="E241" s="39">
        <f>'[1]2019-2020 Приложение 6'!F172</f>
        <v>700</v>
      </c>
    </row>
    <row r="242" spans="1:5" ht="31.5">
      <c r="A242" s="12" t="s">
        <v>103</v>
      </c>
      <c r="B242" s="13" t="s">
        <v>236</v>
      </c>
      <c r="C242" s="13" t="s">
        <v>0</v>
      </c>
      <c r="D242" s="14">
        <f>D243+D245</f>
        <v>100</v>
      </c>
      <c r="E242" s="14">
        <f>E243+E245</f>
        <v>100</v>
      </c>
    </row>
    <row r="243" spans="1:5" ht="47.25">
      <c r="A243" s="16" t="s">
        <v>40</v>
      </c>
      <c r="B243" s="17" t="s">
        <v>237</v>
      </c>
      <c r="C243" s="17"/>
      <c r="D243" s="19">
        <f>D244</f>
        <v>80</v>
      </c>
      <c r="E243" s="19">
        <f>E244</f>
        <v>80</v>
      </c>
    </row>
    <row r="244" spans="1:5" ht="31.5">
      <c r="A244" s="71" t="s">
        <v>12</v>
      </c>
      <c r="B244" s="17" t="s">
        <v>237</v>
      </c>
      <c r="C244" s="30" t="s">
        <v>13</v>
      </c>
      <c r="D244" s="39">
        <f>'[1]2019-2020 Приложение 6'!E175</f>
        <v>80</v>
      </c>
      <c r="E244" s="39">
        <f>'[1]2019-2020 Приложение 6'!F175</f>
        <v>80</v>
      </c>
    </row>
    <row r="245" spans="1:5" ht="47.25">
      <c r="A245" s="16" t="s">
        <v>285</v>
      </c>
      <c r="B245" s="17" t="s">
        <v>280</v>
      </c>
      <c r="C245" s="30"/>
      <c r="D245" s="40">
        <f>D246</f>
        <v>20</v>
      </c>
      <c r="E245" s="40">
        <f>E246</f>
        <v>20</v>
      </c>
    </row>
    <row r="246" spans="1:5" ht="31.5">
      <c r="A246" s="71" t="s">
        <v>12</v>
      </c>
      <c r="B246" s="17" t="s">
        <v>280</v>
      </c>
      <c r="C246" s="30" t="s">
        <v>13</v>
      </c>
      <c r="D246" s="39">
        <f>'[1]2019-2020 Приложение 6'!E177</f>
        <v>20</v>
      </c>
      <c r="E246" s="39">
        <f>'[1]2019-2020 Приложение 6'!F177</f>
        <v>20</v>
      </c>
    </row>
    <row r="247" spans="1:5" ht="15.75">
      <c r="A247" s="35" t="s">
        <v>34</v>
      </c>
      <c r="B247" s="36" t="s">
        <v>145</v>
      </c>
      <c r="C247" s="36" t="s">
        <v>0</v>
      </c>
      <c r="D247" s="37">
        <f>D248+D250+D254+D258+D264+D268+D270+D272+D276+D278+D280+D282+D284+D290+D292+D286+D288+D266+D260+D262+D274</f>
        <v>75372.5</v>
      </c>
      <c r="E247" s="37">
        <f>E248+E250+E254+E258+E264+E268+E270+E272+E276+E278+E280+E282+E284+E290+E292+E286+E288+E266+E260+E262+E274</f>
        <v>80401.9</v>
      </c>
    </row>
    <row r="248" spans="1:7" ht="31.5">
      <c r="A248" s="25" t="s">
        <v>277</v>
      </c>
      <c r="B248" s="45" t="s">
        <v>156</v>
      </c>
      <c r="C248" s="23"/>
      <c r="D248" s="46">
        <f>D249</f>
        <v>1166.3</v>
      </c>
      <c r="E248" s="46">
        <f>E249</f>
        <v>1166.3</v>
      </c>
      <c r="F248" s="29"/>
      <c r="G248" s="29"/>
    </row>
    <row r="249" spans="1:5" ht="78.75">
      <c r="A249" s="47" t="s">
        <v>17</v>
      </c>
      <c r="B249" s="45" t="s">
        <v>156</v>
      </c>
      <c r="C249" s="23" t="s">
        <v>18</v>
      </c>
      <c r="D249" s="39">
        <f>'[1]2019-2020 Приложение 6'!E16</f>
        <v>1166.3</v>
      </c>
      <c r="E249" s="39">
        <f>'[1]2019-2020 Приложение 6'!F16</f>
        <v>1166.3</v>
      </c>
    </row>
    <row r="250" spans="1:5" ht="47.25">
      <c r="A250" s="47" t="s">
        <v>35</v>
      </c>
      <c r="B250" s="45" t="s">
        <v>157</v>
      </c>
      <c r="C250" s="45" t="s">
        <v>0</v>
      </c>
      <c r="D250" s="46">
        <f>D252+D251+D253</f>
        <v>460.99999999999994</v>
      </c>
      <c r="E250" s="46">
        <f>E252+E251+E253</f>
        <v>461.9</v>
      </c>
    </row>
    <row r="251" spans="1:5" ht="78.75">
      <c r="A251" s="58" t="s">
        <v>17</v>
      </c>
      <c r="B251" s="45" t="s">
        <v>157</v>
      </c>
      <c r="C251" s="45" t="s">
        <v>18</v>
      </c>
      <c r="D251" s="46">
        <f>'[1]2019-2020 Приложение 6'!E18</f>
        <v>102.6</v>
      </c>
      <c r="E251" s="46">
        <f>'[1]2019-2020 Приложение 6'!F18</f>
        <v>104.6</v>
      </c>
    </row>
    <row r="252" spans="1:5" ht="31.5">
      <c r="A252" s="48" t="s">
        <v>15</v>
      </c>
      <c r="B252" s="45" t="s">
        <v>157</v>
      </c>
      <c r="C252" s="45" t="s">
        <v>10</v>
      </c>
      <c r="D252" s="46">
        <f>'[1]2019-2020 Приложение 6'!E19</f>
        <v>355.2</v>
      </c>
      <c r="E252" s="46">
        <f>'[1]2019-2020 Приложение 6'!F19</f>
        <v>354.2</v>
      </c>
    </row>
    <row r="253" spans="1:5" ht="15.75">
      <c r="A253" s="48" t="s">
        <v>11</v>
      </c>
      <c r="B253" s="45" t="s">
        <v>157</v>
      </c>
      <c r="C253" s="45" t="s">
        <v>14</v>
      </c>
      <c r="D253" s="46">
        <f>'[1]2019-2020 Приложение 6'!E20</f>
        <v>3.2</v>
      </c>
      <c r="E253" s="46">
        <f>'[1]2019-2020 Приложение 6'!F20</f>
        <v>3.1</v>
      </c>
    </row>
    <row r="254" spans="1:5" ht="31.5">
      <c r="A254" s="47" t="s">
        <v>36</v>
      </c>
      <c r="B254" s="45" t="s">
        <v>155</v>
      </c>
      <c r="C254" s="45" t="s">
        <v>0</v>
      </c>
      <c r="D254" s="46">
        <f>D255+D256+D257</f>
        <v>2397.6000000000004</v>
      </c>
      <c r="E254" s="46">
        <f>E255+E256+E257</f>
        <v>2365.2999999999997</v>
      </c>
    </row>
    <row r="255" spans="1:5" ht="78.75">
      <c r="A255" s="47" t="s">
        <v>17</v>
      </c>
      <c r="B255" s="45" t="s">
        <v>155</v>
      </c>
      <c r="C255" s="45" t="s">
        <v>18</v>
      </c>
      <c r="D255" s="39">
        <f>'[1]2019-2020 Приложение 6'!E22</f>
        <v>2136.3</v>
      </c>
      <c r="E255" s="39">
        <f>'[1]2019-2020 Приложение 6'!F22</f>
        <v>2096.2999999999997</v>
      </c>
    </row>
    <row r="256" spans="1:5" ht="31.5">
      <c r="A256" s="48" t="s">
        <v>15</v>
      </c>
      <c r="B256" s="45" t="s">
        <v>155</v>
      </c>
      <c r="C256" s="23" t="s">
        <v>10</v>
      </c>
      <c r="D256" s="39">
        <f>'[1]2019-2020 Приложение 6'!E23</f>
        <v>259.49999999999994</v>
      </c>
      <c r="E256" s="39">
        <f>'[1]2019-2020 Приложение 6'!F23</f>
        <v>267.2</v>
      </c>
    </row>
    <row r="257" spans="1:5" ht="15.75">
      <c r="A257" s="48" t="s">
        <v>11</v>
      </c>
      <c r="B257" s="45" t="s">
        <v>155</v>
      </c>
      <c r="C257" s="23" t="s">
        <v>14</v>
      </c>
      <c r="D257" s="39">
        <f>'[1]2019-2020 Приложение 6'!E24</f>
        <v>1.8</v>
      </c>
      <c r="E257" s="39">
        <f>'[1]2019-2020 Приложение 6'!F24</f>
        <v>1.8</v>
      </c>
    </row>
    <row r="258" spans="1:5" ht="31.5">
      <c r="A258" s="24" t="s">
        <v>75</v>
      </c>
      <c r="B258" s="45" t="s">
        <v>153</v>
      </c>
      <c r="C258" s="209"/>
      <c r="D258" s="22">
        <f>D259</f>
        <v>24608.000000000007</v>
      </c>
      <c r="E258" s="46">
        <f>E259</f>
        <v>13220.7</v>
      </c>
    </row>
    <row r="259" spans="1:5" ht="15.75">
      <c r="A259" s="50" t="s">
        <v>11</v>
      </c>
      <c r="B259" s="45" t="s">
        <v>153</v>
      </c>
      <c r="C259" s="23" t="s">
        <v>14</v>
      </c>
      <c r="D259" s="39">
        <f>'[1]2019-2020 Приложение 6'!E180</f>
        <v>24608.000000000007</v>
      </c>
      <c r="E259" s="39">
        <f>'[1]2019-2020 Приложение 6'!F180</f>
        <v>13220.7</v>
      </c>
    </row>
    <row r="260" spans="1:5" ht="47.25">
      <c r="A260" s="57" t="s">
        <v>271</v>
      </c>
      <c r="B260" s="45" t="s">
        <v>270</v>
      </c>
      <c r="C260" s="45"/>
      <c r="D260" s="46">
        <f>D261</f>
        <v>300</v>
      </c>
      <c r="E260" s="46">
        <f>E261</f>
        <v>100</v>
      </c>
    </row>
    <row r="261" spans="1:5" ht="31.5">
      <c r="A261" s="50" t="s">
        <v>15</v>
      </c>
      <c r="B261" s="45" t="s">
        <v>270</v>
      </c>
      <c r="C261" s="23" t="s">
        <v>10</v>
      </c>
      <c r="D261" s="46">
        <f>'[1]2019-2020 Приложение 6'!E182</f>
        <v>300</v>
      </c>
      <c r="E261" s="46">
        <f>'[1]2019-2020 Приложение 6'!F182</f>
        <v>100</v>
      </c>
    </row>
    <row r="262" spans="1:5" ht="47.25">
      <c r="A262" s="50" t="s">
        <v>430</v>
      </c>
      <c r="B262" s="45" t="s">
        <v>431</v>
      </c>
      <c r="C262" s="23"/>
      <c r="D262" s="46">
        <f>'[1]2019-2020 Приложение 6'!E183</f>
        <v>200</v>
      </c>
      <c r="E262" s="46">
        <f>'[1]2019-2020 Приложение 6'!F183</f>
        <v>100</v>
      </c>
    </row>
    <row r="263" spans="1:5" ht="31.5">
      <c r="A263" s="50" t="s">
        <v>15</v>
      </c>
      <c r="B263" s="45" t="s">
        <v>431</v>
      </c>
      <c r="C263" s="23" t="s">
        <v>10</v>
      </c>
      <c r="D263" s="46">
        <f>'[1]2019-2020 Приложение 6'!E184</f>
        <v>200</v>
      </c>
      <c r="E263" s="46">
        <f>'[1]2019-2020 Приложение 6'!F184</f>
        <v>100</v>
      </c>
    </row>
    <row r="264" spans="1:5" ht="47.25">
      <c r="A264" s="24" t="s">
        <v>52</v>
      </c>
      <c r="B264" s="45" t="s">
        <v>143</v>
      </c>
      <c r="C264" s="23"/>
      <c r="D264" s="40">
        <f>D265</f>
        <v>1262</v>
      </c>
      <c r="E264" s="40">
        <f>E265</f>
        <v>1309.3</v>
      </c>
    </row>
    <row r="265" spans="1:5" ht="15.75">
      <c r="A265" s="50" t="s">
        <v>47</v>
      </c>
      <c r="B265" s="45" t="s">
        <v>143</v>
      </c>
      <c r="C265" s="45" t="s">
        <v>48</v>
      </c>
      <c r="D265" s="39">
        <f>'[1]2019-2020 Приложение 6'!E286</f>
        <v>1262</v>
      </c>
      <c r="E265" s="39">
        <f>'[1]2019-2020 Приложение 6'!F286</f>
        <v>1309.3</v>
      </c>
    </row>
    <row r="266" spans="1:5" ht="47.25">
      <c r="A266" s="43" t="s">
        <v>299</v>
      </c>
      <c r="B266" s="45" t="s">
        <v>300</v>
      </c>
      <c r="C266" s="67"/>
      <c r="D266" s="39">
        <f>D267</f>
        <v>39.3</v>
      </c>
      <c r="E266" s="39">
        <f>E267</f>
        <v>63.5</v>
      </c>
    </row>
    <row r="267" spans="1:5" ht="31.5">
      <c r="A267" s="50" t="s">
        <v>15</v>
      </c>
      <c r="B267" s="45" t="s">
        <v>300</v>
      </c>
      <c r="C267" s="23" t="s">
        <v>10</v>
      </c>
      <c r="D267" s="39">
        <f>'[1]2019-2020 Приложение 6'!E186</f>
        <v>39.3</v>
      </c>
      <c r="E267" s="39">
        <f>'[1]2019-2020 Приложение 6'!F186</f>
        <v>63.5</v>
      </c>
    </row>
    <row r="268" spans="1:5" ht="63">
      <c r="A268" s="50" t="s">
        <v>51</v>
      </c>
      <c r="B268" s="45" t="s">
        <v>144</v>
      </c>
      <c r="C268" s="23"/>
      <c r="D268" s="40">
        <f>D269</f>
        <v>133.1</v>
      </c>
      <c r="E268" s="40">
        <f>E269</f>
        <v>133.1</v>
      </c>
    </row>
    <row r="269" spans="1:5" ht="15.75">
      <c r="A269" s="50" t="s">
        <v>47</v>
      </c>
      <c r="B269" s="45" t="s">
        <v>144</v>
      </c>
      <c r="C269" s="45" t="s">
        <v>48</v>
      </c>
      <c r="D269" s="46">
        <f>'[1]2019-2020 Приложение 6'!E288</f>
        <v>133.1</v>
      </c>
      <c r="E269" s="46">
        <f>'[1]2019-2020 Приложение 6'!F288</f>
        <v>133.1</v>
      </c>
    </row>
    <row r="270" spans="1:5" ht="78.75">
      <c r="A270" s="50" t="s">
        <v>274</v>
      </c>
      <c r="B270" s="45" t="s">
        <v>272</v>
      </c>
      <c r="C270" s="45"/>
      <c r="D270" s="46">
        <f>D271</f>
        <v>1053.1</v>
      </c>
      <c r="E270" s="46">
        <f>E271</f>
        <v>1159</v>
      </c>
    </row>
    <row r="271" spans="1:5" ht="31.5">
      <c r="A271" s="85" t="s">
        <v>12</v>
      </c>
      <c r="B271" s="45" t="s">
        <v>272</v>
      </c>
      <c r="C271" s="45" t="s">
        <v>13</v>
      </c>
      <c r="D271" s="46">
        <f>'[1]2019-2020 Приложение 6'!E216</f>
        <v>1053.1</v>
      </c>
      <c r="E271" s="46">
        <f>'[1]2019-2020 Приложение 6'!F216</f>
        <v>1159</v>
      </c>
    </row>
    <row r="272" spans="1:5" ht="63">
      <c r="A272" s="50" t="s">
        <v>76</v>
      </c>
      <c r="B272" s="45" t="s">
        <v>154</v>
      </c>
      <c r="C272" s="23"/>
      <c r="D272" s="22">
        <f>D273</f>
        <v>607.2</v>
      </c>
      <c r="E272" s="46">
        <f>E273</f>
        <v>607.2</v>
      </c>
    </row>
    <row r="273" spans="1:5" ht="15.75">
      <c r="A273" s="50" t="s">
        <v>31</v>
      </c>
      <c r="B273" s="45" t="s">
        <v>154</v>
      </c>
      <c r="C273" s="23" t="s">
        <v>19</v>
      </c>
      <c r="D273" s="22">
        <f>'[1]2019-2020 Приложение 6'!E188</f>
        <v>607.2</v>
      </c>
      <c r="E273" s="22">
        <f>'[1]2019-2020 Приложение 6'!F188</f>
        <v>607.2</v>
      </c>
    </row>
    <row r="274" spans="1:5" ht="15.75">
      <c r="A274" s="166" t="s">
        <v>360</v>
      </c>
      <c r="B274" s="45" t="s">
        <v>361</v>
      </c>
      <c r="C274" s="210"/>
      <c r="D274" s="22">
        <f>D275</f>
        <v>0</v>
      </c>
      <c r="E274" s="22">
        <f>E275</f>
        <v>0</v>
      </c>
    </row>
    <row r="275" spans="1:5" ht="31.5">
      <c r="A275" s="50" t="s">
        <v>362</v>
      </c>
      <c r="B275" s="45" t="s">
        <v>361</v>
      </c>
      <c r="C275" s="210" t="s">
        <v>363</v>
      </c>
      <c r="D275" s="22">
        <f>'2019-2020 Приложение 6'!E193</f>
        <v>0</v>
      </c>
      <c r="E275" s="22">
        <f>'2019-2020 Приложение 6'!F193</f>
        <v>0</v>
      </c>
    </row>
    <row r="276" spans="1:5" ht="110.25">
      <c r="A276" s="89" t="s">
        <v>275</v>
      </c>
      <c r="B276" s="54" t="s">
        <v>148</v>
      </c>
      <c r="C276" s="211"/>
      <c r="D276" s="51">
        <f>D277</f>
        <v>3</v>
      </c>
      <c r="E276" s="51">
        <f>E277</f>
        <v>3</v>
      </c>
    </row>
    <row r="277" spans="1:5" ht="31.5">
      <c r="A277" s="57" t="s">
        <v>15</v>
      </c>
      <c r="B277" s="54" t="s">
        <v>148</v>
      </c>
      <c r="C277" s="211">
        <v>200</v>
      </c>
      <c r="D277" s="51">
        <f>'[1]2019-2020 Приложение 6'!E290</f>
        <v>3</v>
      </c>
      <c r="E277" s="51">
        <f>'[1]2019-2020 Приложение 6'!F290</f>
        <v>3</v>
      </c>
    </row>
    <row r="278" spans="1:5" ht="189">
      <c r="A278" s="89" t="s">
        <v>276</v>
      </c>
      <c r="B278" s="115" t="s">
        <v>149</v>
      </c>
      <c r="C278" s="211"/>
      <c r="D278" s="51">
        <f>D279</f>
        <v>3</v>
      </c>
      <c r="E278" s="51">
        <f>E279</f>
        <v>3</v>
      </c>
    </row>
    <row r="279" spans="1:5" ht="31.5">
      <c r="A279" s="57" t="s">
        <v>15</v>
      </c>
      <c r="B279" s="115" t="s">
        <v>149</v>
      </c>
      <c r="C279" s="211">
        <v>200</v>
      </c>
      <c r="D279" s="51">
        <f>'[1]2019-2020 Приложение 6'!E292</f>
        <v>3</v>
      </c>
      <c r="E279" s="51">
        <f>'[1]2019-2020 Приложение 6'!F292</f>
        <v>3</v>
      </c>
    </row>
    <row r="280" spans="1:5" ht="31.5">
      <c r="A280" s="24" t="s">
        <v>49</v>
      </c>
      <c r="B280" s="115" t="s">
        <v>150</v>
      </c>
      <c r="C280" s="52"/>
      <c r="D280" s="51">
        <f>D281</f>
        <v>1578.7</v>
      </c>
      <c r="E280" s="51">
        <f>E281</f>
        <v>1549</v>
      </c>
    </row>
    <row r="281" spans="1:5" ht="15.75">
      <c r="A281" s="50" t="s">
        <v>47</v>
      </c>
      <c r="B281" s="115" t="s">
        <v>150</v>
      </c>
      <c r="C281" s="45" t="s">
        <v>48</v>
      </c>
      <c r="D281" s="51">
        <f>'[1]2019-2020 Приложение 6'!E294</f>
        <v>1578.7</v>
      </c>
      <c r="E281" s="51">
        <f>'[1]2019-2020 Приложение 6'!F294</f>
        <v>1549</v>
      </c>
    </row>
    <row r="282" spans="1:5" ht="90">
      <c r="A282" s="212" t="s">
        <v>341</v>
      </c>
      <c r="B282" s="115" t="s">
        <v>151</v>
      </c>
      <c r="C282" s="53"/>
      <c r="D282" s="51">
        <f>D283</f>
        <v>178.2</v>
      </c>
      <c r="E282" s="51">
        <f>E283</f>
        <v>178.2</v>
      </c>
    </row>
    <row r="283" spans="1:5" ht="15.75">
      <c r="A283" s="50" t="s">
        <v>47</v>
      </c>
      <c r="B283" s="115" t="s">
        <v>151</v>
      </c>
      <c r="C283" s="45" t="s">
        <v>48</v>
      </c>
      <c r="D283" s="51">
        <f>'[1]2019-2020 Приложение 6'!E296</f>
        <v>178.2</v>
      </c>
      <c r="E283" s="51">
        <f>'[1]2019-2020 Приложение 6'!F296</f>
        <v>178.2</v>
      </c>
    </row>
    <row r="284" spans="1:5" ht="120">
      <c r="A284" s="213" t="s">
        <v>342</v>
      </c>
      <c r="B284" s="115" t="s">
        <v>152</v>
      </c>
      <c r="C284" s="214"/>
      <c r="D284" s="51">
        <f>D285</f>
        <v>7</v>
      </c>
      <c r="E284" s="51">
        <f>E285</f>
        <v>7</v>
      </c>
    </row>
    <row r="285" spans="1:5" ht="31.5">
      <c r="A285" s="57" t="s">
        <v>15</v>
      </c>
      <c r="B285" s="115" t="s">
        <v>152</v>
      </c>
      <c r="C285" s="45" t="s">
        <v>10</v>
      </c>
      <c r="D285" s="51">
        <f>'[1]2019-2020 Приложение 6'!E298</f>
        <v>7</v>
      </c>
      <c r="E285" s="51">
        <f>'[1]2019-2020 Приложение 6'!F298</f>
        <v>7</v>
      </c>
    </row>
    <row r="286" spans="1:5" ht="31.5">
      <c r="A286" s="24" t="s">
        <v>131</v>
      </c>
      <c r="B286" s="45" t="s">
        <v>146</v>
      </c>
      <c r="C286" s="45" t="s">
        <v>0</v>
      </c>
      <c r="D286" s="51">
        <f>D287</f>
        <v>3400</v>
      </c>
      <c r="E286" s="51">
        <f>E287</f>
        <v>3200</v>
      </c>
    </row>
    <row r="287" spans="1:5" ht="15.75">
      <c r="A287" s="50" t="s">
        <v>47</v>
      </c>
      <c r="B287" s="45" t="s">
        <v>146</v>
      </c>
      <c r="C287" s="45" t="s">
        <v>48</v>
      </c>
      <c r="D287" s="22">
        <f>'[1]2019-2020 Приложение 6'!E300</f>
        <v>3400</v>
      </c>
      <c r="E287" s="22">
        <f>'[1]2019-2020 Приложение 6'!F300</f>
        <v>3200</v>
      </c>
    </row>
    <row r="288" spans="1:5" ht="31.5">
      <c r="A288" s="50" t="s">
        <v>50</v>
      </c>
      <c r="B288" s="45" t="s">
        <v>147</v>
      </c>
      <c r="C288" s="52"/>
      <c r="D288" s="51">
        <f>D289</f>
        <v>17337.6</v>
      </c>
      <c r="E288" s="51">
        <f>E289</f>
        <v>17256.7</v>
      </c>
    </row>
    <row r="289" spans="1:5" ht="15.75">
      <c r="A289" s="50" t="s">
        <v>47</v>
      </c>
      <c r="B289" s="45" t="s">
        <v>147</v>
      </c>
      <c r="C289" s="45" t="s">
        <v>48</v>
      </c>
      <c r="D289" s="22">
        <f>'[1]2019-2020 Приложение 6'!E302</f>
        <v>17337.6</v>
      </c>
      <c r="E289" s="22">
        <f>'[1]2019-2020 Приложение 6'!F302</f>
        <v>17256.7</v>
      </c>
    </row>
    <row r="290" spans="1:5" ht="63">
      <c r="A290" s="90" t="s">
        <v>66</v>
      </c>
      <c r="B290" s="64" t="s">
        <v>158</v>
      </c>
      <c r="C290" s="65"/>
      <c r="D290" s="215">
        <f>D291</f>
        <v>400</v>
      </c>
      <c r="E290" s="215">
        <f>E291</f>
        <v>400</v>
      </c>
    </row>
    <row r="291" spans="1:5" ht="15.75">
      <c r="A291" s="63" t="s">
        <v>11</v>
      </c>
      <c r="B291" s="64" t="s">
        <v>158</v>
      </c>
      <c r="C291" s="65">
        <v>800</v>
      </c>
      <c r="D291" s="22">
        <f>'[1]2019-2020 Приложение 6'!E192</f>
        <v>400</v>
      </c>
      <c r="E291" s="22">
        <f>'[1]2019-2020 Приложение 6'!F192</f>
        <v>400</v>
      </c>
    </row>
    <row r="292" spans="1:5" ht="15.75">
      <c r="A292" s="47" t="s">
        <v>432</v>
      </c>
      <c r="B292" s="17" t="s">
        <v>433</v>
      </c>
      <c r="C292" s="216"/>
      <c r="D292" s="217">
        <f>D293</f>
        <v>20237.399999999994</v>
      </c>
      <c r="E292" s="217">
        <f>E293</f>
        <v>37118.7</v>
      </c>
    </row>
    <row r="293" spans="1:5" ht="15.75">
      <c r="A293" s="47" t="s">
        <v>11</v>
      </c>
      <c r="B293" s="17" t="s">
        <v>433</v>
      </c>
      <c r="C293" s="216">
        <v>800</v>
      </c>
      <c r="D293" s="217">
        <f>'[1]2019-2020 Приложение 6'!E304</f>
        <v>20237.399999999994</v>
      </c>
      <c r="E293" s="217">
        <f>'[1]2019-2020 Приложение 6'!F304</f>
        <v>37118.7</v>
      </c>
    </row>
  </sheetData>
  <sheetProtection/>
  <mergeCells count="7">
    <mergeCell ref="B2:E2"/>
    <mergeCell ref="B5:E5"/>
    <mergeCell ref="B6:E6"/>
    <mergeCell ref="A9:E9"/>
    <mergeCell ref="A11:A12"/>
    <mergeCell ref="B11:B12"/>
    <mergeCell ref="C11:C12"/>
  </mergeCells>
  <printOptions/>
  <pageMargins left="0.5118110236220472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5"/>
  <sheetViews>
    <sheetView view="pageBreakPreview" zoomScaleNormal="90" zoomScaleSheetLayoutView="100" workbookViewId="0" topLeftCell="A25">
      <selection activeCell="F140" sqref="F140"/>
    </sheetView>
  </sheetViews>
  <sheetFormatPr defaultColWidth="9.140625" defaultRowHeight="12.75"/>
  <cols>
    <col min="1" max="1" width="65.28125" style="0" customWidth="1"/>
    <col min="2" max="2" width="7.00390625" style="0" customWidth="1"/>
    <col min="3" max="3" width="16.57421875" style="0" customWidth="1"/>
    <col min="4" max="4" width="6.140625" style="0" customWidth="1"/>
    <col min="5" max="5" width="13.8515625" style="0" hidden="1" customWidth="1"/>
    <col min="6" max="6" width="11.7109375" style="146" hidden="1" customWidth="1"/>
    <col min="7" max="8" width="15.00390625" style="0" customWidth="1"/>
    <col min="9" max="9" width="13.28125" style="0" customWidth="1"/>
    <col min="10" max="11" width="11.421875" style="0" customWidth="1"/>
  </cols>
  <sheetData>
    <row r="1" spans="3:8" ht="15.75">
      <c r="C1" s="251"/>
      <c r="D1" s="251"/>
      <c r="E1" s="251"/>
      <c r="F1" s="251" t="s">
        <v>109</v>
      </c>
      <c r="G1" s="251"/>
      <c r="H1" s="157"/>
    </row>
    <row r="2" spans="3:8" ht="29.25" customHeight="1">
      <c r="C2" s="252" t="s">
        <v>440</v>
      </c>
      <c r="D2" s="252"/>
      <c r="E2" s="252"/>
      <c r="F2" s="252"/>
      <c r="G2" s="252"/>
      <c r="H2" s="131"/>
    </row>
    <row r="3" spans="3:7" ht="12.75">
      <c r="C3" s="21"/>
      <c r="D3" s="21"/>
      <c r="E3" s="21"/>
      <c r="F3" s="244"/>
      <c r="G3" s="21"/>
    </row>
    <row r="4" spans="3:7" ht="12.75">
      <c r="C4" s="21"/>
      <c r="D4" s="21"/>
      <c r="E4" s="21"/>
      <c r="F4" s="244"/>
      <c r="G4" s="21"/>
    </row>
    <row r="5" spans="3:8" ht="15.75" customHeight="1">
      <c r="C5" s="253" t="s">
        <v>109</v>
      </c>
      <c r="D5" s="253"/>
      <c r="E5" s="253"/>
      <c r="F5" s="253"/>
      <c r="G5" s="253"/>
      <c r="H5" s="158"/>
    </row>
    <row r="6" spans="3:8" ht="27.75" customHeight="1">
      <c r="C6" s="255" t="s">
        <v>324</v>
      </c>
      <c r="D6" s="255"/>
      <c r="E6" s="255"/>
      <c r="F6" s="255"/>
      <c r="G6" s="255"/>
      <c r="H6" s="131"/>
    </row>
    <row r="7" spans="3:8" ht="12.75">
      <c r="C7" s="131"/>
      <c r="D7" s="131"/>
      <c r="E7" s="130"/>
      <c r="F7" s="131"/>
      <c r="G7" s="131"/>
      <c r="H7" s="130"/>
    </row>
    <row r="8" spans="1:8" ht="18.75">
      <c r="A8" s="5"/>
      <c r="B8" s="5"/>
      <c r="C8" s="6"/>
      <c r="D8" s="6"/>
      <c r="E8" s="6"/>
      <c r="F8" s="6"/>
      <c r="G8" s="6"/>
      <c r="H8" s="6"/>
    </row>
    <row r="9" spans="1:7" ht="53.25" customHeight="1">
      <c r="A9" s="254" t="s">
        <v>297</v>
      </c>
      <c r="B9" s="254"/>
      <c r="C9" s="254"/>
      <c r="D9" s="254"/>
      <c r="E9" s="254"/>
      <c r="F9" s="254"/>
      <c r="G9" s="254"/>
    </row>
    <row r="10" spans="1:6" ht="15.75">
      <c r="A10" s="1" t="s">
        <v>0</v>
      </c>
      <c r="B10" s="1"/>
      <c r="C10" s="1" t="s">
        <v>0</v>
      </c>
      <c r="D10" s="1" t="s">
        <v>0</v>
      </c>
      <c r="E10" s="2"/>
      <c r="F10" s="147"/>
    </row>
    <row r="11" spans="1:7" ht="15.75" customHeight="1">
      <c r="A11" s="247" t="s">
        <v>3</v>
      </c>
      <c r="B11" s="247" t="s">
        <v>110</v>
      </c>
      <c r="C11" s="247" t="s">
        <v>1</v>
      </c>
      <c r="D11" s="247" t="s">
        <v>2</v>
      </c>
      <c r="E11" s="247" t="s">
        <v>9</v>
      </c>
      <c r="F11" s="247" t="s">
        <v>325</v>
      </c>
      <c r="G11" s="247" t="s">
        <v>9</v>
      </c>
    </row>
    <row r="12" spans="1:7" ht="40.5" customHeight="1">
      <c r="A12" s="248"/>
      <c r="B12" s="256"/>
      <c r="C12" s="250"/>
      <c r="D12" s="250"/>
      <c r="E12" s="248"/>
      <c r="F12" s="248"/>
      <c r="G12" s="248"/>
    </row>
    <row r="13" spans="1:8" ht="15">
      <c r="A13" s="92" t="s">
        <v>4</v>
      </c>
      <c r="B13" s="92">
        <v>2</v>
      </c>
      <c r="C13" s="92">
        <v>3</v>
      </c>
      <c r="D13" s="92">
        <v>4</v>
      </c>
      <c r="E13" s="92">
        <v>5</v>
      </c>
      <c r="F13" s="92">
        <v>6</v>
      </c>
      <c r="G13" s="92">
        <v>5</v>
      </c>
      <c r="H13" s="4"/>
    </row>
    <row r="14" spans="1:11" ht="15.75">
      <c r="A14" s="7" t="s">
        <v>8</v>
      </c>
      <c r="B14" s="7"/>
      <c r="C14" s="7" t="s">
        <v>0</v>
      </c>
      <c r="D14" s="7" t="s">
        <v>0</v>
      </c>
      <c r="E14" s="8">
        <f>E15+E27+E254+E299+E329+E393</f>
        <v>2851344.5999999996</v>
      </c>
      <c r="F14" s="8">
        <f>F15+F27+F254+F299+F329+F393</f>
        <v>-44450.00000000001</v>
      </c>
      <c r="G14" s="8">
        <f>G15+G27+G254+G299+G329+G393</f>
        <v>2806894.6</v>
      </c>
      <c r="H14" s="128"/>
      <c r="I14" s="123">
        <v>2851344.6</v>
      </c>
      <c r="J14" s="123">
        <f>G14-I14</f>
        <v>-44450</v>
      </c>
      <c r="K14" s="123">
        <f>E14+F14</f>
        <v>2806894.5999999996</v>
      </c>
    </row>
    <row r="15" spans="1:8" ht="15.75">
      <c r="A15" s="93" t="s">
        <v>132</v>
      </c>
      <c r="B15" s="36" t="s">
        <v>111</v>
      </c>
      <c r="C15" s="33"/>
      <c r="D15" s="33"/>
      <c r="E15" s="34">
        <f>E16</f>
        <v>4043.6000000000004</v>
      </c>
      <c r="F15" s="34">
        <f>F16</f>
        <v>0</v>
      </c>
      <c r="G15" s="34">
        <f>G16</f>
        <v>4043.5999999999995</v>
      </c>
      <c r="H15" s="121"/>
    </row>
    <row r="16" spans="1:8" ht="15.75">
      <c r="A16" s="94" t="s">
        <v>34</v>
      </c>
      <c r="B16" s="95" t="s">
        <v>111</v>
      </c>
      <c r="C16" s="96" t="s">
        <v>145</v>
      </c>
      <c r="D16" s="96" t="s">
        <v>0</v>
      </c>
      <c r="E16" s="97">
        <f>E17+E19+E23</f>
        <v>4043.6000000000004</v>
      </c>
      <c r="F16" s="97">
        <f>F17+F19+F23</f>
        <v>0</v>
      </c>
      <c r="G16" s="97">
        <f>G17+G19+G23</f>
        <v>4043.5999999999995</v>
      </c>
      <c r="H16" s="128"/>
    </row>
    <row r="17" spans="1:8" ht="31.5">
      <c r="A17" s="25" t="s">
        <v>112</v>
      </c>
      <c r="B17" s="23" t="s">
        <v>111</v>
      </c>
      <c r="C17" s="45" t="s">
        <v>156</v>
      </c>
      <c r="D17" s="23"/>
      <c r="E17" s="46">
        <f>E18</f>
        <v>1199.2</v>
      </c>
      <c r="F17" s="46">
        <f>F18</f>
        <v>560</v>
      </c>
      <c r="G17" s="46">
        <f>G18</f>
        <v>1759.2</v>
      </c>
      <c r="H17" s="121"/>
    </row>
    <row r="18" spans="1:8" ht="63">
      <c r="A18" s="58" t="s">
        <v>17</v>
      </c>
      <c r="B18" s="23" t="s">
        <v>111</v>
      </c>
      <c r="C18" s="45" t="s">
        <v>156</v>
      </c>
      <c r="D18" s="23" t="s">
        <v>18</v>
      </c>
      <c r="E18" s="46">
        <v>1199.2</v>
      </c>
      <c r="F18" s="46">
        <v>560</v>
      </c>
      <c r="G18" s="46">
        <f>E18+F18</f>
        <v>1759.2</v>
      </c>
      <c r="H18" s="128"/>
    </row>
    <row r="19" spans="1:9" ht="31.5">
      <c r="A19" s="58" t="s">
        <v>35</v>
      </c>
      <c r="B19" s="23" t="s">
        <v>111</v>
      </c>
      <c r="C19" s="45" t="s">
        <v>157</v>
      </c>
      <c r="D19" s="45" t="s">
        <v>0</v>
      </c>
      <c r="E19" s="46">
        <f>E20+E21+E22</f>
        <v>497.49999999999994</v>
      </c>
      <c r="F19" s="46">
        <f>F20+F21+F22</f>
        <v>0</v>
      </c>
      <c r="G19" s="46">
        <f>G20+G21+G22</f>
        <v>497.49999999999994</v>
      </c>
      <c r="H19" s="121"/>
      <c r="I19" s="123"/>
    </row>
    <row r="20" spans="1:9" ht="63">
      <c r="A20" s="58" t="s">
        <v>17</v>
      </c>
      <c r="B20" s="23" t="s">
        <v>111</v>
      </c>
      <c r="C20" s="45" t="s">
        <v>157</v>
      </c>
      <c r="D20" s="45" t="s">
        <v>18</v>
      </c>
      <c r="E20" s="46">
        <v>99.9</v>
      </c>
      <c r="F20" s="46"/>
      <c r="G20" s="46">
        <f>E20+F20</f>
        <v>99.9</v>
      </c>
      <c r="H20" s="121"/>
      <c r="I20" s="123"/>
    </row>
    <row r="21" spans="1:8" ht="31.5">
      <c r="A21" s="48" t="s">
        <v>15</v>
      </c>
      <c r="B21" s="23" t="s">
        <v>111</v>
      </c>
      <c r="C21" s="45" t="s">
        <v>157</v>
      </c>
      <c r="D21" s="45" t="s">
        <v>10</v>
      </c>
      <c r="E21" s="46">
        <v>394.4</v>
      </c>
      <c r="F21" s="46"/>
      <c r="G21" s="46">
        <f>E21+F21</f>
        <v>394.4</v>
      </c>
      <c r="H21" s="128"/>
    </row>
    <row r="22" spans="1:8" ht="15.75">
      <c r="A22" s="48" t="s">
        <v>11</v>
      </c>
      <c r="B22" s="23" t="s">
        <v>111</v>
      </c>
      <c r="C22" s="45" t="s">
        <v>157</v>
      </c>
      <c r="D22" s="45" t="s">
        <v>14</v>
      </c>
      <c r="E22" s="46">
        <v>3.2</v>
      </c>
      <c r="F22" s="46"/>
      <c r="G22" s="46">
        <f>E22+F22</f>
        <v>3.2</v>
      </c>
      <c r="H22" s="128"/>
    </row>
    <row r="23" spans="1:8" ht="31.5">
      <c r="A23" s="58" t="s">
        <v>36</v>
      </c>
      <c r="B23" s="23" t="s">
        <v>111</v>
      </c>
      <c r="C23" s="45" t="s">
        <v>155</v>
      </c>
      <c r="D23" s="45" t="s">
        <v>0</v>
      </c>
      <c r="E23" s="46">
        <f>E24+E25+E26</f>
        <v>2346.9</v>
      </c>
      <c r="F23" s="46">
        <f>F24+F25+F26</f>
        <v>-560</v>
      </c>
      <c r="G23" s="46">
        <f>G24+G25+G26</f>
        <v>1786.8999999999999</v>
      </c>
      <c r="H23" s="121"/>
    </row>
    <row r="24" spans="1:8" ht="63">
      <c r="A24" s="58" t="s">
        <v>17</v>
      </c>
      <c r="B24" s="23" t="s">
        <v>111</v>
      </c>
      <c r="C24" s="45" t="s">
        <v>155</v>
      </c>
      <c r="D24" s="45" t="s">
        <v>18</v>
      </c>
      <c r="E24" s="46">
        <v>2062.2</v>
      </c>
      <c r="F24" s="46">
        <v>-576.6</v>
      </c>
      <c r="G24" s="46">
        <f>E24+F24</f>
        <v>1485.6</v>
      </c>
      <c r="H24" s="121"/>
    </row>
    <row r="25" spans="1:8" ht="31.5">
      <c r="A25" s="48" t="s">
        <v>15</v>
      </c>
      <c r="B25" s="23" t="s">
        <v>111</v>
      </c>
      <c r="C25" s="45" t="s">
        <v>155</v>
      </c>
      <c r="D25" s="23" t="s">
        <v>10</v>
      </c>
      <c r="E25" s="46">
        <v>282.9</v>
      </c>
      <c r="F25" s="46">
        <v>16.6</v>
      </c>
      <c r="G25" s="46">
        <f>E25+F25</f>
        <v>299.5</v>
      </c>
      <c r="H25" s="121"/>
    </row>
    <row r="26" spans="1:8" ht="15.75">
      <c r="A26" s="48" t="s">
        <v>11</v>
      </c>
      <c r="B26" s="23" t="s">
        <v>111</v>
      </c>
      <c r="C26" s="45" t="s">
        <v>155</v>
      </c>
      <c r="D26" s="23" t="s">
        <v>14</v>
      </c>
      <c r="E26" s="46">
        <v>1.8</v>
      </c>
      <c r="F26" s="46"/>
      <c r="G26" s="46">
        <f>E26+F26</f>
        <v>1.8</v>
      </c>
      <c r="H26" s="121"/>
    </row>
    <row r="27" spans="1:8" ht="15.75">
      <c r="A27" s="98" t="s">
        <v>133</v>
      </c>
      <c r="B27" s="36" t="s">
        <v>113</v>
      </c>
      <c r="C27" s="99"/>
      <c r="D27" s="100"/>
      <c r="E27" s="37">
        <f>E28+E40+E51+E113+E130+E179+E198+E216+E104</f>
        <v>852633.3999999999</v>
      </c>
      <c r="F27" s="37">
        <f>F28+F40+F51+F113+F130+F179+F198+F216+F104</f>
        <v>-5044.900000000001</v>
      </c>
      <c r="G27" s="37">
        <f>G28+G40+G51+G113+G130+G179+G198+G216+G104</f>
        <v>847588.4999999999</v>
      </c>
      <c r="H27" s="121"/>
    </row>
    <row r="28" spans="1:9" ht="31.5">
      <c r="A28" s="101" t="s">
        <v>70</v>
      </c>
      <c r="B28" s="96" t="s">
        <v>113</v>
      </c>
      <c r="C28" s="95" t="s">
        <v>141</v>
      </c>
      <c r="D28" s="95" t="s">
        <v>0</v>
      </c>
      <c r="E28" s="102">
        <f>E32+E29</f>
        <v>869.3</v>
      </c>
      <c r="F28" s="102">
        <f>F32+F29</f>
        <v>0</v>
      </c>
      <c r="G28" s="102">
        <f>G32+G29</f>
        <v>869.3</v>
      </c>
      <c r="H28" s="121"/>
      <c r="I28" s="123"/>
    </row>
    <row r="29" spans="1:8" ht="15.75">
      <c r="A29" s="15" t="s">
        <v>303</v>
      </c>
      <c r="B29" s="103" t="s">
        <v>113</v>
      </c>
      <c r="C29" s="13" t="s">
        <v>304</v>
      </c>
      <c r="D29" s="13" t="s">
        <v>0</v>
      </c>
      <c r="E29" s="14">
        <f aca="true" t="shared" si="0" ref="E29:G30">E30</f>
        <v>100</v>
      </c>
      <c r="F29" s="14">
        <f t="shared" si="0"/>
        <v>0</v>
      </c>
      <c r="G29" s="14">
        <f t="shared" si="0"/>
        <v>100</v>
      </c>
      <c r="H29" s="121"/>
    </row>
    <row r="30" spans="1:8" ht="31.5">
      <c r="A30" s="48" t="s">
        <v>320</v>
      </c>
      <c r="B30" s="30" t="s">
        <v>113</v>
      </c>
      <c r="C30" s="17" t="s">
        <v>315</v>
      </c>
      <c r="D30" s="45"/>
      <c r="E30" s="134">
        <f t="shared" si="0"/>
        <v>100</v>
      </c>
      <c r="F30" s="134">
        <f t="shared" si="0"/>
        <v>0</v>
      </c>
      <c r="G30" s="134">
        <f t="shared" si="0"/>
        <v>100</v>
      </c>
      <c r="H30" s="121"/>
    </row>
    <row r="31" spans="1:8" ht="31.5">
      <c r="A31" s="135" t="s">
        <v>15</v>
      </c>
      <c r="B31" s="30" t="s">
        <v>113</v>
      </c>
      <c r="C31" s="17" t="s">
        <v>315</v>
      </c>
      <c r="D31" s="45" t="s">
        <v>10</v>
      </c>
      <c r="E31" s="46">
        <v>100</v>
      </c>
      <c r="F31" s="46"/>
      <c r="G31" s="46">
        <f>E31+F31</f>
        <v>100</v>
      </c>
      <c r="H31" s="121"/>
    </row>
    <row r="32" spans="1:8" ht="31.5">
      <c r="A32" s="15" t="s">
        <v>71</v>
      </c>
      <c r="B32" s="103" t="s">
        <v>113</v>
      </c>
      <c r="C32" s="13" t="s">
        <v>142</v>
      </c>
      <c r="D32" s="13" t="s">
        <v>0</v>
      </c>
      <c r="E32" s="14">
        <f>E33+E38+E35</f>
        <v>769.3</v>
      </c>
      <c r="F32" s="14">
        <f>F33+F38+F35</f>
        <v>0</v>
      </c>
      <c r="G32" s="14">
        <f>G33+G38+G35</f>
        <v>769.3</v>
      </c>
      <c r="H32" s="3"/>
    </row>
    <row r="33" spans="1:8" ht="31.5">
      <c r="A33" s="48" t="s">
        <v>306</v>
      </c>
      <c r="B33" s="30" t="s">
        <v>113</v>
      </c>
      <c r="C33" s="17" t="s">
        <v>305</v>
      </c>
      <c r="D33" s="45"/>
      <c r="E33" s="134">
        <f>E34</f>
        <v>100</v>
      </c>
      <c r="F33" s="134">
        <f>F34</f>
        <v>0</v>
      </c>
      <c r="G33" s="134">
        <f>G34</f>
        <v>100</v>
      </c>
      <c r="H33" s="3"/>
    </row>
    <row r="34" spans="1:8" ht="31.5">
      <c r="A34" s="135" t="s">
        <v>15</v>
      </c>
      <c r="B34" s="30" t="s">
        <v>113</v>
      </c>
      <c r="C34" s="17" t="s">
        <v>305</v>
      </c>
      <c r="D34" s="45" t="s">
        <v>10</v>
      </c>
      <c r="E34" s="46">
        <v>100</v>
      </c>
      <c r="F34" s="46">
        <v>0</v>
      </c>
      <c r="G34" s="46">
        <f>E34+F34</f>
        <v>100</v>
      </c>
      <c r="H34" s="3"/>
    </row>
    <row r="35" spans="1:8" ht="31.5">
      <c r="A35" s="182" t="s">
        <v>412</v>
      </c>
      <c r="B35" s="30" t="s">
        <v>113</v>
      </c>
      <c r="C35" s="17" t="s">
        <v>411</v>
      </c>
      <c r="D35" s="45"/>
      <c r="E35" s="46">
        <f>E36+E37</f>
        <v>199.3</v>
      </c>
      <c r="F35" s="46">
        <f>F36+F37</f>
        <v>0</v>
      </c>
      <c r="G35" s="46">
        <f>G36+G37</f>
        <v>199.3</v>
      </c>
      <c r="H35" s="3"/>
    </row>
    <row r="36" spans="1:8" ht="31.5">
      <c r="A36" s="135" t="s">
        <v>15</v>
      </c>
      <c r="B36" s="30" t="s">
        <v>113</v>
      </c>
      <c r="C36" s="17" t="s">
        <v>411</v>
      </c>
      <c r="D36" s="45" t="s">
        <v>10</v>
      </c>
      <c r="E36" s="46">
        <v>199.3</v>
      </c>
      <c r="F36" s="46">
        <v>-199.3</v>
      </c>
      <c r="G36" s="46">
        <f>E36+F36</f>
        <v>0</v>
      </c>
      <c r="H36" s="3"/>
    </row>
    <row r="37" spans="1:8" ht="15.75">
      <c r="A37" s="135" t="s">
        <v>11</v>
      </c>
      <c r="B37" s="30" t="s">
        <v>113</v>
      </c>
      <c r="C37" s="17" t="s">
        <v>411</v>
      </c>
      <c r="D37" s="45" t="s">
        <v>14</v>
      </c>
      <c r="E37" s="46"/>
      <c r="F37" s="46">
        <v>199.3</v>
      </c>
      <c r="G37" s="46">
        <f>E37+F37</f>
        <v>199.3</v>
      </c>
      <c r="H37" s="3"/>
    </row>
    <row r="38" spans="1:8" ht="63">
      <c r="A38" s="48" t="s">
        <v>287</v>
      </c>
      <c r="B38" s="30" t="s">
        <v>113</v>
      </c>
      <c r="C38" s="17" t="s">
        <v>316</v>
      </c>
      <c r="D38" s="45"/>
      <c r="E38" s="151">
        <f>E39</f>
        <v>470</v>
      </c>
      <c r="F38" s="151">
        <f>F39</f>
        <v>0</v>
      </c>
      <c r="G38" s="151">
        <f>G39</f>
        <v>470</v>
      </c>
      <c r="H38" s="3"/>
    </row>
    <row r="39" spans="1:8" ht="15.75">
      <c r="A39" s="135" t="s">
        <v>11</v>
      </c>
      <c r="B39" s="30" t="s">
        <v>113</v>
      </c>
      <c r="C39" s="17" t="s">
        <v>316</v>
      </c>
      <c r="D39" s="45" t="s">
        <v>14</v>
      </c>
      <c r="E39" s="46">
        <v>470</v>
      </c>
      <c r="F39" s="46"/>
      <c r="G39" s="46">
        <f>E39+F39</f>
        <v>470</v>
      </c>
      <c r="H39" s="3"/>
    </row>
    <row r="40" spans="1:8" ht="32.25" customHeight="1">
      <c r="A40" s="101" t="s">
        <v>72</v>
      </c>
      <c r="B40" s="96" t="s">
        <v>113</v>
      </c>
      <c r="C40" s="95" t="s">
        <v>204</v>
      </c>
      <c r="D40" s="95" t="s">
        <v>0</v>
      </c>
      <c r="E40" s="102">
        <f>E41+E46</f>
        <v>2661.7</v>
      </c>
      <c r="F40" s="102">
        <f>F41+F46</f>
        <v>-668.2</v>
      </c>
      <c r="G40" s="102">
        <f>G41+G46</f>
        <v>1993.5</v>
      </c>
      <c r="H40" s="3"/>
    </row>
    <row r="41" spans="1:8" ht="31.5">
      <c r="A41" s="12" t="s">
        <v>88</v>
      </c>
      <c r="B41" s="103" t="s">
        <v>113</v>
      </c>
      <c r="C41" s="13" t="s">
        <v>205</v>
      </c>
      <c r="D41" s="13" t="s">
        <v>0</v>
      </c>
      <c r="E41" s="14">
        <f>E42+E44</f>
        <v>692</v>
      </c>
      <c r="F41" s="14">
        <f>F42+F44</f>
        <v>0</v>
      </c>
      <c r="G41" s="14">
        <f>G42+G44</f>
        <v>692</v>
      </c>
      <c r="H41" s="3"/>
    </row>
    <row r="42" spans="1:8" ht="15.75">
      <c r="A42" s="16" t="s">
        <v>26</v>
      </c>
      <c r="B42" s="30" t="s">
        <v>113</v>
      </c>
      <c r="C42" s="9" t="s">
        <v>206</v>
      </c>
      <c r="D42" s="9"/>
      <c r="E42" s="10">
        <f>E43</f>
        <v>120</v>
      </c>
      <c r="F42" s="10">
        <f>F43</f>
        <v>0</v>
      </c>
      <c r="G42" s="10">
        <f>G43</f>
        <v>120</v>
      </c>
      <c r="H42" s="3"/>
    </row>
    <row r="43" spans="1:8" ht="31.5">
      <c r="A43" s="77" t="s">
        <v>15</v>
      </c>
      <c r="B43" s="45" t="s">
        <v>113</v>
      </c>
      <c r="C43" s="9" t="s">
        <v>206</v>
      </c>
      <c r="D43" s="45" t="s">
        <v>10</v>
      </c>
      <c r="E43" s="46">
        <v>120</v>
      </c>
      <c r="F43" s="46">
        <v>0</v>
      </c>
      <c r="G43" s="46">
        <f>E43+F43</f>
        <v>120</v>
      </c>
      <c r="H43" s="3"/>
    </row>
    <row r="44" spans="1:8" ht="35.25" customHeight="1">
      <c r="A44" s="48" t="s">
        <v>343</v>
      </c>
      <c r="B44" s="45" t="s">
        <v>113</v>
      </c>
      <c r="C44" s="9" t="s">
        <v>344</v>
      </c>
      <c r="D44" s="45"/>
      <c r="E44" s="46">
        <f>E45</f>
        <v>572</v>
      </c>
      <c r="F44" s="46">
        <f>F45</f>
        <v>0</v>
      </c>
      <c r="G44" s="46">
        <f>G45</f>
        <v>572</v>
      </c>
      <c r="H44" s="3"/>
    </row>
    <row r="45" spans="1:8" ht="15.75">
      <c r="A45" s="48" t="s">
        <v>11</v>
      </c>
      <c r="B45" s="45" t="s">
        <v>113</v>
      </c>
      <c r="C45" s="9" t="s">
        <v>344</v>
      </c>
      <c r="D45" s="45" t="s">
        <v>14</v>
      </c>
      <c r="E45" s="46">
        <v>572</v>
      </c>
      <c r="F45" s="46"/>
      <c r="G45" s="46">
        <f>E45+F45</f>
        <v>572</v>
      </c>
      <c r="H45" s="3"/>
    </row>
    <row r="46" spans="1:8" ht="31.5">
      <c r="A46" s="12" t="s">
        <v>286</v>
      </c>
      <c r="B46" s="103" t="s">
        <v>113</v>
      </c>
      <c r="C46" s="13" t="s">
        <v>208</v>
      </c>
      <c r="D46" s="13"/>
      <c r="E46" s="14">
        <f>E49+E47</f>
        <v>1969.7</v>
      </c>
      <c r="F46" s="14">
        <f>F49+F47</f>
        <v>-668.2</v>
      </c>
      <c r="G46" s="14">
        <f>G49+G47</f>
        <v>1301.5</v>
      </c>
      <c r="H46" s="3"/>
    </row>
    <row r="47" spans="1:8" ht="31.5">
      <c r="A47" s="165" t="s">
        <v>382</v>
      </c>
      <c r="B47" s="30" t="s">
        <v>113</v>
      </c>
      <c r="C47" s="38" t="s">
        <v>383</v>
      </c>
      <c r="D47" s="38"/>
      <c r="E47" s="39">
        <f>E48</f>
        <v>969.7</v>
      </c>
      <c r="F47" s="39">
        <f>F48</f>
        <v>0</v>
      </c>
      <c r="G47" s="39">
        <f>G48</f>
        <v>969.7</v>
      </c>
      <c r="H47" s="3"/>
    </row>
    <row r="48" spans="1:8" ht="31.5">
      <c r="A48" s="165" t="s">
        <v>33</v>
      </c>
      <c r="B48" s="30" t="s">
        <v>113</v>
      </c>
      <c r="C48" s="38" t="s">
        <v>383</v>
      </c>
      <c r="D48" s="38" t="s">
        <v>28</v>
      </c>
      <c r="E48" s="39">
        <v>969.7</v>
      </c>
      <c r="F48" s="39">
        <v>0</v>
      </c>
      <c r="G48" s="39">
        <f>E48+F48</f>
        <v>969.7</v>
      </c>
      <c r="H48" s="3"/>
    </row>
    <row r="49" spans="1:8" ht="32.25" customHeight="1">
      <c r="A49" s="48" t="s">
        <v>345</v>
      </c>
      <c r="B49" s="45" t="s">
        <v>113</v>
      </c>
      <c r="C49" s="9" t="s">
        <v>346</v>
      </c>
      <c r="D49" s="45"/>
      <c r="E49" s="46">
        <f>E50</f>
        <v>1000</v>
      </c>
      <c r="F49" s="46">
        <f>F50</f>
        <v>-668.2</v>
      </c>
      <c r="G49" s="46">
        <f>G50</f>
        <v>331.79999999999995</v>
      </c>
      <c r="H49" s="3"/>
    </row>
    <row r="50" spans="1:8" ht="31.5">
      <c r="A50" s="48" t="s">
        <v>15</v>
      </c>
      <c r="B50" s="45" t="s">
        <v>113</v>
      </c>
      <c r="C50" s="9" t="s">
        <v>346</v>
      </c>
      <c r="D50" s="45" t="s">
        <v>10</v>
      </c>
      <c r="E50" s="46">
        <v>1000</v>
      </c>
      <c r="F50" s="46">
        <v>-668.2</v>
      </c>
      <c r="G50" s="46">
        <f>E50+F50</f>
        <v>331.79999999999995</v>
      </c>
      <c r="H50" s="3"/>
    </row>
    <row r="51" spans="1:8" ht="47.25">
      <c r="A51" s="101" t="s">
        <v>73</v>
      </c>
      <c r="B51" s="96" t="s">
        <v>113</v>
      </c>
      <c r="C51" s="95" t="s">
        <v>238</v>
      </c>
      <c r="D51" s="95" t="s">
        <v>0</v>
      </c>
      <c r="E51" s="102">
        <f>E52+E64+E96+E78+E101</f>
        <v>584282.1999999998</v>
      </c>
      <c r="F51" s="102">
        <f>F52+F64+F96+F78+F101</f>
        <v>-2696.2000000000003</v>
      </c>
      <c r="G51" s="102">
        <f>G52+G64+G96+G78+G101</f>
        <v>581585.9999999999</v>
      </c>
      <c r="H51" s="3"/>
    </row>
    <row r="52" spans="1:8" ht="31.5">
      <c r="A52" s="12" t="s">
        <v>86</v>
      </c>
      <c r="B52" s="103" t="s">
        <v>113</v>
      </c>
      <c r="C52" s="13" t="s">
        <v>239</v>
      </c>
      <c r="D52" s="13" t="s">
        <v>0</v>
      </c>
      <c r="E52" s="14">
        <f>E53+E57+E59+E61+E55</f>
        <v>34492.1</v>
      </c>
      <c r="F52" s="14">
        <f>F53+F57+F59+F61+F55</f>
        <v>-800</v>
      </c>
      <c r="G52" s="14">
        <f>G53+G57+G59+G61+G55</f>
        <v>33692.1</v>
      </c>
      <c r="H52" s="3"/>
    </row>
    <row r="53" spans="1:8" ht="31.5">
      <c r="A53" s="16" t="s">
        <v>393</v>
      </c>
      <c r="B53" s="30" t="s">
        <v>113</v>
      </c>
      <c r="C53" s="45" t="s">
        <v>240</v>
      </c>
      <c r="D53" s="9"/>
      <c r="E53" s="10">
        <f>E54</f>
        <v>11846.7</v>
      </c>
      <c r="F53" s="10">
        <f>F54</f>
        <v>0</v>
      </c>
      <c r="G53" s="10">
        <f>G54</f>
        <v>11846.7</v>
      </c>
      <c r="H53" s="3"/>
    </row>
    <row r="54" spans="1:8" ht="31.5">
      <c r="A54" s="48" t="s">
        <v>15</v>
      </c>
      <c r="B54" s="45" t="s">
        <v>113</v>
      </c>
      <c r="C54" s="45" t="s">
        <v>240</v>
      </c>
      <c r="D54" s="45" t="s">
        <v>10</v>
      </c>
      <c r="E54" s="46">
        <v>11846.7</v>
      </c>
      <c r="F54" s="46">
        <v>0</v>
      </c>
      <c r="G54" s="46">
        <f>E54+F54</f>
        <v>11846.7</v>
      </c>
      <c r="H54" s="3"/>
    </row>
    <row r="55" spans="1:8" ht="47.25">
      <c r="A55" s="48" t="s">
        <v>356</v>
      </c>
      <c r="B55" s="45" t="s">
        <v>113</v>
      </c>
      <c r="C55" s="45" t="s">
        <v>355</v>
      </c>
      <c r="D55" s="45"/>
      <c r="E55" s="46">
        <f>E56</f>
        <v>152</v>
      </c>
      <c r="F55" s="46">
        <f>F56</f>
        <v>0</v>
      </c>
      <c r="G55" s="46">
        <f>G56</f>
        <v>152</v>
      </c>
      <c r="H55" s="3"/>
    </row>
    <row r="56" spans="1:8" ht="31.5">
      <c r="A56" s="48" t="s">
        <v>15</v>
      </c>
      <c r="B56" s="45" t="s">
        <v>113</v>
      </c>
      <c r="C56" s="45" t="s">
        <v>355</v>
      </c>
      <c r="D56" s="45" t="s">
        <v>10</v>
      </c>
      <c r="E56" s="46">
        <v>152</v>
      </c>
      <c r="F56" s="46">
        <v>0</v>
      </c>
      <c r="G56" s="46">
        <f>E56+F56</f>
        <v>152</v>
      </c>
      <c r="H56" s="3"/>
    </row>
    <row r="57" spans="1:8" ht="31.5">
      <c r="A57" s="20" t="s">
        <v>53</v>
      </c>
      <c r="B57" s="45" t="s">
        <v>113</v>
      </c>
      <c r="C57" s="45" t="s">
        <v>241</v>
      </c>
      <c r="D57" s="11"/>
      <c r="E57" s="10">
        <f>E58</f>
        <v>15954.7</v>
      </c>
      <c r="F57" s="10">
        <f>F58</f>
        <v>-800</v>
      </c>
      <c r="G57" s="10">
        <f>G58</f>
        <v>15154.7</v>
      </c>
      <c r="H57" s="3"/>
    </row>
    <row r="58" spans="1:8" ht="31.5">
      <c r="A58" s="77" t="s">
        <v>15</v>
      </c>
      <c r="B58" s="45" t="s">
        <v>113</v>
      </c>
      <c r="C58" s="45" t="s">
        <v>241</v>
      </c>
      <c r="D58" s="45" t="s">
        <v>10</v>
      </c>
      <c r="E58" s="46">
        <v>15954.7</v>
      </c>
      <c r="F58" s="46">
        <v>-800</v>
      </c>
      <c r="G58" s="46">
        <f>E58+F58</f>
        <v>15154.7</v>
      </c>
      <c r="H58" s="3"/>
    </row>
    <row r="59" spans="1:8" ht="47.25">
      <c r="A59" s="43" t="s">
        <v>82</v>
      </c>
      <c r="B59" s="45" t="s">
        <v>113</v>
      </c>
      <c r="C59" s="30" t="s">
        <v>250</v>
      </c>
      <c r="D59" s="66"/>
      <c r="E59" s="22">
        <f>E60</f>
        <v>4500</v>
      </c>
      <c r="F59" s="22">
        <f>F60</f>
        <v>0</v>
      </c>
      <c r="G59" s="22">
        <f>G60</f>
        <v>4500</v>
      </c>
      <c r="H59" s="3"/>
    </row>
    <row r="60" spans="1:8" ht="15.75">
      <c r="A60" s="77" t="s">
        <v>11</v>
      </c>
      <c r="B60" s="45" t="s">
        <v>113</v>
      </c>
      <c r="C60" s="30" t="s">
        <v>250</v>
      </c>
      <c r="D60" s="45" t="s">
        <v>14</v>
      </c>
      <c r="E60" s="46">
        <v>4500</v>
      </c>
      <c r="F60" s="46"/>
      <c r="G60" s="46">
        <f>E60+F60</f>
        <v>4500</v>
      </c>
      <c r="H60" s="3"/>
    </row>
    <row r="61" spans="1:8" ht="47.25">
      <c r="A61" s="24" t="s">
        <v>335</v>
      </c>
      <c r="B61" s="45" t="s">
        <v>113</v>
      </c>
      <c r="C61" s="30" t="s">
        <v>336</v>
      </c>
      <c r="D61" s="45"/>
      <c r="E61" s="46">
        <f>E62+E63</f>
        <v>2038.6999999999998</v>
      </c>
      <c r="F61" s="46">
        <f>F62+F63</f>
        <v>0</v>
      </c>
      <c r="G61" s="46">
        <f>G62+G63</f>
        <v>2038.6999999999998</v>
      </c>
      <c r="H61" s="3"/>
    </row>
    <row r="62" spans="1:8" ht="31.5">
      <c r="A62" s="48" t="s">
        <v>15</v>
      </c>
      <c r="B62" s="45" t="s">
        <v>113</v>
      </c>
      <c r="C62" s="30" t="s">
        <v>336</v>
      </c>
      <c r="D62" s="45" t="s">
        <v>10</v>
      </c>
      <c r="E62" s="46">
        <v>714.9</v>
      </c>
      <c r="F62" s="46">
        <v>0</v>
      </c>
      <c r="G62" s="46">
        <f>E62+F62</f>
        <v>714.9</v>
      </c>
      <c r="H62" s="3"/>
    </row>
    <row r="63" spans="1:8" ht="15.75">
      <c r="A63" s="43" t="s">
        <v>47</v>
      </c>
      <c r="B63" s="45" t="s">
        <v>113</v>
      </c>
      <c r="C63" s="30" t="s">
        <v>336</v>
      </c>
      <c r="D63" s="45" t="s">
        <v>48</v>
      </c>
      <c r="E63" s="46">
        <v>1323.8</v>
      </c>
      <c r="F63" s="46">
        <v>0</v>
      </c>
      <c r="G63" s="46">
        <f>E63+F63</f>
        <v>1323.8</v>
      </c>
      <c r="H63" s="3"/>
    </row>
    <row r="64" spans="1:8" ht="47.25">
      <c r="A64" s="12" t="s">
        <v>114</v>
      </c>
      <c r="B64" s="103" t="s">
        <v>113</v>
      </c>
      <c r="C64" s="13" t="s">
        <v>242</v>
      </c>
      <c r="D64" s="13" t="s">
        <v>0</v>
      </c>
      <c r="E64" s="14">
        <f>E72+E74+E68+E70+E65+E76</f>
        <v>517103.79999999993</v>
      </c>
      <c r="F64" s="14">
        <f>F72+F74+F68+F70+F65+F76</f>
        <v>-1907.2000000000003</v>
      </c>
      <c r="G64" s="14">
        <f>G72+G74+G68+G70+G65+G76</f>
        <v>515196.6</v>
      </c>
      <c r="H64" s="28">
        <f>G64+G301+1900</f>
        <v>932418.8</v>
      </c>
    </row>
    <row r="65" spans="1:8" ht="31.5">
      <c r="A65" s="50" t="s">
        <v>357</v>
      </c>
      <c r="B65" s="30" t="s">
        <v>113</v>
      </c>
      <c r="C65" s="38" t="s">
        <v>358</v>
      </c>
      <c r="D65" s="38"/>
      <c r="E65" s="39">
        <f>E66+E67</f>
        <v>10724.3</v>
      </c>
      <c r="F65" s="39">
        <f>F66+F67</f>
        <v>1468.1999999999998</v>
      </c>
      <c r="G65" s="39">
        <f>G66+G67</f>
        <v>12192.5</v>
      </c>
      <c r="H65" s="28"/>
    </row>
    <row r="66" spans="1:8" ht="31.5">
      <c r="A66" s="43" t="s">
        <v>15</v>
      </c>
      <c r="B66" s="30" t="s">
        <v>113</v>
      </c>
      <c r="C66" s="38" t="s">
        <v>358</v>
      </c>
      <c r="D66" s="38" t="s">
        <v>10</v>
      </c>
      <c r="E66" s="39">
        <v>113.5</v>
      </c>
      <c r="F66" s="39">
        <v>1214.6</v>
      </c>
      <c r="G66" s="39">
        <f>E66+F66</f>
        <v>1328.1</v>
      </c>
      <c r="H66" s="3"/>
    </row>
    <row r="67" spans="1:8" ht="31.5">
      <c r="A67" s="24" t="s">
        <v>33</v>
      </c>
      <c r="B67" s="30" t="s">
        <v>113</v>
      </c>
      <c r="C67" s="38" t="s">
        <v>358</v>
      </c>
      <c r="D67" s="38" t="s">
        <v>28</v>
      </c>
      <c r="E67" s="39">
        <v>10610.8</v>
      </c>
      <c r="F67" s="39">
        <v>253.6</v>
      </c>
      <c r="G67" s="39">
        <f>E67+F67</f>
        <v>10864.4</v>
      </c>
      <c r="H67" s="3"/>
    </row>
    <row r="68" spans="1:9" ht="78.75">
      <c r="A68" s="24" t="s">
        <v>332</v>
      </c>
      <c r="B68" s="45" t="s">
        <v>113</v>
      </c>
      <c r="C68" s="45" t="s">
        <v>333</v>
      </c>
      <c r="D68" s="23"/>
      <c r="E68" s="39">
        <f>E69</f>
        <v>196326.3</v>
      </c>
      <c r="F68" s="39">
        <f>F69</f>
        <v>733</v>
      </c>
      <c r="G68" s="39">
        <f>G69</f>
        <v>197059.3</v>
      </c>
      <c r="H68" s="28"/>
      <c r="I68" s="123"/>
    </row>
    <row r="69" spans="1:8" ht="31.5">
      <c r="A69" s="24" t="s">
        <v>33</v>
      </c>
      <c r="B69" s="45" t="s">
        <v>113</v>
      </c>
      <c r="C69" s="45" t="s">
        <v>333</v>
      </c>
      <c r="D69" s="23" t="s">
        <v>28</v>
      </c>
      <c r="E69" s="39">
        <v>196326.3</v>
      </c>
      <c r="F69" s="39">
        <v>733</v>
      </c>
      <c r="G69" s="39">
        <f>E69+F69</f>
        <v>197059.3</v>
      </c>
      <c r="H69" s="28">
        <f>G69+G303</f>
        <v>374101.9</v>
      </c>
    </row>
    <row r="70" spans="1:8" ht="78.75">
      <c r="A70" s="24" t="s">
        <v>332</v>
      </c>
      <c r="B70" s="45" t="s">
        <v>113</v>
      </c>
      <c r="C70" s="45" t="s">
        <v>334</v>
      </c>
      <c r="D70" s="23"/>
      <c r="E70" s="39">
        <f>E71</f>
        <v>239564.1</v>
      </c>
      <c r="F70" s="39">
        <f>F71</f>
        <v>891.6</v>
      </c>
      <c r="G70" s="39">
        <f>G71</f>
        <v>240455.7</v>
      </c>
      <c r="H70" s="28">
        <f>G70+G304</f>
        <v>446384.1</v>
      </c>
    </row>
    <row r="71" spans="1:9" ht="31.5">
      <c r="A71" s="24" t="s">
        <v>33</v>
      </c>
      <c r="B71" s="45" t="s">
        <v>113</v>
      </c>
      <c r="C71" s="45" t="s">
        <v>334</v>
      </c>
      <c r="D71" s="23" t="s">
        <v>28</v>
      </c>
      <c r="E71" s="39">
        <v>239564.1</v>
      </c>
      <c r="F71" s="39">
        <v>891.6</v>
      </c>
      <c r="G71" s="39">
        <f>E71+F71</f>
        <v>240455.7</v>
      </c>
      <c r="H71" s="28">
        <f>G71+G305+G48+G204</f>
        <v>468037.7</v>
      </c>
      <c r="I71" s="123"/>
    </row>
    <row r="72" spans="1:8" ht="78.75">
      <c r="A72" s="24" t="s">
        <v>253</v>
      </c>
      <c r="B72" s="45" t="s">
        <v>113</v>
      </c>
      <c r="C72" s="45" t="s">
        <v>260</v>
      </c>
      <c r="D72" s="45"/>
      <c r="E72" s="46">
        <f>E73</f>
        <v>66685.7</v>
      </c>
      <c r="F72" s="46">
        <f>F73</f>
        <v>-5000</v>
      </c>
      <c r="G72" s="46">
        <f>G73</f>
        <v>61685.7</v>
      </c>
      <c r="H72" s="3"/>
    </row>
    <row r="73" spans="1:9" ht="31.5">
      <c r="A73" s="24" t="s">
        <v>33</v>
      </c>
      <c r="B73" s="45" t="s">
        <v>113</v>
      </c>
      <c r="C73" s="45" t="s">
        <v>260</v>
      </c>
      <c r="D73" s="45" t="s">
        <v>28</v>
      </c>
      <c r="E73" s="46">
        <v>66685.7</v>
      </c>
      <c r="F73" s="46">
        <v>-5000</v>
      </c>
      <c r="G73" s="46">
        <f>E73+F73</f>
        <v>61685.7</v>
      </c>
      <c r="H73" s="28">
        <f>H349-H69-H71</f>
        <v>94887.70000000001</v>
      </c>
      <c r="I73" s="123"/>
    </row>
    <row r="74" spans="1:8" ht="31.5">
      <c r="A74" s="24" t="s">
        <v>359</v>
      </c>
      <c r="B74" s="45" t="s">
        <v>113</v>
      </c>
      <c r="C74" s="45" t="s">
        <v>319</v>
      </c>
      <c r="D74" s="45"/>
      <c r="E74" s="46">
        <f>E75</f>
        <v>264.6</v>
      </c>
      <c r="F74" s="46">
        <f>F75</f>
        <v>0</v>
      </c>
      <c r="G74" s="46">
        <f>G75</f>
        <v>264.6</v>
      </c>
      <c r="H74" s="3"/>
    </row>
    <row r="75" spans="1:8" ht="31.5">
      <c r="A75" s="24" t="s">
        <v>15</v>
      </c>
      <c r="B75" s="45" t="s">
        <v>113</v>
      </c>
      <c r="C75" s="45" t="s">
        <v>319</v>
      </c>
      <c r="D75" s="45" t="s">
        <v>10</v>
      </c>
      <c r="E75" s="46">
        <v>264.6</v>
      </c>
      <c r="F75" s="46"/>
      <c r="G75" s="46">
        <f>E75+F75</f>
        <v>264.6</v>
      </c>
      <c r="H75" s="3"/>
    </row>
    <row r="76" spans="1:8" ht="15.75">
      <c r="A76" s="24" t="s">
        <v>380</v>
      </c>
      <c r="B76" s="45" t="s">
        <v>113</v>
      </c>
      <c r="C76" s="45" t="s">
        <v>381</v>
      </c>
      <c r="D76" s="45"/>
      <c r="E76" s="46">
        <f>E77</f>
        <v>3538.8</v>
      </c>
      <c r="F76" s="46">
        <f>F77</f>
        <v>0</v>
      </c>
      <c r="G76" s="46">
        <f>G77</f>
        <v>3538.8</v>
      </c>
      <c r="H76" s="3"/>
    </row>
    <row r="77" spans="1:8" ht="31.5">
      <c r="A77" s="24" t="s">
        <v>15</v>
      </c>
      <c r="B77" s="45" t="s">
        <v>113</v>
      </c>
      <c r="C77" s="45" t="s">
        <v>381</v>
      </c>
      <c r="D77" s="45" t="s">
        <v>10</v>
      </c>
      <c r="E77" s="46">
        <v>3538.8</v>
      </c>
      <c r="F77" s="46">
        <v>0</v>
      </c>
      <c r="G77" s="46">
        <f>E77+F77</f>
        <v>3538.8</v>
      </c>
      <c r="H77" s="3"/>
    </row>
    <row r="78" spans="1:8" ht="31.5" customHeight="1">
      <c r="A78" s="12" t="s">
        <v>302</v>
      </c>
      <c r="B78" s="103" t="s">
        <v>113</v>
      </c>
      <c r="C78" s="13" t="s">
        <v>243</v>
      </c>
      <c r="D78" s="13" t="s">
        <v>0</v>
      </c>
      <c r="E78" s="14">
        <f>E79+E81+E85+E90+E94+E83+E88+E92</f>
        <v>31855.1</v>
      </c>
      <c r="F78" s="14">
        <f>F79+F81+F85+F90+F94+F83+F88+F92</f>
        <v>0</v>
      </c>
      <c r="G78" s="14">
        <f>G79+G81+G85+G90+G94+G83+G88+G92</f>
        <v>31855.1</v>
      </c>
      <c r="H78" s="3"/>
    </row>
    <row r="79" spans="1:9" ht="31.5">
      <c r="A79" s="16" t="s">
        <v>41</v>
      </c>
      <c r="B79" s="45" t="s">
        <v>113</v>
      </c>
      <c r="C79" s="45" t="s">
        <v>244</v>
      </c>
      <c r="D79" s="66"/>
      <c r="E79" s="46">
        <f>E80</f>
        <v>1936.4</v>
      </c>
      <c r="F79" s="46">
        <f>F80</f>
        <v>0</v>
      </c>
      <c r="G79" s="46">
        <f>G80</f>
        <v>1936.4</v>
      </c>
      <c r="H79" s="28"/>
      <c r="I79" s="123"/>
    </row>
    <row r="80" spans="1:8" ht="31.5">
      <c r="A80" s="77" t="s">
        <v>15</v>
      </c>
      <c r="B80" s="45" t="s">
        <v>113</v>
      </c>
      <c r="C80" s="45" t="s">
        <v>244</v>
      </c>
      <c r="D80" s="45" t="s">
        <v>10</v>
      </c>
      <c r="E80" s="51">
        <v>1936.4</v>
      </c>
      <c r="F80" s="51">
        <v>0</v>
      </c>
      <c r="G80" s="51">
        <f>E80+F80</f>
        <v>1936.4</v>
      </c>
      <c r="H80" s="3"/>
    </row>
    <row r="81" spans="1:8" ht="31.5">
      <c r="A81" s="16" t="s">
        <v>41</v>
      </c>
      <c r="B81" s="45" t="s">
        <v>113</v>
      </c>
      <c r="C81" s="17" t="s">
        <v>254</v>
      </c>
      <c r="D81" s="17"/>
      <c r="E81" s="46">
        <f>E82</f>
        <v>4681.5</v>
      </c>
      <c r="F81" s="46">
        <f>F82</f>
        <v>0</v>
      </c>
      <c r="G81" s="46">
        <f>G82</f>
        <v>4681.5</v>
      </c>
      <c r="H81" s="3"/>
    </row>
    <row r="82" spans="1:8" ht="31.5">
      <c r="A82" s="48" t="s">
        <v>15</v>
      </c>
      <c r="B82" s="45" t="s">
        <v>113</v>
      </c>
      <c r="C82" s="17" t="s">
        <v>254</v>
      </c>
      <c r="D82" s="45" t="s">
        <v>10</v>
      </c>
      <c r="E82" s="46">
        <v>4681.5</v>
      </c>
      <c r="F82" s="46"/>
      <c r="G82" s="46">
        <f>E82+F82</f>
        <v>4681.5</v>
      </c>
      <c r="H82" s="3"/>
    </row>
    <row r="83" spans="1:8" ht="31.5">
      <c r="A83" s="48" t="s">
        <v>42</v>
      </c>
      <c r="B83" s="45" t="s">
        <v>113</v>
      </c>
      <c r="C83" s="23" t="s">
        <v>245</v>
      </c>
      <c r="D83" s="23"/>
      <c r="E83" s="46">
        <f>E84</f>
        <v>400</v>
      </c>
      <c r="F83" s="46">
        <f>F84</f>
        <v>0</v>
      </c>
      <c r="G83" s="46">
        <f>G84</f>
        <v>400</v>
      </c>
      <c r="H83" s="3"/>
    </row>
    <row r="84" spans="1:8" ht="31.5">
      <c r="A84" s="48" t="s">
        <v>15</v>
      </c>
      <c r="B84" s="45" t="s">
        <v>113</v>
      </c>
      <c r="C84" s="23" t="s">
        <v>245</v>
      </c>
      <c r="D84" s="23" t="s">
        <v>10</v>
      </c>
      <c r="E84" s="46">
        <v>400</v>
      </c>
      <c r="F84" s="46"/>
      <c r="G84" s="46">
        <f>E84+F84</f>
        <v>400</v>
      </c>
      <c r="H84" s="3"/>
    </row>
    <row r="85" spans="1:8" ht="31.5">
      <c r="A85" s="43" t="s">
        <v>42</v>
      </c>
      <c r="B85" s="45" t="s">
        <v>113</v>
      </c>
      <c r="C85" s="17" t="s">
        <v>255</v>
      </c>
      <c r="D85" s="45"/>
      <c r="E85" s="46">
        <f>E86+E87</f>
        <v>14173.6</v>
      </c>
      <c r="F85" s="46">
        <f>F86+F87</f>
        <v>0</v>
      </c>
      <c r="G85" s="46">
        <f>G86+G87</f>
        <v>14173.6</v>
      </c>
      <c r="H85" s="3"/>
    </row>
    <row r="86" spans="1:8" ht="31.5">
      <c r="A86" s="77" t="s">
        <v>15</v>
      </c>
      <c r="B86" s="45" t="s">
        <v>113</v>
      </c>
      <c r="C86" s="17" t="s">
        <v>255</v>
      </c>
      <c r="D86" s="45" t="s">
        <v>10</v>
      </c>
      <c r="E86" s="46">
        <v>12403</v>
      </c>
      <c r="F86" s="46"/>
      <c r="G86" s="46">
        <f>E86+F86</f>
        <v>12403</v>
      </c>
      <c r="H86" s="3"/>
    </row>
    <row r="87" spans="1:8" ht="15.75">
      <c r="A87" s="43" t="s">
        <v>47</v>
      </c>
      <c r="B87" s="45" t="s">
        <v>113</v>
      </c>
      <c r="C87" s="17" t="s">
        <v>255</v>
      </c>
      <c r="D87" s="45" t="s">
        <v>48</v>
      </c>
      <c r="E87" s="46">
        <f>1171.8+215+383.8</f>
        <v>1770.6</v>
      </c>
      <c r="F87" s="46"/>
      <c r="G87" s="46">
        <f>E87+F87</f>
        <v>1770.6</v>
      </c>
      <c r="H87" s="3"/>
    </row>
    <row r="88" spans="1:8" ht="31.5">
      <c r="A88" s="43" t="s">
        <v>293</v>
      </c>
      <c r="B88" s="45" t="s">
        <v>113</v>
      </c>
      <c r="C88" s="17" t="s">
        <v>296</v>
      </c>
      <c r="D88" s="45"/>
      <c r="E88" s="46">
        <f>E89</f>
        <v>6720.4</v>
      </c>
      <c r="F88" s="46">
        <f>F89</f>
        <v>0</v>
      </c>
      <c r="G88" s="46">
        <f>G89</f>
        <v>6720.4</v>
      </c>
      <c r="H88" s="3"/>
    </row>
    <row r="89" spans="1:8" ht="31.5">
      <c r="A89" s="48" t="s">
        <v>15</v>
      </c>
      <c r="B89" s="45" t="s">
        <v>113</v>
      </c>
      <c r="C89" s="17" t="s">
        <v>296</v>
      </c>
      <c r="D89" s="45" t="s">
        <v>10</v>
      </c>
      <c r="E89" s="46">
        <v>6720.4</v>
      </c>
      <c r="F89" s="46"/>
      <c r="G89" s="46">
        <f>E89+F89</f>
        <v>6720.4</v>
      </c>
      <c r="H89" s="3"/>
    </row>
    <row r="90" spans="1:8" ht="31.5">
      <c r="A90" s="43" t="s">
        <v>43</v>
      </c>
      <c r="B90" s="45" t="s">
        <v>113</v>
      </c>
      <c r="C90" s="17" t="s">
        <v>246</v>
      </c>
      <c r="D90" s="45"/>
      <c r="E90" s="46">
        <f>E91</f>
        <v>1950</v>
      </c>
      <c r="F90" s="46">
        <f>F91</f>
        <v>0</v>
      </c>
      <c r="G90" s="46">
        <f>G91</f>
        <v>1950</v>
      </c>
      <c r="H90" s="3"/>
    </row>
    <row r="91" spans="1:8" ht="31.5">
      <c r="A91" s="48" t="s">
        <v>15</v>
      </c>
      <c r="B91" s="45" t="s">
        <v>113</v>
      </c>
      <c r="C91" s="17" t="s">
        <v>246</v>
      </c>
      <c r="D91" s="45" t="s">
        <v>10</v>
      </c>
      <c r="E91" s="46">
        <f>1950</f>
        <v>1950</v>
      </c>
      <c r="F91" s="46"/>
      <c r="G91" s="46">
        <f>E91+F91</f>
        <v>1950</v>
      </c>
      <c r="H91" s="3"/>
    </row>
    <row r="92" spans="1:8" ht="15.75">
      <c r="A92" s="48" t="s">
        <v>295</v>
      </c>
      <c r="B92" s="45" t="s">
        <v>113</v>
      </c>
      <c r="C92" s="17" t="s">
        <v>294</v>
      </c>
      <c r="D92" s="45"/>
      <c r="E92" s="46">
        <f>E93</f>
        <v>50</v>
      </c>
      <c r="F92" s="46">
        <f>F93</f>
        <v>0</v>
      </c>
      <c r="G92" s="46">
        <f>G93</f>
        <v>50</v>
      </c>
      <c r="H92" s="3"/>
    </row>
    <row r="93" spans="1:8" ht="31.5">
      <c r="A93" s="48" t="s">
        <v>15</v>
      </c>
      <c r="B93" s="45" t="s">
        <v>113</v>
      </c>
      <c r="C93" s="17" t="s">
        <v>294</v>
      </c>
      <c r="D93" s="45" t="s">
        <v>10</v>
      </c>
      <c r="E93" s="46">
        <v>50</v>
      </c>
      <c r="F93" s="46">
        <v>0</v>
      </c>
      <c r="G93" s="46">
        <f>E93+F93</f>
        <v>50</v>
      </c>
      <c r="H93" s="3"/>
    </row>
    <row r="94" spans="1:8" ht="63">
      <c r="A94" s="43" t="s">
        <v>44</v>
      </c>
      <c r="B94" s="45" t="s">
        <v>113</v>
      </c>
      <c r="C94" s="38" t="s">
        <v>256</v>
      </c>
      <c r="D94" s="45"/>
      <c r="E94" s="46">
        <f>E95</f>
        <v>1943.2</v>
      </c>
      <c r="F94" s="46">
        <f>F95</f>
        <v>0</v>
      </c>
      <c r="G94" s="46">
        <f>G95</f>
        <v>1943.2</v>
      </c>
      <c r="H94" s="3"/>
    </row>
    <row r="95" spans="1:8" ht="15.75">
      <c r="A95" s="77" t="s">
        <v>11</v>
      </c>
      <c r="B95" s="45" t="s">
        <v>113</v>
      </c>
      <c r="C95" s="38" t="s">
        <v>256</v>
      </c>
      <c r="D95" s="45" t="s">
        <v>14</v>
      </c>
      <c r="E95" s="46">
        <v>1943.2</v>
      </c>
      <c r="F95" s="46"/>
      <c r="G95" s="46">
        <f>E95+F95</f>
        <v>1943.2</v>
      </c>
      <c r="H95" s="3"/>
    </row>
    <row r="96" spans="1:8" ht="47.25">
      <c r="A96" s="12" t="s">
        <v>68</v>
      </c>
      <c r="B96" s="103" t="s">
        <v>113</v>
      </c>
      <c r="C96" s="13" t="s">
        <v>247</v>
      </c>
      <c r="D96" s="13" t="s">
        <v>0</v>
      </c>
      <c r="E96" s="14">
        <f>E99+E97</f>
        <v>200</v>
      </c>
      <c r="F96" s="14">
        <f>F99+F97</f>
        <v>11</v>
      </c>
      <c r="G96" s="14">
        <f>G99+G97</f>
        <v>211</v>
      </c>
      <c r="H96" s="3"/>
    </row>
    <row r="97" spans="1:8" ht="31.5">
      <c r="A97" s="24" t="s">
        <v>69</v>
      </c>
      <c r="B97" s="30" t="s">
        <v>113</v>
      </c>
      <c r="C97" s="17" t="s">
        <v>248</v>
      </c>
      <c r="D97" s="45"/>
      <c r="E97" s="22">
        <f>E98</f>
        <v>50</v>
      </c>
      <c r="F97" s="22">
        <f>F98</f>
        <v>11</v>
      </c>
      <c r="G97" s="22">
        <f>G98</f>
        <v>61</v>
      </c>
      <c r="H97" s="3"/>
    </row>
    <row r="98" spans="1:8" ht="15.75">
      <c r="A98" s="43" t="s">
        <v>31</v>
      </c>
      <c r="B98" s="45" t="s">
        <v>113</v>
      </c>
      <c r="C98" s="17" t="s">
        <v>248</v>
      </c>
      <c r="D98" s="45" t="s">
        <v>19</v>
      </c>
      <c r="E98" s="46">
        <v>50</v>
      </c>
      <c r="F98" s="46">
        <v>11</v>
      </c>
      <c r="G98" s="46">
        <f>E98+F98</f>
        <v>61</v>
      </c>
      <c r="H98" s="3"/>
    </row>
    <row r="99" spans="1:8" ht="31.5">
      <c r="A99" s="43" t="s">
        <v>54</v>
      </c>
      <c r="B99" s="45" t="s">
        <v>113</v>
      </c>
      <c r="C99" s="17" t="s">
        <v>249</v>
      </c>
      <c r="D99" s="23"/>
      <c r="E99" s="22">
        <f>E100</f>
        <v>150</v>
      </c>
      <c r="F99" s="22">
        <f>F100</f>
        <v>0</v>
      </c>
      <c r="G99" s="22">
        <f>G100</f>
        <v>150</v>
      </c>
      <c r="H99" s="3"/>
    </row>
    <row r="100" spans="1:8" ht="31.5">
      <c r="A100" s="77" t="s">
        <v>15</v>
      </c>
      <c r="B100" s="45" t="s">
        <v>113</v>
      </c>
      <c r="C100" s="17" t="s">
        <v>249</v>
      </c>
      <c r="D100" s="45" t="s">
        <v>10</v>
      </c>
      <c r="E100" s="46">
        <v>150</v>
      </c>
      <c r="F100" s="46"/>
      <c r="G100" s="46">
        <f>E100+F100</f>
        <v>150</v>
      </c>
      <c r="H100" s="3"/>
    </row>
    <row r="101" spans="1:8" ht="31.5">
      <c r="A101" s="12" t="s">
        <v>397</v>
      </c>
      <c r="B101" s="103" t="s">
        <v>113</v>
      </c>
      <c r="C101" s="13" t="s">
        <v>313</v>
      </c>
      <c r="D101" s="13" t="s">
        <v>0</v>
      </c>
      <c r="E101" s="14">
        <f aca="true" t="shared" si="1" ref="E101:G102">E102</f>
        <v>631.2</v>
      </c>
      <c r="F101" s="14">
        <f t="shared" si="1"/>
        <v>0</v>
      </c>
      <c r="G101" s="14">
        <f t="shared" si="1"/>
        <v>631.2</v>
      </c>
      <c r="H101" s="3"/>
    </row>
    <row r="102" spans="1:8" ht="63">
      <c r="A102" s="156" t="s">
        <v>262</v>
      </c>
      <c r="B102" s="45" t="s">
        <v>113</v>
      </c>
      <c r="C102" s="150" t="s">
        <v>314</v>
      </c>
      <c r="D102" s="149"/>
      <c r="E102" s="148">
        <f t="shared" si="1"/>
        <v>631.2</v>
      </c>
      <c r="F102" s="148">
        <f t="shared" si="1"/>
        <v>0</v>
      </c>
      <c r="G102" s="148">
        <f t="shared" si="1"/>
        <v>631.2</v>
      </c>
      <c r="H102" s="3"/>
    </row>
    <row r="103" spans="1:8" ht="31.5">
      <c r="A103" s="77" t="s">
        <v>15</v>
      </c>
      <c r="B103" s="45" t="s">
        <v>113</v>
      </c>
      <c r="C103" s="150" t="s">
        <v>314</v>
      </c>
      <c r="D103" s="149" t="s">
        <v>10</v>
      </c>
      <c r="E103" s="148">
        <v>631.2</v>
      </c>
      <c r="F103" s="148"/>
      <c r="G103" s="148">
        <f>E103+F103</f>
        <v>631.2</v>
      </c>
      <c r="H103" s="3"/>
    </row>
    <row r="104" spans="1:8" ht="31.5">
      <c r="A104" s="101" t="s">
        <v>89</v>
      </c>
      <c r="B104" s="96" t="s">
        <v>113</v>
      </c>
      <c r="C104" s="95" t="s">
        <v>160</v>
      </c>
      <c r="D104" s="95" t="s">
        <v>0</v>
      </c>
      <c r="E104" s="102">
        <f>E105</f>
        <v>750</v>
      </c>
      <c r="F104" s="102">
        <f>F105</f>
        <v>0</v>
      </c>
      <c r="G104" s="102">
        <f>G105</f>
        <v>750</v>
      </c>
      <c r="H104" s="3"/>
    </row>
    <row r="105" spans="1:8" ht="15.75">
      <c r="A105" s="12" t="s">
        <v>91</v>
      </c>
      <c r="B105" s="112" t="s">
        <v>113</v>
      </c>
      <c r="C105" s="13" t="s">
        <v>171</v>
      </c>
      <c r="D105" s="13" t="s">
        <v>0</v>
      </c>
      <c r="E105" s="14">
        <f>E106+E109+E111</f>
        <v>750</v>
      </c>
      <c r="F105" s="14">
        <f>F106+F109+F111</f>
        <v>0</v>
      </c>
      <c r="G105" s="14">
        <f>G106+G109+G111</f>
        <v>750</v>
      </c>
      <c r="H105" s="3"/>
    </row>
    <row r="106" spans="1:8" ht="15.75">
      <c r="A106" s="43" t="s">
        <v>107</v>
      </c>
      <c r="B106" s="45" t="s">
        <v>113</v>
      </c>
      <c r="C106" s="45" t="s">
        <v>178</v>
      </c>
      <c r="D106" s="45"/>
      <c r="E106" s="46">
        <f>E107+E108</f>
        <v>500</v>
      </c>
      <c r="F106" s="46">
        <f>F107+F108</f>
        <v>0</v>
      </c>
      <c r="G106" s="46">
        <f>G107+G108</f>
        <v>500</v>
      </c>
      <c r="H106" s="3"/>
    </row>
    <row r="107" spans="1:8" ht="31.5">
      <c r="A107" s="43" t="s">
        <v>15</v>
      </c>
      <c r="B107" s="45" t="s">
        <v>113</v>
      </c>
      <c r="C107" s="45" t="s">
        <v>178</v>
      </c>
      <c r="D107" s="45" t="s">
        <v>10</v>
      </c>
      <c r="E107" s="40">
        <v>300</v>
      </c>
      <c r="F107" s="40">
        <v>-100</v>
      </c>
      <c r="G107" s="40">
        <f>E107+F107</f>
        <v>200</v>
      </c>
      <c r="H107" s="3"/>
    </row>
    <row r="108" spans="1:8" ht="15.75">
      <c r="A108" s="43" t="s">
        <v>31</v>
      </c>
      <c r="B108" s="45" t="s">
        <v>113</v>
      </c>
      <c r="C108" s="45" t="s">
        <v>178</v>
      </c>
      <c r="D108" s="45" t="s">
        <v>19</v>
      </c>
      <c r="E108" s="46">
        <v>200</v>
      </c>
      <c r="F108" s="46">
        <v>100</v>
      </c>
      <c r="G108" s="40">
        <f>E108+F108</f>
        <v>300</v>
      </c>
      <c r="H108" s="3"/>
    </row>
    <row r="109" spans="1:8" ht="31.5">
      <c r="A109" s="43" t="s">
        <v>139</v>
      </c>
      <c r="B109" s="45" t="s">
        <v>113</v>
      </c>
      <c r="C109" s="45" t="s">
        <v>179</v>
      </c>
      <c r="D109" s="45"/>
      <c r="E109" s="46">
        <f>E110</f>
        <v>100</v>
      </c>
      <c r="F109" s="46">
        <f>F110</f>
        <v>0</v>
      </c>
      <c r="G109" s="46">
        <f>G110</f>
        <v>100</v>
      </c>
      <c r="H109" s="3"/>
    </row>
    <row r="110" spans="1:8" ht="31.5">
      <c r="A110" s="43" t="s">
        <v>15</v>
      </c>
      <c r="B110" s="45" t="s">
        <v>113</v>
      </c>
      <c r="C110" s="45" t="s">
        <v>179</v>
      </c>
      <c r="D110" s="45" t="s">
        <v>10</v>
      </c>
      <c r="E110" s="46">
        <v>100</v>
      </c>
      <c r="F110" s="46"/>
      <c r="G110" s="46">
        <f>E110+F110</f>
        <v>100</v>
      </c>
      <c r="H110" s="3"/>
    </row>
    <row r="111" spans="1:8" ht="32.25" customHeight="1">
      <c r="A111" s="43" t="s">
        <v>140</v>
      </c>
      <c r="B111" s="45" t="s">
        <v>113</v>
      </c>
      <c r="C111" s="45" t="s">
        <v>180</v>
      </c>
      <c r="D111" s="45"/>
      <c r="E111" s="46">
        <f>E112</f>
        <v>150</v>
      </c>
      <c r="F111" s="46">
        <f>F112</f>
        <v>0</v>
      </c>
      <c r="G111" s="46">
        <f>G112</f>
        <v>150</v>
      </c>
      <c r="H111" s="3"/>
    </row>
    <row r="112" spans="1:8" ht="31.5">
      <c r="A112" s="43" t="s">
        <v>15</v>
      </c>
      <c r="B112" s="45" t="s">
        <v>113</v>
      </c>
      <c r="C112" s="45" t="s">
        <v>180</v>
      </c>
      <c r="D112" s="45" t="s">
        <v>10</v>
      </c>
      <c r="E112" s="46">
        <v>150</v>
      </c>
      <c r="F112" s="46"/>
      <c r="G112" s="46">
        <f>E112+F112</f>
        <v>150</v>
      </c>
      <c r="H112" s="3"/>
    </row>
    <row r="113" spans="1:8" ht="31.5">
      <c r="A113" s="101" t="s">
        <v>60</v>
      </c>
      <c r="B113" s="96" t="s">
        <v>113</v>
      </c>
      <c r="C113" s="95" t="s">
        <v>192</v>
      </c>
      <c r="D113" s="95" t="s">
        <v>0</v>
      </c>
      <c r="E113" s="102">
        <f>E124+E116+E120+E128+E114+E122+E118+E126</f>
        <v>63639.5</v>
      </c>
      <c r="F113" s="102">
        <f>F124+F116+F120+F128+F114+F122+F118+F126</f>
        <v>197.2</v>
      </c>
      <c r="G113" s="102">
        <f>G124+G116+G120+G128+G114+G122+G118+G126</f>
        <v>63836.7</v>
      </c>
      <c r="H113" s="3"/>
    </row>
    <row r="114" spans="1:8" ht="31.5">
      <c r="A114" s="48" t="s">
        <v>292</v>
      </c>
      <c r="B114" s="45" t="s">
        <v>113</v>
      </c>
      <c r="C114" s="45" t="s">
        <v>289</v>
      </c>
      <c r="D114" s="45"/>
      <c r="E114" s="39">
        <f>E115</f>
        <v>335</v>
      </c>
      <c r="F114" s="39">
        <f>F115</f>
        <v>0</v>
      </c>
      <c r="G114" s="39">
        <f>G115</f>
        <v>335</v>
      </c>
      <c r="H114" s="3"/>
    </row>
    <row r="115" spans="1:8" ht="31.5">
      <c r="A115" s="24" t="s">
        <v>12</v>
      </c>
      <c r="B115" s="45" t="s">
        <v>113</v>
      </c>
      <c r="C115" s="45" t="s">
        <v>289</v>
      </c>
      <c r="D115" s="45" t="s">
        <v>13</v>
      </c>
      <c r="E115" s="39">
        <v>335</v>
      </c>
      <c r="F115" s="39">
        <v>0</v>
      </c>
      <c r="G115" s="39">
        <f>E115+F115</f>
        <v>335</v>
      </c>
      <c r="H115" s="3"/>
    </row>
    <row r="116" spans="1:8" ht="31.5">
      <c r="A116" s="43" t="s">
        <v>61</v>
      </c>
      <c r="B116" s="45" t="s">
        <v>113</v>
      </c>
      <c r="C116" s="45" t="s">
        <v>193</v>
      </c>
      <c r="D116" s="45"/>
      <c r="E116" s="46">
        <f>E117</f>
        <v>58594.1</v>
      </c>
      <c r="F116" s="46">
        <f>F117</f>
        <v>-2</v>
      </c>
      <c r="G116" s="46">
        <f>G117</f>
        <v>58592.1</v>
      </c>
      <c r="H116" s="3"/>
    </row>
    <row r="117" spans="1:8" ht="31.5">
      <c r="A117" s="61" t="s">
        <v>12</v>
      </c>
      <c r="B117" s="45" t="s">
        <v>113</v>
      </c>
      <c r="C117" s="45" t="s">
        <v>193</v>
      </c>
      <c r="D117" s="45" t="s">
        <v>13</v>
      </c>
      <c r="E117" s="40">
        <v>58594.1</v>
      </c>
      <c r="F117" s="40">
        <v>-2</v>
      </c>
      <c r="G117" s="40">
        <f>E117+F117</f>
        <v>58592.1</v>
      </c>
      <c r="H117" s="3"/>
    </row>
    <row r="118" spans="1:8" ht="63">
      <c r="A118" s="24" t="s">
        <v>348</v>
      </c>
      <c r="B118" s="45" t="s">
        <v>113</v>
      </c>
      <c r="C118" s="45" t="s">
        <v>349</v>
      </c>
      <c r="D118" s="45"/>
      <c r="E118" s="40">
        <f>E119</f>
        <v>2025.8</v>
      </c>
      <c r="F118" s="40">
        <f>F119</f>
        <v>199.2</v>
      </c>
      <c r="G118" s="40">
        <f>G119</f>
        <v>2225</v>
      </c>
      <c r="H118" s="3"/>
    </row>
    <row r="119" spans="1:8" ht="31.5">
      <c r="A119" s="61" t="s">
        <v>12</v>
      </c>
      <c r="B119" s="45" t="s">
        <v>113</v>
      </c>
      <c r="C119" s="45" t="s">
        <v>349</v>
      </c>
      <c r="D119" s="45" t="s">
        <v>13</v>
      </c>
      <c r="E119" s="40">
        <v>2025.8</v>
      </c>
      <c r="F119" s="40">
        <f>2+197.2</f>
        <v>199.2</v>
      </c>
      <c r="G119" s="40">
        <f>E119+F119</f>
        <v>2225</v>
      </c>
      <c r="H119" s="3"/>
    </row>
    <row r="120" spans="1:8" ht="15.75">
      <c r="A120" s="62" t="s">
        <v>45</v>
      </c>
      <c r="B120" s="45" t="s">
        <v>113</v>
      </c>
      <c r="C120" s="45" t="s">
        <v>194</v>
      </c>
      <c r="D120" s="45"/>
      <c r="E120" s="46">
        <f>E121</f>
        <v>300.7</v>
      </c>
      <c r="F120" s="46">
        <f>F121</f>
        <v>0</v>
      </c>
      <c r="G120" s="46">
        <f>G121</f>
        <v>300.7</v>
      </c>
      <c r="H120" s="3"/>
    </row>
    <row r="121" spans="1:8" ht="31.5">
      <c r="A121" s="24" t="s">
        <v>12</v>
      </c>
      <c r="B121" s="45" t="s">
        <v>113</v>
      </c>
      <c r="C121" s="45" t="s">
        <v>194</v>
      </c>
      <c r="D121" s="45" t="s">
        <v>13</v>
      </c>
      <c r="E121" s="46">
        <v>300.7</v>
      </c>
      <c r="F121" s="46"/>
      <c r="G121" s="46">
        <f>E121+F121</f>
        <v>300.7</v>
      </c>
      <c r="H121" s="3"/>
    </row>
    <row r="122" spans="1:8" ht="31.5">
      <c r="A122" s="104" t="s">
        <v>309</v>
      </c>
      <c r="B122" s="30" t="s">
        <v>113</v>
      </c>
      <c r="C122" s="45" t="s">
        <v>308</v>
      </c>
      <c r="D122" s="17"/>
      <c r="E122" s="19">
        <f>E123</f>
        <v>20</v>
      </c>
      <c r="F122" s="19">
        <f>F123</f>
        <v>0</v>
      </c>
      <c r="G122" s="19">
        <f>G123</f>
        <v>20</v>
      </c>
      <c r="H122" s="3"/>
    </row>
    <row r="123" spans="1:8" ht="31.5">
      <c r="A123" s="24" t="s">
        <v>15</v>
      </c>
      <c r="B123" s="30" t="s">
        <v>113</v>
      </c>
      <c r="C123" s="45" t="s">
        <v>308</v>
      </c>
      <c r="D123" s="17" t="s">
        <v>10</v>
      </c>
      <c r="E123" s="46">
        <v>20</v>
      </c>
      <c r="F123" s="46"/>
      <c r="G123" s="46">
        <f>E123+F123</f>
        <v>20</v>
      </c>
      <c r="H123" s="3"/>
    </row>
    <row r="124" spans="1:8" ht="31.5">
      <c r="A124" s="104" t="s">
        <v>46</v>
      </c>
      <c r="B124" s="30" t="s">
        <v>113</v>
      </c>
      <c r="C124" s="45" t="s">
        <v>195</v>
      </c>
      <c r="D124" s="17"/>
      <c r="E124" s="19">
        <f>E125</f>
        <v>2000</v>
      </c>
      <c r="F124" s="19">
        <f>F125</f>
        <v>0</v>
      </c>
      <c r="G124" s="19">
        <f>G125</f>
        <v>2000</v>
      </c>
      <c r="H124" s="3"/>
    </row>
    <row r="125" spans="1:8" ht="31.5">
      <c r="A125" s="24" t="s">
        <v>15</v>
      </c>
      <c r="B125" s="30" t="s">
        <v>113</v>
      </c>
      <c r="C125" s="45" t="s">
        <v>195</v>
      </c>
      <c r="D125" s="17" t="s">
        <v>10</v>
      </c>
      <c r="E125" s="46">
        <v>2000</v>
      </c>
      <c r="F125" s="46"/>
      <c r="G125" s="46">
        <f>E125+F125</f>
        <v>2000</v>
      </c>
      <c r="H125" s="3"/>
    </row>
    <row r="126" spans="1:8" ht="31.5">
      <c r="A126" s="24" t="s">
        <v>373</v>
      </c>
      <c r="B126" s="30" t="s">
        <v>113</v>
      </c>
      <c r="C126" s="45" t="s">
        <v>372</v>
      </c>
      <c r="D126" s="17"/>
      <c r="E126" s="46">
        <f>E127</f>
        <v>263.9</v>
      </c>
      <c r="F126" s="46">
        <f>F127</f>
        <v>0</v>
      </c>
      <c r="G126" s="46">
        <f>G127</f>
        <v>263.9</v>
      </c>
      <c r="H126" s="3"/>
    </row>
    <row r="127" spans="1:8" ht="31.5">
      <c r="A127" s="24" t="s">
        <v>12</v>
      </c>
      <c r="B127" s="30" t="s">
        <v>113</v>
      </c>
      <c r="C127" s="45" t="s">
        <v>372</v>
      </c>
      <c r="D127" s="17" t="s">
        <v>13</v>
      </c>
      <c r="E127" s="46">
        <v>263.9</v>
      </c>
      <c r="F127" s="46"/>
      <c r="G127" s="46">
        <f>E127+F127</f>
        <v>263.9</v>
      </c>
      <c r="H127" s="3"/>
    </row>
    <row r="128" spans="1:8" ht="47.25">
      <c r="A128" s="24" t="s">
        <v>267</v>
      </c>
      <c r="B128" s="30" t="s">
        <v>113</v>
      </c>
      <c r="C128" s="45" t="s">
        <v>283</v>
      </c>
      <c r="D128" s="17"/>
      <c r="E128" s="46">
        <f>E129</f>
        <v>100</v>
      </c>
      <c r="F128" s="46">
        <f>F129</f>
        <v>0</v>
      </c>
      <c r="G128" s="46">
        <f>G129</f>
        <v>100</v>
      </c>
      <c r="H128" s="3"/>
    </row>
    <row r="129" spans="1:8" ht="31.5">
      <c r="A129" s="24" t="s">
        <v>12</v>
      </c>
      <c r="B129" s="30" t="s">
        <v>113</v>
      </c>
      <c r="C129" s="45" t="s">
        <v>283</v>
      </c>
      <c r="D129" s="17" t="s">
        <v>13</v>
      </c>
      <c r="E129" s="46">
        <v>100</v>
      </c>
      <c r="F129" s="46">
        <v>0</v>
      </c>
      <c r="G129" s="46">
        <f>E129+F129</f>
        <v>100</v>
      </c>
      <c r="H129" s="3"/>
    </row>
    <row r="130" spans="1:8" ht="31.5">
      <c r="A130" s="101" t="s">
        <v>94</v>
      </c>
      <c r="B130" s="96" t="s">
        <v>113</v>
      </c>
      <c r="C130" s="95" t="s">
        <v>209</v>
      </c>
      <c r="D130" s="95" t="s">
        <v>0</v>
      </c>
      <c r="E130" s="102">
        <f>E134+E167+E176+E131</f>
        <v>115970.20000000003</v>
      </c>
      <c r="F130" s="102">
        <f>F134+F167+F176+F131</f>
        <v>-2489.2</v>
      </c>
      <c r="G130" s="102">
        <f>G134+G167+G176+G131</f>
        <v>113481.00000000001</v>
      </c>
      <c r="H130" s="3"/>
    </row>
    <row r="131" spans="1:8" ht="31.5">
      <c r="A131" s="12" t="s">
        <v>406</v>
      </c>
      <c r="B131" s="103" t="s">
        <v>113</v>
      </c>
      <c r="C131" s="112" t="s">
        <v>210</v>
      </c>
      <c r="D131" s="180"/>
      <c r="E131" s="181">
        <f aca="true" t="shared" si="2" ref="E131:G132">E132</f>
        <v>3241.6</v>
      </c>
      <c r="F131" s="181">
        <f t="shared" si="2"/>
        <v>-2500</v>
      </c>
      <c r="G131" s="181">
        <f t="shared" si="2"/>
        <v>741.5999999999999</v>
      </c>
      <c r="H131" s="3"/>
    </row>
    <row r="132" spans="1:8" ht="15.75">
      <c r="A132" s="165" t="s">
        <v>401</v>
      </c>
      <c r="B132" s="30" t="s">
        <v>113</v>
      </c>
      <c r="C132" s="38" t="s">
        <v>400</v>
      </c>
      <c r="D132" s="136"/>
      <c r="E132" s="39">
        <f t="shared" si="2"/>
        <v>3241.6</v>
      </c>
      <c r="F132" s="39">
        <f t="shared" si="2"/>
        <v>-2500</v>
      </c>
      <c r="G132" s="39">
        <f t="shared" si="2"/>
        <v>741.5999999999999</v>
      </c>
      <c r="H132" s="3"/>
    </row>
    <row r="133" spans="1:8" ht="15.75">
      <c r="A133" s="165" t="s">
        <v>362</v>
      </c>
      <c r="B133" s="30" t="s">
        <v>113</v>
      </c>
      <c r="C133" s="38" t="s">
        <v>400</v>
      </c>
      <c r="D133" s="38" t="s">
        <v>363</v>
      </c>
      <c r="E133" s="39">
        <v>3241.6</v>
      </c>
      <c r="F133" s="39">
        <v>-2500</v>
      </c>
      <c r="G133" s="39">
        <f>E133+F133</f>
        <v>741.5999999999999</v>
      </c>
      <c r="H133" s="3"/>
    </row>
    <row r="134" spans="1:8" ht="15.75">
      <c r="A134" s="12" t="s">
        <v>97</v>
      </c>
      <c r="B134" s="103" t="s">
        <v>113</v>
      </c>
      <c r="C134" s="13" t="s">
        <v>217</v>
      </c>
      <c r="D134" s="13" t="s">
        <v>0</v>
      </c>
      <c r="E134" s="14">
        <f>E135+E137+E142+E149+E152+E155+E164+E161+E146+E158</f>
        <v>111814.80000000002</v>
      </c>
      <c r="F134" s="14">
        <f>F135+F137+F142+F149+F152+F155+F164+F161+F146+F158</f>
        <v>-229.4</v>
      </c>
      <c r="G134" s="14">
        <f>G135+G137+G142+G149+G152+G155+G164+G161+G146+G158</f>
        <v>111585.40000000001</v>
      </c>
      <c r="H134" s="3"/>
    </row>
    <row r="135" spans="1:8" ht="31.5">
      <c r="A135" s="18" t="s">
        <v>22</v>
      </c>
      <c r="B135" s="45" t="s">
        <v>113</v>
      </c>
      <c r="C135" s="17" t="s">
        <v>218</v>
      </c>
      <c r="D135" s="9"/>
      <c r="E135" s="10">
        <f>E136</f>
        <v>150.8</v>
      </c>
      <c r="F135" s="10">
        <f>F136</f>
        <v>0</v>
      </c>
      <c r="G135" s="10">
        <f>G136</f>
        <v>150.8</v>
      </c>
      <c r="H135" s="3"/>
    </row>
    <row r="136" spans="1:8" ht="31.5">
      <c r="A136" s="48" t="s">
        <v>15</v>
      </c>
      <c r="B136" s="45" t="s">
        <v>113</v>
      </c>
      <c r="C136" s="17" t="s">
        <v>218</v>
      </c>
      <c r="D136" s="45" t="s">
        <v>10</v>
      </c>
      <c r="E136" s="46">
        <v>150.8</v>
      </c>
      <c r="F136" s="46">
        <v>0</v>
      </c>
      <c r="G136" s="46">
        <f>E136+F136</f>
        <v>150.8</v>
      </c>
      <c r="H136" s="3"/>
    </row>
    <row r="137" spans="1:8" ht="31.5">
      <c r="A137" s="79" t="s">
        <v>16</v>
      </c>
      <c r="B137" s="45" t="s">
        <v>113</v>
      </c>
      <c r="C137" s="45" t="s">
        <v>219</v>
      </c>
      <c r="D137" s="23"/>
      <c r="E137" s="22">
        <f>SUM(E138:E141)</f>
        <v>98231</v>
      </c>
      <c r="F137" s="22">
        <f>SUM(F138:F141)</f>
        <v>-342.4</v>
      </c>
      <c r="G137" s="22">
        <f>SUM(G138:G141)</f>
        <v>97888.59999999999</v>
      </c>
      <c r="H137" s="3"/>
    </row>
    <row r="138" spans="1:8" ht="63">
      <c r="A138" s="58" t="s">
        <v>17</v>
      </c>
      <c r="B138" s="45" t="s">
        <v>113</v>
      </c>
      <c r="C138" s="45" t="s">
        <v>219</v>
      </c>
      <c r="D138" s="45" t="s">
        <v>18</v>
      </c>
      <c r="E138" s="40">
        <v>79889.5</v>
      </c>
      <c r="F138" s="40">
        <v>200</v>
      </c>
      <c r="G138" s="40">
        <f>E138+F138</f>
        <v>80089.5</v>
      </c>
      <c r="H138" s="3"/>
    </row>
    <row r="139" spans="1:8" ht="31.5">
      <c r="A139" s="105" t="s">
        <v>15</v>
      </c>
      <c r="B139" s="45" t="s">
        <v>113</v>
      </c>
      <c r="C139" s="45" t="s">
        <v>219</v>
      </c>
      <c r="D139" s="45" t="s">
        <v>10</v>
      </c>
      <c r="E139" s="40">
        <v>9948.4</v>
      </c>
      <c r="F139" s="40">
        <f>-541.2+57.2+36.5+5.2+41-508.7+156-35</f>
        <v>-789</v>
      </c>
      <c r="G139" s="40">
        <f>E139+F139</f>
        <v>9159.4</v>
      </c>
      <c r="H139" s="3"/>
    </row>
    <row r="140" spans="1:8" ht="15.75">
      <c r="A140" s="24" t="s">
        <v>83</v>
      </c>
      <c r="B140" s="45" t="s">
        <v>113</v>
      </c>
      <c r="C140" s="45" t="s">
        <v>219</v>
      </c>
      <c r="D140" s="45" t="s">
        <v>19</v>
      </c>
      <c r="E140" s="46">
        <v>8036.1</v>
      </c>
      <c r="F140" s="46">
        <v>201.3</v>
      </c>
      <c r="G140" s="40">
        <f>E140+F140</f>
        <v>8237.4</v>
      </c>
      <c r="H140" s="3"/>
    </row>
    <row r="141" spans="1:8" ht="15.75">
      <c r="A141" s="77" t="s">
        <v>11</v>
      </c>
      <c r="B141" s="45" t="s">
        <v>113</v>
      </c>
      <c r="C141" s="45" t="s">
        <v>219</v>
      </c>
      <c r="D141" s="45" t="s">
        <v>14</v>
      </c>
      <c r="E141" s="46">
        <v>357</v>
      </c>
      <c r="F141" s="46">
        <v>45.3</v>
      </c>
      <c r="G141" s="40">
        <f>E141+F141</f>
        <v>402.3</v>
      </c>
      <c r="H141" s="3"/>
    </row>
    <row r="142" spans="1:8" ht="31.5">
      <c r="A142" s="18" t="s">
        <v>62</v>
      </c>
      <c r="B142" s="30" t="s">
        <v>113</v>
      </c>
      <c r="C142" s="17" t="s">
        <v>220</v>
      </c>
      <c r="D142" s="9"/>
      <c r="E142" s="10">
        <f>E143+E144+E145</f>
        <v>10796.6</v>
      </c>
      <c r="F142" s="10">
        <f>F143+F144+F145</f>
        <v>0</v>
      </c>
      <c r="G142" s="10">
        <f>G143+G144+G145</f>
        <v>10796.599999999999</v>
      </c>
      <c r="H142" s="3"/>
    </row>
    <row r="143" spans="1:8" ht="63">
      <c r="A143" s="47" t="s">
        <v>17</v>
      </c>
      <c r="B143" s="45" t="s">
        <v>113</v>
      </c>
      <c r="C143" s="17" t="s">
        <v>220</v>
      </c>
      <c r="D143" s="9" t="s">
        <v>18</v>
      </c>
      <c r="E143" s="10">
        <v>9069.5</v>
      </c>
      <c r="F143" s="10"/>
      <c r="G143" s="10">
        <f>E143+F143</f>
        <v>9069.5</v>
      </c>
      <c r="H143" s="3"/>
    </row>
    <row r="144" spans="1:8" ht="31.5">
      <c r="A144" s="48" t="s">
        <v>15</v>
      </c>
      <c r="B144" s="45" t="s">
        <v>113</v>
      </c>
      <c r="C144" s="17" t="s">
        <v>220</v>
      </c>
      <c r="D144" s="45" t="s">
        <v>10</v>
      </c>
      <c r="E144" s="22">
        <v>1371.1</v>
      </c>
      <c r="F144" s="22">
        <f>116.9+73.8</f>
        <v>190.7</v>
      </c>
      <c r="G144" s="10">
        <f>E144+F144</f>
        <v>1561.8</v>
      </c>
      <c r="H144" s="3"/>
    </row>
    <row r="145" spans="1:8" ht="15.75">
      <c r="A145" s="48" t="s">
        <v>11</v>
      </c>
      <c r="B145" s="45" t="s">
        <v>113</v>
      </c>
      <c r="C145" s="17" t="s">
        <v>220</v>
      </c>
      <c r="D145" s="45" t="s">
        <v>14</v>
      </c>
      <c r="E145" s="22">
        <v>356</v>
      </c>
      <c r="F145" s="22">
        <f>-116.9-73.8</f>
        <v>-190.7</v>
      </c>
      <c r="G145" s="10">
        <f>E145+F145</f>
        <v>165.3</v>
      </c>
      <c r="H145" s="3"/>
    </row>
    <row r="146" spans="1:8" ht="78" customHeight="1">
      <c r="A146" s="69" t="s">
        <v>338</v>
      </c>
      <c r="B146" s="45" t="s">
        <v>113</v>
      </c>
      <c r="C146" s="30" t="s">
        <v>261</v>
      </c>
      <c r="D146" s="45"/>
      <c r="E146" s="22">
        <f>E147+E148</f>
        <v>47.8</v>
      </c>
      <c r="F146" s="22">
        <f>F147+F148</f>
        <v>1</v>
      </c>
      <c r="G146" s="22">
        <f>G147+G148</f>
        <v>48.8</v>
      </c>
      <c r="H146" s="3"/>
    </row>
    <row r="147" spans="1:8" ht="63">
      <c r="A147" s="47" t="s">
        <v>17</v>
      </c>
      <c r="B147" s="45" t="s">
        <v>113</v>
      </c>
      <c r="C147" s="30" t="s">
        <v>261</v>
      </c>
      <c r="D147" s="45" t="s">
        <v>18</v>
      </c>
      <c r="E147" s="22">
        <f>13.1+6.6+13.1</f>
        <v>32.8</v>
      </c>
      <c r="F147" s="22">
        <v>1</v>
      </c>
      <c r="G147" s="22">
        <f>E147+F147</f>
        <v>33.8</v>
      </c>
      <c r="H147" s="3"/>
    </row>
    <row r="148" spans="1:8" ht="31.5">
      <c r="A148" s="105" t="s">
        <v>15</v>
      </c>
      <c r="B148" s="45" t="s">
        <v>113</v>
      </c>
      <c r="C148" s="30" t="s">
        <v>261</v>
      </c>
      <c r="D148" s="45" t="s">
        <v>10</v>
      </c>
      <c r="E148" s="22">
        <f>5+5+5</f>
        <v>15</v>
      </c>
      <c r="F148" s="22"/>
      <c r="G148" s="22">
        <f>E148+F148</f>
        <v>15</v>
      </c>
      <c r="H148" s="3"/>
    </row>
    <row r="149" spans="1:8" ht="78.75">
      <c r="A149" s="41" t="s">
        <v>273</v>
      </c>
      <c r="B149" s="30" t="s">
        <v>113</v>
      </c>
      <c r="C149" s="30" t="s">
        <v>228</v>
      </c>
      <c r="D149" s="38"/>
      <c r="E149" s="39">
        <f>E150+E151</f>
        <v>100.8</v>
      </c>
      <c r="F149" s="39">
        <f>F150+F151</f>
        <v>2.9</v>
      </c>
      <c r="G149" s="39">
        <f>G150+G151</f>
        <v>103.7</v>
      </c>
      <c r="H149" s="3"/>
    </row>
    <row r="150" spans="1:8" ht="63">
      <c r="A150" s="47" t="s">
        <v>17</v>
      </c>
      <c r="B150" s="45" t="s">
        <v>113</v>
      </c>
      <c r="C150" s="30" t="s">
        <v>228</v>
      </c>
      <c r="D150" s="45" t="s">
        <v>18</v>
      </c>
      <c r="E150" s="46">
        <v>98.5</v>
      </c>
      <c r="F150" s="46">
        <v>2.9</v>
      </c>
      <c r="G150" s="46">
        <f>E150+F150</f>
        <v>101.4</v>
      </c>
      <c r="H150" s="3"/>
    </row>
    <row r="151" spans="1:8" ht="31.5">
      <c r="A151" s="24" t="s">
        <v>15</v>
      </c>
      <c r="B151" s="45" t="s">
        <v>113</v>
      </c>
      <c r="C151" s="30" t="s">
        <v>228</v>
      </c>
      <c r="D151" s="45" t="s">
        <v>10</v>
      </c>
      <c r="E151" s="22">
        <v>2.3</v>
      </c>
      <c r="F151" s="22"/>
      <c r="G151" s="46">
        <f>E151+F151</f>
        <v>2.3</v>
      </c>
      <c r="H151" s="3"/>
    </row>
    <row r="152" spans="1:8" ht="78.75">
      <c r="A152" s="24" t="s">
        <v>339</v>
      </c>
      <c r="B152" s="45" t="s">
        <v>113</v>
      </c>
      <c r="C152" s="30" t="s">
        <v>229</v>
      </c>
      <c r="D152" s="23"/>
      <c r="E152" s="22">
        <f>E153+E154</f>
        <v>70.6</v>
      </c>
      <c r="F152" s="22">
        <f>F153+F154</f>
        <v>2</v>
      </c>
      <c r="G152" s="22">
        <f>G153+G154</f>
        <v>72.6</v>
      </c>
      <c r="H152" s="3"/>
    </row>
    <row r="153" spans="1:8" ht="63">
      <c r="A153" s="24" t="s">
        <v>17</v>
      </c>
      <c r="B153" s="45" t="s">
        <v>113</v>
      </c>
      <c r="C153" s="30" t="s">
        <v>229</v>
      </c>
      <c r="D153" s="45" t="s">
        <v>18</v>
      </c>
      <c r="E153" s="46">
        <v>65.6</v>
      </c>
      <c r="F153" s="46">
        <v>2</v>
      </c>
      <c r="G153" s="46">
        <f>E153+F153</f>
        <v>67.6</v>
      </c>
      <c r="H153" s="3"/>
    </row>
    <row r="154" spans="1:8" ht="31.5">
      <c r="A154" s="24" t="s">
        <v>15</v>
      </c>
      <c r="B154" s="45" t="s">
        <v>113</v>
      </c>
      <c r="C154" s="30" t="s">
        <v>229</v>
      </c>
      <c r="D154" s="45" t="s">
        <v>10</v>
      </c>
      <c r="E154" s="22">
        <v>5</v>
      </c>
      <c r="F154" s="22"/>
      <c r="G154" s="46">
        <f>E154+F154</f>
        <v>5</v>
      </c>
      <c r="H154" s="3"/>
    </row>
    <row r="155" spans="1:8" ht="126">
      <c r="A155" s="242" t="s">
        <v>278</v>
      </c>
      <c r="B155" s="45" t="s">
        <v>113</v>
      </c>
      <c r="C155" s="45" t="s">
        <v>230</v>
      </c>
      <c r="D155" s="23"/>
      <c r="E155" s="22">
        <f>E156+E157</f>
        <v>755.6</v>
      </c>
      <c r="F155" s="22">
        <f>F156+F157</f>
        <v>-188.89999999999998</v>
      </c>
      <c r="G155" s="22">
        <f>G156+G157</f>
        <v>566.7</v>
      </c>
      <c r="H155" s="28">
        <f>F155+F158</f>
        <v>22.200000000000017</v>
      </c>
    </row>
    <row r="156" spans="1:8" ht="63">
      <c r="A156" s="24" t="s">
        <v>17</v>
      </c>
      <c r="B156" s="45" t="s">
        <v>113</v>
      </c>
      <c r="C156" s="45" t="s">
        <v>230</v>
      </c>
      <c r="D156" s="45" t="s">
        <v>18</v>
      </c>
      <c r="E156" s="46">
        <v>738.7</v>
      </c>
      <c r="F156" s="46">
        <v>-184.7</v>
      </c>
      <c r="G156" s="46">
        <f>E156+F156</f>
        <v>554</v>
      </c>
      <c r="H156" s="3"/>
    </row>
    <row r="157" spans="1:8" ht="31.5">
      <c r="A157" s="24" t="s">
        <v>15</v>
      </c>
      <c r="B157" s="45" t="s">
        <v>113</v>
      </c>
      <c r="C157" s="45" t="s">
        <v>230</v>
      </c>
      <c r="D157" s="45" t="s">
        <v>10</v>
      </c>
      <c r="E157" s="22">
        <v>16.9</v>
      </c>
      <c r="F157" s="22">
        <v>-4.2</v>
      </c>
      <c r="G157" s="46">
        <f>E157+F157</f>
        <v>12.7</v>
      </c>
      <c r="H157" s="3"/>
    </row>
    <row r="158" spans="1:8" ht="173.25">
      <c r="A158" s="242" t="s">
        <v>449</v>
      </c>
      <c r="B158" s="45" t="s">
        <v>113</v>
      </c>
      <c r="C158" s="45" t="s">
        <v>448</v>
      </c>
      <c r="D158" s="45"/>
      <c r="E158" s="22">
        <f>E159+E160</f>
        <v>0</v>
      </c>
      <c r="F158" s="22">
        <f>F159+F160</f>
        <v>211.1</v>
      </c>
      <c r="G158" s="22">
        <f>G159+G160</f>
        <v>211.1</v>
      </c>
      <c r="H158" s="3"/>
    </row>
    <row r="159" spans="1:8" ht="63">
      <c r="A159" s="24" t="s">
        <v>17</v>
      </c>
      <c r="B159" s="45" t="s">
        <v>113</v>
      </c>
      <c r="C159" s="45" t="s">
        <v>448</v>
      </c>
      <c r="D159" s="45" t="s">
        <v>18</v>
      </c>
      <c r="E159" s="22"/>
      <c r="F159" s="22">
        <v>206.9</v>
      </c>
      <c r="G159" s="46">
        <f>E159+F159</f>
        <v>206.9</v>
      </c>
      <c r="H159" s="3"/>
    </row>
    <row r="160" spans="1:8" ht="31.5">
      <c r="A160" s="24" t="s">
        <v>15</v>
      </c>
      <c r="B160" s="45" t="s">
        <v>113</v>
      </c>
      <c r="C160" s="45" t="s">
        <v>448</v>
      </c>
      <c r="D160" s="45" t="s">
        <v>10</v>
      </c>
      <c r="E160" s="22"/>
      <c r="F160" s="22">
        <v>4.2</v>
      </c>
      <c r="G160" s="46">
        <f>E160+F160</f>
        <v>4.2</v>
      </c>
      <c r="H160" s="3"/>
    </row>
    <row r="161" spans="1:8" ht="63">
      <c r="A161" s="25" t="s">
        <v>263</v>
      </c>
      <c r="B161" s="30" t="s">
        <v>113</v>
      </c>
      <c r="C161" s="30" t="s">
        <v>231</v>
      </c>
      <c r="D161" s="38"/>
      <c r="E161" s="40">
        <f>E162+E163</f>
        <v>70.7</v>
      </c>
      <c r="F161" s="40">
        <f>F162+F163</f>
        <v>2</v>
      </c>
      <c r="G161" s="40">
        <f>G162+G163</f>
        <v>72.7</v>
      </c>
      <c r="H161" s="3"/>
    </row>
    <row r="162" spans="1:8" ht="63">
      <c r="A162" s="47" t="s">
        <v>17</v>
      </c>
      <c r="B162" s="45" t="s">
        <v>113</v>
      </c>
      <c r="C162" s="30" t="s">
        <v>231</v>
      </c>
      <c r="D162" s="45" t="s">
        <v>18</v>
      </c>
      <c r="E162" s="46">
        <v>65.7</v>
      </c>
      <c r="F162" s="46">
        <v>2</v>
      </c>
      <c r="G162" s="46">
        <f>E162+F162</f>
        <v>67.7</v>
      </c>
      <c r="H162" s="3"/>
    </row>
    <row r="163" spans="1:8" ht="31.5">
      <c r="A163" s="105" t="s">
        <v>15</v>
      </c>
      <c r="B163" s="45" t="s">
        <v>113</v>
      </c>
      <c r="C163" s="30" t="s">
        <v>231</v>
      </c>
      <c r="D163" s="45" t="s">
        <v>10</v>
      </c>
      <c r="E163" s="22">
        <v>5</v>
      </c>
      <c r="F163" s="22"/>
      <c r="G163" s="46">
        <f>E163+F163</f>
        <v>5</v>
      </c>
      <c r="H163" s="3"/>
    </row>
    <row r="164" spans="1:8" ht="31.5">
      <c r="A164" s="48" t="s">
        <v>55</v>
      </c>
      <c r="B164" s="45" t="s">
        <v>113</v>
      </c>
      <c r="C164" s="45" t="s">
        <v>221</v>
      </c>
      <c r="D164" s="45"/>
      <c r="E164" s="22">
        <f>E165+E166</f>
        <v>1590.9</v>
      </c>
      <c r="F164" s="22">
        <f>F165+F166</f>
        <v>82.9</v>
      </c>
      <c r="G164" s="22">
        <f>G165+G166</f>
        <v>1673.8000000000002</v>
      </c>
      <c r="H164" s="3"/>
    </row>
    <row r="165" spans="1:8" ht="31.5">
      <c r="A165" s="48" t="s">
        <v>15</v>
      </c>
      <c r="B165" s="45" t="s">
        <v>113</v>
      </c>
      <c r="C165" s="45" t="s">
        <v>221</v>
      </c>
      <c r="D165" s="45" t="s">
        <v>10</v>
      </c>
      <c r="E165" s="22">
        <v>1390.9</v>
      </c>
      <c r="F165" s="22">
        <f>100-17.1</f>
        <v>82.9</v>
      </c>
      <c r="G165" s="22">
        <f>E165+F165</f>
        <v>1473.8000000000002</v>
      </c>
      <c r="H165" s="3"/>
    </row>
    <row r="166" spans="1:8" ht="15.75">
      <c r="A166" s="48" t="s">
        <v>11</v>
      </c>
      <c r="B166" s="45" t="s">
        <v>113</v>
      </c>
      <c r="C166" s="45" t="s">
        <v>221</v>
      </c>
      <c r="D166" s="45" t="s">
        <v>14</v>
      </c>
      <c r="E166" s="22">
        <v>200</v>
      </c>
      <c r="F166" s="22">
        <v>0</v>
      </c>
      <c r="G166" s="22">
        <f>E166+F166</f>
        <v>200</v>
      </c>
      <c r="H166" s="3"/>
    </row>
    <row r="167" spans="1:8" ht="15.75">
      <c r="A167" s="12" t="s">
        <v>87</v>
      </c>
      <c r="B167" s="103" t="s">
        <v>113</v>
      </c>
      <c r="C167" s="13" t="s">
        <v>222</v>
      </c>
      <c r="D167" s="13" t="s">
        <v>0</v>
      </c>
      <c r="E167" s="14">
        <f>E168+E170+E174+E172</f>
        <v>908.8</v>
      </c>
      <c r="F167" s="14">
        <f>F168+F170+F174+F172</f>
        <v>240.2</v>
      </c>
      <c r="G167" s="14">
        <f>G168+G170+G174+G172</f>
        <v>1149</v>
      </c>
      <c r="H167" s="3"/>
    </row>
    <row r="168" spans="1:8" ht="47.25">
      <c r="A168" s="18" t="s">
        <v>23</v>
      </c>
      <c r="B168" s="30" t="s">
        <v>113</v>
      </c>
      <c r="C168" s="17" t="s">
        <v>223</v>
      </c>
      <c r="D168" s="9"/>
      <c r="E168" s="10">
        <f>E169</f>
        <v>47</v>
      </c>
      <c r="F168" s="10">
        <f>F169</f>
        <v>0</v>
      </c>
      <c r="G168" s="10">
        <f>G169</f>
        <v>47</v>
      </c>
      <c r="H168" s="3"/>
    </row>
    <row r="169" spans="1:8" ht="31.5">
      <c r="A169" s="48" t="s">
        <v>15</v>
      </c>
      <c r="B169" s="45" t="s">
        <v>113</v>
      </c>
      <c r="C169" s="17" t="s">
        <v>223</v>
      </c>
      <c r="D169" s="45" t="s">
        <v>10</v>
      </c>
      <c r="E169" s="22">
        <v>47</v>
      </c>
      <c r="F169" s="22"/>
      <c r="G169" s="22">
        <f>E169+F169</f>
        <v>47</v>
      </c>
      <c r="H169" s="3"/>
    </row>
    <row r="170" spans="1:8" ht="63">
      <c r="A170" s="59" t="s">
        <v>24</v>
      </c>
      <c r="B170" s="45" t="s">
        <v>113</v>
      </c>
      <c r="C170" s="17" t="s">
        <v>224</v>
      </c>
      <c r="D170" s="23"/>
      <c r="E170" s="22">
        <f>E171</f>
        <v>590</v>
      </c>
      <c r="F170" s="22">
        <f>F171</f>
        <v>240.2</v>
      </c>
      <c r="G170" s="22">
        <f>G171</f>
        <v>830.2</v>
      </c>
      <c r="H170" s="3"/>
    </row>
    <row r="171" spans="1:8" ht="31.5">
      <c r="A171" s="48" t="s">
        <v>15</v>
      </c>
      <c r="B171" s="45" t="s">
        <v>113</v>
      </c>
      <c r="C171" s="17" t="s">
        <v>224</v>
      </c>
      <c r="D171" s="45" t="s">
        <v>10</v>
      </c>
      <c r="E171" s="22">
        <v>590</v>
      </c>
      <c r="F171" s="22">
        <f>180.2+60</f>
        <v>240.2</v>
      </c>
      <c r="G171" s="22">
        <f>E171+F171</f>
        <v>830.2</v>
      </c>
      <c r="H171" s="3"/>
    </row>
    <row r="172" spans="1:8" ht="31.5">
      <c r="A172" s="48" t="s">
        <v>269</v>
      </c>
      <c r="B172" s="45" t="s">
        <v>113</v>
      </c>
      <c r="C172" s="17" t="s">
        <v>268</v>
      </c>
      <c r="D172" s="23"/>
      <c r="E172" s="22">
        <f>E173</f>
        <v>171.8</v>
      </c>
      <c r="F172" s="22">
        <f>F173</f>
        <v>0</v>
      </c>
      <c r="G172" s="22">
        <f>G173</f>
        <v>171.8</v>
      </c>
      <c r="H172" s="3"/>
    </row>
    <row r="173" spans="1:8" ht="31.5">
      <c r="A173" s="48" t="s">
        <v>15</v>
      </c>
      <c r="B173" s="45" t="s">
        <v>113</v>
      </c>
      <c r="C173" s="17" t="s">
        <v>268</v>
      </c>
      <c r="D173" s="45" t="s">
        <v>10</v>
      </c>
      <c r="E173" s="22">
        <v>171.8</v>
      </c>
      <c r="F173" s="22">
        <v>0</v>
      </c>
      <c r="G173" s="22">
        <f>E173+F173</f>
        <v>171.8</v>
      </c>
      <c r="H173" s="3"/>
    </row>
    <row r="174" spans="1:8" ht="15.75">
      <c r="A174" s="107" t="s">
        <v>74</v>
      </c>
      <c r="B174" s="45" t="s">
        <v>113</v>
      </c>
      <c r="C174" s="17" t="s">
        <v>225</v>
      </c>
      <c r="D174" s="23"/>
      <c r="E174" s="22">
        <f>E175</f>
        <v>100</v>
      </c>
      <c r="F174" s="22">
        <f>F175</f>
        <v>0</v>
      </c>
      <c r="G174" s="22">
        <f>G175</f>
        <v>100</v>
      </c>
      <c r="H174" s="3"/>
    </row>
    <row r="175" spans="1:8" ht="31.5">
      <c r="A175" s="48" t="s">
        <v>15</v>
      </c>
      <c r="B175" s="45" t="s">
        <v>113</v>
      </c>
      <c r="C175" s="17" t="s">
        <v>225</v>
      </c>
      <c r="D175" s="45" t="s">
        <v>10</v>
      </c>
      <c r="E175" s="22">
        <v>100</v>
      </c>
      <c r="F175" s="22"/>
      <c r="G175" s="22">
        <f>E175+F175</f>
        <v>100</v>
      </c>
      <c r="H175" s="3"/>
    </row>
    <row r="176" spans="1:8" ht="31.5">
      <c r="A176" s="12" t="s">
        <v>98</v>
      </c>
      <c r="B176" s="103" t="s">
        <v>113</v>
      </c>
      <c r="C176" s="13" t="s">
        <v>226</v>
      </c>
      <c r="D176" s="13" t="s">
        <v>0</v>
      </c>
      <c r="E176" s="14">
        <f aca="true" t="shared" si="3" ref="E176:G177">E177</f>
        <v>5</v>
      </c>
      <c r="F176" s="14">
        <f t="shared" si="3"/>
        <v>0</v>
      </c>
      <c r="G176" s="14">
        <f t="shared" si="3"/>
        <v>5</v>
      </c>
      <c r="H176" s="3"/>
    </row>
    <row r="177" spans="1:8" ht="31.5">
      <c r="A177" s="59" t="s">
        <v>115</v>
      </c>
      <c r="B177" s="45" t="s">
        <v>113</v>
      </c>
      <c r="C177" s="17" t="s">
        <v>227</v>
      </c>
      <c r="D177" s="23"/>
      <c r="E177" s="22">
        <f t="shared" si="3"/>
        <v>5</v>
      </c>
      <c r="F177" s="22">
        <f t="shared" si="3"/>
        <v>0</v>
      </c>
      <c r="G177" s="22">
        <f t="shared" si="3"/>
        <v>5</v>
      </c>
      <c r="H177" s="3"/>
    </row>
    <row r="178" spans="1:8" ht="31.5">
      <c r="A178" s="48" t="s">
        <v>15</v>
      </c>
      <c r="B178" s="45" t="s">
        <v>113</v>
      </c>
      <c r="C178" s="17" t="s">
        <v>227</v>
      </c>
      <c r="D178" s="45" t="s">
        <v>10</v>
      </c>
      <c r="E178" s="22">
        <v>5</v>
      </c>
      <c r="F178" s="22"/>
      <c r="G178" s="22">
        <f>E178+F178</f>
        <v>5</v>
      </c>
      <c r="H178" s="3"/>
    </row>
    <row r="179" spans="1:8" ht="31.5">
      <c r="A179" s="101" t="s">
        <v>99</v>
      </c>
      <c r="B179" s="96" t="s">
        <v>113</v>
      </c>
      <c r="C179" s="95" t="s">
        <v>184</v>
      </c>
      <c r="D179" s="95" t="s">
        <v>0</v>
      </c>
      <c r="E179" s="102">
        <f>E180+E187+E190</f>
        <v>16606.800000000003</v>
      </c>
      <c r="F179" s="102">
        <f>F180+F187+F190</f>
        <v>0</v>
      </c>
      <c r="G179" s="102">
        <f>G180+G187+G190</f>
        <v>16606.800000000003</v>
      </c>
      <c r="H179" s="3"/>
    </row>
    <row r="180" spans="1:8" ht="31.5">
      <c r="A180" s="12" t="s">
        <v>116</v>
      </c>
      <c r="B180" s="103" t="s">
        <v>113</v>
      </c>
      <c r="C180" s="13" t="s">
        <v>196</v>
      </c>
      <c r="D180" s="13" t="s">
        <v>0</v>
      </c>
      <c r="E180" s="14">
        <f>E181+E183</f>
        <v>16059.400000000001</v>
      </c>
      <c r="F180" s="14">
        <f>F181+F183</f>
        <v>0</v>
      </c>
      <c r="G180" s="14">
        <f>G181+G183</f>
        <v>16059.400000000001</v>
      </c>
      <c r="H180" s="3"/>
    </row>
    <row r="181" spans="1:8" ht="15.75">
      <c r="A181" s="16" t="s">
        <v>37</v>
      </c>
      <c r="B181" s="30" t="s">
        <v>113</v>
      </c>
      <c r="C181" s="38" t="s">
        <v>197</v>
      </c>
      <c r="D181" s="11"/>
      <c r="E181" s="22">
        <f>E182</f>
        <v>32</v>
      </c>
      <c r="F181" s="22">
        <f>F182</f>
        <v>0</v>
      </c>
      <c r="G181" s="22">
        <f>G182</f>
        <v>32</v>
      </c>
      <c r="H181" s="3"/>
    </row>
    <row r="182" spans="1:8" ht="31.5">
      <c r="A182" s="43" t="s">
        <v>15</v>
      </c>
      <c r="B182" s="45" t="s">
        <v>113</v>
      </c>
      <c r="C182" s="38" t="s">
        <v>197</v>
      </c>
      <c r="D182" s="45" t="s">
        <v>10</v>
      </c>
      <c r="E182" s="22">
        <v>32</v>
      </c>
      <c r="F182" s="22"/>
      <c r="G182" s="22">
        <f>E182+F182</f>
        <v>32</v>
      </c>
      <c r="H182" s="3"/>
    </row>
    <row r="183" spans="1:8" ht="15.75">
      <c r="A183" s="43" t="s">
        <v>78</v>
      </c>
      <c r="B183" s="45" t="s">
        <v>113</v>
      </c>
      <c r="C183" s="38" t="s">
        <v>198</v>
      </c>
      <c r="D183" s="45"/>
      <c r="E183" s="46">
        <f>E184+E185+E186</f>
        <v>16027.400000000001</v>
      </c>
      <c r="F183" s="46">
        <f>F184+F185+F186</f>
        <v>0</v>
      </c>
      <c r="G183" s="46">
        <f>G184+G185+G186</f>
        <v>16027.400000000001</v>
      </c>
      <c r="H183" s="3"/>
    </row>
    <row r="184" spans="1:8" ht="63">
      <c r="A184" s="24" t="s">
        <v>17</v>
      </c>
      <c r="B184" s="45" t="s">
        <v>113</v>
      </c>
      <c r="C184" s="38" t="s">
        <v>198</v>
      </c>
      <c r="D184" s="45" t="s">
        <v>18</v>
      </c>
      <c r="E184" s="39">
        <v>14982.7</v>
      </c>
      <c r="F184" s="39"/>
      <c r="G184" s="39">
        <f>E184+F184</f>
        <v>14982.7</v>
      </c>
      <c r="H184" s="3"/>
    </row>
    <row r="185" spans="1:8" ht="31.5">
      <c r="A185" s="43" t="s">
        <v>15</v>
      </c>
      <c r="B185" s="45" t="s">
        <v>113</v>
      </c>
      <c r="C185" s="38" t="s">
        <v>198</v>
      </c>
      <c r="D185" s="45" t="s">
        <v>10</v>
      </c>
      <c r="E185" s="39">
        <v>991.1</v>
      </c>
      <c r="F185" s="39">
        <v>0</v>
      </c>
      <c r="G185" s="39">
        <f>E185+F185</f>
        <v>991.1</v>
      </c>
      <c r="H185" s="3"/>
    </row>
    <row r="186" spans="1:8" ht="15.75">
      <c r="A186" s="43" t="s">
        <v>11</v>
      </c>
      <c r="B186" s="45" t="s">
        <v>113</v>
      </c>
      <c r="C186" s="38" t="s">
        <v>264</v>
      </c>
      <c r="D186" s="45" t="s">
        <v>14</v>
      </c>
      <c r="E186" s="39">
        <v>53.6</v>
      </c>
      <c r="F186" s="39">
        <v>0</v>
      </c>
      <c r="G186" s="39">
        <f>E186+F186</f>
        <v>53.6</v>
      </c>
      <c r="H186" s="3"/>
    </row>
    <row r="187" spans="1:8" ht="31.5">
      <c r="A187" s="26" t="s">
        <v>117</v>
      </c>
      <c r="B187" s="103" t="s">
        <v>113</v>
      </c>
      <c r="C187" s="13" t="s">
        <v>183</v>
      </c>
      <c r="D187" s="13"/>
      <c r="E187" s="14">
        <f aca="true" t="shared" si="4" ref="E187:G188">E188</f>
        <v>397.4</v>
      </c>
      <c r="F187" s="14">
        <f t="shared" si="4"/>
        <v>0</v>
      </c>
      <c r="G187" s="14">
        <f t="shared" si="4"/>
        <v>397.4</v>
      </c>
      <c r="H187" s="3"/>
    </row>
    <row r="188" spans="1:8" ht="31.5">
      <c r="A188" s="24" t="s">
        <v>38</v>
      </c>
      <c r="B188" s="30" t="s">
        <v>113</v>
      </c>
      <c r="C188" s="38" t="s">
        <v>199</v>
      </c>
      <c r="D188" s="23"/>
      <c r="E188" s="46">
        <f t="shared" si="4"/>
        <v>397.4</v>
      </c>
      <c r="F188" s="46">
        <f t="shared" si="4"/>
        <v>0</v>
      </c>
      <c r="G188" s="46">
        <f t="shared" si="4"/>
        <v>397.4</v>
      </c>
      <c r="H188" s="3"/>
    </row>
    <row r="189" spans="1:8" ht="31.5">
      <c r="A189" s="43" t="s">
        <v>15</v>
      </c>
      <c r="B189" s="45" t="s">
        <v>113</v>
      </c>
      <c r="C189" s="38" t="s">
        <v>199</v>
      </c>
      <c r="D189" s="23" t="s">
        <v>10</v>
      </c>
      <c r="E189" s="22">
        <v>397.4</v>
      </c>
      <c r="F189" s="22">
        <v>0</v>
      </c>
      <c r="G189" s="22">
        <f>E189+F189</f>
        <v>397.4</v>
      </c>
      <c r="H189" s="3"/>
    </row>
    <row r="190" spans="1:8" ht="31.5">
      <c r="A190" s="26" t="s">
        <v>134</v>
      </c>
      <c r="B190" s="103" t="s">
        <v>113</v>
      </c>
      <c r="C190" s="13" t="s">
        <v>200</v>
      </c>
      <c r="D190" s="13"/>
      <c r="E190" s="14">
        <f>E191+E193+E195</f>
        <v>150</v>
      </c>
      <c r="F190" s="14">
        <f>F191+F193+F195</f>
        <v>0</v>
      </c>
      <c r="G190" s="14">
        <f>G191+G193+G195</f>
        <v>150</v>
      </c>
      <c r="H190" s="3"/>
    </row>
    <row r="191" spans="1:8" ht="63">
      <c r="A191" s="43" t="s">
        <v>135</v>
      </c>
      <c r="B191" s="45" t="s">
        <v>113</v>
      </c>
      <c r="C191" s="38" t="s">
        <v>201</v>
      </c>
      <c r="D191" s="23"/>
      <c r="E191" s="22">
        <f>E192</f>
        <v>40</v>
      </c>
      <c r="F191" s="22">
        <f>F192</f>
        <v>0</v>
      </c>
      <c r="G191" s="22">
        <f>G192</f>
        <v>40</v>
      </c>
      <c r="H191" s="3"/>
    </row>
    <row r="192" spans="1:8" ht="31.5">
      <c r="A192" s="43" t="s">
        <v>15</v>
      </c>
      <c r="B192" s="45" t="s">
        <v>113</v>
      </c>
      <c r="C192" s="38" t="s">
        <v>201</v>
      </c>
      <c r="D192" s="23" t="s">
        <v>10</v>
      </c>
      <c r="E192" s="22">
        <v>40</v>
      </c>
      <c r="F192" s="22"/>
      <c r="G192" s="22">
        <f>E192+F192</f>
        <v>40</v>
      </c>
      <c r="H192" s="3"/>
    </row>
    <row r="193" spans="1:8" ht="63">
      <c r="A193" s="43" t="s">
        <v>136</v>
      </c>
      <c r="B193" s="45" t="s">
        <v>113</v>
      </c>
      <c r="C193" s="38" t="s">
        <v>202</v>
      </c>
      <c r="D193" s="23"/>
      <c r="E193" s="22">
        <f>E194</f>
        <v>70</v>
      </c>
      <c r="F193" s="22">
        <f>F194</f>
        <v>0</v>
      </c>
      <c r="G193" s="22">
        <f>G194</f>
        <v>70</v>
      </c>
      <c r="H193" s="3"/>
    </row>
    <row r="194" spans="1:8" ht="31.5">
      <c r="A194" s="43" t="s">
        <v>15</v>
      </c>
      <c r="B194" s="45" t="s">
        <v>113</v>
      </c>
      <c r="C194" s="38" t="s">
        <v>202</v>
      </c>
      <c r="D194" s="23" t="s">
        <v>10</v>
      </c>
      <c r="E194" s="22">
        <v>70</v>
      </c>
      <c r="F194" s="22"/>
      <c r="G194" s="22">
        <f>E194+F194</f>
        <v>70</v>
      </c>
      <c r="H194" s="3"/>
    </row>
    <row r="195" spans="1:8" ht="47.25">
      <c r="A195" s="43" t="s">
        <v>137</v>
      </c>
      <c r="B195" s="45" t="s">
        <v>113</v>
      </c>
      <c r="C195" s="38" t="s">
        <v>203</v>
      </c>
      <c r="D195" s="23"/>
      <c r="E195" s="22">
        <f>E196+E197</f>
        <v>40</v>
      </c>
      <c r="F195" s="22">
        <f>F196+F197</f>
        <v>0</v>
      </c>
      <c r="G195" s="22">
        <f>G196+G197</f>
        <v>40</v>
      </c>
      <c r="H195" s="3"/>
    </row>
    <row r="196" spans="1:8" ht="31.5">
      <c r="A196" s="43" t="s">
        <v>15</v>
      </c>
      <c r="B196" s="45" t="s">
        <v>113</v>
      </c>
      <c r="C196" s="38" t="s">
        <v>203</v>
      </c>
      <c r="D196" s="23" t="s">
        <v>10</v>
      </c>
      <c r="E196" s="22">
        <v>10</v>
      </c>
      <c r="F196" s="22">
        <v>0</v>
      </c>
      <c r="G196" s="22">
        <f>E196+F196</f>
        <v>10</v>
      </c>
      <c r="H196" s="3"/>
    </row>
    <row r="197" spans="1:8" ht="15.75">
      <c r="A197" s="43" t="s">
        <v>31</v>
      </c>
      <c r="B197" s="45" t="s">
        <v>113</v>
      </c>
      <c r="C197" s="38" t="s">
        <v>388</v>
      </c>
      <c r="D197" s="23" t="s">
        <v>19</v>
      </c>
      <c r="E197" s="22">
        <v>30</v>
      </c>
      <c r="F197" s="22">
        <v>0</v>
      </c>
      <c r="G197" s="22">
        <f>E197+F197</f>
        <v>30</v>
      </c>
      <c r="H197" s="3"/>
    </row>
    <row r="198" spans="1:8" ht="31.5">
      <c r="A198" s="101" t="s">
        <v>118</v>
      </c>
      <c r="B198" s="108" t="s">
        <v>113</v>
      </c>
      <c r="C198" s="95" t="s">
        <v>232</v>
      </c>
      <c r="D198" s="95" t="s">
        <v>0</v>
      </c>
      <c r="E198" s="102">
        <f>E199+E202+E211</f>
        <v>25330.100000000002</v>
      </c>
      <c r="F198" s="102">
        <f>F199+F202+F211</f>
        <v>90</v>
      </c>
      <c r="G198" s="102">
        <f>G199+G202+G211</f>
        <v>25420.100000000002</v>
      </c>
      <c r="H198" s="3"/>
    </row>
    <row r="199" spans="1:8" ht="31.5">
      <c r="A199" s="12" t="s">
        <v>101</v>
      </c>
      <c r="B199" s="103" t="s">
        <v>113</v>
      </c>
      <c r="C199" s="13" t="s">
        <v>233</v>
      </c>
      <c r="D199" s="13" t="s">
        <v>0</v>
      </c>
      <c r="E199" s="14">
        <f aca="true" t="shared" si="5" ref="E199:G200">E200</f>
        <v>50</v>
      </c>
      <c r="F199" s="14">
        <f t="shared" si="5"/>
        <v>0</v>
      </c>
      <c r="G199" s="14">
        <f t="shared" si="5"/>
        <v>50</v>
      </c>
      <c r="H199" s="3"/>
    </row>
    <row r="200" spans="1:8" ht="31.5">
      <c r="A200" s="43" t="s">
        <v>64</v>
      </c>
      <c r="B200" s="45" t="s">
        <v>113</v>
      </c>
      <c r="C200" s="17" t="s">
        <v>234</v>
      </c>
      <c r="D200" s="45"/>
      <c r="E200" s="46">
        <f t="shared" si="5"/>
        <v>50</v>
      </c>
      <c r="F200" s="46">
        <f t="shared" si="5"/>
        <v>0</v>
      </c>
      <c r="G200" s="46">
        <f t="shared" si="5"/>
        <v>50</v>
      </c>
      <c r="H200" s="3"/>
    </row>
    <row r="201" spans="1:8" ht="63">
      <c r="A201" s="71" t="s">
        <v>17</v>
      </c>
      <c r="B201" s="45" t="s">
        <v>113</v>
      </c>
      <c r="C201" s="17" t="s">
        <v>234</v>
      </c>
      <c r="D201" s="45" t="s">
        <v>18</v>
      </c>
      <c r="E201" s="46">
        <v>50</v>
      </c>
      <c r="F201" s="46"/>
      <c r="G201" s="46">
        <f>E201+F201</f>
        <v>50</v>
      </c>
      <c r="H201" s="3"/>
    </row>
    <row r="202" spans="1:8" ht="47.25">
      <c r="A202" s="12" t="s">
        <v>102</v>
      </c>
      <c r="B202" s="103" t="s">
        <v>113</v>
      </c>
      <c r="C202" s="13" t="s">
        <v>185</v>
      </c>
      <c r="D202" s="13" t="s">
        <v>0</v>
      </c>
      <c r="E202" s="14">
        <f>E205+E207+E203+E209</f>
        <v>25100.100000000002</v>
      </c>
      <c r="F202" s="14">
        <f>F205+F207+F203+F209</f>
        <v>90</v>
      </c>
      <c r="G202" s="14">
        <f>G205+G207+G203+G209</f>
        <v>25190.100000000002</v>
      </c>
      <c r="H202" s="3"/>
    </row>
    <row r="203" spans="1:8" ht="110.25">
      <c r="A203" s="141" t="s">
        <v>81</v>
      </c>
      <c r="B203" s="30" t="s">
        <v>113</v>
      </c>
      <c r="C203" s="140" t="s">
        <v>288</v>
      </c>
      <c r="D203" s="139"/>
      <c r="E203" s="137">
        <f>E204</f>
        <v>20683.9</v>
      </c>
      <c r="F203" s="137">
        <f>F204</f>
        <v>0</v>
      </c>
      <c r="G203" s="137">
        <f>G204</f>
        <v>20683.9</v>
      </c>
      <c r="H203" s="3"/>
    </row>
    <row r="204" spans="1:9" ht="31.5">
      <c r="A204" s="138" t="s">
        <v>33</v>
      </c>
      <c r="B204" s="30" t="s">
        <v>113</v>
      </c>
      <c r="C204" s="139" t="s">
        <v>288</v>
      </c>
      <c r="D204" s="139" t="s">
        <v>28</v>
      </c>
      <c r="E204" s="137">
        <v>20683.9</v>
      </c>
      <c r="F204" s="137"/>
      <c r="G204" s="137">
        <f>E204+F204</f>
        <v>20683.9</v>
      </c>
      <c r="H204" s="3"/>
      <c r="I204" s="123"/>
    </row>
    <row r="205" spans="1:8" ht="63">
      <c r="A205" s="24" t="s">
        <v>376</v>
      </c>
      <c r="B205" s="45" t="s">
        <v>113</v>
      </c>
      <c r="C205" s="17" t="s">
        <v>378</v>
      </c>
      <c r="D205" s="45"/>
      <c r="E205" s="46">
        <f>E206</f>
        <v>789.5</v>
      </c>
      <c r="F205" s="46">
        <f>F206</f>
        <v>45</v>
      </c>
      <c r="G205" s="46">
        <f>G206</f>
        <v>834.5</v>
      </c>
      <c r="H205" s="3"/>
    </row>
    <row r="206" spans="1:8" ht="15.75">
      <c r="A206" s="43" t="s">
        <v>31</v>
      </c>
      <c r="B206" s="45" t="s">
        <v>113</v>
      </c>
      <c r="C206" s="17" t="s">
        <v>378</v>
      </c>
      <c r="D206" s="45" t="s">
        <v>19</v>
      </c>
      <c r="E206" s="46">
        <v>789.5</v>
      </c>
      <c r="F206" s="46">
        <v>45</v>
      </c>
      <c r="G206" s="46">
        <f>E206+F206</f>
        <v>834.5</v>
      </c>
      <c r="H206" s="3"/>
    </row>
    <row r="207" spans="1:8" ht="51" customHeight="1">
      <c r="A207" s="24" t="s">
        <v>377</v>
      </c>
      <c r="B207" s="45" t="s">
        <v>113</v>
      </c>
      <c r="C207" s="17" t="s">
        <v>379</v>
      </c>
      <c r="D207" s="45"/>
      <c r="E207" s="46">
        <f>E208</f>
        <v>789.5</v>
      </c>
      <c r="F207" s="46">
        <f>F208</f>
        <v>45</v>
      </c>
      <c r="G207" s="46">
        <f>G208</f>
        <v>834.5</v>
      </c>
      <c r="H207" s="3"/>
    </row>
    <row r="208" spans="1:8" ht="15.75">
      <c r="A208" s="43" t="s">
        <v>31</v>
      </c>
      <c r="B208" s="45" t="s">
        <v>113</v>
      </c>
      <c r="C208" s="17" t="s">
        <v>379</v>
      </c>
      <c r="D208" s="45" t="s">
        <v>19</v>
      </c>
      <c r="E208" s="46">
        <v>789.5</v>
      </c>
      <c r="F208" s="46">
        <v>45</v>
      </c>
      <c r="G208" s="46">
        <f>E208+F208</f>
        <v>834.5</v>
      </c>
      <c r="H208" s="3"/>
    </row>
    <row r="209" spans="1:8" ht="51" customHeight="1">
      <c r="A209" s="43" t="s">
        <v>284</v>
      </c>
      <c r="B209" s="45" t="s">
        <v>113</v>
      </c>
      <c r="C209" s="17" t="s">
        <v>340</v>
      </c>
      <c r="D209" s="45"/>
      <c r="E209" s="46">
        <f>E210</f>
        <v>2837.2</v>
      </c>
      <c r="F209" s="46">
        <f>F210</f>
        <v>0</v>
      </c>
      <c r="G209" s="46">
        <f>G210</f>
        <v>2837.2</v>
      </c>
      <c r="H209" s="3"/>
    </row>
    <row r="210" spans="1:8" ht="15.75">
      <c r="A210" s="43" t="s">
        <v>31</v>
      </c>
      <c r="B210" s="45" t="s">
        <v>113</v>
      </c>
      <c r="C210" s="17" t="s">
        <v>340</v>
      </c>
      <c r="D210" s="45" t="s">
        <v>19</v>
      </c>
      <c r="E210" s="46">
        <v>2837.2</v>
      </c>
      <c r="F210" s="46">
        <v>0</v>
      </c>
      <c r="G210" s="46">
        <f>E210+F210</f>
        <v>2837.2</v>
      </c>
      <c r="H210" s="3"/>
    </row>
    <row r="211" spans="1:8" ht="31.5">
      <c r="A211" s="12" t="s">
        <v>103</v>
      </c>
      <c r="B211" s="103" t="s">
        <v>113</v>
      </c>
      <c r="C211" s="13" t="s">
        <v>236</v>
      </c>
      <c r="D211" s="13" t="s">
        <v>0</v>
      </c>
      <c r="E211" s="14">
        <f>E212+E214</f>
        <v>180</v>
      </c>
      <c r="F211" s="14">
        <f>F212+F214</f>
        <v>0</v>
      </c>
      <c r="G211" s="14">
        <f>G212+G214</f>
        <v>180</v>
      </c>
      <c r="H211" s="3"/>
    </row>
    <row r="212" spans="1:8" ht="31.5">
      <c r="A212" s="16" t="s">
        <v>40</v>
      </c>
      <c r="B212" s="30" t="s">
        <v>113</v>
      </c>
      <c r="C212" s="17" t="s">
        <v>237</v>
      </c>
      <c r="D212" s="17"/>
      <c r="E212" s="19">
        <f>E213</f>
        <v>80</v>
      </c>
      <c r="F212" s="19">
        <f>F213</f>
        <v>0</v>
      </c>
      <c r="G212" s="19">
        <f>G213</f>
        <v>80</v>
      </c>
      <c r="H212" s="3"/>
    </row>
    <row r="213" spans="1:8" ht="31.5">
      <c r="A213" s="78" t="s">
        <v>12</v>
      </c>
      <c r="B213" s="45" t="s">
        <v>113</v>
      </c>
      <c r="C213" s="17" t="s">
        <v>237</v>
      </c>
      <c r="D213" s="45" t="s">
        <v>13</v>
      </c>
      <c r="E213" s="46">
        <v>80</v>
      </c>
      <c r="F213" s="46"/>
      <c r="G213" s="46">
        <f>E213+F213</f>
        <v>80</v>
      </c>
      <c r="H213" s="3"/>
    </row>
    <row r="214" spans="1:8" ht="47.25">
      <c r="A214" s="16" t="s">
        <v>285</v>
      </c>
      <c r="B214" s="45" t="s">
        <v>113</v>
      </c>
      <c r="C214" s="17" t="s">
        <v>280</v>
      </c>
      <c r="D214" s="17"/>
      <c r="E214" s="19">
        <f>E215</f>
        <v>100</v>
      </c>
      <c r="F214" s="19">
        <f>F215</f>
        <v>0</v>
      </c>
      <c r="G214" s="19">
        <f>G215</f>
        <v>100</v>
      </c>
      <c r="H214" s="3"/>
    </row>
    <row r="215" spans="1:8" ht="31.5">
      <c r="A215" s="78" t="s">
        <v>12</v>
      </c>
      <c r="B215" s="45" t="s">
        <v>113</v>
      </c>
      <c r="C215" s="17" t="s">
        <v>280</v>
      </c>
      <c r="D215" s="45" t="s">
        <v>13</v>
      </c>
      <c r="E215" s="46">
        <v>100</v>
      </c>
      <c r="F215" s="46">
        <v>0</v>
      </c>
      <c r="G215" s="46">
        <f>E215+F215</f>
        <v>100</v>
      </c>
      <c r="H215" s="3"/>
    </row>
    <row r="216" spans="1:8" ht="15.75">
      <c r="A216" s="94" t="s">
        <v>34</v>
      </c>
      <c r="B216" s="96" t="s">
        <v>113</v>
      </c>
      <c r="C216" s="96" t="s">
        <v>145</v>
      </c>
      <c r="D216" s="96" t="s">
        <v>0</v>
      </c>
      <c r="E216" s="109">
        <f>E219+E248+E252+E246+E227+E229+E223+E225+E233+E235+E237+E217+E241+E239+E250+E243+E231</f>
        <v>42523.60000000001</v>
      </c>
      <c r="F216" s="109">
        <f>F219+F248+F252+F246+F227+F229+F223+F225+F233+F235+F237+F217+F241+F239+F250+F243+F231</f>
        <v>521.5</v>
      </c>
      <c r="G216" s="109">
        <f>G219+G248+G252+G246+G227+G229+G223+G225+G233+G235+G237+G217+G241+G239+G250+G243+G231</f>
        <v>43045.10000000002</v>
      </c>
      <c r="H216" s="3"/>
    </row>
    <row r="217" spans="1:8" ht="15.75">
      <c r="A217" s="71" t="s">
        <v>389</v>
      </c>
      <c r="B217" s="30" t="s">
        <v>113</v>
      </c>
      <c r="C217" s="30" t="s">
        <v>390</v>
      </c>
      <c r="D217" s="30"/>
      <c r="E217" s="46">
        <f>E218</f>
        <v>361.3</v>
      </c>
      <c r="F217" s="46">
        <f>F218</f>
        <v>0</v>
      </c>
      <c r="G217" s="46">
        <f>G218</f>
        <v>361.3</v>
      </c>
      <c r="H217" s="3"/>
    </row>
    <row r="218" spans="1:8" ht="31.5">
      <c r="A218" s="170" t="s">
        <v>15</v>
      </c>
      <c r="B218" s="30" t="s">
        <v>113</v>
      </c>
      <c r="C218" s="30" t="s">
        <v>390</v>
      </c>
      <c r="D218" s="30" t="s">
        <v>10</v>
      </c>
      <c r="E218" s="46">
        <v>361.3</v>
      </c>
      <c r="F218" s="46">
        <v>0</v>
      </c>
      <c r="G218" s="46">
        <f>E218+F218</f>
        <v>361.3</v>
      </c>
      <c r="H218" s="3"/>
    </row>
    <row r="219" spans="1:8" ht="31.5">
      <c r="A219" s="24" t="s">
        <v>75</v>
      </c>
      <c r="B219" s="30" t="s">
        <v>113</v>
      </c>
      <c r="C219" s="45" t="s">
        <v>153</v>
      </c>
      <c r="D219" s="70"/>
      <c r="E219" s="46">
        <f>E222+E221+E220</f>
        <v>39937.100000000006</v>
      </c>
      <c r="F219" s="46">
        <f>F222+F221+F220</f>
        <v>528.3</v>
      </c>
      <c r="G219" s="46">
        <f>G222+G221+G220</f>
        <v>40465.4</v>
      </c>
      <c r="H219" s="3"/>
    </row>
    <row r="220" spans="1:8" ht="31.5">
      <c r="A220" s="170" t="s">
        <v>15</v>
      </c>
      <c r="B220" s="30" t="s">
        <v>113</v>
      </c>
      <c r="C220" s="45" t="s">
        <v>153</v>
      </c>
      <c r="D220" s="45" t="s">
        <v>10</v>
      </c>
      <c r="E220" s="46">
        <v>377.8</v>
      </c>
      <c r="F220" s="46">
        <f>76.6+11.8+8.3</f>
        <v>96.69999999999999</v>
      </c>
      <c r="G220" s="46">
        <f>E220+F220</f>
        <v>474.5</v>
      </c>
      <c r="H220" s="3"/>
    </row>
    <row r="221" spans="1:8" ht="15.75">
      <c r="A221" s="43" t="s">
        <v>31</v>
      </c>
      <c r="B221" s="30" t="s">
        <v>113</v>
      </c>
      <c r="C221" s="45" t="s">
        <v>153</v>
      </c>
      <c r="D221" s="45" t="s">
        <v>19</v>
      </c>
      <c r="E221" s="46">
        <v>40</v>
      </c>
      <c r="F221" s="46">
        <v>20</v>
      </c>
      <c r="G221" s="46">
        <f>E221+F221</f>
        <v>60</v>
      </c>
      <c r="H221" s="3"/>
    </row>
    <row r="222" spans="1:8" ht="15.75">
      <c r="A222" s="50" t="s">
        <v>11</v>
      </c>
      <c r="B222" s="45" t="s">
        <v>113</v>
      </c>
      <c r="C222" s="45" t="s">
        <v>153</v>
      </c>
      <c r="D222" s="45" t="s">
        <v>14</v>
      </c>
      <c r="E222" s="46">
        <v>39519.3</v>
      </c>
      <c r="F222" s="46">
        <f>378.9+32.7</f>
        <v>411.59999999999997</v>
      </c>
      <c r="G222" s="46">
        <f>E222+F222</f>
        <v>39930.9</v>
      </c>
      <c r="H222" s="3"/>
    </row>
    <row r="223" spans="1:8" ht="141.75">
      <c r="A223" s="170" t="s">
        <v>364</v>
      </c>
      <c r="B223" s="45" t="s">
        <v>113</v>
      </c>
      <c r="C223" s="45" t="s">
        <v>365</v>
      </c>
      <c r="D223" s="45"/>
      <c r="E223" s="46">
        <f>E224</f>
        <v>13.3</v>
      </c>
      <c r="F223" s="46">
        <f>F224</f>
        <v>0</v>
      </c>
      <c r="G223" s="46">
        <f>G224</f>
        <v>13.3</v>
      </c>
      <c r="H223" s="3"/>
    </row>
    <row r="224" spans="1:8" ht="31.5">
      <c r="A224" s="50" t="s">
        <v>15</v>
      </c>
      <c r="B224" s="45" t="s">
        <v>113</v>
      </c>
      <c r="C224" s="45" t="s">
        <v>365</v>
      </c>
      <c r="D224" s="45" t="s">
        <v>10</v>
      </c>
      <c r="E224" s="46">
        <v>13.3</v>
      </c>
      <c r="F224" s="46"/>
      <c r="G224" s="46">
        <f>E224+F224</f>
        <v>13.3</v>
      </c>
      <c r="H224" s="3"/>
    </row>
    <row r="225" spans="1:8" ht="63">
      <c r="A225" s="50" t="s">
        <v>366</v>
      </c>
      <c r="B225" s="45" t="s">
        <v>113</v>
      </c>
      <c r="C225" s="45" t="s">
        <v>367</v>
      </c>
      <c r="D225" s="45"/>
      <c r="E225" s="46">
        <f>E226</f>
        <v>9.3</v>
      </c>
      <c r="F225" s="46">
        <f>F226</f>
        <v>0</v>
      </c>
      <c r="G225" s="46">
        <f>G226</f>
        <v>9.3</v>
      </c>
      <c r="H225" s="3"/>
    </row>
    <row r="226" spans="1:8" ht="31.5">
      <c r="A226" s="50" t="s">
        <v>15</v>
      </c>
      <c r="B226" s="45" t="s">
        <v>113</v>
      </c>
      <c r="C226" s="45" t="s">
        <v>367</v>
      </c>
      <c r="D226" s="45" t="s">
        <v>10</v>
      </c>
      <c r="E226" s="46">
        <v>9.3</v>
      </c>
      <c r="F226" s="46"/>
      <c r="G226" s="46">
        <f>E226+F226</f>
        <v>9.3</v>
      </c>
      <c r="H226" s="3"/>
    </row>
    <row r="227" spans="1:8" ht="78.75">
      <c r="A227" s="50" t="s">
        <v>328</v>
      </c>
      <c r="B227" s="45" t="s">
        <v>113</v>
      </c>
      <c r="C227" s="45" t="s">
        <v>326</v>
      </c>
      <c r="D227" s="23"/>
      <c r="E227" s="46">
        <f>E228</f>
        <v>2.7</v>
      </c>
      <c r="F227" s="46">
        <f>F228</f>
        <v>6.6</v>
      </c>
      <c r="G227" s="46">
        <f>G228</f>
        <v>9.3</v>
      </c>
      <c r="H227" s="3"/>
    </row>
    <row r="228" spans="1:8" ht="31.5">
      <c r="A228" s="50" t="s">
        <v>15</v>
      </c>
      <c r="B228" s="45" t="s">
        <v>113</v>
      </c>
      <c r="C228" s="45" t="s">
        <v>326</v>
      </c>
      <c r="D228" s="23" t="s">
        <v>10</v>
      </c>
      <c r="E228" s="46">
        <v>2.7</v>
      </c>
      <c r="F228" s="46">
        <v>6.6</v>
      </c>
      <c r="G228" s="46">
        <f>E228+F228</f>
        <v>9.3</v>
      </c>
      <c r="H228" s="3"/>
    </row>
    <row r="229" spans="1:8" ht="78.75">
      <c r="A229" s="50" t="s">
        <v>329</v>
      </c>
      <c r="B229" s="45" t="s">
        <v>113</v>
      </c>
      <c r="C229" s="45" t="s">
        <v>327</v>
      </c>
      <c r="D229" s="23"/>
      <c r="E229" s="46">
        <f>E230</f>
        <v>8.6</v>
      </c>
      <c r="F229" s="46">
        <f>F230</f>
        <v>0.7</v>
      </c>
      <c r="G229" s="46">
        <f>G230</f>
        <v>9.299999999999999</v>
      </c>
      <c r="H229" s="3"/>
    </row>
    <row r="230" spans="1:8" ht="31.5">
      <c r="A230" s="50" t="s">
        <v>15</v>
      </c>
      <c r="B230" s="45" t="s">
        <v>113</v>
      </c>
      <c r="C230" s="45" t="s">
        <v>327</v>
      </c>
      <c r="D230" s="23" t="s">
        <v>10</v>
      </c>
      <c r="E230" s="46">
        <v>8.6</v>
      </c>
      <c r="F230" s="46">
        <v>0.7</v>
      </c>
      <c r="G230" s="46">
        <f>E230+F230</f>
        <v>9.299999999999999</v>
      </c>
      <c r="H230" s="28">
        <f>F228+F230+F232</f>
        <v>13.2</v>
      </c>
    </row>
    <row r="231" spans="1:8" ht="94.5">
      <c r="A231" s="170" t="s">
        <v>445</v>
      </c>
      <c r="B231" s="45" t="s">
        <v>113</v>
      </c>
      <c r="C231" s="45" t="s">
        <v>444</v>
      </c>
      <c r="D231" s="23"/>
      <c r="E231" s="46">
        <f>E232</f>
        <v>0</v>
      </c>
      <c r="F231" s="46">
        <f>F232</f>
        <v>5.9</v>
      </c>
      <c r="G231" s="46">
        <f>G232</f>
        <v>5.9</v>
      </c>
      <c r="H231" s="3"/>
    </row>
    <row r="232" spans="1:8" ht="31.5">
      <c r="A232" s="50" t="s">
        <v>15</v>
      </c>
      <c r="B232" s="45" t="s">
        <v>113</v>
      </c>
      <c r="C232" s="45" t="s">
        <v>444</v>
      </c>
      <c r="D232" s="23" t="s">
        <v>10</v>
      </c>
      <c r="E232" s="46"/>
      <c r="F232" s="46">
        <v>5.9</v>
      </c>
      <c r="G232" s="46">
        <f>E232+F232</f>
        <v>5.9</v>
      </c>
      <c r="H232" s="3"/>
    </row>
    <row r="233" spans="1:8" ht="94.5">
      <c r="A233" s="170" t="s">
        <v>368</v>
      </c>
      <c r="B233" s="45" t="s">
        <v>113</v>
      </c>
      <c r="C233" s="45" t="s">
        <v>369</v>
      </c>
      <c r="D233" s="45"/>
      <c r="E233" s="46">
        <f>E234</f>
        <v>5.9</v>
      </c>
      <c r="F233" s="46">
        <f>F234</f>
        <v>0</v>
      </c>
      <c r="G233" s="46">
        <f>G234</f>
        <v>5.9</v>
      </c>
      <c r="H233" s="3"/>
    </row>
    <row r="234" spans="1:8" ht="31.5">
      <c r="A234" s="50" t="s">
        <v>15</v>
      </c>
      <c r="B234" s="45" t="s">
        <v>113</v>
      </c>
      <c r="C234" s="45" t="s">
        <v>369</v>
      </c>
      <c r="D234" s="45" t="s">
        <v>10</v>
      </c>
      <c r="E234" s="46">
        <v>5.9</v>
      </c>
      <c r="F234" s="46"/>
      <c r="G234" s="46">
        <f>E234+F234</f>
        <v>5.9</v>
      </c>
      <c r="H234" s="3"/>
    </row>
    <row r="235" spans="1:8" ht="78.75">
      <c r="A235" s="50" t="s">
        <v>370</v>
      </c>
      <c r="B235" s="45" t="s">
        <v>113</v>
      </c>
      <c r="C235" s="45" t="s">
        <v>371</v>
      </c>
      <c r="D235" s="45"/>
      <c r="E235" s="46">
        <f>E236</f>
        <v>5.9</v>
      </c>
      <c r="F235" s="46">
        <f>F236</f>
        <v>0</v>
      </c>
      <c r="G235" s="46">
        <f>G236</f>
        <v>5.9</v>
      </c>
      <c r="H235" s="3"/>
    </row>
    <row r="236" spans="1:8" ht="31.5">
      <c r="A236" s="50" t="s">
        <v>15</v>
      </c>
      <c r="B236" s="45" t="s">
        <v>113</v>
      </c>
      <c r="C236" s="45" t="s">
        <v>371</v>
      </c>
      <c r="D236" s="45" t="s">
        <v>10</v>
      </c>
      <c r="E236" s="46">
        <v>5.9</v>
      </c>
      <c r="F236" s="46"/>
      <c r="G236" s="46">
        <f>E236+F236</f>
        <v>5.9</v>
      </c>
      <c r="H236" s="3"/>
    </row>
    <row r="237" spans="1:8" ht="78.75">
      <c r="A237" s="50" t="s">
        <v>386</v>
      </c>
      <c r="B237" s="45" t="s">
        <v>113</v>
      </c>
      <c r="C237" s="45" t="s">
        <v>387</v>
      </c>
      <c r="D237" s="45"/>
      <c r="E237" s="46">
        <f>E238</f>
        <v>60</v>
      </c>
      <c r="F237" s="46">
        <f>F238</f>
        <v>0</v>
      </c>
      <c r="G237" s="46">
        <f>G238</f>
        <v>60</v>
      </c>
      <c r="H237" s="3"/>
    </row>
    <row r="238" spans="1:8" ht="15.75">
      <c r="A238" s="49" t="s">
        <v>47</v>
      </c>
      <c r="B238" s="45" t="s">
        <v>113</v>
      </c>
      <c r="C238" s="45" t="s">
        <v>387</v>
      </c>
      <c r="D238" s="45" t="s">
        <v>48</v>
      </c>
      <c r="E238" s="46">
        <v>60</v>
      </c>
      <c r="F238" s="46">
        <v>0</v>
      </c>
      <c r="G238" s="46">
        <f>E238+F238</f>
        <v>60</v>
      </c>
      <c r="H238" s="3"/>
    </row>
    <row r="239" spans="1:8" ht="47.25">
      <c r="A239" s="49" t="s">
        <v>271</v>
      </c>
      <c r="B239" s="45" t="s">
        <v>113</v>
      </c>
      <c r="C239" s="45" t="s">
        <v>270</v>
      </c>
      <c r="D239" s="143"/>
      <c r="E239" s="46">
        <f>E240</f>
        <v>165.4</v>
      </c>
      <c r="F239" s="46">
        <f>F240</f>
        <v>0</v>
      </c>
      <c r="G239" s="46">
        <f>G240</f>
        <v>165.4</v>
      </c>
      <c r="H239" s="3"/>
    </row>
    <row r="240" spans="1:8" ht="31.5">
      <c r="A240" s="50" t="s">
        <v>15</v>
      </c>
      <c r="B240" s="45" t="s">
        <v>113</v>
      </c>
      <c r="C240" s="45" t="s">
        <v>270</v>
      </c>
      <c r="D240" s="23" t="s">
        <v>10</v>
      </c>
      <c r="E240" s="46">
        <v>165.4</v>
      </c>
      <c r="F240" s="46">
        <v>0</v>
      </c>
      <c r="G240" s="46">
        <f>E240+F240</f>
        <v>165.4</v>
      </c>
      <c r="H240" s="3"/>
    </row>
    <row r="241" spans="1:8" ht="47.25">
      <c r="A241" s="50" t="s">
        <v>392</v>
      </c>
      <c r="B241" s="45" t="s">
        <v>113</v>
      </c>
      <c r="C241" s="45" t="s">
        <v>391</v>
      </c>
      <c r="D241" s="23"/>
      <c r="E241" s="46">
        <f>E242</f>
        <v>350</v>
      </c>
      <c r="F241" s="46">
        <f>F242</f>
        <v>0</v>
      </c>
      <c r="G241" s="46">
        <f>G242</f>
        <v>350</v>
      </c>
      <c r="H241" s="3"/>
    </row>
    <row r="242" spans="1:8" ht="15.75">
      <c r="A242" s="63" t="s">
        <v>11</v>
      </c>
      <c r="B242" s="45" t="s">
        <v>113</v>
      </c>
      <c r="C242" s="45" t="s">
        <v>391</v>
      </c>
      <c r="D242" s="23" t="s">
        <v>14</v>
      </c>
      <c r="E242" s="46">
        <v>350</v>
      </c>
      <c r="F242" s="46">
        <v>0</v>
      </c>
      <c r="G242" s="46">
        <f>E242+F242</f>
        <v>350</v>
      </c>
      <c r="H242" s="3"/>
    </row>
    <row r="243" spans="1:8" ht="31.5">
      <c r="A243" s="63" t="s">
        <v>410</v>
      </c>
      <c r="B243" s="45" t="s">
        <v>113</v>
      </c>
      <c r="C243" s="45" t="s">
        <v>409</v>
      </c>
      <c r="D243" s="23"/>
      <c r="E243" s="46">
        <f>E244+E245</f>
        <v>50</v>
      </c>
      <c r="F243" s="46">
        <f>F244+F245</f>
        <v>0</v>
      </c>
      <c r="G243" s="46">
        <f>G244+G245</f>
        <v>50</v>
      </c>
      <c r="H243" s="3"/>
    </row>
    <row r="244" spans="1:8" ht="31.5">
      <c r="A244" s="50" t="s">
        <v>15</v>
      </c>
      <c r="B244" s="45" t="s">
        <v>113</v>
      </c>
      <c r="C244" s="45" t="s">
        <v>409</v>
      </c>
      <c r="D244" s="23" t="s">
        <v>10</v>
      </c>
      <c r="E244" s="46">
        <v>50</v>
      </c>
      <c r="F244" s="46">
        <v>-50</v>
      </c>
      <c r="G244" s="46">
        <f>E244+F244</f>
        <v>0</v>
      </c>
      <c r="H244" s="3"/>
    </row>
    <row r="245" spans="1:8" ht="15.75">
      <c r="A245" s="50" t="s">
        <v>31</v>
      </c>
      <c r="B245" s="45" t="s">
        <v>113</v>
      </c>
      <c r="C245" s="45" t="s">
        <v>409</v>
      </c>
      <c r="D245" s="23" t="s">
        <v>19</v>
      </c>
      <c r="E245" s="46"/>
      <c r="F245" s="46">
        <v>50</v>
      </c>
      <c r="G245" s="46">
        <f>E245+F245</f>
        <v>50</v>
      </c>
      <c r="H245" s="3"/>
    </row>
    <row r="246" spans="1:8" ht="49.5" customHeight="1">
      <c r="A246" s="43" t="s">
        <v>299</v>
      </c>
      <c r="B246" s="45" t="s">
        <v>113</v>
      </c>
      <c r="C246" s="45" t="s">
        <v>300</v>
      </c>
      <c r="D246" s="67"/>
      <c r="E246" s="46">
        <f>E247</f>
        <v>586.9</v>
      </c>
      <c r="F246" s="46">
        <f>F247</f>
        <v>0</v>
      </c>
      <c r="G246" s="46">
        <f>G247</f>
        <v>586.9</v>
      </c>
      <c r="H246" s="3"/>
    </row>
    <row r="247" spans="1:8" ht="31.5">
      <c r="A247" s="50" t="s">
        <v>15</v>
      </c>
      <c r="B247" s="45" t="s">
        <v>113</v>
      </c>
      <c r="C247" s="45" t="s">
        <v>300</v>
      </c>
      <c r="D247" s="23" t="s">
        <v>10</v>
      </c>
      <c r="E247" s="46">
        <v>586.9</v>
      </c>
      <c r="F247" s="46"/>
      <c r="G247" s="46">
        <f>E247+F247</f>
        <v>586.9</v>
      </c>
      <c r="H247" s="3"/>
    </row>
    <row r="248" spans="1:8" ht="47.25">
      <c r="A248" s="50" t="s">
        <v>76</v>
      </c>
      <c r="B248" s="45" t="s">
        <v>113</v>
      </c>
      <c r="C248" s="45" t="s">
        <v>154</v>
      </c>
      <c r="D248" s="45"/>
      <c r="E248" s="51">
        <f>E249</f>
        <v>196.1</v>
      </c>
      <c r="F248" s="51">
        <f>F249</f>
        <v>0</v>
      </c>
      <c r="G248" s="51">
        <f>G249</f>
        <v>196.1</v>
      </c>
      <c r="H248" s="122"/>
    </row>
    <row r="249" spans="1:8" ht="15.75">
      <c r="A249" s="50" t="s">
        <v>31</v>
      </c>
      <c r="B249" s="45" t="s">
        <v>113</v>
      </c>
      <c r="C249" s="45" t="s">
        <v>154</v>
      </c>
      <c r="D249" s="45" t="s">
        <v>19</v>
      </c>
      <c r="E249" s="51">
        <v>196.1</v>
      </c>
      <c r="F249" s="51">
        <v>0</v>
      </c>
      <c r="G249" s="51">
        <f>E249+F249</f>
        <v>196.1</v>
      </c>
      <c r="H249" s="122"/>
    </row>
    <row r="250" spans="1:8" ht="47.25">
      <c r="A250" s="50" t="s">
        <v>396</v>
      </c>
      <c r="B250" s="45" t="s">
        <v>113</v>
      </c>
      <c r="C250" s="45" t="s">
        <v>395</v>
      </c>
      <c r="D250" s="45"/>
      <c r="E250" s="169">
        <f>E251</f>
        <v>411.1</v>
      </c>
      <c r="F250" s="169">
        <f>F251</f>
        <v>0</v>
      </c>
      <c r="G250" s="169">
        <f>G251</f>
        <v>411.1</v>
      </c>
      <c r="H250" s="122"/>
    </row>
    <row r="251" spans="1:8" ht="15.75">
      <c r="A251" s="50" t="s">
        <v>31</v>
      </c>
      <c r="B251" s="45" t="s">
        <v>113</v>
      </c>
      <c r="C251" s="45" t="s">
        <v>395</v>
      </c>
      <c r="D251" s="45" t="s">
        <v>19</v>
      </c>
      <c r="E251" s="169">
        <v>411.1</v>
      </c>
      <c r="F251" s="169">
        <v>0</v>
      </c>
      <c r="G251" s="169">
        <f>E251+F251</f>
        <v>411.1</v>
      </c>
      <c r="H251" s="122"/>
    </row>
    <row r="252" spans="1:8" ht="47.25">
      <c r="A252" s="88" t="s">
        <v>66</v>
      </c>
      <c r="B252" s="64">
        <v>923</v>
      </c>
      <c r="C252" s="64" t="s">
        <v>158</v>
      </c>
      <c r="D252" s="64"/>
      <c r="E252" s="91">
        <f>E253</f>
        <v>360</v>
      </c>
      <c r="F252" s="91">
        <f>F253</f>
        <v>-20</v>
      </c>
      <c r="G252" s="91">
        <f>G253</f>
        <v>340</v>
      </c>
      <c r="H252" s="122"/>
    </row>
    <row r="253" spans="1:8" ht="15.75">
      <c r="A253" s="63" t="s">
        <v>11</v>
      </c>
      <c r="B253" s="65">
        <v>923</v>
      </c>
      <c r="C253" s="64" t="s">
        <v>158</v>
      </c>
      <c r="D253" s="65">
        <v>800</v>
      </c>
      <c r="E253" s="68">
        <v>360</v>
      </c>
      <c r="F253" s="68">
        <v>-20</v>
      </c>
      <c r="G253" s="68">
        <f>E253+F253</f>
        <v>340</v>
      </c>
      <c r="H253" s="122"/>
    </row>
    <row r="254" spans="1:8" ht="31.5">
      <c r="A254" s="35" t="s">
        <v>119</v>
      </c>
      <c r="B254" s="36" t="s">
        <v>120</v>
      </c>
      <c r="C254" s="100"/>
      <c r="D254" s="100"/>
      <c r="E254" s="34">
        <f>E255+E294</f>
        <v>184669.89999999994</v>
      </c>
      <c r="F254" s="34">
        <f>F255+F294</f>
        <v>38.099999999999994</v>
      </c>
      <c r="G254" s="34">
        <f>G255+G294</f>
        <v>184707.99999999997</v>
      </c>
      <c r="H254" s="122"/>
    </row>
    <row r="255" spans="1:8" ht="31.5">
      <c r="A255" s="101" t="s">
        <v>93</v>
      </c>
      <c r="B255" s="95" t="s">
        <v>120</v>
      </c>
      <c r="C255" s="95" t="s">
        <v>187</v>
      </c>
      <c r="D255" s="95" t="s">
        <v>0</v>
      </c>
      <c r="E255" s="102">
        <f>E256+E265+E267+E274+E279+E283+E285+E289+E269+E263+E281+E258+E276+E271+E261</f>
        <v>182962.09999999995</v>
      </c>
      <c r="F255" s="102">
        <f>F256+F265+F267+F274+F279+F283+F285+F289+F269+F263+F281+F258+F276+F271+F261</f>
        <v>225.5</v>
      </c>
      <c r="G255" s="102">
        <f>G256+G265+G267+G274+G279+G283+G285+G289+G269+G263+G281+G258+G276+G271+G261</f>
        <v>183187.59999999998</v>
      </c>
      <c r="H255" s="122"/>
    </row>
    <row r="256" spans="1:12" ht="31.5">
      <c r="A256" s="43" t="s">
        <v>57</v>
      </c>
      <c r="B256" s="45" t="s">
        <v>120</v>
      </c>
      <c r="C256" s="45" t="s">
        <v>186</v>
      </c>
      <c r="D256" s="45"/>
      <c r="E256" s="39">
        <f>E257</f>
        <v>25755.8</v>
      </c>
      <c r="F256" s="22">
        <f>F257</f>
        <v>0</v>
      </c>
      <c r="G256" s="22">
        <f>G257</f>
        <v>25755.8</v>
      </c>
      <c r="H256" s="159"/>
      <c r="I256" s="159"/>
      <c r="J256" s="159"/>
      <c r="K256" s="159"/>
      <c r="L256" s="159"/>
    </row>
    <row r="257" spans="1:12" ht="31.5">
      <c r="A257" s="24" t="s">
        <v>12</v>
      </c>
      <c r="B257" s="45" t="s">
        <v>120</v>
      </c>
      <c r="C257" s="45" t="s">
        <v>186</v>
      </c>
      <c r="D257" s="45" t="s">
        <v>13</v>
      </c>
      <c r="E257" s="22">
        <v>25755.8</v>
      </c>
      <c r="F257" s="22">
        <v>0</v>
      </c>
      <c r="G257" s="22">
        <f>E257+F257</f>
        <v>25755.8</v>
      </c>
      <c r="H257" s="184"/>
      <c r="I257" s="185"/>
      <c r="J257" s="159"/>
      <c r="K257" s="159"/>
      <c r="L257" s="159"/>
    </row>
    <row r="258" spans="1:12" ht="63">
      <c r="A258" s="24" t="s">
        <v>352</v>
      </c>
      <c r="B258" s="45" t="s">
        <v>120</v>
      </c>
      <c r="C258" s="45" t="s">
        <v>353</v>
      </c>
      <c r="D258" s="45"/>
      <c r="E258" s="22">
        <f>E260+E259</f>
        <v>17528.3</v>
      </c>
      <c r="F258" s="22">
        <f>F260+F259</f>
        <v>0</v>
      </c>
      <c r="G258" s="22">
        <f>G260+G259</f>
        <v>17528.3</v>
      </c>
      <c r="H258" s="186"/>
      <c r="I258" s="185"/>
      <c r="J258" s="159"/>
      <c r="K258" s="159"/>
      <c r="L258" s="159"/>
    </row>
    <row r="259" spans="1:12" ht="15.75">
      <c r="A259" s="50" t="s">
        <v>47</v>
      </c>
      <c r="B259" s="45" t="s">
        <v>120</v>
      </c>
      <c r="C259" s="45" t="s">
        <v>353</v>
      </c>
      <c r="D259" s="45" t="s">
        <v>48</v>
      </c>
      <c r="E259" s="22">
        <v>4700</v>
      </c>
      <c r="F259" s="22">
        <v>0</v>
      </c>
      <c r="G259" s="22">
        <f>E259+F259</f>
        <v>4700</v>
      </c>
      <c r="H259" s="187"/>
      <c r="I259" s="183"/>
      <c r="J259" s="159"/>
      <c r="K259" s="159"/>
      <c r="L259" s="159"/>
    </row>
    <row r="260" spans="1:12" ht="31.5">
      <c r="A260" s="24" t="s">
        <v>12</v>
      </c>
      <c r="B260" s="45" t="s">
        <v>120</v>
      </c>
      <c r="C260" s="45" t="s">
        <v>353</v>
      </c>
      <c r="D260" s="45" t="s">
        <v>13</v>
      </c>
      <c r="E260" s="22">
        <v>12828.3</v>
      </c>
      <c r="F260" s="22">
        <v>0</v>
      </c>
      <c r="G260" s="22">
        <f>E260+F260</f>
        <v>12828.3</v>
      </c>
      <c r="H260" s="187"/>
      <c r="I260" s="183"/>
      <c r="J260" s="159"/>
      <c r="K260" s="159"/>
      <c r="L260" s="159"/>
    </row>
    <row r="261" spans="1:12" ht="31.5">
      <c r="A261" s="24" t="s">
        <v>398</v>
      </c>
      <c r="B261" s="45" t="s">
        <v>120</v>
      </c>
      <c r="C261" s="45" t="s">
        <v>399</v>
      </c>
      <c r="D261" s="45"/>
      <c r="E261" s="22">
        <f>E262</f>
        <v>20.3</v>
      </c>
      <c r="F261" s="22">
        <f>F262</f>
        <v>0</v>
      </c>
      <c r="G261" s="22">
        <f>G262</f>
        <v>20.3</v>
      </c>
      <c r="H261" s="186"/>
      <c r="I261" s="185"/>
      <c r="J261" s="159"/>
      <c r="K261" s="159"/>
      <c r="L261" s="159"/>
    </row>
    <row r="262" spans="1:12" ht="31.5">
      <c r="A262" s="24" t="s">
        <v>12</v>
      </c>
      <c r="B262" s="45" t="s">
        <v>120</v>
      </c>
      <c r="C262" s="45" t="s">
        <v>399</v>
      </c>
      <c r="D262" s="45" t="s">
        <v>13</v>
      </c>
      <c r="E262" s="22">
        <v>20.3</v>
      </c>
      <c r="F262" s="22">
        <v>0</v>
      </c>
      <c r="G262" s="22">
        <f>E262+F262</f>
        <v>20.3</v>
      </c>
      <c r="H262" s="186"/>
      <c r="I262" s="185"/>
      <c r="J262" s="159"/>
      <c r="K262" s="159"/>
      <c r="L262" s="159"/>
    </row>
    <row r="263" spans="1:12" ht="31.5">
      <c r="A263" s="24" t="s">
        <v>259</v>
      </c>
      <c r="B263" s="45" t="s">
        <v>120</v>
      </c>
      <c r="C263" s="45" t="s">
        <v>347</v>
      </c>
      <c r="D263" s="45"/>
      <c r="E263" s="22">
        <f>E264</f>
        <v>49.8</v>
      </c>
      <c r="F263" s="22">
        <f>F264</f>
        <v>0</v>
      </c>
      <c r="G263" s="22">
        <f>G264</f>
        <v>49.8</v>
      </c>
      <c r="H263" s="188"/>
      <c r="I263" s="188"/>
      <c r="J263" s="161"/>
      <c r="K263" s="162"/>
      <c r="L263" s="163"/>
    </row>
    <row r="264" spans="1:12" ht="31.5">
      <c r="A264" s="24" t="s">
        <v>12</v>
      </c>
      <c r="B264" s="45" t="s">
        <v>120</v>
      </c>
      <c r="C264" s="45" t="s">
        <v>347</v>
      </c>
      <c r="D264" s="45" t="s">
        <v>13</v>
      </c>
      <c r="E264" s="22">
        <v>49.8</v>
      </c>
      <c r="F264" s="22">
        <v>0</v>
      </c>
      <c r="G264" s="22">
        <f>E264+F264</f>
        <v>49.8</v>
      </c>
      <c r="H264" s="188"/>
      <c r="I264" s="188"/>
      <c r="J264" s="161"/>
      <c r="K264" s="164"/>
      <c r="L264" s="163"/>
    </row>
    <row r="265" spans="1:12" ht="15.75">
      <c r="A265" s="24" t="s">
        <v>281</v>
      </c>
      <c r="B265" s="45" t="s">
        <v>120</v>
      </c>
      <c r="C265" s="45" t="s">
        <v>282</v>
      </c>
      <c r="D265" s="45"/>
      <c r="E265" s="22">
        <f>E266</f>
        <v>422.5</v>
      </c>
      <c r="F265" s="46">
        <f>F266</f>
        <v>0</v>
      </c>
      <c r="G265" s="22">
        <f>G266</f>
        <v>422.5</v>
      </c>
      <c r="H265" s="188"/>
      <c r="I265" s="188"/>
      <c r="J265" s="161"/>
      <c r="K265" s="162"/>
      <c r="L265" s="163"/>
    </row>
    <row r="266" spans="1:12" ht="31.5">
      <c r="A266" s="78" t="s">
        <v>12</v>
      </c>
      <c r="B266" s="45" t="s">
        <v>120</v>
      </c>
      <c r="C266" s="45" t="s">
        <v>282</v>
      </c>
      <c r="D266" s="45" t="s">
        <v>13</v>
      </c>
      <c r="E266" s="22">
        <v>422.5</v>
      </c>
      <c r="F266" s="46">
        <v>0</v>
      </c>
      <c r="G266" s="22">
        <f>E266+F266</f>
        <v>422.5</v>
      </c>
      <c r="H266" s="188"/>
      <c r="I266" s="188"/>
      <c r="J266" s="161"/>
      <c r="K266" s="164"/>
      <c r="L266" s="163"/>
    </row>
    <row r="267" spans="1:12" ht="31.5">
      <c r="A267" s="24" t="s">
        <v>259</v>
      </c>
      <c r="B267" s="45" t="s">
        <v>120</v>
      </c>
      <c r="C267" s="45" t="s">
        <v>258</v>
      </c>
      <c r="D267" s="45"/>
      <c r="E267" s="46">
        <f>E268</f>
        <v>17</v>
      </c>
      <c r="F267" s="46">
        <f>F268</f>
        <v>0</v>
      </c>
      <c r="G267" s="46">
        <f>G268</f>
        <v>17</v>
      </c>
      <c r="H267" s="189"/>
      <c r="I267" s="190"/>
      <c r="J267" s="167"/>
      <c r="K267" s="160"/>
      <c r="L267" s="159"/>
    </row>
    <row r="268" spans="1:12" ht="15.75">
      <c r="A268" s="24" t="s">
        <v>47</v>
      </c>
      <c r="B268" s="45" t="s">
        <v>120</v>
      </c>
      <c r="C268" s="45" t="s">
        <v>258</v>
      </c>
      <c r="D268" s="45" t="s">
        <v>48</v>
      </c>
      <c r="E268" s="46">
        <v>17</v>
      </c>
      <c r="F268" s="46"/>
      <c r="G268" s="46">
        <f>E268+F268</f>
        <v>17</v>
      </c>
      <c r="H268" s="185"/>
      <c r="I268" s="185"/>
      <c r="J268" s="168"/>
      <c r="K268" s="159"/>
      <c r="L268" s="159"/>
    </row>
    <row r="269" spans="1:12" ht="31.5">
      <c r="A269" s="24" t="s">
        <v>291</v>
      </c>
      <c r="B269" s="45" t="s">
        <v>120</v>
      </c>
      <c r="C269" s="45" t="s">
        <v>321</v>
      </c>
      <c r="D269" s="45"/>
      <c r="E269" s="46">
        <f>E270</f>
        <v>333.4</v>
      </c>
      <c r="F269" s="46">
        <f>F270</f>
        <v>0</v>
      </c>
      <c r="G269" s="46">
        <f>G270</f>
        <v>333.4</v>
      </c>
      <c r="H269" s="185"/>
      <c r="I269" s="185"/>
      <c r="J269" s="168"/>
      <c r="K269" s="159"/>
      <c r="L269" s="159"/>
    </row>
    <row r="270" spans="1:12" ht="31.5">
      <c r="A270" s="60" t="s">
        <v>15</v>
      </c>
      <c r="B270" s="45" t="s">
        <v>120</v>
      </c>
      <c r="C270" s="45" t="s">
        <v>321</v>
      </c>
      <c r="D270" s="45" t="s">
        <v>10</v>
      </c>
      <c r="E270" s="46">
        <v>333.4</v>
      </c>
      <c r="F270" s="46">
        <v>0</v>
      </c>
      <c r="G270" s="46">
        <f>E270+F270</f>
        <v>333.4</v>
      </c>
      <c r="H270" s="185"/>
      <c r="I270" s="185"/>
      <c r="J270" s="168"/>
      <c r="K270" s="159"/>
      <c r="L270" s="159"/>
    </row>
    <row r="271" spans="1:12" ht="31.5">
      <c r="A271" s="24" t="s">
        <v>375</v>
      </c>
      <c r="B271" s="30" t="s">
        <v>120</v>
      </c>
      <c r="C271" s="45" t="s">
        <v>374</v>
      </c>
      <c r="D271" s="17"/>
      <c r="E271" s="46">
        <f>E273+E272</f>
        <v>772.6</v>
      </c>
      <c r="F271" s="46">
        <f>F273+F272</f>
        <v>-275</v>
      </c>
      <c r="G271" s="46">
        <f>G273+G272</f>
        <v>497.6</v>
      </c>
      <c r="H271" s="191"/>
      <c r="I271" s="191"/>
      <c r="J271" s="159"/>
      <c r="K271" s="159"/>
      <c r="L271" s="159"/>
    </row>
    <row r="272" spans="1:12" ht="15.75">
      <c r="A272" s="24" t="s">
        <v>47</v>
      </c>
      <c r="B272" s="45" t="s">
        <v>120</v>
      </c>
      <c r="C272" s="45" t="s">
        <v>374</v>
      </c>
      <c r="D272" s="45" t="s">
        <v>48</v>
      </c>
      <c r="E272" s="46">
        <v>275</v>
      </c>
      <c r="F272" s="46">
        <v>-275</v>
      </c>
      <c r="G272" s="46">
        <f>E272+F272</f>
        <v>0</v>
      </c>
      <c r="H272" s="192"/>
      <c r="I272" s="183"/>
      <c r="J272" s="167"/>
      <c r="K272" s="159"/>
      <c r="L272" s="159"/>
    </row>
    <row r="273" spans="1:12" ht="31.5">
      <c r="A273" s="24" t="s">
        <v>12</v>
      </c>
      <c r="B273" s="30" t="s">
        <v>120</v>
      </c>
      <c r="C273" s="45" t="s">
        <v>374</v>
      </c>
      <c r="D273" s="17" t="s">
        <v>13</v>
      </c>
      <c r="E273" s="46">
        <v>497.6</v>
      </c>
      <c r="F273" s="46"/>
      <c r="G273" s="46">
        <f>E273+F273</f>
        <v>497.6</v>
      </c>
      <c r="H273" s="193"/>
      <c r="I273" s="192"/>
      <c r="J273" s="167"/>
      <c r="K273" s="159"/>
      <c r="L273" s="159"/>
    </row>
    <row r="274" spans="1:12" ht="31.5">
      <c r="A274" s="43" t="s">
        <v>59</v>
      </c>
      <c r="B274" s="45" t="s">
        <v>120</v>
      </c>
      <c r="C274" s="45" t="s">
        <v>188</v>
      </c>
      <c r="D274" s="45"/>
      <c r="E274" s="46">
        <f>E275</f>
        <v>45981.7</v>
      </c>
      <c r="F274" s="46">
        <f>F275</f>
        <v>0</v>
      </c>
      <c r="G274" s="46">
        <f>G275</f>
        <v>45981.7</v>
      </c>
      <c r="H274" s="194"/>
      <c r="I274" s="194"/>
      <c r="J274" s="176"/>
      <c r="K274" s="159"/>
      <c r="L274" s="159"/>
    </row>
    <row r="275" spans="1:12" ht="31.5">
      <c r="A275" s="78" t="s">
        <v>12</v>
      </c>
      <c r="B275" s="45" t="s">
        <v>120</v>
      </c>
      <c r="C275" s="45" t="s">
        <v>188</v>
      </c>
      <c r="D275" s="45" t="s">
        <v>13</v>
      </c>
      <c r="E275" s="46">
        <v>45981.7</v>
      </c>
      <c r="F275" s="46">
        <v>0</v>
      </c>
      <c r="G275" s="46">
        <f>E275+F275</f>
        <v>45981.7</v>
      </c>
      <c r="H275" s="195"/>
      <c r="I275" s="183"/>
      <c r="J275" s="183"/>
      <c r="K275" s="159"/>
      <c r="L275" s="159"/>
    </row>
    <row r="276" spans="1:12" ht="63">
      <c r="A276" s="24" t="s">
        <v>352</v>
      </c>
      <c r="B276" s="45" t="s">
        <v>120</v>
      </c>
      <c r="C276" s="45" t="s">
        <v>354</v>
      </c>
      <c r="D276" s="45"/>
      <c r="E276" s="46">
        <f>E278+E277</f>
        <v>25010.7</v>
      </c>
      <c r="F276" s="46">
        <f>F278+F277</f>
        <v>0</v>
      </c>
      <c r="G276" s="46">
        <f>G278+G277</f>
        <v>25010.7</v>
      </c>
      <c r="H276" s="185"/>
      <c r="I276" s="185"/>
      <c r="J276" s="159"/>
      <c r="K276" s="159"/>
      <c r="L276" s="159"/>
    </row>
    <row r="277" spans="1:12" ht="15.75">
      <c r="A277" s="24" t="s">
        <v>47</v>
      </c>
      <c r="B277" s="45" t="s">
        <v>120</v>
      </c>
      <c r="C277" s="45" t="s">
        <v>354</v>
      </c>
      <c r="D277" s="45" t="s">
        <v>48</v>
      </c>
      <c r="E277" s="46">
        <v>8162</v>
      </c>
      <c r="F277" s="46">
        <v>0</v>
      </c>
      <c r="G277" s="46">
        <f>E277+F277</f>
        <v>8162</v>
      </c>
      <c r="H277" s="183"/>
      <c r="I277" s="183"/>
      <c r="J277" s="183"/>
      <c r="K277" s="159"/>
      <c r="L277" s="159"/>
    </row>
    <row r="278" spans="1:12" ht="31.5">
      <c r="A278" s="24" t="s">
        <v>12</v>
      </c>
      <c r="B278" s="45" t="s">
        <v>120</v>
      </c>
      <c r="C278" s="45" t="s">
        <v>354</v>
      </c>
      <c r="D278" s="45" t="s">
        <v>13</v>
      </c>
      <c r="E278" s="46">
        <v>16848.7</v>
      </c>
      <c r="F278" s="46">
        <v>0</v>
      </c>
      <c r="G278" s="46">
        <f>E278+F278</f>
        <v>16848.7</v>
      </c>
      <c r="H278" s="195"/>
      <c r="I278" s="183"/>
      <c r="J278" s="183"/>
      <c r="K278" s="159"/>
      <c r="L278" s="159"/>
    </row>
    <row r="279" spans="1:12" ht="48.75" customHeight="1">
      <c r="A279" s="43" t="s">
        <v>58</v>
      </c>
      <c r="B279" s="45" t="s">
        <v>120</v>
      </c>
      <c r="C279" s="45" t="s">
        <v>189</v>
      </c>
      <c r="D279" s="45"/>
      <c r="E279" s="46">
        <f>E280</f>
        <v>22373.4</v>
      </c>
      <c r="F279" s="46">
        <f>F280</f>
        <v>-3.2</v>
      </c>
      <c r="G279" s="46">
        <f>E279+F279</f>
        <v>22370.2</v>
      </c>
      <c r="H279" s="195"/>
      <c r="I279" s="185"/>
      <c r="J279" s="159"/>
      <c r="K279" s="159"/>
      <c r="L279" s="159"/>
    </row>
    <row r="280" spans="1:12" ht="31.5">
      <c r="A280" s="126" t="s">
        <v>12</v>
      </c>
      <c r="B280" s="45" t="s">
        <v>120</v>
      </c>
      <c r="C280" s="45" t="s">
        <v>189</v>
      </c>
      <c r="D280" s="45" t="s">
        <v>13</v>
      </c>
      <c r="E280" s="46">
        <v>22373.4</v>
      </c>
      <c r="F280" s="46">
        <v>-3.2</v>
      </c>
      <c r="G280" s="46">
        <f>E280+F280</f>
        <v>22370.2</v>
      </c>
      <c r="H280" s="185"/>
      <c r="I280" s="185"/>
      <c r="J280" s="159"/>
      <c r="K280" s="159"/>
      <c r="L280" s="159"/>
    </row>
    <row r="281" spans="1:12" ht="63">
      <c r="A281" s="24" t="s">
        <v>348</v>
      </c>
      <c r="B281" s="45" t="s">
        <v>120</v>
      </c>
      <c r="C281" s="45" t="s">
        <v>350</v>
      </c>
      <c r="D281" s="45"/>
      <c r="E281" s="46">
        <f>E282</f>
        <v>3224.3</v>
      </c>
      <c r="F281" s="46">
        <f>F282</f>
        <v>316.3</v>
      </c>
      <c r="G281" s="46">
        <f>G282</f>
        <v>3540.6000000000004</v>
      </c>
      <c r="H281" s="185"/>
      <c r="I281" s="185"/>
      <c r="J281" s="159"/>
      <c r="K281" s="159"/>
      <c r="L281" s="159"/>
    </row>
    <row r="282" spans="1:12" ht="31.5">
      <c r="A282" s="126" t="s">
        <v>12</v>
      </c>
      <c r="B282" s="45" t="s">
        <v>120</v>
      </c>
      <c r="C282" s="45" t="s">
        <v>350</v>
      </c>
      <c r="D282" s="45" t="s">
        <v>13</v>
      </c>
      <c r="E282" s="46">
        <v>3224.3</v>
      </c>
      <c r="F282" s="46">
        <v>316.3</v>
      </c>
      <c r="G282" s="46">
        <f>E282+F282</f>
        <v>3540.6000000000004</v>
      </c>
      <c r="H282" s="185"/>
      <c r="I282" s="185"/>
      <c r="J282" s="159"/>
      <c r="K282" s="159"/>
      <c r="L282" s="159"/>
    </row>
    <row r="283" spans="1:12" ht="15.75">
      <c r="A283" s="43" t="s">
        <v>251</v>
      </c>
      <c r="B283" s="45" t="s">
        <v>120</v>
      </c>
      <c r="C283" s="45" t="s">
        <v>252</v>
      </c>
      <c r="D283" s="45"/>
      <c r="E283" s="46">
        <f>E284</f>
        <v>20</v>
      </c>
      <c r="F283" s="46">
        <f>F284</f>
        <v>0</v>
      </c>
      <c r="G283" s="46">
        <f>G284</f>
        <v>20</v>
      </c>
      <c r="H283" s="185"/>
      <c r="I283" s="185"/>
      <c r="J283" s="159"/>
      <c r="K283" s="159"/>
      <c r="L283" s="159"/>
    </row>
    <row r="284" spans="1:9" ht="15.75">
      <c r="A284" s="43" t="s">
        <v>31</v>
      </c>
      <c r="B284" s="45" t="s">
        <v>120</v>
      </c>
      <c r="C284" s="45" t="s">
        <v>252</v>
      </c>
      <c r="D284" s="45" t="s">
        <v>19</v>
      </c>
      <c r="E284" s="46">
        <v>20</v>
      </c>
      <c r="F284" s="46"/>
      <c r="G284" s="46">
        <f>E284+F284</f>
        <v>20</v>
      </c>
      <c r="H284" s="196"/>
      <c r="I284" s="196"/>
    </row>
    <row r="285" spans="1:9" ht="15.75">
      <c r="A285" s="43" t="s">
        <v>25</v>
      </c>
      <c r="B285" s="45" t="s">
        <v>120</v>
      </c>
      <c r="C285" s="45" t="s">
        <v>190</v>
      </c>
      <c r="D285" s="45"/>
      <c r="E285" s="46">
        <f>E287+E286+E288</f>
        <v>6924.2</v>
      </c>
      <c r="F285" s="46">
        <f>F287+F286+F288</f>
        <v>179.3</v>
      </c>
      <c r="G285" s="46">
        <f>G287+G286+G288</f>
        <v>7103.5</v>
      </c>
      <c r="H285" s="197"/>
      <c r="I285" s="196"/>
    </row>
    <row r="286" spans="1:9" ht="63">
      <c r="A286" s="24" t="s">
        <v>17</v>
      </c>
      <c r="B286" s="45" t="s">
        <v>120</v>
      </c>
      <c r="C286" s="45" t="s">
        <v>190</v>
      </c>
      <c r="D286" s="45" t="s">
        <v>18</v>
      </c>
      <c r="E286" s="46">
        <v>6096.8</v>
      </c>
      <c r="F286" s="46">
        <f>-4+179.3</f>
        <v>175.3</v>
      </c>
      <c r="G286" s="46">
        <f>E286+F286</f>
        <v>6272.1</v>
      </c>
      <c r="H286" s="197"/>
      <c r="I286" s="196"/>
    </row>
    <row r="287" spans="1:9" ht="31.5">
      <c r="A287" s="60" t="s">
        <v>15</v>
      </c>
      <c r="B287" s="45" t="s">
        <v>120</v>
      </c>
      <c r="C287" s="45" t="s">
        <v>190</v>
      </c>
      <c r="D287" s="45" t="s">
        <v>10</v>
      </c>
      <c r="E287" s="46">
        <v>809.4</v>
      </c>
      <c r="F287" s="46">
        <v>4.1</v>
      </c>
      <c r="G287" s="46">
        <f>E287+F287</f>
        <v>813.5</v>
      </c>
      <c r="H287" s="197"/>
      <c r="I287" s="196"/>
    </row>
    <row r="288" spans="1:9" ht="15.75">
      <c r="A288" s="60" t="s">
        <v>11</v>
      </c>
      <c r="B288" s="45" t="s">
        <v>120</v>
      </c>
      <c r="C288" s="45" t="s">
        <v>190</v>
      </c>
      <c r="D288" s="45" t="s">
        <v>14</v>
      </c>
      <c r="E288" s="46">
        <v>18</v>
      </c>
      <c r="F288" s="46">
        <v>-0.1</v>
      </c>
      <c r="G288" s="46">
        <f>E288+F288</f>
        <v>17.9</v>
      </c>
      <c r="H288" s="196"/>
      <c r="I288" s="196"/>
    </row>
    <row r="289" spans="1:9" ht="31.5">
      <c r="A289" s="43" t="s">
        <v>56</v>
      </c>
      <c r="B289" s="45" t="s">
        <v>120</v>
      </c>
      <c r="C289" s="45" t="s">
        <v>191</v>
      </c>
      <c r="D289" s="45"/>
      <c r="E289" s="46">
        <f>E290+E291+E293+E292</f>
        <v>34528.1</v>
      </c>
      <c r="F289" s="46">
        <f>F290+F291+F293+F292</f>
        <v>8.100000000000005</v>
      </c>
      <c r="G289" s="46">
        <f>G290+G291+G293+G292</f>
        <v>34536.2</v>
      </c>
      <c r="H289" s="196"/>
      <c r="I289" s="196"/>
    </row>
    <row r="290" spans="1:9" ht="63">
      <c r="A290" s="24" t="s">
        <v>17</v>
      </c>
      <c r="B290" s="45" t="s">
        <v>120</v>
      </c>
      <c r="C290" s="45" t="s">
        <v>191</v>
      </c>
      <c r="D290" s="45" t="s">
        <v>18</v>
      </c>
      <c r="E290" s="40">
        <v>30332.1</v>
      </c>
      <c r="F290" s="40">
        <f>8.4+12.3+22.5</f>
        <v>43.2</v>
      </c>
      <c r="G290" s="40">
        <f>E290+F290</f>
        <v>30375.3</v>
      </c>
      <c r="H290" s="197"/>
      <c r="I290" s="196"/>
    </row>
    <row r="291" spans="1:9" ht="31.5">
      <c r="A291" s="60" t="s">
        <v>15</v>
      </c>
      <c r="B291" s="45" t="s">
        <v>120</v>
      </c>
      <c r="C291" s="45" t="s">
        <v>191</v>
      </c>
      <c r="D291" s="45" t="s">
        <v>10</v>
      </c>
      <c r="E291" s="46">
        <v>598.3</v>
      </c>
      <c r="F291" s="46">
        <f>3.9-2.2-64.7</f>
        <v>-63</v>
      </c>
      <c r="G291" s="40">
        <f>E291+F291</f>
        <v>535.3</v>
      </c>
      <c r="H291" s="198"/>
      <c r="I291" s="196"/>
    </row>
    <row r="292" spans="1:9" ht="15.75">
      <c r="A292" s="43" t="s">
        <v>31</v>
      </c>
      <c r="B292" s="45" t="s">
        <v>120</v>
      </c>
      <c r="C292" s="45" t="s">
        <v>191</v>
      </c>
      <c r="D292" s="45" t="s">
        <v>19</v>
      </c>
      <c r="E292" s="46">
        <v>3587.9</v>
      </c>
      <c r="F292" s="40">
        <v>32.1</v>
      </c>
      <c r="G292" s="40">
        <f>E292+F292</f>
        <v>3620</v>
      </c>
      <c r="H292" s="198"/>
      <c r="I292" s="196"/>
    </row>
    <row r="293" spans="1:9" ht="15.75">
      <c r="A293" s="60" t="s">
        <v>11</v>
      </c>
      <c r="B293" s="45" t="s">
        <v>120</v>
      </c>
      <c r="C293" s="45" t="s">
        <v>191</v>
      </c>
      <c r="D293" s="45" t="s">
        <v>14</v>
      </c>
      <c r="E293" s="40">
        <v>9.8</v>
      </c>
      <c r="F293" s="40">
        <f>-4.2</f>
        <v>-4.2</v>
      </c>
      <c r="G293" s="40">
        <f>E293+F293</f>
        <v>5.6000000000000005</v>
      </c>
      <c r="H293" s="198"/>
      <c r="I293" s="196"/>
    </row>
    <row r="294" spans="1:9" ht="15.75">
      <c r="A294" s="94" t="s">
        <v>34</v>
      </c>
      <c r="B294" s="96" t="s">
        <v>121</v>
      </c>
      <c r="C294" s="96" t="s">
        <v>145</v>
      </c>
      <c r="D294" s="96"/>
      <c r="E294" s="97">
        <f>E297+E295</f>
        <v>1707.8</v>
      </c>
      <c r="F294" s="97">
        <f>F297+F295</f>
        <v>-187.4</v>
      </c>
      <c r="G294" s="97">
        <f>G297+G295</f>
        <v>1520.4</v>
      </c>
      <c r="H294" s="196"/>
      <c r="I294" s="196"/>
    </row>
    <row r="295" spans="1:7" ht="31.5">
      <c r="A295" s="171" t="s">
        <v>75</v>
      </c>
      <c r="B295" s="172" t="s">
        <v>120</v>
      </c>
      <c r="C295" s="173" t="s">
        <v>153</v>
      </c>
      <c r="D295" s="70"/>
      <c r="E295" s="174">
        <f>E296</f>
        <v>636.7</v>
      </c>
      <c r="F295" s="174">
        <f>F296</f>
        <v>0</v>
      </c>
      <c r="G295" s="174">
        <f>G296</f>
        <v>636.7</v>
      </c>
    </row>
    <row r="296" spans="1:7" ht="15.75">
      <c r="A296" s="175" t="s">
        <v>11</v>
      </c>
      <c r="B296" s="173" t="s">
        <v>120</v>
      </c>
      <c r="C296" s="173" t="s">
        <v>153</v>
      </c>
      <c r="D296" s="173" t="s">
        <v>14</v>
      </c>
      <c r="E296" s="174">
        <v>636.7</v>
      </c>
      <c r="F296" s="174">
        <v>0</v>
      </c>
      <c r="G296" s="174">
        <f>E296+F296</f>
        <v>636.7</v>
      </c>
    </row>
    <row r="297" spans="1:7" ht="63">
      <c r="A297" s="50" t="s">
        <v>274</v>
      </c>
      <c r="B297" s="45" t="s">
        <v>120</v>
      </c>
      <c r="C297" s="45" t="s">
        <v>272</v>
      </c>
      <c r="D297" s="45"/>
      <c r="E297" s="46">
        <f>E298</f>
        <v>1071.1</v>
      </c>
      <c r="F297" s="46">
        <f>F298</f>
        <v>-187.4</v>
      </c>
      <c r="G297" s="46">
        <f>G298</f>
        <v>883.6999999999999</v>
      </c>
    </row>
    <row r="298" spans="1:7" ht="31.5">
      <c r="A298" s="85" t="s">
        <v>12</v>
      </c>
      <c r="B298" s="45" t="s">
        <v>120</v>
      </c>
      <c r="C298" s="45" t="s">
        <v>272</v>
      </c>
      <c r="D298" s="45" t="s">
        <v>13</v>
      </c>
      <c r="E298" s="46">
        <v>1071.1</v>
      </c>
      <c r="F298" s="46">
        <v>-187.4</v>
      </c>
      <c r="G298" s="46">
        <f>F298+E298</f>
        <v>883.6999999999999</v>
      </c>
    </row>
    <row r="299" spans="1:7" ht="31.5">
      <c r="A299" s="35" t="s">
        <v>122</v>
      </c>
      <c r="B299" s="36" t="s">
        <v>123</v>
      </c>
      <c r="C299" s="100"/>
      <c r="D299" s="110"/>
      <c r="E299" s="34">
        <f>E300+E312+E326</f>
        <v>536616.4</v>
      </c>
      <c r="F299" s="34">
        <f>F300+F312+F326</f>
        <v>-77150.3</v>
      </c>
      <c r="G299" s="34">
        <f>G300+G312+G326</f>
        <v>459466.10000000003</v>
      </c>
    </row>
    <row r="300" spans="1:7" ht="47.25">
      <c r="A300" s="101" t="s">
        <v>73</v>
      </c>
      <c r="B300" s="96" t="s">
        <v>123</v>
      </c>
      <c r="C300" s="95" t="s">
        <v>238</v>
      </c>
      <c r="D300" s="95" t="s">
        <v>0</v>
      </c>
      <c r="E300" s="102">
        <f>E309+E301</f>
        <v>510154.20000000007</v>
      </c>
      <c r="F300" s="102">
        <f>F309+F301</f>
        <v>-77150.3</v>
      </c>
      <c r="G300" s="102">
        <f>G309+G301</f>
        <v>433003.9</v>
      </c>
    </row>
    <row r="301" spans="1:8" ht="47.25">
      <c r="A301" s="12" t="s">
        <v>114</v>
      </c>
      <c r="B301" s="103" t="s">
        <v>123</v>
      </c>
      <c r="C301" s="13" t="s">
        <v>242</v>
      </c>
      <c r="D301" s="13" t="s">
        <v>0</v>
      </c>
      <c r="E301" s="119">
        <f>E302+E304+E306</f>
        <v>496972.50000000006</v>
      </c>
      <c r="F301" s="119">
        <f>F302+F304+F306</f>
        <v>-81650.3</v>
      </c>
      <c r="G301" s="119">
        <f>G302+G304+G306</f>
        <v>415322.2</v>
      </c>
      <c r="H301" s="123">
        <f>G301+G64</f>
        <v>930518.8</v>
      </c>
    </row>
    <row r="302" spans="1:7" ht="78.75">
      <c r="A302" s="24" t="s">
        <v>332</v>
      </c>
      <c r="B302" s="45" t="s">
        <v>123</v>
      </c>
      <c r="C302" s="45" t="s">
        <v>333</v>
      </c>
      <c r="D302" s="23"/>
      <c r="E302" s="39">
        <f>E303</f>
        <v>213840.2</v>
      </c>
      <c r="F302" s="39">
        <f>F303</f>
        <v>-36797.6</v>
      </c>
      <c r="G302" s="39">
        <f>G303</f>
        <v>177042.6</v>
      </c>
    </row>
    <row r="303" spans="1:9" ht="31.5">
      <c r="A303" s="24" t="s">
        <v>33</v>
      </c>
      <c r="B303" s="45" t="s">
        <v>123</v>
      </c>
      <c r="C303" s="45" t="s">
        <v>333</v>
      </c>
      <c r="D303" s="23" t="s">
        <v>28</v>
      </c>
      <c r="E303" s="39">
        <v>213840.2</v>
      </c>
      <c r="F303" s="39">
        <f>-113.5-36684.1</f>
        <v>-36797.6</v>
      </c>
      <c r="G303" s="39">
        <f>E303+F303</f>
        <v>177042.6</v>
      </c>
      <c r="I303" s="123"/>
    </row>
    <row r="304" spans="1:10" ht="78.75">
      <c r="A304" s="24" t="s">
        <v>332</v>
      </c>
      <c r="B304" s="45" t="s">
        <v>123</v>
      </c>
      <c r="C304" s="45" t="s">
        <v>334</v>
      </c>
      <c r="D304" s="23"/>
      <c r="E304" s="39">
        <f>E305</f>
        <v>250781.1</v>
      </c>
      <c r="F304" s="39">
        <f>F305</f>
        <v>-44852.700000000004</v>
      </c>
      <c r="G304" s="39">
        <f>G305</f>
        <v>205928.4</v>
      </c>
      <c r="J304" s="123"/>
    </row>
    <row r="305" spans="1:9" ht="31.5">
      <c r="A305" s="24" t="s">
        <v>33</v>
      </c>
      <c r="B305" s="45" t="s">
        <v>123</v>
      </c>
      <c r="C305" s="45" t="s">
        <v>334</v>
      </c>
      <c r="D305" s="23" t="s">
        <v>28</v>
      </c>
      <c r="E305" s="39">
        <v>250781.1</v>
      </c>
      <c r="F305" s="39">
        <f>-230.3-44622.4</f>
        <v>-44852.700000000004</v>
      </c>
      <c r="G305" s="39">
        <f>E305+F305</f>
        <v>205928.4</v>
      </c>
      <c r="I305" s="123"/>
    </row>
    <row r="306" spans="1:7" ht="78.75">
      <c r="A306" s="24" t="s">
        <v>253</v>
      </c>
      <c r="B306" s="45" t="s">
        <v>123</v>
      </c>
      <c r="C306" s="45" t="s">
        <v>260</v>
      </c>
      <c r="D306" s="45"/>
      <c r="E306" s="39">
        <f>E308+E307</f>
        <v>32351.2</v>
      </c>
      <c r="F306" s="39">
        <f>F308+F307</f>
        <v>0</v>
      </c>
      <c r="G306" s="39">
        <f>G308+G307</f>
        <v>32351.2</v>
      </c>
    </row>
    <row r="307" spans="1:7" ht="31.5">
      <c r="A307" s="57" t="s">
        <v>15</v>
      </c>
      <c r="B307" s="45" t="s">
        <v>123</v>
      </c>
      <c r="C307" s="45" t="s">
        <v>260</v>
      </c>
      <c r="D307" s="45" t="s">
        <v>10</v>
      </c>
      <c r="E307" s="39">
        <v>414</v>
      </c>
      <c r="F307" s="39">
        <v>40</v>
      </c>
      <c r="G307" s="39">
        <f>E307+F307</f>
        <v>454</v>
      </c>
    </row>
    <row r="308" spans="1:7" ht="31.5">
      <c r="A308" s="24" t="s">
        <v>33</v>
      </c>
      <c r="B308" s="45" t="s">
        <v>123</v>
      </c>
      <c r="C308" s="45" t="s">
        <v>260</v>
      </c>
      <c r="D308" s="45" t="s">
        <v>28</v>
      </c>
      <c r="E308" s="39">
        <v>31937.2</v>
      </c>
      <c r="F308" s="39">
        <v>-40</v>
      </c>
      <c r="G308" s="39">
        <f>E308+F308</f>
        <v>31897.2</v>
      </c>
    </row>
    <row r="309" spans="1:7" ht="15.75">
      <c r="A309" s="12" t="s">
        <v>318</v>
      </c>
      <c r="B309" s="103" t="s">
        <v>123</v>
      </c>
      <c r="C309" s="13" t="s">
        <v>313</v>
      </c>
      <c r="D309" s="13" t="s">
        <v>0</v>
      </c>
      <c r="E309" s="14">
        <f aca="true" t="shared" si="6" ref="E309:G310">E310</f>
        <v>13181.7</v>
      </c>
      <c r="F309" s="14">
        <f t="shared" si="6"/>
        <v>4500</v>
      </c>
      <c r="G309" s="14">
        <f t="shared" si="6"/>
        <v>17681.7</v>
      </c>
    </row>
    <row r="310" spans="1:7" ht="19.5" customHeight="1">
      <c r="A310" s="25" t="s">
        <v>77</v>
      </c>
      <c r="B310" s="45" t="s">
        <v>123</v>
      </c>
      <c r="C310" s="23" t="s">
        <v>312</v>
      </c>
      <c r="D310" s="23"/>
      <c r="E310" s="22">
        <f t="shared" si="6"/>
        <v>13181.7</v>
      </c>
      <c r="F310" s="22">
        <f t="shared" si="6"/>
        <v>4500</v>
      </c>
      <c r="G310" s="22">
        <f t="shared" si="6"/>
        <v>17681.7</v>
      </c>
    </row>
    <row r="311" spans="1:7" ht="31.5">
      <c r="A311" s="57" t="s">
        <v>15</v>
      </c>
      <c r="B311" s="45" t="s">
        <v>123</v>
      </c>
      <c r="C311" s="23" t="s">
        <v>312</v>
      </c>
      <c r="D311" s="23" t="s">
        <v>10</v>
      </c>
      <c r="E311" s="22">
        <v>13181.7</v>
      </c>
      <c r="F311" s="22">
        <v>4500</v>
      </c>
      <c r="G311" s="22">
        <f>E311+F311</f>
        <v>17681.7</v>
      </c>
    </row>
    <row r="312" spans="1:7" ht="31.5">
      <c r="A312" s="101" t="s">
        <v>94</v>
      </c>
      <c r="B312" s="96" t="s">
        <v>123</v>
      </c>
      <c r="C312" s="95" t="s">
        <v>209</v>
      </c>
      <c r="D312" s="95" t="s">
        <v>0</v>
      </c>
      <c r="E312" s="102">
        <f>E313</f>
        <v>26284.5</v>
      </c>
      <c r="F312" s="102">
        <f>F313</f>
        <v>0</v>
      </c>
      <c r="G312" s="102">
        <f>G313</f>
        <v>26284.5</v>
      </c>
    </row>
    <row r="313" spans="1:7" ht="31.5">
      <c r="A313" s="12" t="s">
        <v>96</v>
      </c>
      <c r="B313" s="103" t="s">
        <v>123</v>
      </c>
      <c r="C313" s="13" t="s">
        <v>212</v>
      </c>
      <c r="D313" s="13" t="s">
        <v>0</v>
      </c>
      <c r="E313" s="14">
        <f>E314+E316+E318+E322</f>
        <v>26284.5</v>
      </c>
      <c r="F313" s="14">
        <f>F314+F316+F318+F322</f>
        <v>0</v>
      </c>
      <c r="G313" s="14">
        <f>G314+G316+G318+G322</f>
        <v>26284.5</v>
      </c>
    </row>
    <row r="314" spans="1:7" ht="47.25">
      <c r="A314" s="59" t="s">
        <v>65</v>
      </c>
      <c r="B314" s="45" t="s">
        <v>123</v>
      </c>
      <c r="C314" s="45" t="s">
        <v>213</v>
      </c>
      <c r="D314" s="23"/>
      <c r="E314" s="22">
        <f>E315</f>
        <v>3855.3</v>
      </c>
      <c r="F314" s="22">
        <f>F315</f>
        <v>0</v>
      </c>
      <c r="G314" s="22">
        <f>G315</f>
        <v>3855.3</v>
      </c>
    </row>
    <row r="315" spans="1:7" ht="31.5">
      <c r="A315" s="48" t="s">
        <v>15</v>
      </c>
      <c r="B315" s="45" t="s">
        <v>123</v>
      </c>
      <c r="C315" s="45" t="s">
        <v>213</v>
      </c>
      <c r="D315" s="45" t="s">
        <v>10</v>
      </c>
      <c r="E315" s="22">
        <v>3855.3</v>
      </c>
      <c r="F315" s="39">
        <v>0</v>
      </c>
      <c r="G315" s="22">
        <f>E315+F315</f>
        <v>3855.3</v>
      </c>
    </row>
    <row r="316" spans="1:7" ht="19.5" customHeight="1">
      <c r="A316" s="59" t="s">
        <v>20</v>
      </c>
      <c r="B316" s="45" t="s">
        <v>123</v>
      </c>
      <c r="C316" s="45" t="s">
        <v>214</v>
      </c>
      <c r="D316" s="23"/>
      <c r="E316" s="22">
        <f>E317</f>
        <v>350</v>
      </c>
      <c r="F316" s="39">
        <f>F317</f>
        <v>0</v>
      </c>
      <c r="G316" s="22">
        <f>G317</f>
        <v>350</v>
      </c>
    </row>
    <row r="317" spans="1:7" ht="31.5">
      <c r="A317" s="48" t="s">
        <v>15</v>
      </c>
      <c r="B317" s="45" t="s">
        <v>123</v>
      </c>
      <c r="C317" s="45" t="s">
        <v>214</v>
      </c>
      <c r="D317" s="45" t="s">
        <v>10</v>
      </c>
      <c r="E317" s="22">
        <v>350</v>
      </c>
      <c r="F317" s="39"/>
      <c r="G317" s="22">
        <f>E317+F317</f>
        <v>350</v>
      </c>
    </row>
    <row r="318" spans="1:7" ht="31.5">
      <c r="A318" s="59" t="s">
        <v>16</v>
      </c>
      <c r="B318" s="45" t="s">
        <v>123</v>
      </c>
      <c r="C318" s="45" t="s">
        <v>215</v>
      </c>
      <c r="D318" s="23"/>
      <c r="E318" s="22">
        <f>SUM(E319:E321)</f>
        <v>16381.6</v>
      </c>
      <c r="F318" s="39">
        <f>SUM(F319:F321)</f>
        <v>3.2</v>
      </c>
      <c r="G318" s="22">
        <f>SUM(G319:G321)</f>
        <v>16384.8</v>
      </c>
    </row>
    <row r="319" spans="1:7" ht="63">
      <c r="A319" s="58" t="s">
        <v>17</v>
      </c>
      <c r="B319" s="45" t="s">
        <v>123</v>
      </c>
      <c r="C319" s="45" t="s">
        <v>215</v>
      </c>
      <c r="D319" s="45" t="s">
        <v>18</v>
      </c>
      <c r="E319" s="22">
        <v>14465</v>
      </c>
      <c r="F319" s="39">
        <v>0</v>
      </c>
      <c r="G319" s="22">
        <f>E319+F319</f>
        <v>14465</v>
      </c>
    </row>
    <row r="320" spans="1:7" ht="31.5">
      <c r="A320" s="48" t="s">
        <v>15</v>
      </c>
      <c r="B320" s="45" t="s">
        <v>123</v>
      </c>
      <c r="C320" s="45" t="s">
        <v>215</v>
      </c>
      <c r="D320" s="45" t="s">
        <v>10</v>
      </c>
      <c r="E320" s="22">
        <v>1901.6</v>
      </c>
      <c r="F320" s="39">
        <v>3.2</v>
      </c>
      <c r="G320" s="22">
        <f>E320+F320</f>
        <v>1904.8</v>
      </c>
    </row>
    <row r="321" spans="1:7" ht="15.75">
      <c r="A321" s="24" t="s">
        <v>11</v>
      </c>
      <c r="B321" s="45" t="s">
        <v>123</v>
      </c>
      <c r="C321" s="45" t="s">
        <v>215</v>
      </c>
      <c r="D321" s="45" t="s">
        <v>14</v>
      </c>
      <c r="E321" s="22">
        <v>15</v>
      </c>
      <c r="F321" s="39"/>
      <c r="G321" s="22">
        <f>E321+F321</f>
        <v>15</v>
      </c>
    </row>
    <row r="322" spans="1:7" ht="31.5">
      <c r="A322" s="59" t="s">
        <v>21</v>
      </c>
      <c r="B322" s="45" t="s">
        <v>123</v>
      </c>
      <c r="C322" s="45" t="s">
        <v>216</v>
      </c>
      <c r="D322" s="23"/>
      <c r="E322" s="22">
        <f>E324+E325+E323</f>
        <v>5697.6</v>
      </c>
      <c r="F322" s="22">
        <f>F324+F325+F323</f>
        <v>-3.2</v>
      </c>
      <c r="G322" s="22">
        <f>G324+G325+G323</f>
        <v>5694.400000000001</v>
      </c>
    </row>
    <row r="323" spans="1:7" ht="63">
      <c r="A323" s="47" t="s">
        <v>17</v>
      </c>
      <c r="B323" s="45" t="s">
        <v>123</v>
      </c>
      <c r="C323" s="45" t="s">
        <v>216</v>
      </c>
      <c r="D323" s="23" t="s">
        <v>18</v>
      </c>
      <c r="E323" s="22">
        <v>1739.7</v>
      </c>
      <c r="F323" s="39">
        <v>0</v>
      </c>
      <c r="G323" s="22">
        <f>E323+F323</f>
        <v>1739.7</v>
      </c>
    </row>
    <row r="324" spans="1:7" ht="31.5">
      <c r="A324" s="48" t="s">
        <v>15</v>
      </c>
      <c r="B324" s="45" t="s">
        <v>123</v>
      </c>
      <c r="C324" s="45" t="s">
        <v>216</v>
      </c>
      <c r="D324" s="45" t="s">
        <v>10</v>
      </c>
      <c r="E324" s="22">
        <v>3347.9</v>
      </c>
      <c r="F324" s="39">
        <v>-3.2</v>
      </c>
      <c r="G324" s="22">
        <f>E324+F324</f>
        <v>3344.7000000000003</v>
      </c>
    </row>
    <row r="325" spans="1:7" ht="15.75">
      <c r="A325" s="77" t="s">
        <v>11</v>
      </c>
      <c r="B325" s="45" t="s">
        <v>123</v>
      </c>
      <c r="C325" s="45" t="s">
        <v>216</v>
      </c>
      <c r="D325" s="45" t="s">
        <v>14</v>
      </c>
      <c r="E325" s="22">
        <v>610</v>
      </c>
      <c r="F325" s="39">
        <v>0</v>
      </c>
      <c r="G325" s="22">
        <f>E325+F325</f>
        <v>610</v>
      </c>
    </row>
    <row r="326" spans="1:7" ht="15.75">
      <c r="A326" s="94" t="s">
        <v>34</v>
      </c>
      <c r="B326" s="96" t="s">
        <v>123</v>
      </c>
      <c r="C326" s="96" t="s">
        <v>145</v>
      </c>
      <c r="D326" s="96" t="s">
        <v>0</v>
      </c>
      <c r="E326" s="102">
        <f>E327</f>
        <v>177.7</v>
      </c>
      <c r="F326" s="102">
        <f>F327</f>
        <v>0</v>
      </c>
      <c r="G326" s="102">
        <f>G327</f>
        <v>177.7</v>
      </c>
    </row>
    <row r="327" spans="1:7" ht="31.5">
      <c r="A327" s="24" t="s">
        <v>75</v>
      </c>
      <c r="B327" s="30" t="s">
        <v>123</v>
      </c>
      <c r="C327" s="45" t="s">
        <v>153</v>
      </c>
      <c r="D327" s="70"/>
      <c r="E327" s="22">
        <f>E328</f>
        <v>177.7</v>
      </c>
      <c r="F327" s="22">
        <f>F328</f>
        <v>0</v>
      </c>
      <c r="G327" s="22">
        <f>E327+F327</f>
        <v>177.7</v>
      </c>
    </row>
    <row r="328" spans="1:7" ht="15.75">
      <c r="A328" s="50" t="s">
        <v>11</v>
      </c>
      <c r="B328" s="45" t="s">
        <v>123</v>
      </c>
      <c r="C328" s="45" t="s">
        <v>153</v>
      </c>
      <c r="D328" s="45" t="s">
        <v>14</v>
      </c>
      <c r="E328" s="22">
        <v>177.7</v>
      </c>
      <c r="F328" s="39">
        <v>0</v>
      </c>
      <c r="G328" s="22">
        <f>E328+F328</f>
        <v>177.7</v>
      </c>
    </row>
    <row r="329" spans="1:7" ht="15.75">
      <c r="A329" s="35" t="s">
        <v>124</v>
      </c>
      <c r="B329" s="36" t="s">
        <v>125</v>
      </c>
      <c r="C329" s="111"/>
      <c r="D329" s="111"/>
      <c r="E329" s="34">
        <f>E330+E389</f>
        <v>1222479.5000000002</v>
      </c>
      <c r="F329" s="34">
        <f>F330+F389</f>
        <v>23841.2</v>
      </c>
      <c r="G329" s="34">
        <f>G330+G389</f>
        <v>1246320.7</v>
      </c>
    </row>
    <row r="330" spans="1:7" ht="31.5">
      <c r="A330" s="101" t="s">
        <v>89</v>
      </c>
      <c r="B330" s="96" t="s">
        <v>125</v>
      </c>
      <c r="C330" s="95" t="s">
        <v>160</v>
      </c>
      <c r="D330" s="95" t="s">
        <v>0</v>
      </c>
      <c r="E330" s="102">
        <f>E331+E343+E363+E374+E379</f>
        <v>1220884.0000000002</v>
      </c>
      <c r="F330" s="102">
        <f>F331+F343+F363+F374+F379</f>
        <v>23841.2</v>
      </c>
      <c r="G330" s="102">
        <f>G331+G343+G363+G374+G379</f>
        <v>1244725.2</v>
      </c>
    </row>
    <row r="331" spans="1:7" ht="31.5">
      <c r="A331" s="12" t="s">
        <v>126</v>
      </c>
      <c r="B331" s="112" t="s">
        <v>125</v>
      </c>
      <c r="C331" s="13" t="s">
        <v>161</v>
      </c>
      <c r="D331" s="13" t="s">
        <v>0</v>
      </c>
      <c r="E331" s="14">
        <f>E332+E338+E336+E341+E334</f>
        <v>449373</v>
      </c>
      <c r="F331" s="14">
        <f>F332+F338+F336+F341+F334</f>
        <v>6239.300000000001</v>
      </c>
      <c r="G331" s="14">
        <f>G332+G338+G336+G341+G334</f>
        <v>455612.3</v>
      </c>
    </row>
    <row r="332" spans="1:7" ht="31.5">
      <c r="A332" s="43" t="s">
        <v>29</v>
      </c>
      <c r="B332" s="45" t="s">
        <v>125</v>
      </c>
      <c r="C332" s="45" t="s">
        <v>159</v>
      </c>
      <c r="D332" s="45"/>
      <c r="E332" s="46">
        <f>E333</f>
        <v>70040.8</v>
      </c>
      <c r="F332" s="46">
        <f>F333</f>
        <v>1200.7</v>
      </c>
      <c r="G332" s="46">
        <f>G333</f>
        <v>71241.5</v>
      </c>
    </row>
    <row r="333" spans="1:7" ht="31.5">
      <c r="A333" s="43" t="s">
        <v>12</v>
      </c>
      <c r="B333" s="45" t="s">
        <v>125</v>
      </c>
      <c r="C333" s="45" t="s">
        <v>159</v>
      </c>
      <c r="D333" s="45" t="s">
        <v>13</v>
      </c>
      <c r="E333" s="40">
        <v>70040.8</v>
      </c>
      <c r="F333" s="40">
        <f>-46.1+1246.8</f>
        <v>1200.7</v>
      </c>
      <c r="G333" s="40">
        <f>E333+F333</f>
        <v>71241.5</v>
      </c>
    </row>
    <row r="334" spans="1:8" ht="47.25">
      <c r="A334" s="43" t="s">
        <v>80</v>
      </c>
      <c r="B334" s="45" t="s">
        <v>125</v>
      </c>
      <c r="C334" s="45" t="s">
        <v>163</v>
      </c>
      <c r="D334" s="45"/>
      <c r="E334" s="46">
        <f>E335</f>
        <v>336389</v>
      </c>
      <c r="F334" s="46">
        <f>F335</f>
        <v>14738.6</v>
      </c>
      <c r="G334" s="46">
        <f>G335</f>
        <v>351127.6</v>
      </c>
      <c r="H334" s="123"/>
    </row>
    <row r="335" spans="1:7" ht="31.5">
      <c r="A335" s="43" t="s">
        <v>12</v>
      </c>
      <c r="B335" s="45" t="s">
        <v>125</v>
      </c>
      <c r="C335" s="45" t="s">
        <v>163</v>
      </c>
      <c r="D335" s="45" t="s">
        <v>13</v>
      </c>
      <c r="E335" s="46">
        <v>336389</v>
      </c>
      <c r="F335" s="46">
        <v>14738.6</v>
      </c>
      <c r="G335" s="46">
        <f>E335+F335</f>
        <v>351127.6</v>
      </c>
    </row>
    <row r="336" spans="1:12" ht="31.5">
      <c r="A336" s="43" t="s">
        <v>30</v>
      </c>
      <c r="B336" s="30" t="s">
        <v>125</v>
      </c>
      <c r="C336" s="45" t="s">
        <v>162</v>
      </c>
      <c r="D336" s="45"/>
      <c r="E336" s="46">
        <f>E337</f>
        <v>21726.6</v>
      </c>
      <c r="F336" s="46">
        <f>F337</f>
        <v>0</v>
      </c>
      <c r="G336" s="46">
        <f>G337</f>
        <v>21726.6</v>
      </c>
      <c r="J336" s="123">
        <f>G334+G346</f>
        <v>891172.1</v>
      </c>
      <c r="K336">
        <v>891172.1</v>
      </c>
      <c r="L336" s="123">
        <f>K336-J336</f>
        <v>0</v>
      </c>
    </row>
    <row r="337" spans="1:7" ht="31.5">
      <c r="A337" s="43" t="s">
        <v>12</v>
      </c>
      <c r="B337" s="23" t="s">
        <v>125</v>
      </c>
      <c r="C337" s="45" t="s">
        <v>162</v>
      </c>
      <c r="D337" s="45" t="s">
        <v>13</v>
      </c>
      <c r="E337" s="46">
        <v>21726.6</v>
      </c>
      <c r="F337" s="46">
        <v>0</v>
      </c>
      <c r="G337" s="46">
        <f>E337+F337</f>
        <v>21726.6</v>
      </c>
    </row>
    <row r="338" spans="1:7" ht="78.75">
      <c r="A338" s="43" t="s">
        <v>79</v>
      </c>
      <c r="B338" s="45" t="s">
        <v>125</v>
      </c>
      <c r="C338" s="45" t="s">
        <v>164</v>
      </c>
      <c r="D338" s="45"/>
      <c r="E338" s="46">
        <f>E340+E339</f>
        <v>19387.6</v>
      </c>
      <c r="F338" s="46">
        <f>F340+F339</f>
        <v>-9700</v>
      </c>
      <c r="G338" s="46">
        <f>G340+G339</f>
        <v>9687.6</v>
      </c>
    </row>
    <row r="339" spans="1:7" ht="15.75">
      <c r="A339" s="43" t="s">
        <v>31</v>
      </c>
      <c r="B339" s="45" t="s">
        <v>125</v>
      </c>
      <c r="C339" s="45" t="s">
        <v>164</v>
      </c>
      <c r="D339" s="45" t="s">
        <v>19</v>
      </c>
      <c r="E339" s="46">
        <v>26.6</v>
      </c>
      <c r="F339" s="46">
        <v>0</v>
      </c>
      <c r="G339" s="46">
        <f>E339+F339</f>
        <v>26.6</v>
      </c>
    </row>
    <row r="340" spans="1:11" ht="31.5">
      <c r="A340" s="43" t="s">
        <v>12</v>
      </c>
      <c r="B340" s="45" t="s">
        <v>125</v>
      </c>
      <c r="C340" s="45" t="s">
        <v>164</v>
      </c>
      <c r="D340" s="45" t="s">
        <v>13</v>
      </c>
      <c r="E340" s="46">
        <v>19361</v>
      </c>
      <c r="F340" s="46">
        <v>-9700</v>
      </c>
      <c r="G340" s="46">
        <f>E340+F340</f>
        <v>9661</v>
      </c>
      <c r="K340" s="123">
        <f>F334+F346</f>
        <v>27963.300000000003</v>
      </c>
    </row>
    <row r="341" spans="1:7" ht="94.5">
      <c r="A341" s="60" t="s">
        <v>279</v>
      </c>
      <c r="B341" s="45" t="s">
        <v>125</v>
      </c>
      <c r="C341" s="45" t="s">
        <v>165</v>
      </c>
      <c r="D341" s="45"/>
      <c r="E341" s="46">
        <f>E342</f>
        <v>1829</v>
      </c>
      <c r="F341" s="46">
        <f>F342</f>
        <v>0</v>
      </c>
      <c r="G341" s="46">
        <f>G342</f>
        <v>1829</v>
      </c>
    </row>
    <row r="342" spans="1:7" ht="15.75">
      <c r="A342" s="43" t="s">
        <v>31</v>
      </c>
      <c r="B342" s="45" t="s">
        <v>125</v>
      </c>
      <c r="C342" s="45" t="s">
        <v>165</v>
      </c>
      <c r="D342" s="45" t="s">
        <v>19</v>
      </c>
      <c r="E342" s="46">
        <v>1829</v>
      </c>
      <c r="F342" s="46"/>
      <c r="G342" s="46">
        <f>E342+F342</f>
        <v>1829</v>
      </c>
    </row>
    <row r="343" spans="1:7" ht="31.5">
      <c r="A343" s="12" t="s">
        <v>90</v>
      </c>
      <c r="B343" s="112" t="s">
        <v>125</v>
      </c>
      <c r="C343" s="13" t="s">
        <v>166</v>
      </c>
      <c r="D343" s="13" t="s">
        <v>0</v>
      </c>
      <c r="E343" s="14">
        <f>E344+E348+E361+E359+E346+E357+E355+E353+E351</f>
        <v>671322.4000000001</v>
      </c>
      <c r="F343" s="14">
        <f>F344+F348+F361+F359+F346+F357+F355+F353+F351</f>
        <v>17145.6</v>
      </c>
      <c r="G343" s="14">
        <f>G344+G348+G361+G359+G346+G357+G355+G353+G351</f>
        <v>688468</v>
      </c>
    </row>
    <row r="344" spans="1:7" ht="31.5">
      <c r="A344" s="43" t="s">
        <v>29</v>
      </c>
      <c r="B344" s="45" t="s">
        <v>125</v>
      </c>
      <c r="C344" s="45" t="s">
        <v>167</v>
      </c>
      <c r="D344" s="45"/>
      <c r="E344" s="46">
        <f>E345</f>
        <v>108651</v>
      </c>
      <c r="F344" s="46">
        <f>F345</f>
        <v>915.3000000000001</v>
      </c>
      <c r="G344" s="46">
        <f>G345</f>
        <v>109566.3</v>
      </c>
    </row>
    <row r="345" spans="1:7" ht="31.5">
      <c r="A345" s="43" t="s">
        <v>12</v>
      </c>
      <c r="B345" s="23" t="s">
        <v>125</v>
      </c>
      <c r="C345" s="45" t="s">
        <v>167</v>
      </c>
      <c r="D345" s="45" t="s">
        <v>13</v>
      </c>
      <c r="E345" s="40">
        <v>108651</v>
      </c>
      <c r="F345" s="40">
        <f>-20.4+935.7</f>
        <v>915.3000000000001</v>
      </c>
      <c r="G345" s="40">
        <f>E345+F345</f>
        <v>109566.3</v>
      </c>
    </row>
    <row r="346" spans="1:7" ht="47.25">
      <c r="A346" s="43" t="s">
        <v>80</v>
      </c>
      <c r="B346" s="23" t="s">
        <v>125</v>
      </c>
      <c r="C346" s="45" t="s">
        <v>169</v>
      </c>
      <c r="D346" s="45"/>
      <c r="E346" s="46">
        <f>E347</f>
        <v>526819.8</v>
      </c>
      <c r="F346" s="46">
        <f>F347</f>
        <v>13224.7</v>
      </c>
      <c r="G346" s="46">
        <f>G347</f>
        <v>540044.5</v>
      </c>
    </row>
    <row r="347" spans="1:7" ht="31.5">
      <c r="A347" s="43" t="s">
        <v>12</v>
      </c>
      <c r="B347" s="45" t="s">
        <v>125</v>
      </c>
      <c r="C347" s="45" t="s">
        <v>169</v>
      </c>
      <c r="D347" s="45" t="s">
        <v>13</v>
      </c>
      <c r="E347" s="46">
        <v>526819.8</v>
      </c>
      <c r="F347" s="46">
        <v>13224.7</v>
      </c>
      <c r="G347" s="46">
        <f>E347+F347</f>
        <v>540044.5</v>
      </c>
    </row>
    <row r="348" spans="1:8" ht="31.5">
      <c r="A348" s="43" t="s">
        <v>32</v>
      </c>
      <c r="B348" s="45" t="s">
        <v>125</v>
      </c>
      <c r="C348" s="45" t="s">
        <v>177</v>
      </c>
      <c r="D348" s="45"/>
      <c r="E348" s="46">
        <f>E349+E350</f>
        <v>3433</v>
      </c>
      <c r="F348" s="46">
        <f>F349+F350</f>
        <v>4.5</v>
      </c>
      <c r="G348" s="46">
        <f>G349+G350</f>
        <v>3437.5</v>
      </c>
      <c r="H348" s="123">
        <f>G348+G355</f>
        <v>3807.3</v>
      </c>
    </row>
    <row r="349" spans="1:9" ht="31.5">
      <c r="A349" s="24" t="s">
        <v>33</v>
      </c>
      <c r="B349" s="45" t="s">
        <v>125</v>
      </c>
      <c r="C349" s="45" t="s">
        <v>177</v>
      </c>
      <c r="D349" s="45" t="s">
        <v>28</v>
      </c>
      <c r="E349" s="46">
        <v>3164.1</v>
      </c>
      <c r="F349" s="46"/>
      <c r="G349" s="46">
        <f>E349+F349</f>
        <v>3164.1</v>
      </c>
      <c r="H349" s="123">
        <f>G308+G305+G303+G204+G73+G71+G69+G48+1304.8</f>
        <v>937027.3</v>
      </c>
      <c r="I349" s="123"/>
    </row>
    <row r="350" spans="1:7" ht="31.5">
      <c r="A350" s="24" t="s">
        <v>12</v>
      </c>
      <c r="B350" s="45" t="s">
        <v>125</v>
      </c>
      <c r="C350" s="45" t="s">
        <v>177</v>
      </c>
      <c r="D350" s="45" t="s">
        <v>13</v>
      </c>
      <c r="E350" s="46">
        <v>268.9</v>
      </c>
      <c r="F350" s="46">
        <v>4.5</v>
      </c>
      <c r="G350" s="46">
        <f>E350+F350</f>
        <v>273.4</v>
      </c>
    </row>
    <row r="351" spans="1:7" ht="48" customHeight="1">
      <c r="A351" s="24" t="s">
        <v>402</v>
      </c>
      <c r="B351" s="45" t="s">
        <v>125</v>
      </c>
      <c r="C351" s="45" t="s">
        <v>404</v>
      </c>
      <c r="D351" s="45"/>
      <c r="E351" s="46">
        <f>E352</f>
        <v>6122.5</v>
      </c>
      <c r="F351" s="46">
        <f>F352</f>
        <v>-6122.5</v>
      </c>
      <c r="G351" s="46">
        <f>G352</f>
        <v>0</v>
      </c>
    </row>
    <row r="352" spans="1:7" ht="31.5">
      <c r="A352" s="24" t="s">
        <v>12</v>
      </c>
      <c r="B352" s="45" t="s">
        <v>125</v>
      </c>
      <c r="C352" s="45" t="s">
        <v>404</v>
      </c>
      <c r="D352" s="45" t="s">
        <v>13</v>
      </c>
      <c r="E352" s="46">
        <v>6122.5</v>
      </c>
      <c r="F352" s="46">
        <v>-6122.5</v>
      </c>
      <c r="G352" s="46">
        <f>E352+F352</f>
        <v>0</v>
      </c>
    </row>
    <row r="353" spans="1:7" ht="43.5" customHeight="1">
      <c r="A353" s="24" t="s">
        <v>402</v>
      </c>
      <c r="B353" s="45" t="s">
        <v>125</v>
      </c>
      <c r="C353" s="45" t="s">
        <v>403</v>
      </c>
      <c r="D353" s="45"/>
      <c r="E353" s="46">
        <f>E354</f>
        <v>1380.1</v>
      </c>
      <c r="F353" s="46">
        <f>F354</f>
        <v>2784.3</v>
      </c>
      <c r="G353" s="46">
        <f>G354</f>
        <v>4164.4</v>
      </c>
    </row>
    <row r="354" spans="1:7" ht="31.5">
      <c r="A354" s="24" t="s">
        <v>12</v>
      </c>
      <c r="B354" s="45" t="s">
        <v>125</v>
      </c>
      <c r="C354" s="45" t="s">
        <v>403</v>
      </c>
      <c r="D354" s="45" t="s">
        <v>13</v>
      </c>
      <c r="E354" s="46">
        <v>1380.1</v>
      </c>
      <c r="F354" s="46">
        <f>2616.8+167.5</f>
        <v>2784.3</v>
      </c>
      <c r="G354" s="46">
        <f>E354+F354</f>
        <v>4164.4</v>
      </c>
    </row>
    <row r="355" spans="1:7" ht="31.5">
      <c r="A355" s="43" t="s">
        <v>290</v>
      </c>
      <c r="B355" s="45" t="s">
        <v>125</v>
      </c>
      <c r="C355" s="45" t="s">
        <v>301</v>
      </c>
      <c r="D355" s="45"/>
      <c r="E355" s="46">
        <f>E356</f>
        <v>369.8</v>
      </c>
      <c r="F355" s="46">
        <f>F356</f>
        <v>0</v>
      </c>
      <c r="G355" s="46">
        <f>G356</f>
        <v>369.8</v>
      </c>
    </row>
    <row r="356" spans="1:7" ht="31.5">
      <c r="A356" s="43" t="s">
        <v>12</v>
      </c>
      <c r="B356" s="45" t="s">
        <v>125</v>
      </c>
      <c r="C356" s="45" t="s">
        <v>301</v>
      </c>
      <c r="D356" s="45" t="s">
        <v>13</v>
      </c>
      <c r="E356" s="46">
        <v>369.8</v>
      </c>
      <c r="F356" s="46"/>
      <c r="G356" s="46">
        <f>E356+F356</f>
        <v>369.8</v>
      </c>
    </row>
    <row r="357" spans="1:8" ht="63">
      <c r="A357" s="43" t="s">
        <v>138</v>
      </c>
      <c r="B357" s="45" t="s">
        <v>125</v>
      </c>
      <c r="C357" s="30" t="s">
        <v>266</v>
      </c>
      <c r="D357" s="45"/>
      <c r="E357" s="40">
        <f>E358</f>
        <v>20600.4</v>
      </c>
      <c r="F357" s="40">
        <f>F358</f>
        <v>6339.3</v>
      </c>
      <c r="G357" s="40">
        <f>G358</f>
        <v>26939.7</v>
      </c>
      <c r="H357" t="s">
        <v>443</v>
      </c>
    </row>
    <row r="358" spans="1:7" ht="31.5">
      <c r="A358" s="43" t="s">
        <v>12</v>
      </c>
      <c r="B358" s="45" t="s">
        <v>125</v>
      </c>
      <c r="C358" s="30" t="s">
        <v>266</v>
      </c>
      <c r="D358" s="45" t="s">
        <v>13</v>
      </c>
      <c r="E358" s="40">
        <v>20600.4</v>
      </c>
      <c r="F358" s="40">
        <f>6277.3+62</f>
        <v>6339.3</v>
      </c>
      <c r="G358" s="40">
        <f>E358+F358</f>
        <v>26939.7</v>
      </c>
    </row>
    <row r="359" spans="1:7" ht="63">
      <c r="A359" s="43" t="s">
        <v>127</v>
      </c>
      <c r="B359" s="45" t="s">
        <v>125</v>
      </c>
      <c r="C359" s="45" t="s">
        <v>168</v>
      </c>
      <c r="D359" s="45"/>
      <c r="E359" s="46">
        <f>E360</f>
        <v>18.8</v>
      </c>
      <c r="F359" s="46">
        <f>F360</f>
        <v>0</v>
      </c>
      <c r="G359" s="46">
        <f>G360</f>
        <v>18.8</v>
      </c>
    </row>
    <row r="360" spans="1:7" ht="15.75">
      <c r="A360" s="43" t="s">
        <v>31</v>
      </c>
      <c r="B360" s="45" t="s">
        <v>125</v>
      </c>
      <c r="C360" s="45" t="s">
        <v>168</v>
      </c>
      <c r="D360" s="45" t="s">
        <v>19</v>
      </c>
      <c r="E360" s="46">
        <v>18.8</v>
      </c>
      <c r="F360" s="46">
        <v>0</v>
      </c>
      <c r="G360" s="46">
        <f>E360+F360</f>
        <v>18.8</v>
      </c>
    </row>
    <row r="361" spans="1:7" ht="94.5">
      <c r="A361" s="60" t="s">
        <v>279</v>
      </c>
      <c r="B361" s="45" t="s">
        <v>125</v>
      </c>
      <c r="C361" s="45" t="s">
        <v>170</v>
      </c>
      <c r="D361" s="45"/>
      <c r="E361" s="46">
        <f>E362</f>
        <v>3927</v>
      </c>
      <c r="F361" s="46">
        <f>F362</f>
        <v>0</v>
      </c>
      <c r="G361" s="46">
        <f>G362</f>
        <v>3927</v>
      </c>
    </row>
    <row r="362" spans="1:9" ht="15.75">
      <c r="A362" s="43" t="s">
        <v>31</v>
      </c>
      <c r="B362" s="45" t="s">
        <v>125</v>
      </c>
      <c r="C362" s="45" t="s">
        <v>170</v>
      </c>
      <c r="D362" s="45" t="s">
        <v>19</v>
      </c>
      <c r="E362" s="46">
        <v>3927</v>
      </c>
      <c r="F362" s="46">
        <v>0</v>
      </c>
      <c r="G362" s="46">
        <f>E362+F362</f>
        <v>3927</v>
      </c>
      <c r="I362" s="123">
        <f>G342+G362+G371+G360+G392+G251+G249</f>
        <v>8146.500000000001</v>
      </c>
    </row>
    <row r="363" spans="1:7" ht="15.75">
      <c r="A363" s="12" t="s">
        <v>91</v>
      </c>
      <c r="B363" s="112" t="s">
        <v>125</v>
      </c>
      <c r="C363" s="13" t="s">
        <v>171</v>
      </c>
      <c r="D363" s="13" t="s">
        <v>0</v>
      </c>
      <c r="E363" s="14">
        <f>E364+E370+E366+E372+E368</f>
        <v>33532.6</v>
      </c>
      <c r="F363" s="14">
        <f>F364+F370+F366+F372+F368</f>
        <v>456.29999999999995</v>
      </c>
      <c r="G363" s="14">
        <f>G364+G370+G366+G372+G368</f>
        <v>33988.9</v>
      </c>
    </row>
    <row r="364" spans="1:7" ht="31.5">
      <c r="A364" s="43" t="s">
        <v>29</v>
      </c>
      <c r="B364" s="45" t="s">
        <v>125</v>
      </c>
      <c r="C364" s="45" t="s">
        <v>172</v>
      </c>
      <c r="D364" s="45"/>
      <c r="E364" s="46">
        <f>E365</f>
        <v>26848.9</v>
      </c>
      <c r="F364" s="46">
        <f>F365</f>
        <v>146.9</v>
      </c>
      <c r="G364" s="46">
        <f>G365</f>
        <v>26995.800000000003</v>
      </c>
    </row>
    <row r="365" spans="1:7" ht="31.5">
      <c r="A365" s="43" t="s">
        <v>12</v>
      </c>
      <c r="B365" s="45" t="s">
        <v>125</v>
      </c>
      <c r="C365" s="45" t="s">
        <v>172</v>
      </c>
      <c r="D365" s="45" t="s">
        <v>13</v>
      </c>
      <c r="E365" s="40">
        <v>26848.9</v>
      </c>
      <c r="F365" s="40">
        <f>-3.1+150</f>
        <v>146.9</v>
      </c>
      <c r="G365" s="40">
        <f>F365+E365</f>
        <v>26995.800000000003</v>
      </c>
    </row>
    <row r="366" spans="1:7" ht="63">
      <c r="A366" s="43" t="s">
        <v>348</v>
      </c>
      <c r="B366" s="45" t="s">
        <v>125</v>
      </c>
      <c r="C366" s="45" t="s">
        <v>351</v>
      </c>
      <c r="D366" s="45"/>
      <c r="E366" s="40">
        <f>E367</f>
        <v>3146.6</v>
      </c>
      <c r="F366" s="40">
        <f>F367</f>
        <v>309.4</v>
      </c>
      <c r="G366" s="40">
        <f>G367</f>
        <v>3456</v>
      </c>
    </row>
    <row r="367" spans="1:7" ht="31.5">
      <c r="A367" s="43" t="s">
        <v>12</v>
      </c>
      <c r="B367" s="45" t="s">
        <v>125</v>
      </c>
      <c r="C367" s="45" t="s">
        <v>351</v>
      </c>
      <c r="D367" s="45" t="s">
        <v>13</v>
      </c>
      <c r="E367" s="40">
        <v>3146.6</v>
      </c>
      <c r="F367" s="40">
        <v>309.4</v>
      </c>
      <c r="G367" s="40">
        <f>E367+F367</f>
        <v>3456</v>
      </c>
    </row>
    <row r="368" spans="1:7" ht="31.5">
      <c r="A368" s="43" t="s">
        <v>408</v>
      </c>
      <c r="B368" s="45" t="s">
        <v>125</v>
      </c>
      <c r="C368" s="45" t="s">
        <v>407</v>
      </c>
      <c r="D368" s="45"/>
      <c r="E368" s="40">
        <f>E369</f>
        <v>205</v>
      </c>
      <c r="F368" s="40">
        <f>F369</f>
        <v>0</v>
      </c>
      <c r="G368" s="40">
        <f>G369</f>
        <v>205</v>
      </c>
    </row>
    <row r="369" spans="1:7" ht="31.5">
      <c r="A369" s="43" t="s">
        <v>12</v>
      </c>
      <c r="B369" s="45" t="s">
        <v>125</v>
      </c>
      <c r="C369" s="45" t="s">
        <v>407</v>
      </c>
      <c r="D369" s="45" t="s">
        <v>13</v>
      </c>
      <c r="E369" s="40">
        <v>205</v>
      </c>
      <c r="F369" s="40">
        <v>0</v>
      </c>
      <c r="G369" s="40">
        <f>E369+F369</f>
        <v>205</v>
      </c>
    </row>
    <row r="370" spans="1:9" ht="94.5">
      <c r="A370" s="60" t="s">
        <v>279</v>
      </c>
      <c r="B370" s="45" t="s">
        <v>125</v>
      </c>
      <c r="C370" s="45" t="s">
        <v>173</v>
      </c>
      <c r="D370" s="45"/>
      <c r="E370" s="46">
        <f>E371</f>
        <v>169</v>
      </c>
      <c r="F370" s="46">
        <f>F371</f>
        <v>0</v>
      </c>
      <c r="G370" s="46">
        <f>G371</f>
        <v>169</v>
      </c>
      <c r="I370" s="123"/>
    </row>
    <row r="371" spans="1:7" ht="15.75">
      <c r="A371" s="43" t="s">
        <v>31</v>
      </c>
      <c r="B371" s="45" t="s">
        <v>125</v>
      </c>
      <c r="C371" s="45" t="s">
        <v>173</v>
      </c>
      <c r="D371" s="45" t="s">
        <v>19</v>
      </c>
      <c r="E371" s="46">
        <v>169</v>
      </c>
      <c r="F371" s="46"/>
      <c r="G371" s="46">
        <f>E371+F371</f>
        <v>169</v>
      </c>
    </row>
    <row r="372" spans="1:7" ht="31.5">
      <c r="A372" s="43" t="s">
        <v>384</v>
      </c>
      <c r="B372" s="45" t="s">
        <v>125</v>
      </c>
      <c r="C372" s="45" t="s">
        <v>385</v>
      </c>
      <c r="D372" s="45"/>
      <c r="E372" s="46">
        <f>E373</f>
        <v>3163.1</v>
      </c>
      <c r="F372" s="46">
        <f>F373</f>
        <v>0</v>
      </c>
      <c r="G372" s="46">
        <f>G373</f>
        <v>3163.1</v>
      </c>
    </row>
    <row r="373" spans="1:7" ht="31.5">
      <c r="A373" s="43" t="s">
        <v>12</v>
      </c>
      <c r="B373" s="45" t="s">
        <v>125</v>
      </c>
      <c r="C373" s="45" t="s">
        <v>385</v>
      </c>
      <c r="D373" s="45" t="s">
        <v>13</v>
      </c>
      <c r="E373" s="46">
        <v>3163.1</v>
      </c>
      <c r="F373" s="46">
        <v>0</v>
      </c>
      <c r="G373" s="46">
        <f>E373+F373</f>
        <v>3163.1</v>
      </c>
    </row>
    <row r="374" spans="1:7" ht="31.5">
      <c r="A374" s="12" t="s">
        <v>92</v>
      </c>
      <c r="B374" s="112" t="s">
        <v>125</v>
      </c>
      <c r="C374" s="13" t="s">
        <v>181</v>
      </c>
      <c r="D374" s="13" t="s">
        <v>0</v>
      </c>
      <c r="E374" s="14">
        <f>E375</f>
        <v>5249.599999999999</v>
      </c>
      <c r="F374" s="14">
        <f>F375</f>
        <v>0</v>
      </c>
      <c r="G374" s="14">
        <f>G375</f>
        <v>5249.599999999999</v>
      </c>
    </row>
    <row r="375" spans="1:7" ht="31.5">
      <c r="A375" s="43" t="s">
        <v>265</v>
      </c>
      <c r="B375" s="45" t="s">
        <v>125</v>
      </c>
      <c r="C375" s="45" t="s">
        <v>257</v>
      </c>
      <c r="D375" s="45"/>
      <c r="E375" s="46">
        <f>E377+E378+E376</f>
        <v>5249.599999999999</v>
      </c>
      <c r="F375" s="46">
        <f>F377+F378+F376</f>
        <v>0</v>
      </c>
      <c r="G375" s="46">
        <f>G377+G378+G376</f>
        <v>5249.599999999999</v>
      </c>
    </row>
    <row r="376" spans="1:7" ht="63">
      <c r="A376" s="43" t="s">
        <v>17</v>
      </c>
      <c r="B376" s="45" t="s">
        <v>125</v>
      </c>
      <c r="C376" s="45" t="s">
        <v>257</v>
      </c>
      <c r="D376" s="45" t="s">
        <v>18</v>
      </c>
      <c r="E376" s="46">
        <v>8.2</v>
      </c>
      <c r="F376" s="46"/>
      <c r="G376" s="46">
        <f>E376+F376</f>
        <v>8.2</v>
      </c>
    </row>
    <row r="377" spans="1:7" ht="31.5">
      <c r="A377" s="43" t="s">
        <v>15</v>
      </c>
      <c r="B377" s="45" t="s">
        <v>125</v>
      </c>
      <c r="C377" s="45" t="s">
        <v>257</v>
      </c>
      <c r="D377" s="45" t="s">
        <v>10</v>
      </c>
      <c r="E377" s="46">
        <v>125</v>
      </c>
      <c r="F377" s="46">
        <v>-0.3</v>
      </c>
      <c r="G377" s="46">
        <f>E377+F377</f>
        <v>124.7</v>
      </c>
    </row>
    <row r="378" spans="1:7" ht="31.5">
      <c r="A378" s="84" t="s">
        <v>12</v>
      </c>
      <c r="B378" s="45" t="s">
        <v>125</v>
      </c>
      <c r="C378" s="45" t="s">
        <v>257</v>
      </c>
      <c r="D378" s="45" t="s">
        <v>13</v>
      </c>
      <c r="E378" s="46">
        <v>5116.4</v>
      </c>
      <c r="F378" s="46">
        <v>0.3</v>
      </c>
      <c r="G378" s="46">
        <f>E378+F378</f>
        <v>5116.7</v>
      </c>
    </row>
    <row r="379" spans="1:7" ht="31.5">
      <c r="A379" s="12" t="s">
        <v>85</v>
      </c>
      <c r="B379" s="112" t="s">
        <v>125</v>
      </c>
      <c r="C379" s="13" t="s">
        <v>174</v>
      </c>
      <c r="D379" s="13" t="s">
        <v>0</v>
      </c>
      <c r="E379" s="14">
        <f>E380+E385</f>
        <v>61406.399999999994</v>
      </c>
      <c r="F379" s="14">
        <f>F380+F385</f>
        <v>0</v>
      </c>
      <c r="G379" s="14">
        <f>G380+G385</f>
        <v>61406.399999999994</v>
      </c>
    </row>
    <row r="380" spans="1:7" ht="31.5">
      <c r="A380" s="43" t="s">
        <v>16</v>
      </c>
      <c r="B380" s="45" t="s">
        <v>125</v>
      </c>
      <c r="C380" s="45" t="s">
        <v>175</v>
      </c>
      <c r="D380" s="45"/>
      <c r="E380" s="46">
        <f>E381+E382+E384+E383</f>
        <v>31792</v>
      </c>
      <c r="F380" s="46">
        <f>F381+F382+F384+F383</f>
        <v>-19.1</v>
      </c>
      <c r="G380" s="46">
        <f>G381+G382+G384+G383</f>
        <v>31772.899999999998</v>
      </c>
    </row>
    <row r="381" spans="1:7" ht="63">
      <c r="A381" s="43" t="s">
        <v>17</v>
      </c>
      <c r="B381" s="45" t="s">
        <v>125</v>
      </c>
      <c r="C381" s="45" t="s">
        <v>175</v>
      </c>
      <c r="D381" s="45" t="s">
        <v>18</v>
      </c>
      <c r="E381" s="46">
        <v>26408.5</v>
      </c>
      <c r="F381" s="46">
        <v>-10.4</v>
      </c>
      <c r="G381" s="46">
        <f>E381+F381</f>
        <v>26398.1</v>
      </c>
    </row>
    <row r="382" spans="1:7" ht="31.5">
      <c r="A382" s="43" t="s">
        <v>15</v>
      </c>
      <c r="B382" s="45" t="s">
        <v>125</v>
      </c>
      <c r="C382" s="45" t="s">
        <v>175</v>
      </c>
      <c r="D382" s="45" t="s">
        <v>10</v>
      </c>
      <c r="E382" s="46">
        <v>4905.8</v>
      </c>
      <c r="F382" s="46">
        <v>2.5</v>
      </c>
      <c r="G382" s="46">
        <f>E382+F382</f>
        <v>4908.3</v>
      </c>
    </row>
    <row r="383" spans="1:7" ht="15.75">
      <c r="A383" s="179" t="s">
        <v>31</v>
      </c>
      <c r="B383" s="45" t="s">
        <v>125</v>
      </c>
      <c r="C383" s="45" t="s">
        <v>175</v>
      </c>
      <c r="D383" s="45" t="s">
        <v>19</v>
      </c>
      <c r="E383" s="46">
        <v>139.4</v>
      </c>
      <c r="F383" s="46">
        <v>0</v>
      </c>
      <c r="G383" s="46">
        <f>E383+F383</f>
        <v>139.4</v>
      </c>
    </row>
    <row r="384" spans="1:7" ht="15.75">
      <c r="A384" s="48" t="s">
        <v>11</v>
      </c>
      <c r="B384" s="45" t="s">
        <v>125</v>
      </c>
      <c r="C384" s="45" t="s">
        <v>175</v>
      </c>
      <c r="D384" s="45" t="s">
        <v>14</v>
      </c>
      <c r="E384" s="40">
        <v>338.3</v>
      </c>
      <c r="F384" s="40">
        <v>-11.2</v>
      </c>
      <c r="G384" s="46">
        <f>E384+F384</f>
        <v>327.1</v>
      </c>
    </row>
    <row r="385" spans="1:7" ht="31.5">
      <c r="A385" s="43" t="s">
        <v>62</v>
      </c>
      <c r="B385" s="45" t="s">
        <v>125</v>
      </c>
      <c r="C385" s="45" t="s">
        <v>182</v>
      </c>
      <c r="D385" s="45"/>
      <c r="E385" s="46">
        <f>E386+E387+E388</f>
        <v>29614.399999999998</v>
      </c>
      <c r="F385" s="46">
        <f>F386+F387+F388</f>
        <v>19.1</v>
      </c>
      <c r="G385" s="46">
        <f>G386+G387+G388</f>
        <v>29633.5</v>
      </c>
    </row>
    <row r="386" spans="1:7" ht="63">
      <c r="A386" s="43" t="s">
        <v>17</v>
      </c>
      <c r="B386" s="45" t="s">
        <v>125</v>
      </c>
      <c r="C386" s="45" t="s">
        <v>176</v>
      </c>
      <c r="D386" s="45" t="s">
        <v>18</v>
      </c>
      <c r="E386" s="46">
        <v>28265.1</v>
      </c>
      <c r="F386" s="46">
        <v>-30.6</v>
      </c>
      <c r="G386" s="46">
        <f>E386+F386</f>
        <v>28234.5</v>
      </c>
    </row>
    <row r="387" spans="1:8" ht="31.5">
      <c r="A387" s="43" t="s">
        <v>15</v>
      </c>
      <c r="B387" s="45" t="s">
        <v>125</v>
      </c>
      <c r="C387" s="45" t="s">
        <v>176</v>
      </c>
      <c r="D387" s="45" t="s">
        <v>10</v>
      </c>
      <c r="E387" s="40">
        <v>1347.7</v>
      </c>
      <c r="F387" s="40">
        <f>30.6+19.1</f>
        <v>49.7</v>
      </c>
      <c r="G387" s="46">
        <f>E387+F387</f>
        <v>1397.4</v>
      </c>
      <c r="H387" s="123"/>
    </row>
    <row r="388" spans="1:8" ht="15.75">
      <c r="A388" s="43" t="s">
        <v>11</v>
      </c>
      <c r="B388" s="45" t="s">
        <v>125</v>
      </c>
      <c r="C388" s="45" t="s">
        <v>176</v>
      </c>
      <c r="D388" s="45" t="s">
        <v>14</v>
      </c>
      <c r="E388" s="40">
        <v>1.6</v>
      </c>
      <c r="F388" s="40">
        <v>0</v>
      </c>
      <c r="G388" s="46">
        <f>E388+F388</f>
        <v>1.6</v>
      </c>
      <c r="H388" s="123"/>
    </row>
    <row r="389" spans="1:7" ht="31.5">
      <c r="A389" s="101" t="s">
        <v>100</v>
      </c>
      <c r="B389" s="95" t="s">
        <v>125</v>
      </c>
      <c r="C389" s="95" t="s">
        <v>232</v>
      </c>
      <c r="D389" s="95" t="s">
        <v>0</v>
      </c>
      <c r="E389" s="113">
        <f>E390</f>
        <v>1595.5</v>
      </c>
      <c r="F389" s="113">
        <f aca="true" t="shared" si="7" ref="F389:G391">F390</f>
        <v>0</v>
      </c>
      <c r="G389" s="113">
        <f t="shared" si="7"/>
        <v>1595.5</v>
      </c>
    </row>
    <row r="390" spans="1:7" ht="47.25">
      <c r="A390" s="12" t="s">
        <v>102</v>
      </c>
      <c r="B390" s="112" t="s">
        <v>125</v>
      </c>
      <c r="C390" s="13" t="s">
        <v>185</v>
      </c>
      <c r="D390" s="13" t="s">
        <v>0</v>
      </c>
      <c r="E390" s="14">
        <f>E391</f>
        <v>1595.5</v>
      </c>
      <c r="F390" s="14">
        <f t="shared" si="7"/>
        <v>0</v>
      </c>
      <c r="G390" s="14">
        <f t="shared" si="7"/>
        <v>1595.5</v>
      </c>
    </row>
    <row r="391" spans="1:7" ht="78.75">
      <c r="A391" s="44" t="s">
        <v>128</v>
      </c>
      <c r="B391" s="30" t="s">
        <v>125</v>
      </c>
      <c r="C391" s="38" t="s">
        <v>235</v>
      </c>
      <c r="D391" s="38"/>
      <c r="E391" s="68">
        <f>E392</f>
        <v>1595.5</v>
      </c>
      <c r="F391" s="68">
        <f t="shared" si="7"/>
        <v>0</v>
      </c>
      <c r="G391" s="68">
        <f t="shared" si="7"/>
        <v>1595.5</v>
      </c>
    </row>
    <row r="392" spans="1:10" ht="15.75">
      <c r="A392" s="44" t="s">
        <v>31</v>
      </c>
      <c r="B392" s="30" t="s">
        <v>125</v>
      </c>
      <c r="C392" s="38" t="s">
        <v>235</v>
      </c>
      <c r="D392" s="38" t="s">
        <v>19</v>
      </c>
      <c r="E392" s="68">
        <v>1595.5</v>
      </c>
      <c r="F392" s="68">
        <v>0</v>
      </c>
      <c r="G392" s="68">
        <f>E392+F392</f>
        <v>1595.5</v>
      </c>
      <c r="H392" s="123"/>
      <c r="I392" s="123"/>
      <c r="J392" s="123"/>
    </row>
    <row r="393" spans="1:7" ht="15.75">
      <c r="A393" s="35" t="s">
        <v>129</v>
      </c>
      <c r="B393" s="36" t="s">
        <v>130</v>
      </c>
      <c r="C393" s="100"/>
      <c r="D393" s="110"/>
      <c r="E393" s="34">
        <f>E394+E401</f>
        <v>50901.8</v>
      </c>
      <c r="F393" s="34">
        <f>F394+F401</f>
        <v>13865.9</v>
      </c>
      <c r="G393" s="34">
        <f>G394+G401</f>
        <v>64767.7</v>
      </c>
    </row>
    <row r="394" spans="1:7" ht="31.5">
      <c r="A394" s="101" t="s">
        <v>94</v>
      </c>
      <c r="B394" s="114" t="s">
        <v>130</v>
      </c>
      <c r="C394" s="95" t="s">
        <v>209</v>
      </c>
      <c r="D394" s="95" t="s">
        <v>0</v>
      </c>
      <c r="E394" s="102">
        <f aca="true" t="shared" si="8" ref="E394:G395">E395</f>
        <v>22149.1</v>
      </c>
      <c r="F394" s="102">
        <f t="shared" si="8"/>
        <v>-250</v>
      </c>
      <c r="G394" s="102">
        <f t="shared" si="8"/>
        <v>21899.1</v>
      </c>
    </row>
    <row r="395" spans="1:7" ht="31.5">
      <c r="A395" s="12" t="s">
        <v>95</v>
      </c>
      <c r="B395" s="103" t="s">
        <v>130</v>
      </c>
      <c r="C395" s="13" t="s">
        <v>210</v>
      </c>
      <c r="D395" s="13" t="s">
        <v>0</v>
      </c>
      <c r="E395" s="14">
        <f t="shared" si="8"/>
        <v>22149.1</v>
      </c>
      <c r="F395" s="14">
        <f t="shared" si="8"/>
        <v>-250</v>
      </c>
      <c r="G395" s="14">
        <f t="shared" si="8"/>
        <v>21899.1</v>
      </c>
    </row>
    <row r="396" spans="1:7" ht="31.5">
      <c r="A396" s="79" t="s">
        <v>16</v>
      </c>
      <c r="B396" s="45" t="s">
        <v>130</v>
      </c>
      <c r="C396" s="17" t="s">
        <v>211</v>
      </c>
      <c r="D396" s="23"/>
      <c r="E396" s="22">
        <f>SUM(E397:E400)</f>
        <v>22149.1</v>
      </c>
      <c r="F396" s="22">
        <f>SUM(F397:F400)</f>
        <v>-250</v>
      </c>
      <c r="G396" s="22">
        <f>SUM(G397:G400)</f>
        <v>21899.1</v>
      </c>
    </row>
    <row r="397" spans="1:7" ht="63">
      <c r="A397" s="58" t="s">
        <v>17</v>
      </c>
      <c r="B397" s="45" t="s">
        <v>130</v>
      </c>
      <c r="C397" s="17" t="s">
        <v>211</v>
      </c>
      <c r="D397" s="45" t="s">
        <v>18</v>
      </c>
      <c r="E397" s="22">
        <v>20213.7</v>
      </c>
      <c r="F397" s="22">
        <v>-210</v>
      </c>
      <c r="G397" s="22">
        <f>E397+F397</f>
        <v>20003.7</v>
      </c>
    </row>
    <row r="398" spans="1:7" ht="31.5">
      <c r="A398" s="48" t="s">
        <v>15</v>
      </c>
      <c r="B398" s="45" t="s">
        <v>130</v>
      </c>
      <c r="C398" s="17" t="s">
        <v>211</v>
      </c>
      <c r="D398" s="45" t="s">
        <v>10</v>
      </c>
      <c r="E398" s="22">
        <f>1283.4+8.7</f>
        <v>1292.1000000000001</v>
      </c>
      <c r="F398" s="22">
        <v>-40</v>
      </c>
      <c r="G398" s="22">
        <f>E398+F398</f>
        <v>1252.1000000000001</v>
      </c>
    </row>
    <row r="399" spans="1:7" ht="15.75">
      <c r="A399" s="44" t="s">
        <v>31</v>
      </c>
      <c r="B399" s="45" t="s">
        <v>130</v>
      </c>
      <c r="C399" s="17" t="s">
        <v>211</v>
      </c>
      <c r="D399" s="45" t="s">
        <v>19</v>
      </c>
      <c r="E399" s="22">
        <v>619.7</v>
      </c>
      <c r="F399" s="22">
        <v>0</v>
      </c>
      <c r="G399" s="22">
        <f>E399+F399</f>
        <v>619.7</v>
      </c>
    </row>
    <row r="400" spans="1:7" ht="15.75">
      <c r="A400" s="80" t="s">
        <v>11</v>
      </c>
      <c r="B400" s="45" t="s">
        <v>130</v>
      </c>
      <c r="C400" s="17" t="s">
        <v>211</v>
      </c>
      <c r="D400" s="45" t="s">
        <v>14</v>
      </c>
      <c r="E400" s="22">
        <v>23.6</v>
      </c>
      <c r="F400" s="22"/>
      <c r="G400" s="22">
        <f>E400+F400</f>
        <v>23.6</v>
      </c>
    </row>
    <row r="401" spans="1:7" ht="15.75">
      <c r="A401" s="94" t="s">
        <v>34</v>
      </c>
      <c r="B401" s="96" t="s">
        <v>130</v>
      </c>
      <c r="C401" s="96" t="s">
        <v>145</v>
      </c>
      <c r="D401" s="96" t="s">
        <v>0</v>
      </c>
      <c r="E401" s="97">
        <f>E408+E410+E412+E414+E416+E418+E406+E420+E422+E404+E402+E424</f>
        <v>28752.700000000004</v>
      </c>
      <c r="F401" s="97">
        <f>F408+F410+F412+F414+F416+F418+F406+F420+F422+F404+F402+F424</f>
        <v>14115.9</v>
      </c>
      <c r="G401" s="97">
        <f>G408+G410+G412+G414+G416+G418+G406+G420+G422+G404+G402+G424</f>
        <v>42868.6</v>
      </c>
    </row>
    <row r="402" spans="1:7" ht="31.5">
      <c r="A402" s="24" t="s">
        <v>75</v>
      </c>
      <c r="B402" s="30" t="s">
        <v>130</v>
      </c>
      <c r="C402" s="45" t="s">
        <v>153</v>
      </c>
      <c r="D402" s="70"/>
      <c r="E402" s="46">
        <f>E403</f>
        <v>1036.9</v>
      </c>
      <c r="F402" s="46">
        <f>F403</f>
        <v>250</v>
      </c>
      <c r="G402" s="46">
        <f>G403</f>
        <v>1286.9</v>
      </c>
    </row>
    <row r="403" spans="1:7" ht="15.75">
      <c r="A403" s="50" t="s">
        <v>11</v>
      </c>
      <c r="B403" s="45" t="s">
        <v>130</v>
      </c>
      <c r="C403" s="45" t="s">
        <v>153</v>
      </c>
      <c r="D403" s="45" t="s">
        <v>14</v>
      </c>
      <c r="E403" s="46">
        <v>1036.9</v>
      </c>
      <c r="F403" s="46">
        <v>250</v>
      </c>
      <c r="G403" s="46">
        <f>E403+F403</f>
        <v>1286.9</v>
      </c>
    </row>
    <row r="404" spans="1:7" ht="63">
      <c r="A404" s="24" t="s">
        <v>331</v>
      </c>
      <c r="B404" s="133" t="s">
        <v>130</v>
      </c>
      <c r="C404" s="133" t="s">
        <v>330</v>
      </c>
      <c r="D404" s="125"/>
      <c r="E404" s="46">
        <f>E405</f>
        <v>12</v>
      </c>
      <c r="F404" s="46">
        <f>F405</f>
        <v>0</v>
      </c>
      <c r="G404" s="46">
        <f>G405</f>
        <v>12</v>
      </c>
    </row>
    <row r="405" spans="1:7" ht="31.5">
      <c r="A405" s="48" t="s">
        <v>15</v>
      </c>
      <c r="B405" s="133" t="s">
        <v>130</v>
      </c>
      <c r="C405" s="133" t="s">
        <v>330</v>
      </c>
      <c r="D405" s="125" t="s">
        <v>10</v>
      </c>
      <c r="E405" s="46">
        <v>12</v>
      </c>
      <c r="F405" s="46"/>
      <c r="G405" s="46">
        <f>E405+F405</f>
        <v>12</v>
      </c>
    </row>
    <row r="406" spans="1:7" ht="31.5">
      <c r="A406" s="127" t="s">
        <v>52</v>
      </c>
      <c r="B406" s="133" t="s">
        <v>130</v>
      </c>
      <c r="C406" s="133" t="s">
        <v>143</v>
      </c>
      <c r="D406" s="125"/>
      <c r="E406" s="46">
        <f>E407</f>
        <v>1248.2</v>
      </c>
      <c r="F406" s="46">
        <f>F407</f>
        <v>114.8</v>
      </c>
      <c r="G406" s="46">
        <f>G407</f>
        <v>1363</v>
      </c>
    </row>
    <row r="407" spans="1:7" ht="15.75">
      <c r="A407" s="49" t="s">
        <v>47</v>
      </c>
      <c r="B407" s="45" t="s">
        <v>130</v>
      </c>
      <c r="C407" s="45" t="s">
        <v>143</v>
      </c>
      <c r="D407" s="45" t="s">
        <v>48</v>
      </c>
      <c r="E407" s="46">
        <v>1248.2</v>
      </c>
      <c r="F407" s="46">
        <v>114.8</v>
      </c>
      <c r="G407" s="46">
        <f>E407+F407</f>
        <v>1363</v>
      </c>
    </row>
    <row r="408" spans="1:7" ht="47.25">
      <c r="A408" s="85" t="s">
        <v>51</v>
      </c>
      <c r="B408" s="45" t="s">
        <v>130</v>
      </c>
      <c r="C408" s="45" t="s">
        <v>144</v>
      </c>
      <c r="D408" s="23"/>
      <c r="E408" s="46">
        <f>E409</f>
        <v>131.9</v>
      </c>
      <c r="F408" s="46">
        <f>F409</f>
        <v>0</v>
      </c>
      <c r="G408" s="46">
        <f>G409</f>
        <v>131.9</v>
      </c>
    </row>
    <row r="409" spans="1:7" ht="15.75">
      <c r="A409" s="49" t="s">
        <v>47</v>
      </c>
      <c r="B409" s="45" t="s">
        <v>130</v>
      </c>
      <c r="C409" s="45" t="s">
        <v>144</v>
      </c>
      <c r="D409" s="45" t="s">
        <v>48</v>
      </c>
      <c r="E409" s="46">
        <v>131.9</v>
      </c>
      <c r="F409" s="46">
        <v>0</v>
      </c>
      <c r="G409" s="46">
        <f>E409+F409</f>
        <v>131.9</v>
      </c>
    </row>
    <row r="410" spans="1:7" ht="78.75">
      <c r="A410" s="89" t="s">
        <v>275</v>
      </c>
      <c r="B410" s="45" t="s">
        <v>130</v>
      </c>
      <c r="C410" s="54" t="s">
        <v>148</v>
      </c>
      <c r="D410" s="55"/>
      <c r="E410" s="51">
        <f>E411</f>
        <v>3</v>
      </c>
      <c r="F410" s="51">
        <f>F411</f>
        <v>0</v>
      </c>
      <c r="G410" s="51">
        <f>G411</f>
        <v>3</v>
      </c>
    </row>
    <row r="411" spans="1:7" ht="31.5">
      <c r="A411" s="57" t="s">
        <v>15</v>
      </c>
      <c r="B411" s="45" t="s">
        <v>130</v>
      </c>
      <c r="C411" s="54" t="s">
        <v>148</v>
      </c>
      <c r="D411" s="55">
        <v>200</v>
      </c>
      <c r="E411" s="51">
        <v>3</v>
      </c>
      <c r="F411" s="51"/>
      <c r="G411" s="51">
        <f>E411+F411</f>
        <v>3</v>
      </c>
    </row>
    <row r="412" spans="1:7" ht="157.5">
      <c r="A412" s="86" t="s">
        <v>276</v>
      </c>
      <c r="B412" s="45" t="s">
        <v>130</v>
      </c>
      <c r="C412" s="115" t="s">
        <v>149</v>
      </c>
      <c r="D412" s="116"/>
      <c r="E412" s="51">
        <f>E413</f>
        <v>3</v>
      </c>
      <c r="F412" s="51">
        <f>F413</f>
        <v>0</v>
      </c>
      <c r="G412" s="51">
        <f>G413</f>
        <v>3</v>
      </c>
    </row>
    <row r="413" spans="1:7" ht="31.5">
      <c r="A413" s="57" t="s">
        <v>15</v>
      </c>
      <c r="B413" s="45" t="s">
        <v>130</v>
      </c>
      <c r="C413" s="115" t="s">
        <v>149</v>
      </c>
      <c r="D413" s="117">
        <v>200</v>
      </c>
      <c r="E413" s="51">
        <v>3</v>
      </c>
      <c r="F413" s="51"/>
      <c r="G413" s="51">
        <f>E413+F413</f>
        <v>3</v>
      </c>
    </row>
    <row r="414" spans="1:7" ht="31.5">
      <c r="A414" s="24" t="s">
        <v>49</v>
      </c>
      <c r="B414" s="45" t="s">
        <v>130</v>
      </c>
      <c r="C414" s="115" t="s">
        <v>150</v>
      </c>
      <c r="D414" s="52"/>
      <c r="E414" s="51">
        <f>E415</f>
        <v>1600.3</v>
      </c>
      <c r="F414" s="51">
        <f>F415</f>
        <v>0</v>
      </c>
      <c r="G414" s="51">
        <f>G415</f>
        <v>1600.3</v>
      </c>
    </row>
    <row r="415" spans="1:10" ht="15.75">
      <c r="A415" s="50" t="s">
        <v>47</v>
      </c>
      <c r="B415" s="45" t="s">
        <v>130</v>
      </c>
      <c r="C415" s="115" t="s">
        <v>150</v>
      </c>
      <c r="D415" s="45" t="s">
        <v>48</v>
      </c>
      <c r="E415" s="51">
        <v>1600.3</v>
      </c>
      <c r="F415" s="51"/>
      <c r="G415" s="51">
        <f>E415+F415</f>
        <v>1600.3</v>
      </c>
      <c r="J415" s="123"/>
    </row>
    <row r="416" spans="1:7" ht="75">
      <c r="A416" s="87" t="s">
        <v>341</v>
      </c>
      <c r="B416" s="45" t="s">
        <v>130</v>
      </c>
      <c r="C416" s="115" t="s">
        <v>151</v>
      </c>
      <c r="D416" s="53"/>
      <c r="E416" s="51">
        <f>E417</f>
        <v>178.2</v>
      </c>
      <c r="F416" s="51">
        <f>F417</f>
        <v>3.6</v>
      </c>
      <c r="G416" s="51">
        <f>G417</f>
        <v>181.79999999999998</v>
      </c>
    </row>
    <row r="417" spans="1:7" ht="15.75">
      <c r="A417" s="50" t="s">
        <v>47</v>
      </c>
      <c r="B417" s="45" t="s">
        <v>130</v>
      </c>
      <c r="C417" s="115" t="s">
        <v>151</v>
      </c>
      <c r="D417" s="45" t="s">
        <v>48</v>
      </c>
      <c r="E417" s="51">
        <f>69.4+108.8</f>
        <v>178.2</v>
      </c>
      <c r="F417" s="51">
        <v>3.6</v>
      </c>
      <c r="G417" s="51">
        <f>E417+F417</f>
        <v>181.79999999999998</v>
      </c>
    </row>
    <row r="418" spans="1:7" ht="105">
      <c r="A418" s="120" t="s">
        <v>342</v>
      </c>
      <c r="B418" s="45" t="s">
        <v>130</v>
      </c>
      <c r="C418" s="115" t="s">
        <v>152</v>
      </c>
      <c r="D418" s="53"/>
      <c r="E418" s="51">
        <f>E419</f>
        <v>7</v>
      </c>
      <c r="F418" s="51">
        <f>F419</f>
        <v>0</v>
      </c>
      <c r="G418" s="51">
        <f>G419</f>
        <v>7</v>
      </c>
    </row>
    <row r="419" spans="1:7" ht="31.5">
      <c r="A419" s="50" t="s">
        <v>15</v>
      </c>
      <c r="B419" s="45" t="s">
        <v>130</v>
      </c>
      <c r="C419" s="115" t="s">
        <v>152</v>
      </c>
      <c r="D419" s="45" t="s">
        <v>10</v>
      </c>
      <c r="E419" s="51">
        <f>3.5+3.5</f>
        <v>7</v>
      </c>
      <c r="F419" s="51"/>
      <c r="G419" s="51">
        <f>E419+F419</f>
        <v>7</v>
      </c>
    </row>
    <row r="420" spans="1:7" ht="31.5">
      <c r="A420" s="24" t="s">
        <v>131</v>
      </c>
      <c r="B420" s="45" t="s">
        <v>130</v>
      </c>
      <c r="C420" s="45" t="s">
        <v>146</v>
      </c>
      <c r="D420" s="45" t="s">
        <v>0</v>
      </c>
      <c r="E420" s="51">
        <f>E421</f>
        <v>3500</v>
      </c>
      <c r="F420" s="51">
        <f>F421</f>
        <v>0</v>
      </c>
      <c r="G420" s="51">
        <f>G421</f>
        <v>3500</v>
      </c>
    </row>
    <row r="421" spans="1:7" ht="15.75">
      <c r="A421" s="50" t="s">
        <v>47</v>
      </c>
      <c r="B421" s="45" t="s">
        <v>130</v>
      </c>
      <c r="C421" s="45" t="s">
        <v>146</v>
      </c>
      <c r="D421" s="45" t="s">
        <v>48</v>
      </c>
      <c r="E421" s="51">
        <v>3500</v>
      </c>
      <c r="F421" s="51"/>
      <c r="G421" s="51">
        <f>E421+F421</f>
        <v>3500</v>
      </c>
    </row>
    <row r="422" spans="1:7" ht="31.5">
      <c r="A422" s="85" t="s">
        <v>50</v>
      </c>
      <c r="B422" s="45" t="s">
        <v>130</v>
      </c>
      <c r="C422" s="45" t="s">
        <v>147</v>
      </c>
      <c r="D422" s="52"/>
      <c r="E422" s="51">
        <f>E423</f>
        <v>21032.2</v>
      </c>
      <c r="F422" s="51">
        <f>F423</f>
        <v>9000</v>
      </c>
      <c r="G422" s="51">
        <f>G423</f>
        <v>30032.2</v>
      </c>
    </row>
    <row r="423" spans="1:7" ht="15.75">
      <c r="A423" s="50" t="s">
        <v>47</v>
      </c>
      <c r="B423" s="45" t="s">
        <v>130</v>
      </c>
      <c r="C423" s="45" t="s">
        <v>147</v>
      </c>
      <c r="D423" s="45" t="s">
        <v>48</v>
      </c>
      <c r="E423" s="51">
        <v>21032.2</v>
      </c>
      <c r="F423" s="51">
        <v>9000</v>
      </c>
      <c r="G423" s="51">
        <f>E423+F423</f>
        <v>30032.2</v>
      </c>
    </row>
    <row r="424" spans="1:7" ht="31.5">
      <c r="A424" s="90" t="s">
        <v>446</v>
      </c>
      <c r="B424" s="45">
        <v>992</v>
      </c>
      <c r="C424" s="65" t="s">
        <v>447</v>
      </c>
      <c r="D424" s="65"/>
      <c r="E424" s="51">
        <f>E425</f>
        <v>0</v>
      </c>
      <c r="F424" s="51">
        <f>F425</f>
        <v>4747.5</v>
      </c>
      <c r="G424" s="51">
        <f>G425</f>
        <v>4747.5</v>
      </c>
    </row>
    <row r="425" spans="1:7" ht="15.75">
      <c r="A425" s="63" t="s">
        <v>11</v>
      </c>
      <c r="B425" s="45">
        <v>992</v>
      </c>
      <c r="C425" s="65" t="s">
        <v>447</v>
      </c>
      <c r="D425" s="65">
        <v>800</v>
      </c>
      <c r="E425" s="51"/>
      <c r="F425" s="51">
        <v>4747.5</v>
      </c>
      <c r="G425" s="51">
        <f>E425+F425</f>
        <v>4747.5</v>
      </c>
    </row>
  </sheetData>
  <sheetProtection/>
  <autoFilter ref="A13:L425"/>
  <mergeCells count="13">
    <mergeCell ref="A11:A12"/>
    <mergeCell ref="F1:G1"/>
    <mergeCell ref="A9:G9"/>
    <mergeCell ref="C1:E1"/>
    <mergeCell ref="B11:B12"/>
    <mergeCell ref="E11:E12"/>
    <mergeCell ref="C2:G2"/>
    <mergeCell ref="C6:G6"/>
    <mergeCell ref="C5:G5"/>
    <mergeCell ref="C11:C12"/>
    <mergeCell ref="D11:D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7"/>
  <sheetViews>
    <sheetView view="pageBreakPreview" zoomScaleSheetLayoutView="100" zoomScalePageLayoutView="0" workbookViewId="0" topLeftCell="A54">
      <selection activeCell="E17" sqref="E17"/>
    </sheetView>
  </sheetViews>
  <sheetFormatPr defaultColWidth="9.140625" defaultRowHeight="12.75"/>
  <cols>
    <col min="1" max="1" width="45.7109375" style="0" customWidth="1"/>
    <col min="3" max="3" width="16.8515625" style="0" customWidth="1"/>
    <col min="5" max="5" width="15.7109375" style="0" customWidth="1"/>
    <col min="6" max="6" width="15.8515625" style="0" customWidth="1"/>
    <col min="7" max="7" width="16.8515625" style="0" customWidth="1"/>
    <col min="8" max="8" width="12.421875" style="0" customWidth="1"/>
  </cols>
  <sheetData>
    <row r="1" spans="3:9" ht="15.75">
      <c r="C1" s="21"/>
      <c r="D1" s="21"/>
      <c r="E1" s="251" t="s">
        <v>434</v>
      </c>
      <c r="F1" s="251"/>
      <c r="G1" s="218"/>
      <c r="H1" s="218"/>
      <c r="I1" s="218"/>
    </row>
    <row r="2" spans="3:9" ht="29.25" customHeight="1">
      <c r="C2" s="252" t="s">
        <v>441</v>
      </c>
      <c r="D2" s="252"/>
      <c r="E2" s="252"/>
      <c r="F2" s="252"/>
      <c r="G2" s="131"/>
      <c r="H2" s="131"/>
      <c r="I2" s="131"/>
    </row>
    <row r="3" spans="3:6" ht="12.75">
      <c r="C3" s="21"/>
      <c r="D3" s="21"/>
      <c r="E3" s="21"/>
      <c r="F3" s="21"/>
    </row>
    <row r="4" spans="3:6" ht="15.75">
      <c r="C4" s="253" t="s">
        <v>434</v>
      </c>
      <c r="D4" s="253"/>
      <c r="E4" s="253"/>
      <c r="F4" s="253"/>
    </row>
    <row r="5" spans="3:6" ht="33" customHeight="1">
      <c r="C5" s="252" t="s">
        <v>324</v>
      </c>
      <c r="D5" s="252"/>
      <c r="E5" s="252"/>
      <c r="F5" s="252"/>
    </row>
    <row r="6" spans="3:6" ht="12.75">
      <c r="C6" s="130" t="s">
        <v>435</v>
      </c>
      <c r="D6" s="130"/>
      <c r="E6" s="130"/>
      <c r="F6" s="130"/>
    </row>
    <row r="7" spans="1:6" ht="61.5" customHeight="1">
      <c r="A7" s="254" t="s">
        <v>436</v>
      </c>
      <c r="B7" s="257"/>
      <c r="C7" s="257"/>
      <c r="D7" s="257"/>
      <c r="E7" s="257"/>
      <c r="F7" s="257"/>
    </row>
    <row r="8" spans="1:5" ht="15.75">
      <c r="A8" s="1" t="s">
        <v>0</v>
      </c>
      <c r="B8" s="1"/>
      <c r="C8" s="1" t="s">
        <v>0</v>
      </c>
      <c r="D8" s="1" t="s">
        <v>0</v>
      </c>
      <c r="E8" s="2"/>
    </row>
    <row r="9" spans="1:6" ht="15.75">
      <c r="A9" s="247" t="s">
        <v>3</v>
      </c>
      <c r="B9" s="259" t="s">
        <v>110</v>
      </c>
      <c r="C9" s="247" t="s">
        <v>1</v>
      </c>
      <c r="D9" s="247" t="s">
        <v>2</v>
      </c>
      <c r="E9" s="7" t="s">
        <v>415</v>
      </c>
      <c r="F9" s="7" t="s">
        <v>416</v>
      </c>
    </row>
    <row r="10" spans="1:6" ht="25.5">
      <c r="A10" s="258"/>
      <c r="B10" s="258"/>
      <c r="C10" s="250"/>
      <c r="D10" s="250"/>
      <c r="E10" s="199" t="s">
        <v>9</v>
      </c>
      <c r="F10" s="199" t="s">
        <v>9</v>
      </c>
    </row>
    <row r="11" spans="1:6" ht="12.75">
      <c r="A11" s="219" t="s">
        <v>4</v>
      </c>
      <c r="B11" s="219">
        <v>2</v>
      </c>
      <c r="C11" s="219">
        <v>3</v>
      </c>
      <c r="D11" s="219">
        <v>4</v>
      </c>
      <c r="E11" s="219">
        <v>5</v>
      </c>
      <c r="F11" s="219">
        <v>6</v>
      </c>
    </row>
    <row r="12" spans="1:8" ht="15.75">
      <c r="A12" s="7" t="s">
        <v>8</v>
      </c>
      <c r="B12" s="7"/>
      <c r="C12" s="7" t="s">
        <v>0</v>
      </c>
      <c r="D12" s="7" t="s">
        <v>0</v>
      </c>
      <c r="E12" s="8">
        <f>E13+E25+E196+E220+E239+E280</f>
        <v>1699594.5</v>
      </c>
      <c r="F12" s="8">
        <f>F13+F25+F196+F220+F239+F280</f>
        <v>1659196.1</v>
      </c>
      <c r="G12" s="220"/>
      <c r="H12" s="220"/>
    </row>
    <row r="13" spans="1:8" ht="15.75">
      <c r="A13" s="93" t="s">
        <v>132</v>
      </c>
      <c r="B13" s="36" t="s">
        <v>111</v>
      </c>
      <c r="C13" s="33"/>
      <c r="D13" s="33"/>
      <c r="E13" s="34">
        <f>E14</f>
        <v>4024.9000000000005</v>
      </c>
      <c r="F13" s="34">
        <f>F14</f>
        <v>3993.4999999999995</v>
      </c>
      <c r="G13" s="220"/>
      <c r="H13" s="220"/>
    </row>
    <row r="14" spans="1:6" ht="31.5">
      <c r="A14" s="94" t="s">
        <v>34</v>
      </c>
      <c r="B14" s="95" t="s">
        <v>111</v>
      </c>
      <c r="C14" s="96" t="s">
        <v>145</v>
      </c>
      <c r="D14" s="96" t="s">
        <v>0</v>
      </c>
      <c r="E14" s="97">
        <f>E15+E17+E21</f>
        <v>4024.9000000000005</v>
      </c>
      <c r="F14" s="97">
        <f>F15+F17+F21</f>
        <v>3993.4999999999995</v>
      </c>
    </row>
    <row r="15" spans="1:6" ht="31.5">
      <c r="A15" s="25" t="s">
        <v>112</v>
      </c>
      <c r="B15" s="23" t="s">
        <v>111</v>
      </c>
      <c r="C15" s="45" t="s">
        <v>156</v>
      </c>
      <c r="D15" s="23"/>
      <c r="E15" s="46">
        <f>E16</f>
        <v>1166.3</v>
      </c>
      <c r="F15" s="46">
        <f>F16</f>
        <v>1166.3</v>
      </c>
    </row>
    <row r="16" spans="1:9" ht="94.5">
      <c r="A16" s="58" t="s">
        <v>17</v>
      </c>
      <c r="B16" s="23" t="s">
        <v>111</v>
      </c>
      <c r="C16" s="45" t="s">
        <v>156</v>
      </c>
      <c r="D16" s="23" t="s">
        <v>18</v>
      </c>
      <c r="E16" s="46">
        <v>1166.3</v>
      </c>
      <c r="F16" s="46">
        <v>1166.3</v>
      </c>
      <c r="H16" s="123"/>
      <c r="I16" s="123"/>
    </row>
    <row r="17" spans="1:6" ht="47.25">
      <c r="A17" s="58" t="s">
        <v>35</v>
      </c>
      <c r="B17" s="23" t="s">
        <v>111</v>
      </c>
      <c r="C17" s="45" t="s">
        <v>157</v>
      </c>
      <c r="D17" s="45" t="s">
        <v>0</v>
      </c>
      <c r="E17" s="46">
        <f>E19+E18+E20</f>
        <v>460.99999999999994</v>
      </c>
      <c r="F17" s="46">
        <f>F19+F18+F20</f>
        <v>461.9</v>
      </c>
    </row>
    <row r="18" spans="1:6" ht="94.5">
      <c r="A18" s="58" t="s">
        <v>17</v>
      </c>
      <c r="B18" s="23" t="s">
        <v>111</v>
      </c>
      <c r="C18" s="45" t="s">
        <v>157</v>
      </c>
      <c r="D18" s="45" t="s">
        <v>18</v>
      </c>
      <c r="E18" s="46">
        <v>102.6</v>
      </c>
      <c r="F18" s="46">
        <v>104.6</v>
      </c>
    </row>
    <row r="19" spans="1:6" ht="31.5">
      <c r="A19" s="48" t="s">
        <v>15</v>
      </c>
      <c r="B19" s="23" t="s">
        <v>111</v>
      </c>
      <c r="C19" s="45" t="s">
        <v>157</v>
      </c>
      <c r="D19" s="45" t="s">
        <v>10</v>
      </c>
      <c r="E19" s="46">
        <v>355.2</v>
      </c>
      <c r="F19" s="46">
        <v>354.2</v>
      </c>
    </row>
    <row r="20" spans="1:6" ht="15.75">
      <c r="A20" s="48" t="s">
        <v>11</v>
      </c>
      <c r="B20" s="23" t="s">
        <v>111</v>
      </c>
      <c r="C20" s="45" t="s">
        <v>157</v>
      </c>
      <c r="D20" s="45" t="s">
        <v>14</v>
      </c>
      <c r="E20" s="46">
        <v>3.2</v>
      </c>
      <c r="F20" s="46">
        <v>3.1</v>
      </c>
    </row>
    <row r="21" spans="1:6" ht="47.25">
      <c r="A21" s="58" t="s">
        <v>36</v>
      </c>
      <c r="B21" s="23" t="s">
        <v>111</v>
      </c>
      <c r="C21" s="45" t="s">
        <v>155</v>
      </c>
      <c r="D21" s="45" t="s">
        <v>0</v>
      </c>
      <c r="E21" s="46">
        <f>E22+E23+E24</f>
        <v>2397.6000000000004</v>
      </c>
      <c r="F21" s="46">
        <f>F22+F23+F24</f>
        <v>2365.2999999999997</v>
      </c>
    </row>
    <row r="22" spans="1:8" ht="94.5">
      <c r="A22" s="58" t="s">
        <v>17</v>
      </c>
      <c r="B22" s="23" t="s">
        <v>111</v>
      </c>
      <c r="C22" s="45" t="s">
        <v>155</v>
      </c>
      <c r="D22" s="45" t="s">
        <v>18</v>
      </c>
      <c r="E22" s="46">
        <f>2191.3-55.1+0.1</f>
        <v>2136.3</v>
      </c>
      <c r="F22" s="46">
        <f>2192.6-96.4+0.1</f>
        <v>2096.2999999999997</v>
      </c>
      <c r="G22" s="221"/>
      <c r="H22" s="221"/>
    </row>
    <row r="23" spans="1:6" ht="31.5">
      <c r="A23" s="48" t="s">
        <v>15</v>
      </c>
      <c r="B23" s="23" t="s">
        <v>111</v>
      </c>
      <c r="C23" s="45" t="s">
        <v>155</v>
      </c>
      <c r="D23" s="23" t="s">
        <v>10</v>
      </c>
      <c r="E23" s="46">
        <f>261.4-1.8-0.1</f>
        <v>259.49999999999994</v>
      </c>
      <c r="F23" s="46">
        <f>269.1-1.8-0.1</f>
        <v>267.2</v>
      </c>
    </row>
    <row r="24" spans="1:6" ht="15.75">
      <c r="A24" s="48" t="s">
        <v>11</v>
      </c>
      <c r="B24" s="23" t="s">
        <v>111</v>
      </c>
      <c r="C24" s="45" t="s">
        <v>155</v>
      </c>
      <c r="D24" s="23" t="s">
        <v>14</v>
      </c>
      <c r="E24" s="46">
        <v>1.8</v>
      </c>
      <c r="F24" s="46">
        <v>1.8</v>
      </c>
    </row>
    <row r="25" spans="1:8" ht="31.5">
      <c r="A25" s="98" t="s">
        <v>133</v>
      </c>
      <c r="B25" s="36" t="s">
        <v>113</v>
      </c>
      <c r="C25" s="99"/>
      <c r="D25" s="100"/>
      <c r="E25" s="37">
        <f>E26+E37+E46+E88+E97+E145+E163+E181+E79</f>
        <v>298611</v>
      </c>
      <c r="F25" s="37">
        <f>F26+F37+F46+F88+F97+F145+F163+F181+F79</f>
        <v>278597.80000000005</v>
      </c>
      <c r="G25" s="128"/>
      <c r="H25" s="128"/>
    </row>
    <row r="26" spans="1:9" ht="31.5">
      <c r="A26" s="101" t="s">
        <v>70</v>
      </c>
      <c r="B26" s="96" t="s">
        <v>113</v>
      </c>
      <c r="C26" s="95" t="s">
        <v>141</v>
      </c>
      <c r="D26" s="95" t="s">
        <v>0</v>
      </c>
      <c r="E26" s="102">
        <f>E27+E30</f>
        <v>869.3</v>
      </c>
      <c r="F26" s="102">
        <f>F27+F30</f>
        <v>869.3</v>
      </c>
      <c r="G26" s="222"/>
      <c r="H26" s="222"/>
      <c r="I26" s="222"/>
    </row>
    <row r="27" spans="1:8" ht="31.5">
      <c r="A27" s="15" t="s">
        <v>303</v>
      </c>
      <c r="B27" s="103" t="s">
        <v>113</v>
      </c>
      <c r="C27" s="13" t="s">
        <v>304</v>
      </c>
      <c r="D27" s="13" t="s">
        <v>0</v>
      </c>
      <c r="E27" s="14">
        <f>E28</f>
        <v>100</v>
      </c>
      <c r="F27" s="14">
        <f>F28</f>
        <v>100</v>
      </c>
      <c r="G27" s="222"/>
      <c r="H27" s="222"/>
    </row>
    <row r="28" spans="1:8" ht="31.5">
      <c r="A28" s="48" t="s">
        <v>320</v>
      </c>
      <c r="B28" s="30" t="s">
        <v>113</v>
      </c>
      <c r="C28" s="17" t="s">
        <v>315</v>
      </c>
      <c r="D28" s="45"/>
      <c r="E28" s="39">
        <f>E29</f>
        <v>100</v>
      </c>
      <c r="F28" s="39">
        <f>F29</f>
        <v>100</v>
      </c>
      <c r="G28" s="222"/>
      <c r="H28" s="222"/>
    </row>
    <row r="29" spans="1:8" ht="31.5">
      <c r="A29" s="135" t="s">
        <v>15</v>
      </c>
      <c r="B29" s="30" t="s">
        <v>113</v>
      </c>
      <c r="C29" s="17" t="s">
        <v>315</v>
      </c>
      <c r="D29" s="45" t="s">
        <v>10</v>
      </c>
      <c r="E29" s="46">
        <v>100</v>
      </c>
      <c r="F29" s="46">
        <v>100</v>
      </c>
      <c r="G29" s="222"/>
      <c r="H29" s="222"/>
    </row>
    <row r="30" spans="1:6" ht="47.25">
      <c r="A30" s="15" t="s">
        <v>71</v>
      </c>
      <c r="B30" s="103" t="s">
        <v>113</v>
      </c>
      <c r="C30" s="13" t="s">
        <v>142</v>
      </c>
      <c r="D30" s="13" t="s">
        <v>0</v>
      </c>
      <c r="E30" s="14">
        <f>E33+E31+E35</f>
        <v>769.3</v>
      </c>
      <c r="F30" s="14">
        <f>F33+F31+F35</f>
        <v>769.3</v>
      </c>
    </row>
    <row r="31" spans="1:6" ht="31.5">
      <c r="A31" s="48" t="s">
        <v>306</v>
      </c>
      <c r="B31" s="30" t="s">
        <v>113</v>
      </c>
      <c r="C31" s="17" t="s">
        <v>305</v>
      </c>
      <c r="D31" s="45"/>
      <c r="E31" s="39">
        <f>E32</f>
        <v>180</v>
      </c>
      <c r="F31" s="39">
        <f>F32</f>
        <v>180</v>
      </c>
    </row>
    <row r="32" spans="1:6" ht="31.5">
      <c r="A32" s="135" t="s">
        <v>15</v>
      </c>
      <c r="B32" s="30" t="s">
        <v>113</v>
      </c>
      <c r="C32" s="17" t="s">
        <v>305</v>
      </c>
      <c r="D32" s="45" t="s">
        <v>10</v>
      </c>
      <c r="E32" s="46">
        <v>180</v>
      </c>
      <c r="F32" s="46">
        <v>180</v>
      </c>
    </row>
    <row r="33" spans="1:6" ht="31.5">
      <c r="A33" s="48" t="s">
        <v>307</v>
      </c>
      <c r="B33" s="30" t="s">
        <v>113</v>
      </c>
      <c r="C33" s="17" t="s">
        <v>317</v>
      </c>
      <c r="D33" s="45"/>
      <c r="E33" s="22">
        <f>E34</f>
        <v>119.3</v>
      </c>
      <c r="F33" s="22">
        <f>F34</f>
        <v>119.3</v>
      </c>
    </row>
    <row r="34" spans="1:6" ht="31.5">
      <c r="A34" s="135" t="s">
        <v>15</v>
      </c>
      <c r="B34" s="30" t="s">
        <v>113</v>
      </c>
      <c r="C34" s="17" t="s">
        <v>317</v>
      </c>
      <c r="D34" s="45" t="s">
        <v>10</v>
      </c>
      <c r="E34" s="46">
        <v>119.3</v>
      </c>
      <c r="F34" s="46">
        <v>119.3</v>
      </c>
    </row>
    <row r="35" spans="1:6" ht="78.75">
      <c r="A35" s="48" t="s">
        <v>287</v>
      </c>
      <c r="B35" s="30" t="s">
        <v>113</v>
      </c>
      <c r="C35" s="17" t="s">
        <v>316</v>
      </c>
      <c r="D35" s="45"/>
      <c r="E35" s="39">
        <f>E36</f>
        <v>470</v>
      </c>
      <c r="F35" s="39">
        <f>F36</f>
        <v>470</v>
      </c>
    </row>
    <row r="36" spans="1:6" ht="15.75">
      <c r="A36" s="135" t="s">
        <v>11</v>
      </c>
      <c r="B36" s="30" t="s">
        <v>113</v>
      </c>
      <c r="C36" s="17" t="s">
        <v>316</v>
      </c>
      <c r="D36" s="45" t="s">
        <v>14</v>
      </c>
      <c r="E36" s="46">
        <v>470</v>
      </c>
      <c r="F36" s="46">
        <v>470</v>
      </c>
    </row>
    <row r="37" spans="1:6" ht="63">
      <c r="A37" s="101" t="s">
        <v>72</v>
      </c>
      <c r="B37" s="96" t="s">
        <v>113</v>
      </c>
      <c r="C37" s="95" t="s">
        <v>204</v>
      </c>
      <c r="D37" s="95" t="s">
        <v>0</v>
      </c>
      <c r="E37" s="102">
        <f>E38+E43</f>
        <v>8180.700000000001</v>
      </c>
      <c r="F37" s="102">
        <f>F38+F43</f>
        <v>8180.700000000001</v>
      </c>
    </row>
    <row r="38" spans="1:6" ht="47.25">
      <c r="A38" s="12" t="s">
        <v>88</v>
      </c>
      <c r="B38" s="103" t="s">
        <v>113</v>
      </c>
      <c r="C38" s="13" t="s">
        <v>205</v>
      </c>
      <c r="D38" s="13" t="s">
        <v>0</v>
      </c>
      <c r="E38" s="14">
        <f>+E39+E41</f>
        <v>120</v>
      </c>
      <c r="F38" s="14">
        <f>+F39+F41</f>
        <v>120</v>
      </c>
    </row>
    <row r="39" spans="1:6" ht="21.75" customHeight="1">
      <c r="A39" s="16" t="s">
        <v>26</v>
      </c>
      <c r="B39" s="30" t="s">
        <v>113</v>
      </c>
      <c r="C39" s="9" t="s">
        <v>206</v>
      </c>
      <c r="D39" s="17"/>
      <c r="E39" s="10">
        <f>E40</f>
        <v>100</v>
      </c>
      <c r="F39" s="10">
        <f>F40</f>
        <v>100</v>
      </c>
    </row>
    <row r="40" spans="1:6" ht="37.5" customHeight="1">
      <c r="A40" s="77" t="s">
        <v>15</v>
      </c>
      <c r="B40" s="45" t="s">
        <v>113</v>
      </c>
      <c r="C40" s="9" t="s">
        <v>206</v>
      </c>
      <c r="D40" s="45" t="s">
        <v>10</v>
      </c>
      <c r="E40" s="46">
        <v>100</v>
      </c>
      <c r="F40" s="46">
        <v>100</v>
      </c>
    </row>
    <row r="41" spans="1:6" ht="81" customHeight="1">
      <c r="A41" s="16" t="s">
        <v>27</v>
      </c>
      <c r="B41" s="30" t="s">
        <v>113</v>
      </c>
      <c r="C41" s="9" t="s">
        <v>207</v>
      </c>
      <c r="D41" s="17"/>
      <c r="E41" s="10">
        <f>E42</f>
        <v>20</v>
      </c>
      <c r="F41" s="10">
        <f>F42</f>
        <v>20</v>
      </c>
    </row>
    <row r="42" spans="1:6" ht="15.75">
      <c r="A42" s="77" t="s">
        <v>11</v>
      </c>
      <c r="B42" s="45" t="s">
        <v>113</v>
      </c>
      <c r="C42" s="9" t="s">
        <v>207</v>
      </c>
      <c r="D42" s="45" t="s">
        <v>14</v>
      </c>
      <c r="E42" s="46">
        <v>20</v>
      </c>
      <c r="F42" s="46">
        <v>20</v>
      </c>
    </row>
    <row r="43" spans="1:6" ht="31.5">
      <c r="A43" s="12" t="s">
        <v>417</v>
      </c>
      <c r="B43" s="103" t="s">
        <v>113</v>
      </c>
      <c r="C43" s="13" t="s">
        <v>208</v>
      </c>
      <c r="D43" s="13" t="s">
        <v>0</v>
      </c>
      <c r="E43" s="14">
        <f>E44</f>
        <v>8060.700000000001</v>
      </c>
      <c r="F43" s="14">
        <f>F44</f>
        <v>8060.700000000001</v>
      </c>
    </row>
    <row r="44" spans="1:6" ht="31.5">
      <c r="A44" s="165" t="s">
        <v>418</v>
      </c>
      <c r="B44" s="30" t="s">
        <v>113</v>
      </c>
      <c r="C44" s="38" t="s">
        <v>420</v>
      </c>
      <c r="D44" s="38"/>
      <c r="E44" s="207">
        <f>E45</f>
        <v>8060.700000000001</v>
      </c>
      <c r="F44" s="207">
        <f>F45</f>
        <v>8060.700000000001</v>
      </c>
    </row>
    <row r="45" spans="1:6" ht="47.25">
      <c r="A45" s="223" t="s">
        <v>33</v>
      </c>
      <c r="B45" s="30" t="s">
        <v>113</v>
      </c>
      <c r="C45" s="38" t="s">
        <v>419</v>
      </c>
      <c r="D45" s="38" t="s">
        <v>28</v>
      </c>
      <c r="E45" s="39">
        <f>255+148.1+7657.6</f>
        <v>8060.700000000001</v>
      </c>
      <c r="F45" s="40">
        <f>403.1+7657.6</f>
        <v>8060.700000000001</v>
      </c>
    </row>
    <row r="46" spans="1:6" ht="63">
      <c r="A46" s="224" t="s">
        <v>73</v>
      </c>
      <c r="B46" s="96" t="s">
        <v>113</v>
      </c>
      <c r="C46" s="96" t="s">
        <v>238</v>
      </c>
      <c r="D46" s="96" t="s">
        <v>0</v>
      </c>
      <c r="E46" s="102">
        <f>E47+E54+E71+E76</f>
        <v>44220.2</v>
      </c>
      <c r="F46" s="102">
        <f>F47+F54+F71+F76</f>
        <v>33744.5</v>
      </c>
    </row>
    <row r="47" spans="1:6" ht="47.25">
      <c r="A47" s="15" t="s">
        <v>86</v>
      </c>
      <c r="B47" s="103" t="s">
        <v>113</v>
      </c>
      <c r="C47" s="225" t="s">
        <v>239</v>
      </c>
      <c r="D47" s="225" t="s">
        <v>0</v>
      </c>
      <c r="E47" s="14">
        <f>E48+E50+E52</f>
        <v>29736</v>
      </c>
      <c r="F47" s="14">
        <f>F48+F50+F52</f>
        <v>18930</v>
      </c>
    </row>
    <row r="48" spans="1:6" ht="31.5">
      <c r="A48" s="16" t="s">
        <v>393</v>
      </c>
      <c r="B48" s="30" t="s">
        <v>113</v>
      </c>
      <c r="C48" s="45" t="s">
        <v>240</v>
      </c>
      <c r="D48" s="17"/>
      <c r="E48" s="22">
        <f>E49</f>
        <v>4800</v>
      </c>
      <c r="F48" s="22">
        <f>F49</f>
        <v>4800</v>
      </c>
    </row>
    <row r="49" spans="1:6" ht="31.5">
      <c r="A49" s="77" t="s">
        <v>15</v>
      </c>
      <c r="B49" s="45" t="s">
        <v>113</v>
      </c>
      <c r="C49" s="45" t="s">
        <v>240</v>
      </c>
      <c r="D49" s="45" t="s">
        <v>10</v>
      </c>
      <c r="E49" s="46">
        <v>4800</v>
      </c>
      <c r="F49" s="46">
        <v>4800</v>
      </c>
    </row>
    <row r="50" spans="1:6" ht="47.25">
      <c r="A50" s="60" t="s">
        <v>53</v>
      </c>
      <c r="B50" s="45" t="s">
        <v>113</v>
      </c>
      <c r="C50" s="45" t="s">
        <v>241</v>
      </c>
      <c r="D50" s="45"/>
      <c r="E50" s="22">
        <f>E51</f>
        <v>19436</v>
      </c>
      <c r="F50" s="22">
        <f>F51</f>
        <v>7630</v>
      </c>
    </row>
    <row r="51" spans="1:6" ht="31.5">
      <c r="A51" s="77" t="s">
        <v>15</v>
      </c>
      <c r="B51" s="45" t="s">
        <v>113</v>
      </c>
      <c r="C51" s="45" t="s">
        <v>241</v>
      </c>
      <c r="D51" s="45" t="s">
        <v>10</v>
      </c>
      <c r="E51" s="46">
        <v>19436</v>
      </c>
      <c r="F51" s="46">
        <v>7630</v>
      </c>
    </row>
    <row r="52" spans="1:6" ht="78.75">
      <c r="A52" s="43" t="s">
        <v>82</v>
      </c>
      <c r="B52" s="45" t="s">
        <v>113</v>
      </c>
      <c r="C52" s="45" t="s">
        <v>250</v>
      </c>
      <c r="D52" s="66"/>
      <c r="E52" s="22">
        <f>E53</f>
        <v>5500</v>
      </c>
      <c r="F52" s="22">
        <f>F53</f>
        <v>6500</v>
      </c>
    </row>
    <row r="53" spans="1:6" ht="15.75">
      <c r="A53" s="77" t="s">
        <v>11</v>
      </c>
      <c r="B53" s="45" t="s">
        <v>113</v>
      </c>
      <c r="C53" s="45" t="s">
        <v>250</v>
      </c>
      <c r="D53" s="23" t="s">
        <v>14</v>
      </c>
      <c r="E53" s="46">
        <v>5500</v>
      </c>
      <c r="F53" s="46">
        <v>6500</v>
      </c>
    </row>
    <row r="54" spans="1:6" ht="31.5">
      <c r="A54" s="12" t="s">
        <v>302</v>
      </c>
      <c r="B54" s="103" t="s">
        <v>113</v>
      </c>
      <c r="C54" s="13" t="s">
        <v>243</v>
      </c>
      <c r="D54" s="13" t="s">
        <v>0</v>
      </c>
      <c r="E54" s="14">
        <f>E55+E57+E61+E65+E69+E59+E67+E63</f>
        <v>13653</v>
      </c>
      <c r="F54" s="14">
        <f>F55+F57+F61+F65+F69+F59+F67+F63</f>
        <v>13983.3</v>
      </c>
    </row>
    <row r="55" spans="1:10" ht="47.25">
      <c r="A55" s="16" t="s">
        <v>41</v>
      </c>
      <c r="B55" s="45" t="s">
        <v>113</v>
      </c>
      <c r="C55" s="45" t="s">
        <v>244</v>
      </c>
      <c r="D55" s="66"/>
      <c r="E55" s="46">
        <f>E56</f>
        <v>1836.4</v>
      </c>
      <c r="F55" s="46">
        <f>F56</f>
        <v>1836.4</v>
      </c>
      <c r="I55" s="123"/>
      <c r="J55" s="123"/>
    </row>
    <row r="56" spans="1:6" ht="31.5">
      <c r="A56" s="77" t="s">
        <v>15</v>
      </c>
      <c r="B56" s="45" t="s">
        <v>113</v>
      </c>
      <c r="C56" s="45" t="s">
        <v>244</v>
      </c>
      <c r="D56" s="23" t="s">
        <v>10</v>
      </c>
      <c r="E56" s="46">
        <v>1836.4</v>
      </c>
      <c r="F56" s="46">
        <v>1836.4</v>
      </c>
    </row>
    <row r="57" spans="1:6" ht="47.25">
      <c r="A57" s="16" t="s">
        <v>41</v>
      </c>
      <c r="B57" s="45" t="s">
        <v>113</v>
      </c>
      <c r="C57" s="9" t="s">
        <v>254</v>
      </c>
      <c r="D57" s="9"/>
      <c r="E57" s="19">
        <f>E58</f>
        <v>2866.4</v>
      </c>
      <c r="F57" s="19">
        <f>F58</f>
        <v>2277</v>
      </c>
    </row>
    <row r="58" spans="1:6" ht="31.5">
      <c r="A58" s="77" t="s">
        <v>15</v>
      </c>
      <c r="B58" s="45" t="s">
        <v>113</v>
      </c>
      <c r="C58" s="9" t="s">
        <v>254</v>
      </c>
      <c r="D58" s="23" t="s">
        <v>10</v>
      </c>
      <c r="E58" s="46">
        <f>2277+589.4</f>
        <v>2866.4</v>
      </c>
      <c r="F58" s="46">
        <v>2277</v>
      </c>
    </row>
    <row r="59" spans="1:6" ht="37.5" customHeight="1">
      <c r="A59" s="43" t="s">
        <v>42</v>
      </c>
      <c r="B59" s="45" t="s">
        <v>113</v>
      </c>
      <c r="C59" s="23" t="s">
        <v>245</v>
      </c>
      <c r="D59" s="23"/>
      <c r="E59" s="46">
        <f>E60</f>
        <v>400</v>
      </c>
      <c r="F59" s="46">
        <f>F60</f>
        <v>400</v>
      </c>
    </row>
    <row r="60" spans="1:6" ht="39" customHeight="1">
      <c r="A60" s="77" t="s">
        <v>15</v>
      </c>
      <c r="B60" s="45" t="s">
        <v>113</v>
      </c>
      <c r="C60" s="23" t="s">
        <v>245</v>
      </c>
      <c r="D60" s="23" t="s">
        <v>10</v>
      </c>
      <c r="E60" s="46">
        <v>400</v>
      </c>
      <c r="F60" s="46">
        <v>400</v>
      </c>
    </row>
    <row r="61" spans="1:6" ht="39" customHeight="1">
      <c r="A61" s="43" t="s">
        <v>42</v>
      </c>
      <c r="B61" s="45" t="s">
        <v>113</v>
      </c>
      <c r="C61" s="9" t="s">
        <v>255</v>
      </c>
      <c r="D61" s="67"/>
      <c r="E61" s="46">
        <f>E62</f>
        <v>3810.6</v>
      </c>
      <c r="F61" s="46">
        <f>F62</f>
        <v>4400</v>
      </c>
    </row>
    <row r="62" spans="1:6" ht="35.25" customHeight="1">
      <c r="A62" s="77" t="s">
        <v>15</v>
      </c>
      <c r="B62" s="45" t="s">
        <v>113</v>
      </c>
      <c r="C62" s="9" t="s">
        <v>255</v>
      </c>
      <c r="D62" s="23" t="s">
        <v>10</v>
      </c>
      <c r="E62" s="46">
        <f>4400-589.4</f>
        <v>3810.6</v>
      </c>
      <c r="F62" s="46">
        <v>4400</v>
      </c>
    </row>
    <row r="63" spans="1:6" ht="46.5" customHeight="1">
      <c r="A63" s="43" t="s">
        <v>293</v>
      </c>
      <c r="B63" s="45" t="s">
        <v>113</v>
      </c>
      <c r="C63" s="17" t="s">
        <v>296</v>
      </c>
      <c r="D63" s="45"/>
      <c r="E63" s="46">
        <f>E64</f>
        <v>2039.6</v>
      </c>
      <c r="F63" s="46">
        <f>F64</f>
        <v>2369.9</v>
      </c>
    </row>
    <row r="64" spans="1:6" ht="35.25" customHeight="1">
      <c r="A64" s="48" t="s">
        <v>15</v>
      </c>
      <c r="B64" s="45" t="s">
        <v>113</v>
      </c>
      <c r="C64" s="17" t="s">
        <v>296</v>
      </c>
      <c r="D64" s="45" t="s">
        <v>10</v>
      </c>
      <c r="E64" s="46">
        <v>2039.6</v>
      </c>
      <c r="F64" s="46">
        <v>2369.9</v>
      </c>
    </row>
    <row r="65" spans="1:6" ht="37.5" customHeight="1">
      <c r="A65" s="43" t="s">
        <v>43</v>
      </c>
      <c r="B65" s="45" t="s">
        <v>113</v>
      </c>
      <c r="C65" s="9" t="s">
        <v>246</v>
      </c>
      <c r="D65" s="67"/>
      <c r="E65" s="46">
        <f>E66</f>
        <v>1950</v>
      </c>
      <c r="F65" s="46">
        <f>F66</f>
        <v>1950</v>
      </c>
    </row>
    <row r="66" spans="1:6" ht="35.25" customHeight="1">
      <c r="A66" s="77" t="s">
        <v>15</v>
      </c>
      <c r="B66" s="45" t="s">
        <v>113</v>
      </c>
      <c r="C66" s="9" t="s">
        <v>246</v>
      </c>
      <c r="D66" s="23" t="s">
        <v>10</v>
      </c>
      <c r="E66" s="46">
        <f>1950</f>
        <v>1950</v>
      </c>
      <c r="F66" s="46">
        <f>1950</f>
        <v>1950</v>
      </c>
    </row>
    <row r="67" spans="1:6" ht="53.25" customHeight="1">
      <c r="A67" s="20" t="s">
        <v>295</v>
      </c>
      <c r="B67" s="45" t="s">
        <v>113</v>
      </c>
      <c r="C67" s="45" t="s">
        <v>294</v>
      </c>
      <c r="D67" s="11"/>
      <c r="E67" s="46">
        <f>E68</f>
        <v>450</v>
      </c>
      <c r="F67" s="46">
        <f>F68</f>
        <v>450</v>
      </c>
    </row>
    <row r="68" spans="1:6" ht="37.5" customHeight="1">
      <c r="A68" s="77" t="s">
        <v>15</v>
      </c>
      <c r="B68" s="45" t="s">
        <v>113</v>
      </c>
      <c r="C68" s="45" t="s">
        <v>294</v>
      </c>
      <c r="D68" s="45" t="s">
        <v>10</v>
      </c>
      <c r="E68" s="46">
        <v>450</v>
      </c>
      <c r="F68" s="46">
        <v>450</v>
      </c>
    </row>
    <row r="69" spans="1:6" ht="94.5">
      <c r="A69" s="43" t="s">
        <v>44</v>
      </c>
      <c r="B69" s="45" t="s">
        <v>113</v>
      </c>
      <c r="C69" s="9" t="s">
        <v>256</v>
      </c>
      <c r="D69" s="67"/>
      <c r="E69" s="46">
        <f>E70</f>
        <v>300</v>
      </c>
      <c r="F69" s="46">
        <f>F70</f>
        <v>300</v>
      </c>
    </row>
    <row r="70" spans="1:6" ht="15.75">
      <c r="A70" s="77" t="s">
        <v>11</v>
      </c>
      <c r="B70" s="45" t="s">
        <v>113</v>
      </c>
      <c r="C70" s="9" t="s">
        <v>256</v>
      </c>
      <c r="D70" s="23" t="s">
        <v>14</v>
      </c>
      <c r="E70" s="46">
        <v>300</v>
      </c>
      <c r="F70" s="46">
        <v>300</v>
      </c>
    </row>
    <row r="71" spans="1:6" ht="63">
      <c r="A71" s="15" t="s">
        <v>68</v>
      </c>
      <c r="B71" s="103" t="s">
        <v>113</v>
      </c>
      <c r="C71" s="13" t="s">
        <v>247</v>
      </c>
      <c r="D71" s="13" t="s">
        <v>0</v>
      </c>
      <c r="E71" s="14">
        <f>E72+E74</f>
        <v>200</v>
      </c>
      <c r="F71" s="14">
        <f>F72+F74</f>
        <v>200</v>
      </c>
    </row>
    <row r="72" spans="1:6" ht="47.25">
      <c r="A72" s="24" t="s">
        <v>69</v>
      </c>
      <c r="B72" s="30" t="s">
        <v>113</v>
      </c>
      <c r="C72" s="17" t="s">
        <v>248</v>
      </c>
      <c r="D72" s="45"/>
      <c r="E72" s="22">
        <f>E73</f>
        <v>50</v>
      </c>
      <c r="F72" s="22">
        <f>F73</f>
        <v>50</v>
      </c>
    </row>
    <row r="73" spans="1:6" ht="31.5">
      <c r="A73" s="43" t="s">
        <v>31</v>
      </c>
      <c r="B73" s="45" t="s">
        <v>113</v>
      </c>
      <c r="C73" s="17" t="s">
        <v>248</v>
      </c>
      <c r="D73" s="45" t="s">
        <v>19</v>
      </c>
      <c r="E73" s="46">
        <v>50</v>
      </c>
      <c r="F73" s="46">
        <v>50</v>
      </c>
    </row>
    <row r="74" spans="1:6" ht="31.5">
      <c r="A74" s="43" t="s">
        <v>54</v>
      </c>
      <c r="B74" s="45" t="s">
        <v>113</v>
      </c>
      <c r="C74" s="17" t="s">
        <v>249</v>
      </c>
      <c r="D74" s="23"/>
      <c r="E74" s="46">
        <f>E75</f>
        <v>150</v>
      </c>
      <c r="F74" s="46">
        <f>F75</f>
        <v>150</v>
      </c>
    </row>
    <row r="75" spans="1:6" ht="31.5">
      <c r="A75" s="77" t="s">
        <v>15</v>
      </c>
      <c r="B75" s="45" t="s">
        <v>113</v>
      </c>
      <c r="C75" s="17" t="s">
        <v>249</v>
      </c>
      <c r="D75" s="45" t="s">
        <v>10</v>
      </c>
      <c r="E75" s="46">
        <v>150</v>
      </c>
      <c r="F75" s="46">
        <v>150</v>
      </c>
    </row>
    <row r="76" spans="1:6" ht="31.5">
      <c r="A76" s="15" t="s">
        <v>397</v>
      </c>
      <c r="B76" s="103" t="s">
        <v>113</v>
      </c>
      <c r="C76" s="13" t="s">
        <v>313</v>
      </c>
      <c r="D76" s="13" t="s">
        <v>0</v>
      </c>
      <c r="E76" s="14">
        <f>E77</f>
        <v>631.2</v>
      </c>
      <c r="F76" s="14">
        <f>F77</f>
        <v>631.2</v>
      </c>
    </row>
    <row r="77" spans="1:6" ht="94.5">
      <c r="A77" s="43" t="s">
        <v>262</v>
      </c>
      <c r="B77" s="45" t="s">
        <v>113</v>
      </c>
      <c r="C77" s="17" t="s">
        <v>314</v>
      </c>
      <c r="D77" s="23"/>
      <c r="E77" s="22">
        <f>E78</f>
        <v>631.2</v>
      </c>
      <c r="F77" s="22">
        <f>F78</f>
        <v>631.2</v>
      </c>
    </row>
    <row r="78" spans="1:6" ht="31.5">
      <c r="A78" s="25" t="s">
        <v>15</v>
      </c>
      <c r="B78" s="45" t="s">
        <v>113</v>
      </c>
      <c r="C78" s="17" t="s">
        <v>314</v>
      </c>
      <c r="D78" s="23" t="s">
        <v>10</v>
      </c>
      <c r="E78" s="22">
        <v>631.2</v>
      </c>
      <c r="F78" s="22">
        <v>631.2</v>
      </c>
    </row>
    <row r="79" spans="1:6" ht="31.5">
      <c r="A79" s="101" t="s">
        <v>89</v>
      </c>
      <c r="B79" s="96" t="s">
        <v>113</v>
      </c>
      <c r="C79" s="95" t="s">
        <v>160</v>
      </c>
      <c r="D79" s="95" t="s">
        <v>0</v>
      </c>
      <c r="E79" s="113">
        <f>E80</f>
        <v>750</v>
      </c>
      <c r="F79" s="113">
        <f>F80</f>
        <v>750</v>
      </c>
    </row>
    <row r="80" spans="1:6" ht="31.5">
      <c r="A80" s="12" t="s">
        <v>91</v>
      </c>
      <c r="B80" s="112" t="s">
        <v>113</v>
      </c>
      <c r="C80" s="13" t="s">
        <v>171</v>
      </c>
      <c r="D80" s="13" t="s">
        <v>0</v>
      </c>
      <c r="E80" s="119">
        <f>E81+E84+E86</f>
        <v>750</v>
      </c>
      <c r="F80" s="119">
        <f>F81+F84+F86</f>
        <v>750</v>
      </c>
    </row>
    <row r="81" spans="1:6" ht="31.5">
      <c r="A81" s="43" t="s">
        <v>107</v>
      </c>
      <c r="B81" s="45" t="s">
        <v>113</v>
      </c>
      <c r="C81" s="45" t="s">
        <v>178</v>
      </c>
      <c r="D81" s="45"/>
      <c r="E81" s="46">
        <f>E83+E82</f>
        <v>500</v>
      </c>
      <c r="F81" s="46">
        <f>F83+F82</f>
        <v>500</v>
      </c>
    </row>
    <row r="82" spans="1:6" ht="40.5" customHeight="1">
      <c r="A82" s="43" t="s">
        <v>15</v>
      </c>
      <c r="B82" s="45" t="s">
        <v>113</v>
      </c>
      <c r="C82" s="45" t="s">
        <v>178</v>
      </c>
      <c r="D82" s="45" t="s">
        <v>10</v>
      </c>
      <c r="E82" s="46">
        <v>300</v>
      </c>
      <c r="F82" s="46">
        <v>300</v>
      </c>
    </row>
    <row r="83" spans="1:6" ht="33.75" customHeight="1">
      <c r="A83" s="43" t="s">
        <v>31</v>
      </c>
      <c r="B83" s="45" t="s">
        <v>113</v>
      </c>
      <c r="C83" s="45" t="s">
        <v>178</v>
      </c>
      <c r="D83" s="45" t="s">
        <v>19</v>
      </c>
      <c r="E83" s="46">
        <v>200</v>
      </c>
      <c r="F83" s="46">
        <v>200</v>
      </c>
    </row>
    <row r="84" spans="1:6" ht="31.5">
      <c r="A84" s="43" t="s">
        <v>139</v>
      </c>
      <c r="B84" s="45" t="s">
        <v>113</v>
      </c>
      <c r="C84" s="45" t="s">
        <v>179</v>
      </c>
      <c r="D84" s="45"/>
      <c r="E84" s="46">
        <f>E85</f>
        <v>100</v>
      </c>
      <c r="F84" s="46">
        <f>F85</f>
        <v>100</v>
      </c>
    </row>
    <row r="85" spans="1:6" ht="31.5">
      <c r="A85" s="43" t="s">
        <v>15</v>
      </c>
      <c r="B85" s="45" t="s">
        <v>113</v>
      </c>
      <c r="C85" s="45" t="s">
        <v>179</v>
      </c>
      <c r="D85" s="45" t="s">
        <v>10</v>
      </c>
      <c r="E85" s="46">
        <v>100</v>
      </c>
      <c r="F85" s="46">
        <v>100</v>
      </c>
    </row>
    <row r="86" spans="1:6" ht="63">
      <c r="A86" s="43" t="s">
        <v>140</v>
      </c>
      <c r="B86" s="45" t="s">
        <v>113</v>
      </c>
      <c r="C86" s="45" t="s">
        <v>180</v>
      </c>
      <c r="D86" s="45"/>
      <c r="E86" s="46">
        <f>E87</f>
        <v>150</v>
      </c>
      <c r="F86" s="46">
        <f>F87</f>
        <v>150</v>
      </c>
    </row>
    <row r="87" spans="1:6" ht="31.5">
      <c r="A87" s="43" t="s">
        <v>15</v>
      </c>
      <c r="B87" s="45" t="s">
        <v>113</v>
      </c>
      <c r="C87" s="45" t="s">
        <v>180</v>
      </c>
      <c r="D87" s="45" t="s">
        <v>10</v>
      </c>
      <c r="E87" s="46">
        <v>150</v>
      </c>
      <c r="F87" s="46">
        <v>150</v>
      </c>
    </row>
    <row r="88" spans="1:6" ht="47.25">
      <c r="A88" s="224" t="s">
        <v>60</v>
      </c>
      <c r="B88" s="96" t="s">
        <v>113</v>
      </c>
      <c r="C88" s="95" t="s">
        <v>192</v>
      </c>
      <c r="D88" s="95" t="s">
        <v>0</v>
      </c>
      <c r="E88" s="102">
        <f>E89+E91+E93+E95</f>
        <v>60410.899999999994</v>
      </c>
      <c r="F88" s="102">
        <f>F89+F91+F93+F95</f>
        <v>60410.899999999994</v>
      </c>
    </row>
    <row r="89" spans="1:6" ht="47.25">
      <c r="A89" s="24" t="s">
        <v>61</v>
      </c>
      <c r="B89" s="45" t="s">
        <v>113</v>
      </c>
      <c r="C89" s="45" t="s">
        <v>193</v>
      </c>
      <c r="D89" s="45"/>
      <c r="E89" s="46">
        <f>E90</f>
        <v>58010.2</v>
      </c>
      <c r="F89" s="46">
        <f>F90</f>
        <v>58010.2</v>
      </c>
    </row>
    <row r="90" spans="1:6" ht="47.25">
      <c r="A90" s="61" t="s">
        <v>12</v>
      </c>
      <c r="B90" s="45" t="s">
        <v>113</v>
      </c>
      <c r="C90" s="45" t="s">
        <v>193</v>
      </c>
      <c r="D90" s="45" t="s">
        <v>13</v>
      </c>
      <c r="E90" s="46">
        <v>58010.2</v>
      </c>
      <c r="F90" s="46">
        <v>58010.2</v>
      </c>
    </row>
    <row r="91" spans="1:6" ht="31.5">
      <c r="A91" s="62" t="s">
        <v>45</v>
      </c>
      <c r="B91" s="45" t="s">
        <v>113</v>
      </c>
      <c r="C91" s="45" t="s">
        <v>194</v>
      </c>
      <c r="D91" s="23"/>
      <c r="E91" s="46">
        <f>E92</f>
        <v>300.7</v>
      </c>
      <c r="F91" s="46">
        <f>F92</f>
        <v>300.7</v>
      </c>
    </row>
    <row r="92" spans="1:6" ht="47.25">
      <c r="A92" s="50" t="s">
        <v>12</v>
      </c>
      <c r="B92" s="45" t="s">
        <v>113</v>
      </c>
      <c r="C92" s="45" t="s">
        <v>194</v>
      </c>
      <c r="D92" s="23" t="s">
        <v>13</v>
      </c>
      <c r="E92" s="46">
        <v>300.7</v>
      </c>
      <c r="F92" s="46">
        <v>300.7</v>
      </c>
    </row>
    <row r="93" spans="1:6" ht="31.5">
      <c r="A93" s="62" t="s">
        <v>46</v>
      </c>
      <c r="B93" s="45" t="s">
        <v>113</v>
      </c>
      <c r="C93" s="45" t="s">
        <v>195</v>
      </c>
      <c r="D93" s="45"/>
      <c r="E93" s="46">
        <f>E94</f>
        <v>2000</v>
      </c>
      <c r="F93" s="46">
        <f>F94</f>
        <v>2000</v>
      </c>
    </row>
    <row r="94" spans="1:6" ht="31.5">
      <c r="A94" s="24" t="s">
        <v>15</v>
      </c>
      <c r="B94" s="45" t="s">
        <v>113</v>
      </c>
      <c r="C94" s="45" t="s">
        <v>195</v>
      </c>
      <c r="D94" s="45" t="s">
        <v>10</v>
      </c>
      <c r="E94" s="46">
        <v>2000</v>
      </c>
      <c r="F94" s="46">
        <v>2000</v>
      </c>
    </row>
    <row r="95" spans="1:6" ht="47.25">
      <c r="A95" s="24" t="s">
        <v>267</v>
      </c>
      <c r="B95" s="30" t="s">
        <v>113</v>
      </c>
      <c r="C95" s="45" t="s">
        <v>283</v>
      </c>
      <c r="D95" s="17"/>
      <c r="E95" s="46">
        <f>E96</f>
        <v>100</v>
      </c>
      <c r="F95" s="46">
        <f>F96</f>
        <v>100</v>
      </c>
    </row>
    <row r="96" spans="1:6" ht="31.5">
      <c r="A96" s="24" t="s">
        <v>15</v>
      </c>
      <c r="B96" s="30" t="s">
        <v>113</v>
      </c>
      <c r="C96" s="45" t="s">
        <v>283</v>
      </c>
      <c r="D96" s="17" t="s">
        <v>10</v>
      </c>
      <c r="E96" s="46">
        <v>100</v>
      </c>
      <c r="F96" s="46">
        <v>100</v>
      </c>
    </row>
    <row r="97" spans="1:6" ht="47.25">
      <c r="A97" s="101" t="s">
        <v>94</v>
      </c>
      <c r="B97" s="96" t="s">
        <v>113</v>
      </c>
      <c r="C97" s="95" t="s">
        <v>209</v>
      </c>
      <c r="D97" s="95" t="s">
        <v>0</v>
      </c>
      <c r="E97" s="102">
        <f>E101+E131+E142+E98</f>
        <v>116252.5</v>
      </c>
      <c r="F97" s="102">
        <f>F101+F131+F142+F98</f>
        <v>117541.30000000002</v>
      </c>
    </row>
    <row r="98" spans="1:6" ht="47.25">
      <c r="A98" s="12" t="s">
        <v>406</v>
      </c>
      <c r="B98" s="225" t="s">
        <v>113</v>
      </c>
      <c r="C98" s="13" t="s">
        <v>210</v>
      </c>
      <c r="D98" s="180"/>
      <c r="E98" s="181">
        <f>E99</f>
        <v>8383.2</v>
      </c>
      <c r="F98" s="181">
        <f>F99</f>
        <v>8383.2</v>
      </c>
    </row>
    <row r="99" spans="1:6" ht="15.75">
      <c r="A99" s="165" t="s">
        <v>401</v>
      </c>
      <c r="B99" s="30" t="s">
        <v>113</v>
      </c>
      <c r="C99" s="38" t="s">
        <v>400</v>
      </c>
      <c r="D99" s="136"/>
      <c r="E99" s="22">
        <f>E100</f>
        <v>8383.2</v>
      </c>
      <c r="F99" s="22">
        <f>F100</f>
        <v>8383.2</v>
      </c>
    </row>
    <row r="100" spans="1:6" ht="31.5">
      <c r="A100" s="165" t="s">
        <v>362</v>
      </c>
      <c r="B100" s="30" t="s">
        <v>113</v>
      </c>
      <c r="C100" s="38" t="s">
        <v>400</v>
      </c>
      <c r="D100" s="38" t="s">
        <v>363</v>
      </c>
      <c r="E100" s="22">
        <v>8383.2</v>
      </c>
      <c r="F100" s="22">
        <v>8383.2</v>
      </c>
    </row>
    <row r="101" spans="1:6" ht="31.5">
      <c r="A101" s="12" t="s">
        <v>97</v>
      </c>
      <c r="B101" s="103" t="s">
        <v>113</v>
      </c>
      <c r="C101" s="13" t="s">
        <v>217</v>
      </c>
      <c r="D101" s="13" t="s">
        <v>0</v>
      </c>
      <c r="E101" s="14">
        <f>E102+E104+E109+E113+E116+E119+E122+E125+E128</f>
        <v>107072.3</v>
      </c>
      <c r="F101" s="14">
        <f>F102+F104+F109+F113+F116+F119+F122+F125+F128</f>
        <v>108360.10000000002</v>
      </c>
    </row>
    <row r="102" spans="1:6" ht="31.5">
      <c r="A102" s="226" t="s">
        <v>22</v>
      </c>
      <c r="B102" s="45" t="s">
        <v>113</v>
      </c>
      <c r="C102" s="17" t="s">
        <v>218</v>
      </c>
      <c r="D102" s="17"/>
      <c r="E102" s="10">
        <f>E103</f>
        <v>200</v>
      </c>
      <c r="F102" s="10">
        <f>F103</f>
        <v>200</v>
      </c>
    </row>
    <row r="103" spans="1:6" ht="31.5">
      <c r="A103" s="48" t="s">
        <v>15</v>
      </c>
      <c r="B103" s="45" t="s">
        <v>113</v>
      </c>
      <c r="C103" s="17" t="s">
        <v>218</v>
      </c>
      <c r="D103" s="45" t="s">
        <v>10</v>
      </c>
      <c r="E103" s="46">
        <v>200</v>
      </c>
      <c r="F103" s="46">
        <v>200</v>
      </c>
    </row>
    <row r="104" spans="1:6" ht="47.25">
      <c r="A104" s="227" t="s">
        <v>16</v>
      </c>
      <c r="B104" s="45" t="s">
        <v>113</v>
      </c>
      <c r="C104" s="45" t="s">
        <v>219</v>
      </c>
      <c r="D104" s="45"/>
      <c r="E104" s="22">
        <f>SUM(E105:E108)</f>
        <v>93237.9</v>
      </c>
      <c r="F104" s="22">
        <f>SUM(F105:F108)</f>
        <v>94435.5</v>
      </c>
    </row>
    <row r="105" spans="1:6" ht="94.5">
      <c r="A105" s="58" t="s">
        <v>17</v>
      </c>
      <c r="B105" s="45" t="s">
        <v>113</v>
      </c>
      <c r="C105" s="45" t="s">
        <v>219</v>
      </c>
      <c r="D105" s="45" t="s">
        <v>18</v>
      </c>
      <c r="E105" s="46">
        <f>75931.9-E114-E117-E120-E123-E126</f>
        <v>74930.59999999999</v>
      </c>
      <c r="F105" s="46">
        <f>77129.5-F114-F117-F120-F123-F126</f>
        <v>76128.2</v>
      </c>
    </row>
    <row r="106" spans="1:6" ht="36" customHeight="1">
      <c r="A106" s="105" t="s">
        <v>437</v>
      </c>
      <c r="B106" s="45" t="s">
        <v>113</v>
      </c>
      <c r="C106" s="45" t="s">
        <v>219</v>
      </c>
      <c r="D106" s="45" t="s">
        <v>10</v>
      </c>
      <c r="E106" s="46">
        <v>10100</v>
      </c>
      <c r="F106" s="46">
        <v>10100</v>
      </c>
    </row>
    <row r="107" spans="1:6" ht="31.5">
      <c r="A107" s="24" t="s">
        <v>83</v>
      </c>
      <c r="B107" s="45" t="s">
        <v>113</v>
      </c>
      <c r="C107" s="45" t="s">
        <v>219</v>
      </c>
      <c r="D107" s="45" t="s">
        <v>19</v>
      </c>
      <c r="E107" s="46">
        <v>7850.3</v>
      </c>
      <c r="F107" s="46">
        <v>7850.3</v>
      </c>
    </row>
    <row r="108" spans="1:6" ht="15.75">
      <c r="A108" s="77" t="s">
        <v>11</v>
      </c>
      <c r="B108" s="45" t="s">
        <v>113</v>
      </c>
      <c r="C108" s="45" t="s">
        <v>219</v>
      </c>
      <c r="D108" s="45" t="s">
        <v>14</v>
      </c>
      <c r="E108" s="46">
        <v>357</v>
      </c>
      <c r="F108" s="46">
        <v>357</v>
      </c>
    </row>
    <row r="109" spans="1:6" ht="31.5">
      <c r="A109" s="226" t="s">
        <v>62</v>
      </c>
      <c r="B109" s="45" t="s">
        <v>113</v>
      </c>
      <c r="C109" s="45" t="s">
        <v>220</v>
      </c>
      <c r="D109" s="45"/>
      <c r="E109" s="46">
        <f>E111+E110+E112</f>
        <v>10903.900000000001</v>
      </c>
      <c r="F109" s="46">
        <f>F111+F110+F112</f>
        <v>10994.1</v>
      </c>
    </row>
    <row r="110" spans="1:6" ht="94.5">
      <c r="A110" s="58" t="s">
        <v>17</v>
      </c>
      <c r="B110" s="45" t="s">
        <v>113</v>
      </c>
      <c r="C110" s="45" t="s">
        <v>220</v>
      </c>
      <c r="D110" s="45" t="s">
        <v>18</v>
      </c>
      <c r="E110" s="46">
        <v>9272.2</v>
      </c>
      <c r="F110" s="46">
        <v>9362.4</v>
      </c>
    </row>
    <row r="111" spans="1:6" ht="31.5">
      <c r="A111" s="48" t="s">
        <v>15</v>
      </c>
      <c r="B111" s="45" t="s">
        <v>113</v>
      </c>
      <c r="C111" s="45" t="s">
        <v>220</v>
      </c>
      <c r="D111" s="45" t="s">
        <v>10</v>
      </c>
      <c r="E111" s="46">
        <v>1275.7</v>
      </c>
      <c r="F111" s="46">
        <v>1275.7</v>
      </c>
    </row>
    <row r="112" spans="1:6" ht="15.75">
      <c r="A112" s="77" t="s">
        <v>11</v>
      </c>
      <c r="B112" s="45" t="s">
        <v>113</v>
      </c>
      <c r="C112" s="45" t="s">
        <v>220</v>
      </c>
      <c r="D112" s="45" t="s">
        <v>14</v>
      </c>
      <c r="E112" s="46">
        <v>356</v>
      </c>
      <c r="F112" s="46">
        <v>356</v>
      </c>
    </row>
    <row r="113" spans="1:6" ht="95.25" customHeight="1">
      <c r="A113" s="69" t="s">
        <v>338</v>
      </c>
      <c r="B113" s="45" t="s">
        <v>113</v>
      </c>
      <c r="C113" s="30" t="s">
        <v>261</v>
      </c>
      <c r="D113" s="45"/>
      <c r="E113" s="46">
        <f>E114+E115</f>
        <v>47.8</v>
      </c>
      <c r="F113" s="46">
        <f>F114+F115</f>
        <v>47.8</v>
      </c>
    </row>
    <row r="114" spans="1:6" ht="94.5">
      <c r="A114" s="47" t="s">
        <v>17</v>
      </c>
      <c r="B114" s="45" t="s">
        <v>113</v>
      </c>
      <c r="C114" s="30" t="s">
        <v>261</v>
      </c>
      <c r="D114" s="45" t="s">
        <v>18</v>
      </c>
      <c r="E114" s="46">
        <f>13.1+6.6+13.1</f>
        <v>32.8</v>
      </c>
      <c r="F114" s="46">
        <f>13.1+6.6+13.1</f>
        <v>32.8</v>
      </c>
    </row>
    <row r="115" spans="1:6" ht="31.5">
      <c r="A115" s="48" t="s">
        <v>15</v>
      </c>
      <c r="B115" s="45" t="s">
        <v>113</v>
      </c>
      <c r="C115" s="30" t="s">
        <v>261</v>
      </c>
      <c r="D115" s="45" t="s">
        <v>10</v>
      </c>
      <c r="E115" s="46">
        <f>5+5+5</f>
        <v>15</v>
      </c>
      <c r="F115" s="46">
        <f>5+5+5</f>
        <v>15</v>
      </c>
    </row>
    <row r="116" spans="1:6" ht="126">
      <c r="A116" s="228" t="s">
        <v>273</v>
      </c>
      <c r="B116" s="45" t="s">
        <v>113</v>
      </c>
      <c r="C116" s="30" t="s">
        <v>228</v>
      </c>
      <c r="D116" s="45"/>
      <c r="E116" s="46">
        <f>E117+E118</f>
        <v>100.8</v>
      </c>
      <c r="F116" s="46">
        <f>F117+F118</f>
        <v>100.8</v>
      </c>
    </row>
    <row r="117" spans="1:6" ht="94.5">
      <c r="A117" s="47" t="s">
        <v>17</v>
      </c>
      <c r="B117" s="45" t="s">
        <v>113</v>
      </c>
      <c r="C117" s="30" t="s">
        <v>228</v>
      </c>
      <c r="D117" s="45" t="s">
        <v>18</v>
      </c>
      <c r="E117" s="46">
        <v>98.5</v>
      </c>
      <c r="F117" s="46">
        <v>98.5</v>
      </c>
    </row>
    <row r="118" spans="1:6" ht="31.5">
      <c r="A118" s="105" t="s">
        <v>15</v>
      </c>
      <c r="B118" s="45" t="s">
        <v>113</v>
      </c>
      <c r="C118" s="30" t="s">
        <v>228</v>
      </c>
      <c r="D118" s="45" t="s">
        <v>10</v>
      </c>
      <c r="E118" s="46">
        <v>2.3</v>
      </c>
      <c r="F118" s="46">
        <v>2.3</v>
      </c>
    </row>
    <row r="119" spans="1:6" ht="126">
      <c r="A119" s="106" t="s">
        <v>339</v>
      </c>
      <c r="B119" s="45" t="s">
        <v>113</v>
      </c>
      <c r="C119" s="30" t="s">
        <v>229</v>
      </c>
      <c r="D119" s="45"/>
      <c r="E119" s="46">
        <f>E120+E121</f>
        <v>70.6</v>
      </c>
      <c r="F119" s="46">
        <f>F120+F121</f>
        <v>70.6</v>
      </c>
    </row>
    <row r="120" spans="1:6" ht="94.5">
      <c r="A120" s="47" t="s">
        <v>17</v>
      </c>
      <c r="B120" s="45" t="s">
        <v>113</v>
      </c>
      <c r="C120" s="30" t="s">
        <v>229</v>
      </c>
      <c r="D120" s="45" t="s">
        <v>18</v>
      </c>
      <c r="E120" s="46">
        <v>65.6</v>
      </c>
      <c r="F120" s="46">
        <v>65.6</v>
      </c>
    </row>
    <row r="121" spans="1:6" ht="31.5">
      <c r="A121" s="105" t="s">
        <v>15</v>
      </c>
      <c r="B121" s="45" t="s">
        <v>113</v>
      </c>
      <c r="C121" s="30" t="s">
        <v>229</v>
      </c>
      <c r="D121" s="45" t="s">
        <v>10</v>
      </c>
      <c r="E121" s="46">
        <v>5</v>
      </c>
      <c r="F121" s="46">
        <v>5</v>
      </c>
    </row>
    <row r="122" spans="1:6" ht="173.25">
      <c r="A122" s="132" t="s">
        <v>278</v>
      </c>
      <c r="B122" s="45" t="s">
        <v>113</v>
      </c>
      <c r="C122" s="45" t="s">
        <v>230</v>
      </c>
      <c r="D122" s="45"/>
      <c r="E122" s="46">
        <f>E123+E124</f>
        <v>755.6</v>
      </c>
      <c r="F122" s="46">
        <f>F123+F124</f>
        <v>755.6</v>
      </c>
    </row>
    <row r="123" spans="1:6" ht="94.5">
      <c r="A123" s="47" t="s">
        <v>17</v>
      </c>
      <c r="B123" s="45" t="s">
        <v>113</v>
      </c>
      <c r="C123" s="45" t="s">
        <v>230</v>
      </c>
      <c r="D123" s="45" t="s">
        <v>18</v>
      </c>
      <c r="E123" s="46">
        <v>738.7</v>
      </c>
      <c r="F123" s="46">
        <v>738.7</v>
      </c>
    </row>
    <row r="124" spans="1:6" ht="31.5">
      <c r="A124" s="229" t="s">
        <v>15</v>
      </c>
      <c r="B124" s="45" t="s">
        <v>113</v>
      </c>
      <c r="C124" s="45" t="s">
        <v>230</v>
      </c>
      <c r="D124" s="23" t="s">
        <v>10</v>
      </c>
      <c r="E124" s="46">
        <v>16.9</v>
      </c>
      <c r="F124" s="46">
        <v>16.9</v>
      </c>
    </row>
    <row r="125" spans="1:6" ht="94.5">
      <c r="A125" s="25" t="s">
        <v>263</v>
      </c>
      <c r="B125" s="30" t="s">
        <v>113</v>
      </c>
      <c r="C125" s="30" t="s">
        <v>231</v>
      </c>
      <c r="D125" s="38"/>
      <c r="E125" s="40">
        <f>E126+E127</f>
        <v>70.7</v>
      </c>
      <c r="F125" s="40">
        <f>F126+F127</f>
        <v>70.7</v>
      </c>
    </row>
    <row r="126" spans="1:6" ht="94.5">
      <c r="A126" s="47" t="s">
        <v>17</v>
      </c>
      <c r="B126" s="45" t="s">
        <v>113</v>
      </c>
      <c r="C126" s="30" t="s">
        <v>231</v>
      </c>
      <c r="D126" s="45" t="s">
        <v>18</v>
      </c>
      <c r="E126" s="46">
        <v>65.7</v>
      </c>
      <c r="F126" s="46">
        <v>65.7</v>
      </c>
    </row>
    <row r="127" spans="1:6" ht="35.25" customHeight="1">
      <c r="A127" s="105" t="s">
        <v>15</v>
      </c>
      <c r="B127" s="45" t="s">
        <v>113</v>
      </c>
      <c r="C127" s="30" t="s">
        <v>231</v>
      </c>
      <c r="D127" s="45" t="s">
        <v>10</v>
      </c>
      <c r="E127" s="46">
        <v>5</v>
      </c>
      <c r="F127" s="46">
        <v>5</v>
      </c>
    </row>
    <row r="128" spans="1:6" ht="39.75" customHeight="1">
      <c r="A128" s="24" t="s">
        <v>55</v>
      </c>
      <c r="B128" s="45" t="s">
        <v>113</v>
      </c>
      <c r="C128" s="30" t="s">
        <v>221</v>
      </c>
      <c r="D128" s="45"/>
      <c r="E128" s="46">
        <f>E129+E130</f>
        <v>1685</v>
      </c>
      <c r="F128" s="46">
        <f>F129+F130</f>
        <v>1685</v>
      </c>
    </row>
    <row r="129" spans="1:6" ht="31.5">
      <c r="A129" s="105" t="s">
        <v>15</v>
      </c>
      <c r="B129" s="45" t="s">
        <v>113</v>
      </c>
      <c r="C129" s="30" t="s">
        <v>221</v>
      </c>
      <c r="D129" s="45" t="s">
        <v>10</v>
      </c>
      <c r="E129" s="46">
        <v>1285</v>
      </c>
      <c r="F129" s="46">
        <v>1285</v>
      </c>
    </row>
    <row r="130" spans="1:6" ht="15.75">
      <c r="A130" s="24" t="s">
        <v>11</v>
      </c>
      <c r="B130" s="45" t="s">
        <v>113</v>
      </c>
      <c r="C130" s="30" t="s">
        <v>221</v>
      </c>
      <c r="D130" s="45" t="s">
        <v>14</v>
      </c>
      <c r="E130" s="46">
        <v>400</v>
      </c>
      <c r="F130" s="46">
        <v>400</v>
      </c>
    </row>
    <row r="131" spans="1:6" ht="31.5">
      <c r="A131" s="12" t="s">
        <v>87</v>
      </c>
      <c r="B131" s="103" t="s">
        <v>113</v>
      </c>
      <c r="C131" s="13" t="s">
        <v>222</v>
      </c>
      <c r="D131" s="13" t="s">
        <v>0</v>
      </c>
      <c r="E131" s="14">
        <f>E132+E136+E140+E134+E138</f>
        <v>792</v>
      </c>
      <c r="F131" s="14">
        <f>F132+F136+F140+F134+F138</f>
        <v>793</v>
      </c>
    </row>
    <row r="132" spans="1:6" ht="63">
      <c r="A132" s="47" t="s">
        <v>23</v>
      </c>
      <c r="B132" s="45" t="s">
        <v>113</v>
      </c>
      <c r="C132" s="45" t="s">
        <v>223</v>
      </c>
      <c r="D132" s="45"/>
      <c r="E132" s="46">
        <f>E133</f>
        <v>47</v>
      </c>
      <c r="F132" s="46">
        <f>F133</f>
        <v>47</v>
      </c>
    </row>
    <row r="133" spans="1:6" ht="31.5">
      <c r="A133" s="48" t="s">
        <v>15</v>
      </c>
      <c r="B133" s="45" t="s">
        <v>113</v>
      </c>
      <c r="C133" s="45" t="s">
        <v>223</v>
      </c>
      <c r="D133" s="45" t="s">
        <v>10</v>
      </c>
      <c r="E133" s="46">
        <v>47</v>
      </c>
      <c r="F133" s="46">
        <v>47</v>
      </c>
    </row>
    <row r="134" spans="1:6" ht="63">
      <c r="A134" s="47" t="s">
        <v>310</v>
      </c>
      <c r="B134" s="45" t="s">
        <v>113</v>
      </c>
      <c r="C134" s="45" t="s">
        <v>311</v>
      </c>
      <c r="D134" s="45"/>
      <c r="E134" s="46">
        <f>E135</f>
        <v>60</v>
      </c>
      <c r="F134" s="46">
        <f>F135</f>
        <v>60</v>
      </c>
    </row>
    <row r="135" spans="1:6" ht="31.5">
      <c r="A135" s="48" t="s">
        <v>15</v>
      </c>
      <c r="B135" s="45" t="s">
        <v>113</v>
      </c>
      <c r="C135" s="45" t="s">
        <v>311</v>
      </c>
      <c r="D135" s="45" t="s">
        <v>10</v>
      </c>
      <c r="E135" s="46">
        <v>60</v>
      </c>
      <c r="F135" s="46">
        <v>60</v>
      </c>
    </row>
    <row r="136" spans="1:6" ht="94.5">
      <c r="A136" s="47" t="s">
        <v>24</v>
      </c>
      <c r="B136" s="45" t="s">
        <v>113</v>
      </c>
      <c r="C136" s="45" t="s">
        <v>224</v>
      </c>
      <c r="D136" s="45"/>
      <c r="E136" s="46">
        <f>E137</f>
        <v>430</v>
      </c>
      <c r="F136" s="46">
        <f>F137</f>
        <v>430</v>
      </c>
    </row>
    <row r="137" spans="1:8" ht="31.5">
      <c r="A137" s="48" t="s">
        <v>15</v>
      </c>
      <c r="B137" s="45" t="s">
        <v>113</v>
      </c>
      <c r="C137" s="45" t="s">
        <v>224</v>
      </c>
      <c r="D137" s="45" t="s">
        <v>10</v>
      </c>
      <c r="E137" s="46">
        <v>430</v>
      </c>
      <c r="F137" s="46">
        <v>430</v>
      </c>
      <c r="H137" s="21"/>
    </row>
    <row r="138" spans="1:8" ht="31.5">
      <c r="A138" s="47" t="s">
        <v>269</v>
      </c>
      <c r="B138" s="45" t="s">
        <v>113</v>
      </c>
      <c r="C138" s="45" t="s">
        <v>268</v>
      </c>
      <c r="D138" s="23"/>
      <c r="E138" s="46">
        <f>E139</f>
        <v>155</v>
      </c>
      <c r="F138" s="46">
        <f>F139</f>
        <v>155</v>
      </c>
      <c r="H138" s="21"/>
    </row>
    <row r="139" spans="1:8" ht="31.5">
      <c r="A139" s="48" t="s">
        <v>15</v>
      </c>
      <c r="B139" s="45" t="s">
        <v>113</v>
      </c>
      <c r="C139" s="45" t="s">
        <v>268</v>
      </c>
      <c r="D139" s="45" t="s">
        <v>10</v>
      </c>
      <c r="E139" s="46">
        <v>155</v>
      </c>
      <c r="F139" s="46">
        <v>155</v>
      </c>
      <c r="H139" s="21"/>
    </row>
    <row r="140" spans="1:6" ht="31.5">
      <c r="A140" s="47" t="s">
        <v>74</v>
      </c>
      <c r="B140" s="45" t="s">
        <v>113</v>
      </c>
      <c r="C140" s="45" t="s">
        <v>225</v>
      </c>
      <c r="D140" s="23"/>
      <c r="E140" s="46">
        <f>E141</f>
        <v>100</v>
      </c>
      <c r="F140" s="46">
        <f>F141</f>
        <v>101</v>
      </c>
    </row>
    <row r="141" spans="1:6" ht="31.5">
      <c r="A141" s="48" t="s">
        <v>15</v>
      </c>
      <c r="B141" s="45" t="s">
        <v>113</v>
      </c>
      <c r="C141" s="45" t="s">
        <v>225</v>
      </c>
      <c r="D141" s="45" t="s">
        <v>10</v>
      </c>
      <c r="E141" s="46">
        <v>100</v>
      </c>
      <c r="F141" s="46">
        <v>101</v>
      </c>
    </row>
    <row r="142" spans="1:6" ht="31.5">
      <c r="A142" s="12" t="s">
        <v>98</v>
      </c>
      <c r="B142" s="103" t="s">
        <v>113</v>
      </c>
      <c r="C142" s="13" t="s">
        <v>226</v>
      </c>
      <c r="D142" s="13" t="s">
        <v>0</v>
      </c>
      <c r="E142" s="14">
        <f>E143</f>
        <v>5</v>
      </c>
      <c r="F142" s="14">
        <f>F143</f>
        <v>5</v>
      </c>
    </row>
    <row r="143" spans="1:6" ht="47.25">
      <c r="A143" s="47" t="s">
        <v>115</v>
      </c>
      <c r="B143" s="45" t="s">
        <v>113</v>
      </c>
      <c r="C143" s="17" t="s">
        <v>227</v>
      </c>
      <c r="D143" s="23"/>
      <c r="E143" s="22">
        <f>E144</f>
        <v>5</v>
      </c>
      <c r="F143" s="22">
        <f>F144</f>
        <v>5</v>
      </c>
    </row>
    <row r="144" spans="1:6" ht="31.5">
      <c r="A144" s="48" t="s">
        <v>15</v>
      </c>
      <c r="B144" s="45" t="s">
        <v>113</v>
      </c>
      <c r="C144" s="17" t="s">
        <v>227</v>
      </c>
      <c r="D144" s="23" t="s">
        <v>10</v>
      </c>
      <c r="E144" s="46">
        <v>5</v>
      </c>
      <c r="F144" s="46">
        <v>5</v>
      </c>
    </row>
    <row r="145" spans="1:6" ht="47.25">
      <c r="A145" s="101" t="s">
        <v>438</v>
      </c>
      <c r="B145" s="96" t="s">
        <v>113</v>
      </c>
      <c r="C145" s="95" t="s">
        <v>184</v>
      </c>
      <c r="D145" s="95" t="s">
        <v>0</v>
      </c>
      <c r="E145" s="102">
        <f>E146+E156+E153</f>
        <v>17142.9</v>
      </c>
      <c r="F145" s="102">
        <f>F146+F156+F153</f>
        <v>17749.6</v>
      </c>
    </row>
    <row r="146" spans="1:6" ht="47.25">
      <c r="A146" s="12" t="s">
        <v>116</v>
      </c>
      <c r="B146" s="103" t="s">
        <v>113</v>
      </c>
      <c r="C146" s="13" t="s">
        <v>196</v>
      </c>
      <c r="D146" s="13" t="s">
        <v>0</v>
      </c>
      <c r="E146" s="14">
        <f>E149+E147</f>
        <v>16642.9</v>
      </c>
      <c r="F146" s="14">
        <f>F149+F147</f>
        <v>17249.6</v>
      </c>
    </row>
    <row r="147" spans="1:6" ht="31.5">
      <c r="A147" s="43" t="s">
        <v>426</v>
      </c>
      <c r="B147" s="45" t="s">
        <v>113</v>
      </c>
      <c r="C147" s="38" t="s">
        <v>427</v>
      </c>
      <c r="D147" s="45"/>
      <c r="E147" s="46">
        <f>E148</f>
        <v>32</v>
      </c>
      <c r="F147" s="46">
        <f>F148</f>
        <v>32</v>
      </c>
    </row>
    <row r="148" spans="1:6" ht="31.5">
      <c r="A148" s="43" t="s">
        <v>15</v>
      </c>
      <c r="B148" s="45" t="s">
        <v>113</v>
      </c>
      <c r="C148" s="38" t="s">
        <v>427</v>
      </c>
      <c r="D148" s="45" t="s">
        <v>10</v>
      </c>
      <c r="E148" s="22">
        <v>32</v>
      </c>
      <c r="F148" s="22">
        <v>32</v>
      </c>
    </row>
    <row r="149" spans="1:6" ht="31.5">
      <c r="A149" s="43" t="s">
        <v>78</v>
      </c>
      <c r="B149" s="45" t="s">
        <v>113</v>
      </c>
      <c r="C149" s="38" t="s">
        <v>198</v>
      </c>
      <c r="D149" s="45"/>
      <c r="E149" s="46">
        <f>E150+E151+E152</f>
        <v>16610.9</v>
      </c>
      <c r="F149" s="46">
        <f>F150+F151+F152</f>
        <v>17217.6</v>
      </c>
    </row>
    <row r="150" spans="1:6" ht="94.5">
      <c r="A150" s="24" t="s">
        <v>17</v>
      </c>
      <c r="B150" s="45" t="s">
        <v>113</v>
      </c>
      <c r="C150" s="38" t="s">
        <v>198</v>
      </c>
      <c r="D150" s="45" t="s">
        <v>18</v>
      </c>
      <c r="E150" s="22">
        <v>15566.2</v>
      </c>
      <c r="F150" s="22">
        <v>16172.9</v>
      </c>
    </row>
    <row r="151" spans="1:6" ht="31.5">
      <c r="A151" s="43" t="s">
        <v>15</v>
      </c>
      <c r="B151" s="45" t="s">
        <v>113</v>
      </c>
      <c r="C151" s="38" t="s">
        <v>198</v>
      </c>
      <c r="D151" s="45" t="s">
        <v>10</v>
      </c>
      <c r="E151" s="22">
        <v>992.9</v>
      </c>
      <c r="F151" s="22">
        <v>992.9</v>
      </c>
    </row>
    <row r="152" spans="1:6" ht="15.75">
      <c r="A152" s="43" t="s">
        <v>11</v>
      </c>
      <c r="B152" s="45" t="s">
        <v>113</v>
      </c>
      <c r="C152" s="38" t="s">
        <v>264</v>
      </c>
      <c r="D152" s="45" t="s">
        <v>14</v>
      </c>
      <c r="E152" s="22">
        <v>51.8</v>
      </c>
      <c r="F152" s="22">
        <v>51.8</v>
      </c>
    </row>
    <row r="153" spans="1:6" ht="47.25">
      <c r="A153" s="26" t="s">
        <v>117</v>
      </c>
      <c r="B153" s="103" t="s">
        <v>113</v>
      </c>
      <c r="C153" s="13" t="s">
        <v>183</v>
      </c>
      <c r="D153" s="13"/>
      <c r="E153" s="14">
        <f>E154</f>
        <v>350</v>
      </c>
      <c r="F153" s="14">
        <f>F154</f>
        <v>350</v>
      </c>
    </row>
    <row r="154" spans="1:6" ht="47.25">
      <c r="A154" s="24" t="s">
        <v>38</v>
      </c>
      <c r="B154" s="30" t="s">
        <v>113</v>
      </c>
      <c r="C154" s="38" t="s">
        <v>199</v>
      </c>
      <c r="D154" s="23"/>
      <c r="E154" s="46">
        <f>E155</f>
        <v>350</v>
      </c>
      <c r="F154" s="46">
        <f>F155</f>
        <v>350</v>
      </c>
    </row>
    <row r="155" spans="1:6" ht="31.5">
      <c r="A155" s="43" t="s">
        <v>15</v>
      </c>
      <c r="B155" s="45" t="s">
        <v>113</v>
      </c>
      <c r="C155" s="38" t="s">
        <v>199</v>
      </c>
      <c r="D155" s="23" t="s">
        <v>10</v>
      </c>
      <c r="E155" s="22">
        <v>350</v>
      </c>
      <c r="F155" s="22">
        <v>350</v>
      </c>
    </row>
    <row r="156" spans="1:6" ht="31.5">
      <c r="A156" s="26" t="s">
        <v>134</v>
      </c>
      <c r="B156" s="103" t="s">
        <v>113</v>
      </c>
      <c r="C156" s="13" t="s">
        <v>200</v>
      </c>
      <c r="D156" s="13"/>
      <c r="E156" s="14">
        <f>E157+E159+E161</f>
        <v>150</v>
      </c>
      <c r="F156" s="14">
        <f>F157+F159+F161</f>
        <v>150</v>
      </c>
    </row>
    <row r="157" spans="1:6" ht="110.25">
      <c r="A157" s="43" t="s">
        <v>135</v>
      </c>
      <c r="B157" s="45" t="s">
        <v>113</v>
      </c>
      <c r="C157" s="38" t="s">
        <v>201</v>
      </c>
      <c r="D157" s="23"/>
      <c r="E157" s="22">
        <f>E158</f>
        <v>40</v>
      </c>
      <c r="F157" s="22">
        <f>F158</f>
        <v>40</v>
      </c>
    </row>
    <row r="158" spans="1:6" ht="31.5">
      <c r="A158" s="43" t="s">
        <v>15</v>
      </c>
      <c r="B158" s="45" t="s">
        <v>113</v>
      </c>
      <c r="C158" s="38" t="s">
        <v>201</v>
      </c>
      <c r="D158" s="23" t="s">
        <v>10</v>
      </c>
      <c r="E158" s="46">
        <v>40</v>
      </c>
      <c r="F158" s="46">
        <v>40</v>
      </c>
    </row>
    <row r="159" spans="1:6" ht="94.5">
      <c r="A159" s="43" t="s">
        <v>136</v>
      </c>
      <c r="B159" s="45" t="s">
        <v>113</v>
      </c>
      <c r="C159" s="38" t="s">
        <v>202</v>
      </c>
      <c r="D159" s="23"/>
      <c r="E159" s="22">
        <f>E160</f>
        <v>70</v>
      </c>
      <c r="F159" s="22">
        <f>F160</f>
        <v>70</v>
      </c>
    </row>
    <row r="160" spans="1:6" ht="31.5">
      <c r="A160" s="43" t="s">
        <v>15</v>
      </c>
      <c r="B160" s="45" t="s">
        <v>113</v>
      </c>
      <c r="C160" s="38" t="s">
        <v>202</v>
      </c>
      <c r="D160" s="23" t="s">
        <v>10</v>
      </c>
      <c r="E160" s="46">
        <v>70</v>
      </c>
      <c r="F160" s="46">
        <v>70</v>
      </c>
    </row>
    <row r="161" spans="1:6" ht="78.75">
      <c r="A161" s="43" t="s">
        <v>137</v>
      </c>
      <c r="B161" s="45" t="s">
        <v>113</v>
      </c>
      <c r="C161" s="38" t="s">
        <v>203</v>
      </c>
      <c r="D161" s="23"/>
      <c r="E161" s="22">
        <f>E162</f>
        <v>40</v>
      </c>
      <c r="F161" s="22">
        <f>F162</f>
        <v>40</v>
      </c>
    </row>
    <row r="162" spans="1:6" ht="31.5">
      <c r="A162" s="43" t="s">
        <v>15</v>
      </c>
      <c r="B162" s="45" t="s">
        <v>113</v>
      </c>
      <c r="C162" s="38" t="s">
        <v>203</v>
      </c>
      <c r="D162" s="23" t="s">
        <v>10</v>
      </c>
      <c r="E162" s="46">
        <v>40</v>
      </c>
      <c r="F162" s="46">
        <v>40</v>
      </c>
    </row>
    <row r="163" spans="1:6" ht="31.5">
      <c r="A163" s="101" t="s">
        <v>100</v>
      </c>
      <c r="B163" s="108" t="s">
        <v>113</v>
      </c>
      <c r="C163" s="95" t="s">
        <v>232</v>
      </c>
      <c r="D163" s="95" t="s">
        <v>0</v>
      </c>
      <c r="E163" s="102">
        <f>E164+E167+E176</f>
        <v>24630</v>
      </c>
      <c r="F163" s="102">
        <f>F164+F167+F176</f>
        <v>24860.1</v>
      </c>
    </row>
    <row r="164" spans="1:6" ht="31.5">
      <c r="A164" s="12" t="s">
        <v>101</v>
      </c>
      <c r="B164" s="103" t="s">
        <v>113</v>
      </c>
      <c r="C164" s="13" t="s">
        <v>233</v>
      </c>
      <c r="D164" s="13" t="s">
        <v>0</v>
      </c>
      <c r="E164" s="14">
        <f>E165</f>
        <v>50</v>
      </c>
      <c r="F164" s="14">
        <f>F165</f>
        <v>50</v>
      </c>
    </row>
    <row r="165" spans="1:6" ht="31.5">
      <c r="A165" s="43" t="s">
        <v>64</v>
      </c>
      <c r="B165" s="45" t="s">
        <v>113</v>
      </c>
      <c r="C165" s="17" t="s">
        <v>234</v>
      </c>
      <c r="D165" s="23"/>
      <c r="E165" s="46">
        <f>E166</f>
        <v>50</v>
      </c>
      <c r="F165" s="46">
        <f>F166</f>
        <v>50</v>
      </c>
    </row>
    <row r="166" spans="1:6" ht="94.5">
      <c r="A166" s="71" t="s">
        <v>17</v>
      </c>
      <c r="B166" s="45" t="s">
        <v>113</v>
      </c>
      <c r="C166" s="17" t="s">
        <v>234</v>
      </c>
      <c r="D166" s="23" t="s">
        <v>18</v>
      </c>
      <c r="E166" s="46">
        <v>50</v>
      </c>
      <c r="F166" s="46">
        <v>50</v>
      </c>
    </row>
    <row r="167" spans="1:6" ht="63">
      <c r="A167" s="12" t="s">
        <v>102</v>
      </c>
      <c r="B167" s="103" t="s">
        <v>113</v>
      </c>
      <c r="C167" s="13" t="s">
        <v>185</v>
      </c>
      <c r="D167" s="13" t="s">
        <v>0</v>
      </c>
      <c r="E167" s="14">
        <f>E174+E168+E170+E172</f>
        <v>24480</v>
      </c>
      <c r="F167" s="14">
        <f>F174+F168+F170+F172</f>
        <v>24710.1</v>
      </c>
    </row>
    <row r="168" spans="1:6" ht="157.5">
      <c r="A168" s="141" t="s">
        <v>81</v>
      </c>
      <c r="B168" s="30" t="s">
        <v>113</v>
      </c>
      <c r="C168" s="17" t="s">
        <v>288</v>
      </c>
      <c r="D168" s="38"/>
      <c r="E168" s="46">
        <f>E169</f>
        <v>21276.5</v>
      </c>
      <c r="F168" s="46">
        <f>F169</f>
        <v>21506.6</v>
      </c>
    </row>
    <row r="169" spans="1:6" ht="47.25">
      <c r="A169" s="141" t="s">
        <v>33</v>
      </c>
      <c r="B169" s="30" t="s">
        <v>113</v>
      </c>
      <c r="C169" s="38" t="s">
        <v>288</v>
      </c>
      <c r="D169" s="38" t="s">
        <v>28</v>
      </c>
      <c r="E169" s="46">
        <v>21276.5</v>
      </c>
      <c r="F169" s="46">
        <v>21506.6</v>
      </c>
    </row>
    <row r="170" spans="1:6" ht="78.75">
      <c r="A170" s="24" t="s">
        <v>376</v>
      </c>
      <c r="B170" s="45" t="s">
        <v>113</v>
      </c>
      <c r="C170" s="17" t="s">
        <v>378</v>
      </c>
      <c r="D170" s="45"/>
      <c r="E170" s="46">
        <f>E171</f>
        <v>834.4999999999999</v>
      </c>
      <c r="F170" s="46">
        <f>F171</f>
        <v>834.4999999999999</v>
      </c>
    </row>
    <row r="171" spans="1:6" ht="31.5">
      <c r="A171" s="43" t="s">
        <v>31</v>
      </c>
      <c r="B171" s="45" t="s">
        <v>113</v>
      </c>
      <c r="C171" s="17" t="s">
        <v>378</v>
      </c>
      <c r="D171" s="45" t="s">
        <v>19</v>
      </c>
      <c r="E171" s="46">
        <f>1489.6-655.1</f>
        <v>834.4999999999999</v>
      </c>
      <c r="F171" s="46">
        <f>1489.6-655.1</f>
        <v>834.4999999999999</v>
      </c>
    </row>
    <row r="172" spans="1:6" ht="63">
      <c r="A172" s="24" t="s">
        <v>377</v>
      </c>
      <c r="B172" s="45" t="s">
        <v>113</v>
      </c>
      <c r="C172" s="17" t="s">
        <v>379</v>
      </c>
      <c r="D172" s="45"/>
      <c r="E172" s="46">
        <f>E173</f>
        <v>1669</v>
      </c>
      <c r="F172" s="46">
        <f>F173</f>
        <v>1669</v>
      </c>
    </row>
    <row r="173" spans="1:6" ht="31.5">
      <c r="A173" s="43" t="s">
        <v>31</v>
      </c>
      <c r="B173" s="45" t="s">
        <v>113</v>
      </c>
      <c r="C173" s="17" t="s">
        <v>379</v>
      </c>
      <c r="D173" s="45" t="s">
        <v>19</v>
      </c>
      <c r="E173" s="46">
        <f>1489.6+179.4</f>
        <v>1669</v>
      </c>
      <c r="F173" s="46">
        <f>1489.6+179.4</f>
        <v>1669</v>
      </c>
    </row>
    <row r="174" spans="1:6" ht="63">
      <c r="A174" s="43" t="s">
        <v>429</v>
      </c>
      <c r="B174" s="45" t="s">
        <v>113</v>
      </c>
      <c r="C174" s="17" t="s">
        <v>340</v>
      </c>
      <c r="D174" s="45"/>
      <c r="E174" s="46">
        <f>E175</f>
        <v>700</v>
      </c>
      <c r="F174" s="46">
        <f>F175</f>
        <v>700</v>
      </c>
    </row>
    <row r="175" spans="1:6" ht="31.5">
      <c r="A175" s="24" t="s">
        <v>31</v>
      </c>
      <c r="B175" s="45" t="s">
        <v>113</v>
      </c>
      <c r="C175" s="17" t="s">
        <v>340</v>
      </c>
      <c r="D175" s="45" t="s">
        <v>19</v>
      </c>
      <c r="E175" s="46">
        <v>700</v>
      </c>
      <c r="F175" s="46">
        <v>700</v>
      </c>
    </row>
    <row r="176" spans="1:6" ht="47.25">
      <c r="A176" s="12" t="s">
        <v>103</v>
      </c>
      <c r="B176" s="103" t="s">
        <v>113</v>
      </c>
      <c r="C176" s="13" t="s">
        <v>236</v>
      </c>
      <c r="D176" s="13" t="s">
        <v>0</v>
      </c>
      <c r="E176" s="14">
        <f>E177+E179</f>
        <v>100</v>
      </c>
      <c r="F176" s="14">
        <f>F177+F179</f>
        <v>100</v>
      </c>
    </row>
    <row r="177" spans="1:6" ht="63">
      <c r="A177" s="16" t="s">
        <v>40</v>
      </c>
      <c r="B177" s="30" t="s">
        <v>113</v>
      </c>
      <c r="C177" s="17" t="s">
        <v>237</v>
      </c>
      <c r="D177" s="9"/>
      <c r="E177" s="19">
        <f>E178</f>
        <v>80</v>
      </c>
      <c r="F177" s="19">
        <f>F178</f>
        <v>80</v>
      </c>
    </row>
    <row r="178" spans="1:6" ht="47.25">
      <c r="A178" s="78" t="s">
        <v>12</v>
      </c>
      <c r="B178" s="45" t="s">
        <v>113</v>
      </c>
      <c r="C178" s="17" t="s">
        <v>237</v>
      </c>
      <c r="D178" s="45" t="s">
        <v>13</v>
      </c>
      <c r="E178" s="46">
        <v>80</v>
      </c>
      <c r="F178" s="46">
        <v>80</v>
      </c>
    </row>
    <row r="179" spans="1:6" ht="63">
      <c r="A179" s="16" t="s">
        <v>285</v>
      </c>
      <c r="B179" s="45" t="s">
        <v>113</v>
      </c>
      <c r="C179" s="17" t="s">
        <v>280</v>
      </c>
      <c r="D179" s="45"/>
      <c r="E179" s="46">
        <f>E180</f>
        <v>20</v>
      </c>
      <c r="F179" s="46">
        <f>F180</f>
        <v>20</v>
      </c>
    </row>
    <row r="180" spans="1:6" ht="47.25">
      <c r="A180" s="50" t="s">
        <v>12</v>
      </c>
      <c r="B180" s="45" t="s">
        <v>113</v>
      </c>
      <c r="C180" s="17" t="s">
        <v>280</v>
      </c>
      <c r="D180" s="45" t="s">
        <v>13</v>
      </c>
      <c r="E180" s="46">
        <v>20</v>
      </c>
      <c r="F180" s="46">
        <v>20</v>
      </c>
    </row>
    <row r="181" spans="1:6" ht="31.5">
      <c r="A181" s="94" t="s">
        <v>34</v>
      </c>
      <c r="B181" s="96" t="s">
        <v>113</v>
      </c>
      <c r="C181" s="96" t="s">
        <v>145</v>
      </c>
      <c r="D181" s="95" t="s">
        <v>0</v>
      </c>
      <c r="E181" s="97">
        <f>E194+E182+E190+E188+E186+E184+E192</f>
        <v>26154.500000000007</v>
      </c>
      <c r="F181" s="97">
        <f>F194+F182+F190+F188+F186+F184+F192</f>
        <v>14491.400000000001</v>
      </c>
    </row>
    <row r="182" spans="1:6" ht="47.25">
      <c r="A182" s="71" t="s">
        <v>75</v>
      </c>
      <c r="B182" s="30" t="s">
        <v>113</v>
      </c>
      <c r="C182" s="30" t="s">
        <v>153</v>
      </c>
      <c r="D182" s="136"/>
      <c r="E182" s="40">
        <f>E183</f>
        <v>24608.000000000007</v>
      </c>
      <c r="F182" s="40">
        <f>F183</f>
        <v>13220.7</v>
      </c>
    </row>
    <row r="183" spans="1:6" ht="15.75">
      <c r="A183" s="166" t="s">
        <v>11</v>
      </c>
      <c r="B183" s="30" t="s">
        <v>113</v>
      </c>
      <c r="C183" s="30" t="s">
        <v>153</v>
      </c>
      <c r="D183" s="38" t="s">
        <v>14</v>
      </c>
      <c r="E183" s="40">
        <f>14517.5+76+19922.3+1001.3-1446-148.1-9315</f>
        <v>24608.000000000007</v>
      </c>
      <c r="F183" s="40">
        <f>2889.3+76+20418.2+1001.3-1446-403.1-9315</f>
        <v>13220.7</v>
      </c>
    </row>
    <row r="184" spans="1:6" ht="63">
      <c r="A184" s="57" t="s">
        <v>271</v>
      </c>
      <c r="B184" s="45" t="s">
        <v>113</v>
      </c>
      <c r="C184" s="45" t="s">
        <v>270</v>
      </c>
      <c r="D184" s="45"/>
      <c r="E184" s="46">
        <f>E185</f>
        <v>300</v>
      </c>
      <c r="F184" s="46">
        <f>F185</f>
        <v>100</v>
      </c>
    </row>
    <row r="185" spans="1:6" ht="31.5">
      <c r="A185" s="50" t="s">
        <v>15</v>
      </c>
      <c r="B185" s="45" t="s">
        <v>113</v>
      </c>
      <c r="C185" s="45" t="s">
        <v>270</v>
      </c>
      <c r="D185" s="23" t="s">
        <v>10</v>
      </c>
      <c r="E185" s="46">
        <v>300</v>
      </c>
      <c r="F185" s="46">
        <v>100</v>
      </c>
    </row>
    <row r="186" spans="1:6" ht="47.25">
      <c r="A186" s="50" t="s">
        <v>430</v>
      </c>
      <c r="B186" s="45" t="s">
        <v>113</v>
      </c>
      <c r="C186" s="45" t="s">
        <v>431</v>
      </c>
      <c r="D186" s="23"/>
      <c r="E186" s="46">
        <f>E187</f>
        <v>200</v>
      </c>
      <c r="F186" s="46">
        <f>F187</f>
        <v>100</v>
      </c>
    </row>
    <row r="187" spans="1:6" ht="31.5">
      <c r="A187" s="50" t="s">
        <v>15</v>
      </c>
      <c r="B187" s="45" t="s">
        <v>113</v>
      </c>
      <c r="C187" s="45" t="s">
        <v>431</v>
      </c>
      <c r="D187" s="23" t="s">
        <v>10</v>
      </c>
      <c r="E187" s="46">
        <v>200</v>
      </c>
      <c r="F187" s="46">
        <v>100</v>
      </c>
    </row>
    <row r="188" spans="1:6" ht="63">
      <c r="A188" s="43" t="s">
        <v>299</v>
      </c>
      <c r="B188" s="45" t="s">
        <v>113</v>
      </c>
      <c r="C188" s="45" t="s">
        <v>300</v>
      </c>
      <c r="D188" s="67"/>
      <c r="E188" s="46">
        <f>E189</f>
        <v>39.3</v>
      </c>
      <c r="F188" s="46">
        <f>F189</f>
        <v>63.5</v>
      </c>
    </row>
    <row r="189" spans="1:6" ht="31.5">
      <c r="A189" s="50" t="s">
        <v>15</v>
      </c>
      <c r="B189" s="45" t="s">
        <v>113</v>
      </c>
      <c r="C189" s="45" t="s">
        <v>300</v>
      </c>
      <c r="D189" s="23" t="s">
        <v>10</v>
      </c>
      <c r="E189" s="46">
        <v>39.3</v>
      </c>
      <c r="F189" s="46">
        <v>63.5</v>
      </c>
    </row>
    <row r="190" spans="1:6" ht="63">
      <c r="A190" s="50" t="s">
        <v>76</v>
      </c>
      <c r="B190" s="45" t="s">
        <v>113</v>
      </c>
      <c r="C190" s="45" t="s">
        <v>154</v>
      </c>
      <c r="D190" s="23"/>
      <c r="E190" s="51">
        <f>E191</f>
        <v>607.2</v>
      </c>
      <c r="F190" s="51">
        <f>F191</f>
        <v>607.2</v>
      </c>
    </row>
    <row r="191" spans="1:6" ht="31.5">
      <c r="A191" s="50" t="s">
        <v>31</v>
      </c>
      <c r="B191" s="45" t="s">
        <v>113</v>
      </c>
      <c r="C191" s="45" t="s">
        <v>154</v>
      </c>
      <c r="D191" s="23" t="s">
        <v>19</v>
      </c>
      <c r="E191" s="46">
        <v>607.2</v>
      </c>
      <c r="F191" s="46">
        <v>607.2</v>
      </c>
    </row>
    <row r="192" spans="1:6" ht="31.5">
      <c r="A192" s="166" t="s">
        <v>360</v>
      </c>
      <c r="B192" s="45" t="s">
        <v>113</v>
      </c>
      <c r="C192" s="45" t="s">
        <v>361</v>
      </c>
      <c r="D192" s="210"/>
      <c r="E192" s="46">
        <f>E193</f>
        <v>0</v>
      </c>
      <c r="F192" s="46">
        <f>F193</f>
        <v>0</v>
      </c>
    </row>
    <row r="193" spans="1:6" ht="31.5">
      <c r="A193" s="50" t="s">
        <v>362</v>
      </c>
      <c r="B193" s="45" t="s">
        <v>113</v>
      </c>
      <c r="C193" s="45" t="s">
        <v>361</v>
      </c>
      <c r="D193" s="210" t="s">
        <v>363</v>
      </c>
      <c r="E193" s="46">
        <f>8383.2-8383.2</f>
        <v>0</v>
      </c>
      <c r="F193" s="46">
        <f>8383.2-8383.2</f>
        <v>0</v>
      </c>
    </row>
    <row r="194" spans="1:6" ht="78.75">
      <c r="A194" s="88" t="s">
        <v>66</v>
      </c>
      <c r="B194" s="65">
        <v>923</v>
      </c>
      <c r="C194" s="64" t="s">
        <v>158</v>
      </c>
      <c r="D194" s="230"/>
      <c r="E194" s="215">
        <f>E195</f>
        <v>400</v>
      </c>
      <c r="F194" s="215">
        <f>F195</f>
        <v>400</v>
      </c>
    </row>
    <row r="195" spans="1:6" ht="15.75">
      <c r="A195" s="63" t="s">
        <v>11</v>
      </c>
      <c r="B195" s="65">
        <v>923</v>
      </c>
      <c r="C195" s="64" t="s">
        <v>158</v>
      </c>
      <c r="D195" s="23" t="s">
        <v>14</v>
      </c>
      <c r="E195" s="46">
        <v>400</v>
      </c>
      <c r="F195" s="46">
        <v>400</v>
      </c>
    </row>
    <row r="196" spans="1:6" ht="31.5">
      <c r="A196" s="35" t="s">
        <v>119</v>
      </c>
      <c r="B196" s="36" t="s">
        <v>120</v>
      </c>
      <c r="C196" s="100"/>
      <c r="D196" s="100"/>
      <c r="E196" s="34">
        <f>E197+E217</f>
        <v>133540.50000000003</v>
      </c>
      <c r="F196" s="34">
        <f>F197+F217</f>
        <v>121192</v>
      </c>
    </row>
    <row r="197" spans="1:6" ht="47.25">
      <c r="A197" s="101" t="s">
        <v>93</v>
      </c>
      <c r="B197" s="95" t="s">
        <v>120</v>
      </c>
      <c r="C197" s="95" t="s">
        <v>187</v>
      </c>
      <c r="D197" s="95" t="s">
        <v>0</v>
      </c>
      <c r="E197" s="102">
        <f>E198+E202+E204+E206+E208+E210+E212+E215+E200</f>
        <v>132487.40000000002</v>
      </c>
      <c r="F197" s="102">
        <f>F198+F202+F204+F206+F208+F210+F212+F215+F200</f>
        <v>120033</v>
      </c>
    </row>
    <row r="198" spans="1:6" ht="47.25">
      <c r="A198" s="43" t="s">
        <v>57</v>
      </c>
      <c r="B198" s="45" t="s">
        <v>120</v>
      </c>
      <c r="C198" s="45" t="s">
        <v>186</v>
      </c>
      <c r="D198" s="45"/>
      <c r="E198" s="39">
        <f>E199</f>
        <v>30610.8</v>
      </c>
      <c r="F198" s="39">
        <f>F199</f>
        <v>26310.8</v>
      </c>
    </row>
    <row r="199" spans="1:6" ht="53.25" customHeight="1">
      <c r="A199" s="78" t="s">
        <v>12</v>
      </c>
      <c r="B199" s="45" t="s">
        <v>120</v>
      </c>
      <c r="C199" s="45" t="s">
        <v>186</v>
      </c>
      <c r="D199" s="45" t="s">
        <v>13</v>
      </c>
      <c r="E199" s="22">
        <v>30610.8</v>
      </c>
      <c r="F199" s="46">
        <v>26310.8</v>
      </c>
    </row>
    <row r="200" spans="1:6" ht="47.25">
      <c r="A200" s="24" t="s">
        <v>259</v>
      </c>
      <c r="B200" s="45" t="s">
        <v>120</v>
      </c>
      <c r="C200" s="45" t="s">
        <v>424</v>
      </c>
      <c r="D200" s="45"/>
      <c r="E200" s="22">
        <f>E201</f>
        <v>70</v>
      </c>
      <c r="F200" s="22">
        <f>F201</f>
        <v>0</v>
      </c>
    </row>
    <row r="201" spans="1:6" ht="46.5" customHeight="1">
      <c r="A201" s="24" t="s">
        <v>12</v>
      </c>
      <c r="B201" s="45" t="s">
        <v>120</v>
      </c>
      <c r="C201" s="45" t="s">
        <v>424</v>
      </c>
      <c r="D201" s="45" t="s">
        <v>13</v>
      </c>
      <c r="E201" s="22">
        <v>70</v>
      </c>
      <c r="F201" s="46">
        <v>0</v>
      </c>
    </row>
    <row r="202" spans="1:6" ht="15.75">
      <c r="A202" s="24" t="s">
        <v>281</v>
      </c>
      <c r="B202" s="45" t="s">
        <v>120</v>
      </c>
      <c r="C202" s="45" t="s">
        <v>282</v>
      </c>
      <c r="D202" s="45"/>
      <c r="E202" s="22">
        <f>E203</f>
        <v>99.6</v>
      </c>
      <c r="F202" s="22">
        <f>F203</f>
        <v>0</v>
      </c>
    </row>
    <row r="203" spans="1:6" ht="47.25" customHeight="1">
      <c r="A203" s="78" t="s">
        <v>12</v>
      </c>
      <c r="B203" s="45" t="s">
        <v>120</v>
      </c>
      <c r="C203" s="45" t="s">
        <v>282</v>
      </c>
      <c r="D203" s="45" t="s">
        <v>13</v>
      </c>
      <c r="E203" s="22">
        <v>99.6</v>
      </c>
      <c r="F203" s="22"/>
    </row>
    <row r="204" spans="1:6" ht="36.75" customHeight="1">
      <c r="A204" s="24" t="s">
        <v>259</v>
      </c>
      <c r="B204" s="45" t="s">
        <v>120</v>
      </c>
      <c r="C204" s="45" t="s">
        <v>258</v>
      </c>
      <c r="D204" s="45"/>
      <c r="E204" s="46">
        <f>E205</f>
        <v>102.4</v>
      </c>
      <c r="F204" s="22">
        <f>F205</f>
        <v>0</v>
      </c>
    </row>
    <row r="205" spans="1:6" ht="52.5" customHeight="1">
      <c r="A205" s="78" t="s">
        <v>12</v>
      </c>
      <c r="B205" s="45" t="s">
        <v>120</v>
      </c>
      <c r="C205" s="45" t="s">
        <v>258</v>
      </c>
      <c r="D205" s="45" t="s">
        <v>13</v>
      </c>
      <c r="E205" s="46">
        <v>102.4</v>
      </c>
      <c r="F205" s="22"/>
    </row>
    <row r="206" spans="1:6" ht="47.25">
      <c r="A206" s="43" t="s">
        <v>59</v>
      </c>
      <c r="B206" s="45" t="s">
        <v>120</v>
      </c>
      <c r="C206" s="45" t="s">
        <v>188</v>
      </c>
      <c r="D206" s="45"/>
      <c r="E206" s="46">
        <f>E207</f>
        <v>51007.4</v>
      </c>
      <c r="F206" s="22">
        <f>F207</f>
        <v>45107.4</v>
      </c>
    </row>
    <row r="207" spans="1:6" ht="47.25">
      <c r="A207" s="78" t="s">
        <v>12</v>
      </c>
      <c r="B207" s="45" t="s">
        <v>120</v>
      </c>
      <c r="C207" s="45" t="s">
        <v>188</v>
      </c>
      <c r="D207" s="45" t="s">
        <v>13</v>
      </c>
      <c r="E207" s="46">
        <v>51007.4</v>
      </c>
      <c r="F207" s="46">
        <v>45107.4</v>
      </c>
    </row>
    <row r="208" spans="1:6" ht="63">
      <c r="A208" s="43" t="s">
        <v>58</v>
      </c>
      <c r="B208" s="45" t="s">
        <v>120</v>
      </c>
      <c r="C208" s="45" t="s">
        <v>189</v>
      </c>
      <c r="D208" s="45"/>
      <c r="E208" s="46">
        <f>E209</f>
        <v>21471.4</v>
      </c>
      <c r="F208" s="22">
        <f>F209</f>
        <v>18771.6</v>
      </c>
    </row>
    <row r="209" spans="1:6" ht="47.25">
      <c r="A209" s="126" t="s">
        <v>12</v>
      </c>
      <c r="B209" s="45" t="s">
        <v>120</v>
      </c>
      <c r="C209" s="45" t="s">
        <v>189</v>
      </c>
      <c r="D209" s="45" t="s">
        <v>13</v>
      </c>
      <c r="E209" s="46">
        <v>21471.4</v>
      </c>
      <c r="F209" s="46">
        <v>18771.6</v>
      </c>
    </row>
    <row r="210" spans="1:6" ht="31.5">
      <c r="A210" s="43" t="s">
        <v>251</v>
      </c>
      <c r="B210" s="45" t="s">
        <v>120</v>
      </c>
      <c r="C210" s="45" t="s">
        <v>252</v>
      </c>
      <c r="D210" s="45"/>
      <c r="E210" s="46">
        <f>E211</f>
        <v>20</v>
      </c>
      <c r="F210" s="22">
        <f>F211</f>
        <v>20</v>
      </c>
    </row>
    <row r="211" spans="1:6" ht="31.5">
      <c r="A211" s="24" t="s">
        <v>31</v>
      </c>
      <c r="B211" s="45" t="s">
        <v>120</v>
      </c>
      <c r="C211" s="45" t="s">
        <v>252</v>
      </c>
      <c r="D211" s="45" t="s">
        <v>19</v>
      </c>
      <c r="E211" s="46">
        <v>20</v>
      </c>
      <c r="F211" s="46">
        <v>20</v>
      </c>
    </row>
    <row r="212" spans="1:6" ht="31.5">
      <c r="A212" s="43" t="s">
        <v>25</v>
      </c>
      <c r="B212" s="45" t="s">
        <v>120</v>
      </c>
      <c r="C212" s="45" t="s">
        <v>190</v>
      </c>
      <c r="D212" s="45"/>
      <c r="E212" s="22">
        <f>E213+E214</f>
        <v>7022.3</v>
      </c>
      <c r="F212" s="22">
        <f>F213+F214</f>
        <v>7195.599999999999</v>
      </c>
    </row>
    <row r="213" spans="1:6" ht="94.5">
      <c r="A213" s="24" t="s">
        <v>17</v>
      </c>
      <c r="B213" s="45" t="s">
        <v>120</v>
      </c>
      <c r="C213" s="45" t="s">
        <v>190</v>
      </c>
      <c r="D213" s="45" t="s">
        <v>18</v>
      </c>
      <c r="E213" s="46">
        <v>6562.5</v>
      </c>
      <c r="F213" s="46">
        <v>6723.9</v>
      </c>
    </row>
    <row r="214" spans="1:6" ht="31.5">
      <c r="A214" s="60" t="s">
        <v>15</v>
      </c>
      <c r="B214" s="45" t="s">
        <v>120</v>
      </c>
      <c r="C214" s="45" t="s">
        <v>190</v>
      </c>
      <c r="D214" s="45" t="s">
        <v>10</v>
      </c>
      <c r="E214" s="39">
        <v>459.8</v>
      </c>
      <c r="F214" s="39">
        <v>471.7</v>
      </c>
    </row>
    <row r="215" spans="1:6" ht="31.5">
      <c r="A215" s="43" t="s">
        <v>56</v>
      </c>
      <c r="B215" s="45" t="s">
        <v>120</v>
      </c>
      <c r="C215" s="45" t="s">
        <v>191</v>
      </c>
      <c r="D215" s="45"/>
      <c r="E215" s="46">
        <f>E216</f>
        <v>22083.5</v>
      </c>
      <c r="F215" s="46">
        <f>F216</f>
        <v>22627.6</v>
      </c>
    </row>
    <row r="216" spans="1:6" ht="94.5">
      <c r="A216" s="24" t="s">
        <v>17</v>
      </c>
      <c r="B216" s="45" t="s">
        <v>120</v>
      </c>
      <c r="C216" s="45" t="s">
        <v>191</v>
      </c>
      <c r="D216" s="45" t="s">
        <v>18</v>
      </c>
      <c r="E216" s="46">
        <v>22083.5</v>
      </c>
      <c r="F216" s="46">
        <v>22627.6</v>
      </c>
    </row>
    <row r="217" spans="1:6" ht="31.5">
      <c r="A217" s="94" t="s">
        <v>34</v>
      </c>
      <c r="B217" s="96" t="s">
        <v>121</v>
      </c>
      <c r="C217" s="96" t="s">
        <v>145</v>
      </c>
      <c r="D217" s="96"/>
      <c r="E217" s="97">
        <f>E218</f>
        <v>1053.1</v>
      </c>
      <c r="F217" s="97">
        <f>F218</f>
        <v>1159</v>
      </c>
    </row>
    <row r="218" spans="1:6" ht="94.5">
      <c r="A218" s="50" t="s">
        <v>274</v>
      </c>
      <c r="B218" s="45" t="s">
        <v>120</v>
      </c>
      <c r="C218" s="45" t="s">
        <v>272</v>
      </c>
      <c r="D218" s="45"/>
      <c r="E218" s="46">
        <f>E219</f>
        <v>1053.1</v>
      </c>
      <c r="F218" s="46">
        <f>F219</f>
        <v>1159</v>
      </c>
    </row>
    <row r="219" spans="1:6" ht="53.25" customHeight="1">
      <c r="A219" s="78" t="s">
        <v>12</v>
      </c>
      <c r="B219" s="45" t="s">
        <v>120</v>
      </c>
      <c r="C219" s="45" t="s">
        <v>272</v>
      </c>
      <c r="D219" s="45" t="s">
        <v>13</v>
      </c>
      <c r="E219" s="46">
        <v>1053.1</v>
      </c>
      <c r="F219" s="46">
        <v>1159</v>
      </c>
    </row>
    <row r="220" spans="1:6" ht="47.25">
      <c r="A220" s="35" t="s">
        <v>122</v>
      </c>
      <c r="B220" s="36" t="s">
        <v>123</v>
      </c>
      <c r="C220" s="100"/>
      <c r="D220" s="110"/>
      <c r="E220" s="34">
        <f>E221+E225</f>
        <v>26061.899999999998</v>
      </c>
      <c r="F220" s="34">
        <f>F221+F225</f>
        <v>26068.800000000003</v>
      </c>
    </row>
    <row r="221" spans="1:6" ht="63">
      <c r="A221" s="101" t="s">
        <v>73</v>
      </c>
      <c r="B221" s="96" t="s">
        <v>123</v>
      </c>
      <c r="C221" s="95" t="s">
        <v>238</v>
      </c>
      <c r="D221" s="95" t="s">
        <v>0</v>
      </c>
      <c r="E221" s="97">
        <f aca="true" t="shared" si="0" ref="E221:F223">E222</f>
        <v>1179.7</v>
      </c>
      <c r="F221" s="97">
        <f t="shared" si="0"/>
        <v>1921.4</v>
      </c>
    </row>
    <row r="222" spans="1:6" ht="31.5">
      <c r="A222" s="200" t="s">
        <v>318</v>
      </c>
      <c r="B222" s="231" t="s">
        <v>123</v>
      </c>
      <c r="C222" s="13" t="s">
        <v>313</v>
      </c>
      <c r="D222" s="13" t="s">
        <v>0</v>
      </c>
      <c r="E222" s="232">
        <f t="shared" si="0"/>
        <v>1179.7</v>
      </c>
      <c r="F222" s="232">
        <f t="shared" si="0"/>
        <v>1921.4</v>
      </c>
    </row>
    <row r="223" spans="1:6" ht="31.5">
      <c r="A223" s="233" t="s">
        <v>77</v>
      </c>
      <c r="B223" s="45" t="s">
        <v>123</v>
      </c>
      <c r="C223" s="23" t="s">
        <v>312</v>
      </c>
      <c r="D223" s="23"/>
      <c r="E223" s="234">
        <f t="shared" si="0"/>
        <v>1179.7</v>
      </c>
      <c r="F223" s="234">
        <f t="shared" si="0"/>
        <v>1921.4</v>
      </c>
    </row>
    <row r="224" spans="1:7" ht="31.5">
      <c r="A224" s="57" t="s">
        <v>15</v>
      </c>
      <c r="B224" s="45" t="s">
        <v>123</v>
      </c>
      <c r="C224" s="23" t="s">
        <v>312</v>
      </c>
      <c r="D224" s="23" t="s">
        <v>10</v>
      </c>
      <c r="E224" s="46">
        <v>1179.7</v>
      </c>
      <c r="F224" s="46">
        <v>1921.4</v>
      </c>
      <c r="G224" s="235"/>
    </row>
    <row r="225" spans="1:6" ht="47.25">
      <c r="A225" s="101" t="s">
        <v>94</v>
      </c>
      <c r="B225" s="96" t="s">
        <v>123</v>
      </c>
      <c r="C225" s="95" t="s">
        <v>209</v>
      </c>
      <c r="D225" s="95" t="s">
        <v>0</v>
      </c>
      <c r="E225" s="102">
        <f>E226</f>
        <v>24882.199999999997</v>
      </c>
      <c r="F225" s="102">
        <f>F226</f>
        <v>24147.4</v>
      </c>
    </row>
    <row r="226" spans="1:6" ht="47.25">
      <c r="A226" s="12" t="s">
        <v>96</v>
      </c>
      <c r="B226" s="103" t="s">
        <v>123</v>
      </c>
      <c r="C226" s="13" t="s">
        <v>212</v>
      </c>
      <c r="D226" s="13" t="s">
        <v>0</v>
      </c>
      <c r="E226" s="202">
        <f>E227+E229+E231+E235</f>
        <v>24882.199999999997</v>
      </c>
      <c r="F226" s="14">
        <f>F227+F229+F231+F235</f>
        <v>24147.4</v>
      </c>
    </row>
    <row r="227" spans="1:6" ht="63">
      <c r="A227" s="47" t="s">
        <v>65</v>
      </c>
      <c r="B227" s="45" t="s">
        <v>123</v>
      </c>
      <c r="C227" s="45" t="s">
        <v>213</v>
      </c>
      <c r="D227" s="23"/>
      <c r="E227" s="22">
        <f>E228</f>
        <v>4534</v>
      </c>
      <c r="F227" s="22">
        <f>F228</f>
        <v>3839.3</v>
      </c>
    </row>
    <row r="228" spans="1:6" ht="31.5">
      <c r="A228" s="48" t="s">
        <v>15</v>
      </c>
      <c r="B228" s="45" t="s">
        <v>123</v>
      </c>
      <c r="C228" s="45" t="s">
        <v>213</v>
      </c>
      <c r="D228" s="45" t="s">
        <v>10</v>
      </c>
      <c r="E228" s="46">
        <v>4534</v>
      </c>
      <c r="F228" s="46">
        <v>3839.3</v>
      </c>
    </row>
    <row r="229" spans="1:6" ht="31.5">
      <c r="A229" s="47" t="s">
        <v>20</v>
      </c>
      <c r="B229" s="45" t="s">
        <v>123</v>
      </c>
      <c r="C229" s="45" t="s">
        <v>214</v>
      </c>
      <c r="D229" s="23"/>
      <c r="E229" s="22">
        <f>E230</f>
        <v>226</v>
      </c>
      <c r="F229" s="22">
        <f>F230</f>
        <v>226</v>
      </c>
    </row>
    <row r="230" spans="1:6" ht="31.5">
      <c r="A230" s="48" t="s">
        <v>15</v>
      </c>
      <c r="B230" s="45" t="s">
        <v>123</v>
      </c>
      <c r="C230" s="45" t="s">
        <v>214</v>
      </c>
      <c r="D230" s="45" t="s">
        <v>10</v>
      </c>
      <c r="E230" s="46">
        <v>226</v>
      </c>
      <c r="F230" s="46">
        <v>226</v>
      </c>
    </row>
    <row r="231" spans="1:6" ht="47.25">
      <c r="A231" s="47" t="s">
        <v>16</v>
      </c>
      <c r="B231" s="45" t="s">
        <v>123</v>
      </c>
      <c r="C231" s="45" t="s">
        <v>215</v>
      </c>
      <c r="D231" s="23"/>
      <c r="E231" s="22">
        <f>SUM(E232:E234)</f>
        <v>15973.6</v>
      </c>
      <c r="F231" s="22">
        <f>SUM(F232:F234)</f>
        <v>15942.7</v>
      </c>
    </row>
    <row r="232" spans="1:8" ht="94.5">
      <c r="A232" s="58" t="s">
        <v>17</v>
      </c>
      <c r="B232" s="45" t="s">
        <v>123</v>
      </c>
      <c r="C232" s="45" t="s">
        <v>215</v>
      </c>
      <c r="D232" s="45" t="s">
        <v>18</v>
      </c>
      <c r="E232" s="46">
        <f>14331.5-184.5</f>
        <v>14147</v>
      </c>
      <c r="F232" s="46">
        <f>14435.2-319.1</f>
        <v>14116.1</v>
      </c>
      <c r="G232" s="235"/>
      <c r="H232" s="221"/>
    </row>
    <row r="233" spans="1:6" ht="31.5">
      <c r="A233" s="48" t="s">
        <v>15</v>
      </c>
      <c r="B233" s="45" t="s">
        <v>123</v>
      </c>
      <c r="C233" s="45" t="s">
        <v>215</v>
      </c>
      <c r="D233" s="45" t="s">
        <v>10</v>
      </c>
      <c r="E233" s="46">
        <v>1811.6</v>
      </c>
      <c r="F233" s="46">
        <v>1811.6</v>
      </c>
    </row>
    <row r="234" spans="1:6" ht="15.75">
      <c r="A234" s="48" t="s">
        <v>11</v>
      </c>
      <c r="B234" s="45" t="s">
        <v>123</v>
      </c>
      <c r="C234" s="45" t="s">
        <v>215</v>
      </c>
      <c r="D234" s="45" t="s">
        <v>14</v>
      </c>
      <c r="E234" s="46">
        <v>15</v>
      </c>
      <c r="F234" s="46">
        <v>15</v>
      </c>
    </row>
    <row r="235" spans="1:6" ht="31.5">
      <c r="A235" s="47" t="s">
        <v>21</v>
      </c>
      <c r="B235" s="45" t="s">
        <v>123</v>
      </c>
      <c r="C235" s="45" t="s">
        <v>216</v>
      </c>
      <c r="D235" s="23"/>
      <c r="E235" s="22">
        <f>E237+E238+E236</f>
        <v>4148.6</v>
      </c>
      <c r="F235" s="22">
        <f>F237+F238+F236</f>
        <v>4139.4</v>
      </c>
    </row>
    <row r="236" spans="1:7" ht="94.5">
      <c r="A236" s="47" t="s">
        <v>17</v>
      </c>
      <c r="B236" s="45" t="s">
        <v>123</v>
      </c>
      <c r="C236" s="45" t="s">
        <v>216</v>
      </c>
      <c r="D236" s="23" t="s">
        <v>18</v>
      </c>
      <c r="E236" s="22">
        <f>1076.3-71.6</f>
        <v>1004.6999999999999</v>
      </c>
      <c r="F236" s="22">
        <f>1106.6-111.1</f>
        <v>995.4999999999999</v>
      </c>
      <c r="G236" s="236"/>
    </row>
    <row r="237" spans="1:6" ht="31.5">
      <c r="A237" s="48" t="s">
        <v>15</v>
      </c>
      <c r="B237" s="45" t="s">
        <v>123</v>
      </c>
      <c r="C237" s="45" t="s">
        <v>216</v>
      </c>
      <c r="D237" s="45" t="s">
        <v>10</v>
      </c>
      <c r="E237" s="46">
        <v>2443.9</v>
      </c>
      <c r="F237" s="46">
        <v>2443.9</v>
      </c>
    </row>
    <row r="238" spans="1:6" ht="15.75">
      <c r="A238" s="77" t="s">
        <v>11</v>
      </c>
      <c r="B238" s="45" t="s">
        <v>123</v>
      </c>
      <c r="C238" s="45" t="s">
        <v>216</v>
      </c>
      <c r="D238" s="45" t="s">
        <v>14</v>
      </c>
      <c r="E238" s="46">
        <v>700</v>
      </c>
      <c r="F238" s="46">
        <v>700</v>
      </c>
    </row>
    <row r="239" spans="1:6" ht="31.5">
      <c r="A239" s="35" t="s">
        <v>124</v>
      </c>
      <c r="B239" s="36" t="s">
        <v>125</v>
      </c>
      <c r="C239" s="111"/>
      <c r="D239" s="111"/>
      <c r="E239" s="34">
        <f>E240</f>
        <v>1173968.5</v>
      </c>
      <c r="F239" s="34">
        <f>F240</f>
        <v>1149269.5</v>
      </c>
    </row>
    <row r="240" spans="1:6" ht="31.5">
      <c r="A240" s="101" t="s">
        <v>89</v>
      </c>
      <c r="B240" s="96" t="s">
        <v>125</v>
      </c>
      <c r="C240" s="95" t="s">
        <v>160</v>
      </c>
      <c r="D240" s="95" t="s">
        <v>0</v>
      </c>
      <c r="E240" s="113">
        <f>E241+E251+E262+E272+E269</f>
        <v>1173968.5</v>
      </c>
      <c r="F240" s="113">
        <f>F241+F251+F262+F272+F269</f>
        <v>1149269.5</v>
      </c>
    </row>
    <row r="241" spans="1:6" ht="47.25">
      <c r="A241" s="12" t="s">
        <v>126</v>
      </c>
      <c r="B241" s="112" t="s">
        <v>125</v>
      </c>
      <c r="C241" s="13" t="s">
        <v>161</v>
      </c>
      <c r="D241" s="13" t="s">
        <v>0</v>
      </c>
      <c r="E241" s="119">
        <f>E242+E244+E246+E249</f>
        <v>425590.10000000003</v>
      </c>
      <c r="F241" s="119">
        <f>F242+F244+F246+F249</f>
        <v>417123.9</v>
      </c>
    </row>
    <row r="242" spans="1:6" ht="31.5">
      <c r="A242" s="25" t="s">
        <v>29</v>
      </c>
      <c r="B242" s="23" t="s">
        <v>125</v>
      </c>
      <c r="C242" s="23" t="s">
        <v>159</v>
      </c>
      <c r="D242" s="23"/>
      <c r="E242" s="39">
        <f>E243</f>
        <v>67183.7</v>
      </c>
      <c r="F242" s="39">
        <f>F243</f>
        <v>58717.5</v>
      </c>
    </row>
    <row r="243" spans="1:6" ht="47.25">
      <c r="A243" s="43" t="s">
        <v>12</v>
      </c>
      <c r="B243" s="45" t="s">
        <v>125</v>
      </c>
      <c r="C243" s="45" t="s">
        <v>159</v>
      </c>
      <c r="D243" s="45" t="s">
        <v>13</v>
      </c>
      <c r="E243" s="46">
        <v>67183.7</v>
      </c>
      <c r="F243" s="46">
        <v>58717.5</v>
      </c>
    </row>
    <row r="244" spans="1:7" ht="63">
      <c r="A244" s="43" t="s">
        <v>80</v>
      </c>
      <c r="B244" s="45" t="s">
        <v>125</v>
      </c>
      <c r="C244" s="45" t="s">
        <v>163</v>
      </c>
      <c r="D244" s="45"/>
      <c r="E244" s="10">
        <f>E245</f>
        <v>336389</v>
      </c>
      <c r="F244" s="10">
        <f>F245</f>
        <v>336389</v>
      </c>
      <c r="G244" s="123"/>
    </row>
    <row r="245" spans="1:6" ht="47.25">
      <c r="A245" s="43" t="s">
        <v>12</v>
      </c>
      <c r="B245" s="45" t="s">
        <v>125</v>
      </c>
      <c r="C245" s="45" t="s">
        <v>163</v>
      </c>
      <c r="D245" s="45" t="s">
        <v>13</v>
      </c>
      <c r="E245" s="46">
        <f>284279.9+42505.1+9604</f>
        <v>336389</v>
      </c>
      <c r="F245" s="46">
        <f>284279.9+42505.1+9604</f>
        <v>336389</v>
      </c>
    </row>
    <row r="246" spans="1:6" ht="110.25">
      <c r="A246" s="43" t="s">
        <v>79</v>
      </c>
      <c r="B246" s="45" t="s">
        <v>125</v>
      </c>
      <c r="C246" s="45" t="s">
        <v>164</v>
      </c>
      <c r="D246" s="45"/>
      <c r="E246" s="10">
        <f>E247+E248</f>
        <v>20188.4</v>
      </c>
      <c r="F246" s="10">
        <f>F247+F248</f>
        <v>20188.4</v>
      </c>
    </row>
    <row r="247" spans="1:6" ht="31.5">
      <c r="A247" s="43" t="s">
        <v>31</v>
      </c>
      <c r="B247" s="45" t="s">
        <v>125</v>
      </c>
      <c r="C247" s="45" t="s">
        <v>164</v>
      </c>
      <c r="D247" s="45" t="s">
        <v>19</v>
      </c>
      <c r="E247" s="46">
        <f>1425.1-385.2</f>
        <v>1039.8999999999999</v>
      </c>
      <c r="F247" s="46">
        <f>1425.1-385.2</f>
        <v>1039.8999999999999</v>
      </c>
    </row>
    <row r="248" spans="1:6" ht="47.25">
      <c r="A248" s="25" t="s">
        <v>12</v>
      </c>
      <c r="B248" s="23" t="s">
        <v>125</v>
      </c>
      <c r="C248" s="23" t="s">
        <v>164</v>
      </c>
      <c r="D248" s="23" t="s">
        <v>13</v>
      </c>
      <c r="E248" s="46">
        <f>24763.3-5614.8</f>
        <v>19148.5</v>
      </c>
      <c r="F248" s="46">
        <f>24763.3-5614.8</f>
        <v>19148.5</v>
      </c>
    </row>
    <row r="249" spans="1:8" ht="157.5">
      <c r="A249" s="60" t="s">
        <v>279</v>
      </c>
      <c r="B249" s="45" t="s">
        <v>125</v>
      </c>
      <c r="C249" s="45" t="s">
        <v>165</v>
      </c>
      <c r="D249" s="45"/>
      <c r="E249" s="39">
        <f>E250</f>
        <v>1829</v>
      </c>
      <c r="F249" s="39">
        <f>F250</f>
        <v>1829</v>
      </c>
      <c r="G249" s="123"/>
      <c r="H249" s="237"/>
    </row>
    <row r="250" spans="1:6" ht="31.5">
      <c r="A250" s="43" t="s">
        <v>31</v>
      </c>
      <c r="B250" s="45" t="s">
        <v>125</v>
      </c>
      <c r="C250" s="45" t="s">
        <v>165</v>
      </c>
      <c r="D250" s="45" t="s">
        <v>19</v>
      </c>
      <c r="E250" s="46">
        <v>1829</v>
      </c>
      <c r="F250" s="46">
        <v>1829</v>
      </c>
    </row>
    <row r="251" spans="1:6" ht="47.25">
      <c r="A251" s="12" t="s">
        <v>90</v>
      </c>
      <c r="B251" s="112" t="s">
        <v>125</v>
      </c>
      <c r="C251" s="13" t="s">
        <v>166</v>
      </c>
      <c r="D251" s="13" t="s">
        <v>0</v>
      </c>
      <c r="E251" s="119">
        <f>E252+E258+E260+E254+E256</f>
        <v>651754.4999999999</v>
      </c>
      <c r="F251" s="119">
        <f>F252+F258+F260+F254+F256</f>
        <v>634764.4999999999</v>
      </c>
    </row>
    <row r="252" spans="1:6" ht="31.5">
      <c r="A252" s="43" t="s">
        <v>29</v>
      </c>
      <c r="B252" s="45" t="s">
        <v>125</v>
      </c>
      <c r="C252" s="45" t="s">
        <v>167</v>
      </c>
      <c r="D252" s="45"/>
      <c r="E252" s="39">
        <f>E253</f>
        <v>105441.9</v>
      </c>
      <c r="F252" s="39">
        <f>F253</f>
        <v>88451.9</v>
      </c>
    </row>
    <row r="253" spans="1:6" ht="47.25">
      <c r="A253" s="43" t="s">
        <v>12</v>
      </c>
      <c r="B253" s="45" t="s">
        <v>125</v>
      </c>
      <c r="C253" s="45" t="s">
        <v>167</v>
      </c>
      <c r="D253" s="45" t="s">
        <v>13</v>
      </c>
      <c r="E253" s="46">
        <v>105441.9</v>
      </c>
      <c r="F253" s="46">
        <v>88451.9</v>
      </c>
    </row>
    <row r="254" spans="1:6" ht="63">
      <c r="A254" s="43" t="s">
        <v>80</v>
      </c>
      <c r="B254" s="45" t="s">
        <v>125</v>
      </c>
      <c r="C254" s="45" t="s">
        <v>169</v>
      </c>
      <c r="D254" s="45"/>
      <c r="E254" s="39">
        <f>E255</f>
        <v>526819.7</v>
      </c>
      <c r="F254" s="39">
        <f>F255</f>
        <v>526819.7</v>
      </c>
    </row>
    <row r="255" spans="1:6" ht="47.25">
      <c r="A255" s="43" t="s">
        <v>12</v>
      </c>
      <c r="B255" s="45" t="s">
        <v>125</v>
      </c>
      <c r="C255" s="45" t="s">
        <v>169</v>
      </c>
      <c r="D255" s="45" t="s">
        <v>13</v>
      </c>
      <c r="E255" s="46">
        <f>441630.5+72067.3+13121.9</f>
        <v>526819.7</v>
      </c>
      <c r="F255" s="46">
        <f>441630.5+72067.3+13121.9</f>
        <v>526819.7</v>
      </c>
    </row>
    <row r="256" spans="1:10" ht="78.75">
      <c r="A256" s="43" t="s">
        <v>138</v>
      </c>
      <c r="B256" s="45" t="s">
        <v>125</v>
      </c>
      <c r="C256" s="30" t="s">
        <v>266</v>
      </c>
      <c r="D256" s="45"/>
      <c r="E256" s="46">
        <f>E257</f>
        <v>15413.2</v>
      </c>
      <c r="F256" s="46">
        <f>F257</f>
        <v>15413.2</v>
      </c>
      <c r="J256" s="123"/>
    </row>
    <row r="257" spans="1:6" ht="47.25">
      <c r="A257" s="43" t="s">
        <v>12</v>
      </c>
      <c r="B257" s="45" t="s">
        <v>125</v>
      </c>
      <c r="C257" s="30" t="s">
        <v>266</v>
      </c>
      <c r="D257" s="45" t="s">
        <v>13</v>
      </c>
      <c r="E257" s="46">
        <f>15259.1+154.1</f>
        <v>15413.2</v>
      </c>
      <c r="F257" s="46">
        <f>15259.1+154.1</f>
        <v>15413.2</v>
      </c>
    </row>
    <row r="258" spans="1:6" ht="78.75">
      <c r="A258" s="43" t="s">
        <v>127</v>
      </c>
      <c r="B258" s="45" t="s">
        <v>125</v>
      </c>
      <c r="C258" s="45" t="s">
        <v>168</v>
      </c>
      <c r="D258" s="45"/>
      <c r="E258" s="39">
        <f>E259</f>
        <v>18.7</v>
      </c>
      <c r="F258" s="39">
        <f>F259</f>
        <v>18.7</v>
      </c>
    </row>
    <row r="259" spans="1:6" ht="31.5">
      <c r="A259" s="43" t="s">
        <v>31</v>
      </c>
      <c r="B259" s="45" t="s">
        <v>125</v>
      </c>
      <c r="C259" s="45" t="s">
        <v>168</v>
      </c>
      <c r="D259" s="45" t="s">
        <v>19</v>
      </c>
      <c r="E259" s="46">
        <v>18.7</v>
      </c>
      <c r="F259" s="46">
        <v>18.7</v>
      </c>
    </row>
    <row r="260" spans="1:6" ht="157.5">
      <c r="A260" s="60" t="s">
        <v>279</v>
      </c>
      <c r="B260" s="45" t="s">
        <v>125</v>
      </c>
      <c r="C260" s="45" t="s">
        <v>170</v>
      </c>
      <c r="D260" s="45"/>
      <c r="E260" s="39">
        <f>E261</f>
        <v>4061</v>
      </c>
      <c r="F260" s="39">
        <f>F261</f>
        <v>4061</v>
      </c>
    </row>
    <row r="261" spans="1:6" ht="31.5">
      <c r="A261" s="43" t="s">
        <v>31</v>
      </c>
      <c r="B261" s="45" t="s">
        <v>125</v>
      </c>
      <c r="C261" s="45" t="s">
        <v>170</v>
      </c>
      <c r="D261" s="45" t="s">
        <v>19</v>
      </c>
      <c r="E261" s="46">
        <v>4061</v>
      </c>
      <c r="F261" s="46">
        <v>4061</v>
      </c>
    </row>
    <row r="262" spans="1:6" ht="31.5">
      <c r="A262" s="12" t="s">
        <v>91</v>
      </c>
      <c r="B262" s="112" t="s">
        <v>125</v>
      </c>
      <c r="C262" s="13" t="s">
        <v>171</v>
      </c>
      <c r="D262" s="13" t="s">
        <v>0</v>
      </c>
      <c r="E262" s="119">
        <f>E263+E265+E267</f>
        <v>32459.1</v>
      </c>
      <c r="F262" s="119">
        <f>F263+F265+F267</f>
        <v>32198.8</v>
      </c>
    </row>
    <row r="263" spans="1:6" ht="31.5">
      <c r="A263" s="43" t="s">
        <v>29</v>
      </c>
      <c r="B263" s="45" t="s">
        <v>125</v>
      </c>
      <c r="C263" s="45" t="s">
        <v>172</v>
      </c>
      <c r="D263" s="45"/>
      <c r="E263" s="39">
        <f>E264</f>
        <v>29458.3</v>
      </c>
      <c r="F263" s="39">
        <f>F264</f>
        <v>29198</v>
      </c>
    </row>
    <row r="264" spans="1:6" ht="47.25">
      <c r="A264" s="43" t="s">
        <v>12</v>
      </c>
      <c r="B264" s="45" t="s">
        <v>125</v>
      </c>
      <c r="C264" s="45" t="s">
        <v>172</v>
      </c>
      <c r="D264" s="45" t="s">
        <v>13</v>
      </c>
      <c r="E264" s="46">
        <f>32290.1-2831.8</f>
        <v>29458.3</v>
      </c>
      <c r="F264" s="46">
        <f>32029.8-2831.8</f>
        <v>29198</v>
      </c>
    </row>
    <row r="265" spans="1:6" ht="157.5">
      <c r="A265" s="60" t="s">
        <v>279</v>
      </c>
      <c r="B265" s="45" t="s">
        <v>125</v>
      </c>
      <c r="C265" s="45" t="s">
        <v>173</v>
      </c>
      <c r="D265" s="45"/>
      <c r="E265" s="39">
        <f>E266</f>
        <v>169</v>
      </c>
      <c r="F265" s="39">
        <f>F266</f>
        <v>169</v>
      </c>
    </row>
    <row r="266" spans="1:8" ht="31.5">
      <c r="A266" s="43" t="s">
        <v>31</v>
      </c>
      <c r="B266" s="45" t="s">
        <v>125</v>
      </c>
      <c r="C266" s="45" t="s">
        <v>173</v>
      </c>
      <c r="D266" s="45" t="s">
        <v>19</v>
      </c>
      <c r="E266" s="46">
        <v>169</v>
      </c>
      <c r="F266" s="46">
        <v>169</v>
      </c>
      <c r="G266" s="123"/>
      <c r="H266" s="123"/>
    </row>
    <row r="267" spans="1:8" ht="47.25">
      <c r="A267" s="43" t="s">
        <v>384</v>
      </c>
      <c r="B267" s="45" t="s">
        <v>125</v>
      </c>
      <c r="C267" s="45" t="s">
        <v>385</v>
      </c>
      <c r="D267" s="45"/>
      <c r="E267" s="39">
        <f>E268</f>
        <v>2831.8</v>
      </c>
      <c r="F267" s="39">
        <f>F268</f>
        <v>2831.8</v>
      </c>
      <c r="G267" s="123"/>
      <c r="H267" s="123"/>
    </row>
    <row r="268" spans="1:8" ht="47.25">
      <c r="A268" s="43" t="s">
        <v>12</v>
      </c>
      <c r="B268" s="45" t="s">
        <v>125</v>
      </c>
      <c r="C268" s="45" t="s">
        <v>385</v>
      </c>
      <c r="D268" s="45" t="s">
        <v>13</v>
      </c>
      <c r="E268" s="46">
        <v>2831.8</v>
      </c>
      <c r="F268" s="46">
        <v>2831.8</v>
      </c>
      <c r="G268" s="123"/>
      <c r="H268" s="123"/>
    </row>
    <row r="269" spans="1:6" ht="47.25">
      <c r="A269" s="12" t="s">
        <v>92</v>
      </c>
      <c r="B269" s="112" t="s">
        <v>125</v>
      </c>
      <c r="C269" s="13" t="s">
        <v>181</v>
      </c>
      <c r="D269" s="13" t="s">
        <v>0</v>
      </c>
      <c r="E269" s="14">
        <f>E270</f>
        <v>3652.2</v>
      </c>
      <c r="F269" s="14">
        <f>F270</f>
        <v>3652.2</v>
      </c>
    </row>
    <row r="270" spans="1:6" ht="47.25">
      <c r="A270" s="43" t="s">
        <v>265</v>
      </c>
      <c r="B270" s="45" t="s">
        <v>125</v>
      </c>
      <c r="C270" s="45" t="s">
        <v>257</v>
      </c>
      <c r="D270" s="45"/>
      <c r="E270" s="46">
        <f>E271</f>
        <v>3652.2</v>
      </c>
      <c r="F270" s="46">
        <f>F271</f>
        <v>3652.2</v>
      </c>
    </row>
    <row r="271" spans="1:6" ht="47.25">
      <c r="A271" s="84" t="s">
        <v>12</v>
      </c>
      <c r="B271" s="45" t="s">
        <v>125</v>
      </c>
      <c r="C271" s="45" t="s">
        <v>257</v>
      </c>
      <c r="D271" s="45" t="s">
        <v>13</v>
      </c>
      <c r="E271" s="46">
        <f>2152.2+1500</f>
        <v>3652.2</v>
      </c>
      <c r="F271" s="46">
        <f>2152.2+1500</f>
        <v>3652.2</v>
      </c>
    </row>
    <row r="272" spans="1:6" ht="47.25">
      <c r="A272" s="12" t="s">
        <v>439</v>
      </c>
      <c r="B272" s="112" t="s">
        <v>125</v>
      </c>
      <c r="C272" s="13" t="s">
        <v>174</v>
      </c>
      <c r="D272" s="13" t="s">
        <v>0</v>
      </c>
      <c r="E272" s="238">
        <f>E273+E277</f>
        <v>60512.6</v>
      </c>
      <c r="F272" s="238">
        <f>F273+F277</f>
        <v>61530.1</v>
      </c>
    </row>
    <row r="273" spans="1:6" ht="47.25">
      <c r="A273" s="43" t="s">
        <v>16</v>
      </c>
      <c r="B273" s="45" t="s">
        <v>125</v>
      </c>
      <c r="C273" s="45" t="s">
        <v>175</v>
      </c>
      <c r="D273" s="45"/>
      <c r="E273" s="40">
        <f>E274+E275+E276</f>
        <v>30854.1</v>
      </c>
      <c r="F273" s="40">
        <f>F274+F275+F276</f>
        <v>30854.1</v>
      </c>
    </row>
    <row r="274" spans="1:6" ht="94.5">
      <c r="A274" s="43" t="s">
        <v>17</v>
      </c>
      <c r="B274" s="45" t="s">
        <v>125</v>
      </c>
      <c r="C274" s="45" t="s">
        <v>175</v>
      </c>
      <c r="D274" s="45" t="s">
        <v>18</v>
      </c>
      <c r="E274" s="46">
        <v>26241.6</v>
      </c>
      <c r="F274" s="46">
        <v>26241.6</v>
      </c>
    </row>
    <row r="275" spans="1:6" ht="31.5">
      <c r="A275" s="43" t="s">
        <v>15</v>
      </c>
      <c r="B275" s="45" t="s">
        <v>125</v>
      </c>
      <c r="C275" s="45" t="s">
        <v>175</v>
      </c>
      <c r="D275" s="45" t="s">
        <v>10</v>
      </c>
      <c r="E275" s="46">
        <v>4376.9</v>
      </c>
      <c r="F275" s="46">
        <v>4376.9</v>
      </c>
    </row>
    <row r="276" spans="1:6" ht="15.75">
      <c r="A276" s="80" t="s">
        <v>11</v>
      </c>
      <c r="B276" s="45" t="s">
        <v>125</v>
      </c>
      <c r="C276" s="45" t="s">
        <v>175</v>
      </c>
      <c r="D276" s="45" t="s">
        <v>14</v>
      </c>
      <c r="E276" s="46">
        <v>235.6</v>
      </c>
      <c r="F276" s="46">
        <v>235.6</v>
      </c>
    </row>
    <row r="277" spans="1:6" ht="31.5">
      <c r="A277" s="43" t="s">
        <v>423</v>
      </c>
      <c r="B277" s="45" t="s">
        <v>125</v>
      </c>
      <c r="C277" s="45" t="s">
        <v>176</v>
      </c>
      <c r="D277" s="45"/>
      <c r="E277" s="40">
        <f>E278+E279</f>
        <v>29658.5</v>
      </c>
      <c r="F277" s="40">
        <f>F278+F279</f>
        <v>30676</v>
      </c>
    </row>
    <row r="278" spans="1:6" ht="94.5">
      <c r="A278" s="43" t="s">
        <v>17</v>
      </c>
      <c r="B278" s="45" t="s">
        <v>125</v>
      </c>
      <c r="C278" s="45" t="s">
        <v>176</v>
      </c>
      <c r="D278" s="45" t="s">
        <v>18</v>
      </c>
      <c r="E278" s="46">
        <v>28151.3</v>
      </c>
      <c r="F278" s="46">
        <v>29168.8</v>
      </c>
    </row>
    <row r="279" spans="1:6" ht="31.5">
      <c r="A279" s="43" t="s">
        <v>15</v>
      </c>
      <c r="B279" s="45" t="s">
        <v>125</v>
      </c>
      <c r="C279" s="45" t="s">
        <v>176</v>
      </c>
      <c r="D279" s="45" t="s">
        <v>10</v>
      </c>
      <c r="E279" s="46">
        <v>1507.2</v>
      </c>
      <c r="F279" s="46">
        <v>1507.2</v>
      </c>
    </row>
    <row r="280" spans="1:6" ht="31.5">
      <c r="A280" s="35" t="s">
        <v>129</v>
      </c>
      <c r="B280" s="36" t="s">
        <v>130</v>
      </c>
      <c r="C280" s="100"/>
      <c r="D280" s="110"/>
      <c r="E280" s="34">
        <f>E281+E287</f>
        <v>63387.69999999999</v>
      </c>
      <c r="F280" s="34">
        <f>F281+F287</f>
        <v>80074.5</v>
      </c>
    </row>
    <row r="281" spans="1:6" ht="47.25">
      <c r="A281" s="101" t="s">
        <v>94</v>
      </c>
      <c r="B281" s="114" t="s">
        <v>130</v>
      </c>
      <c r="C281" s="95" t="s">
        <v>209</v>
      </c>
      <c r="D281" s="95" t="s">
        <v>0</v>
      </c>
      <c r="E281" s="102">
        <f>E282</f>
        <v>19247.699999999997</v>
      </c>
      <c r="F281" s="102">
        <f>F282</f>
        <v>19316.5</v>
      </c>
    </row>
    <row r="282" spans="1:6" ht="47.25">
      <c r="A282" s="12" t="s">
        <v>95</v>
      </c>
      <c r="B282" s="103" t="s">
        <v>130</v>
      </c>
      <c r="C282" s="13" t="s">
        <v>210</v>
      </c>
      <c r="D282" s="13" t="s">
        <v>0</v>
      </c>
      <c r="E282" s="14">
        <f>E283</f>
        <v>19247.699999999997</v>
      </c>
      <c r="F282" s="14">
        <f>F283</f>
        <v>19316.5</v>
      </c>
    </row>
    <row r="283" spans="1:6" ht="47.25">
      <c r="A283" s="227" t="s">
        <v>16</v>
      </c>
      <c r="B283" s="45" t="s">
        <v>130</v>
      </c>
      <c r="C283" s="45" t="s">
        <v>211</v>
      </c>
      <c r="D283" s="23"/>
      <c r="E283" s="22">
        <f>SUM(E284:E286)</f>
        <v>19247.699999999997</v>
      </c>
      <c r="F283" s="22">
        <f>SUM(F284:F286)</f>
        <v>19316.5</v>
      </c>
    </row>
    <row r="284" spans="1:6" ht="94.5">
      <c r="A284" s="58" t="s">
        <v>17</v>
      </c>
      <c r="B284" s="45" t="s">
        <v>130</v>
      </c>
      <c r="C284" s="45" t="s">
        <v>211</v>
      </c>
      <c r="D284" s="45" t="s">
        <v>18</v>
      </c>
      <c r="E284" s="22">
        <f>18177.7-175.9</f>
        <v>18001.8</v>
      </c>
      <c r="F284" s="22">
        <f>18388.5-308.6</f>
        <v>18079.9</v>
      </c>
    </row>
    <row r="285" spans="1:6" ht="31.5">
      <c r="A285" s="48" t="s">
        <v>15</v>
      </c>
      <c r="B285" s="45" t="s">
        <v>130</v>
      </c>
      <c r="C285" s="45" t="s">
        <v>211</v>
      </c>
      <c r="D285" s="45" t="s">
        <v>10</v>
      </c>
      <c r="E285" s="22">
        <f>1215.9+6.7</f>
        <v>1222.6000000000001</v>
      </c>
      <c r="F285" s="22">
        <f>1206.7+6.9</f>
        <v>1213.6000000000001</v>
      </c>
    </row>
    <row r="286" spans="1:6" ht="15.75">
      <c r="A286" s="80" t="s">
        <v>11</v>
      </c>
      <c r="B286" s="45" t="s">
        <v>130</v>
      </c>
      <c r="C286" s="45" t="s">
        <v>211</v>
      </c>
      <c r="D286" s="45" t="s">
        <v>14</v>
      </c>
      <c r="E286" s="22">
        <v>23.3</v>
      </c>
      <c r="F286" s="22">
        <v>23</v>
      </c>
    </row>
    <row r="287" spans="1:6" ht="31.5">
      <c r="A287" s="94" t="s">
        <v>34</v>
      </c>
      <c r="B287" s="96" t="s">
        <v>130</v>
      </c>
      <c r="C287" s="96" t="s">
        <v>145</v>
      </c>
      <c r="D287" s="96" t="s">
        <v>0</v>
      </c>
      <c r="E287" s="97">
        <f>E288+E290+E292+E294+E296+E298+E300+E306+E302+E304</f>
        <v>44139.99999999999</v>
      </c>
      <c r="F287" s="97">
        <f>F288+F290+F292+F294+F296+F298+F300+F306+F302+F304</f>
        <v>60758</v>
      </c>
    </row>
    <row r="288" spans="1:6" ht="47.25">
      <c r="A288" s="239" t="s">
        <v>52</v>
      </c>
      <c r="B288" s="45" t="s">
        <v>130</v>
      </c>
      <c r="C288" s="45" t="s">
        <v>143</v>
      </c>
      <c r="D288" s="23"/>
      <c r="E288" s="46">
        <f>E289</f>
        <v>1262</v>
      </c>
      <c r="F288" s="46">
        <f>F289</f>
        <v>1309.3</v>
      </c>
    </row>
    <row r="289" spans="1:6" ht="15.75">
      <c r="A289" s="49" t="s">
        <v>47</v>
      </c>
      <c r="B289" s="45" t="s">
        <v>130</v>
      </c>
      <c r="C289" s="45" t="s">
        <v>143</v>
      </c>
      <c r="D289" s="45" t="s">
        <v>48</v>
      </c>
      <c r="E289" s="46">
        <v>1262</v>
      </c>
      <c r="F289" s="46">
        <v>1309.3</v>
      </c>
    </row>
    <row r="290" spans="1:6" ht="78.75">
      <c r="A290" s="85" t="s">
        <v>51</v>
      </c>
      <c r="B290" s="45" t="s">
        <v>130</v>
      </c>
      <c r="C290" s="45" t="s">
        <v>144</v>
      </c>
      <c r="D290" s="23"/>
      <c r="E290" s="46">
        <f>E291</f>
        <v>133.1</v>
      </c>
      <c r="F290" s="46">
        <f>F291</f>
        <v>133.1</v>
      </c>
    </row>
    <row r="291" spans="1:6" ht="15.75">
      <c r="A291" s="49" t="s">
        <v>47</v>
      </c>
      <c r="B291" s="45" t="s">
        <v>130</v>
      </c>
      <c r="C291" s="45" t="s">
        <v>144</v>
      </c>
      <c r="D291" s="45" t="s">
        <v>48</v>
      </c>
      <c r="E291" s="46">
        <f>128.9+4.2</f>
        <v>133.1</v>
      </c>
      <c r="F291" s="46">
        <f>128.9+4.2</f>
        <v>133.1</v>
      </c>
    </row>
    <row r="292" spans="1:6" ht="126">
      <c r="A292" s="89" t="s">
        <v>275</v>
      </c>
      <c r="B292" s="45" t="s">
        <v>130</v>
      </c>
      <c r="C292" s="54" t="s">
        <v>148</v>
      </c>
      <c r="D292" s="55"/>
      <c r="E292" s="51">
        <f>E293</f>
        <v>3</v>
      </c>
      <c r="F292" s="51">
        <f>F293</f>
        <v>3</v>
      </c>
    </row>
    <row r="293" spans="1:6" ht="31.5">
      <c r="A293" s="57" t="s">
        <v>15</v>
      </c>
      <c r="B293" s="45" t="s">
        <v>130</v>
      </c>
      <c r="C293" s="54" t="s">
        <v>148</v>
      </c>
      <c r="D293" s="55">
        <v>200</v>
      </c>
      <c r="E293" s="46">
        <v>3</v>
      </c>
      <c r="F293" s="46">
        <v>3</v>
      </c>
    </row>
    <row r="294" spans="1:6" ht="252">
      <c r="A294" s="86" t="s">
        <v>276</v>
      </c>
      <c r="B294" s="45" t="s">
        <v>130</v>
      </c>
      <c r="C294" s="115" t="s">
        <v>149</v>
      </c>
      <c r="D294" s="116"/>
      <c r="E294" s="51">
        <f>E295</f>
        <v>3</v>
      </c>
      <c r="F294" s="51">
        <f>F295</f>
        <v>3</v>
      </c>
    </row>
    <row r="295" spans="1:6" ht="31.5">
      <c r="A295" s="57" t="s">
        <v>15</v>
      </c>
      <c r="B295" s="45" t="s">
        <v>130</v>
      </c>
      <c r="C295" s="115" t="s">
        <v>149</v>
      </c>
      <c r="D295" s="117">
        <v>200</v>
      </c>
      <c r="E295" s="46">
        <v>3</v>
      </c>
      <c r="F295" s="46">
        <v>3</v>
      </c>
    </row>
    <row r="296" spans="1:6" ht="31.5">
      <c r="A296" s="24" t="s">
        <v>49</v>
      </c>
      <c r="B296" s="45" t="s">
        <v>130</v>
      </c>
      <c r="C296" s="115" t="s">
        <v>150</v>
      </c>
      <c r="D296" s="52"/>
      <c r="E296" s="51">
        <f>E297</f>
        <v>1578.7</v>
      </c>
      <c r="F296" s="51">
        <f>F297</f>
        <v>1549</v>
      </c>
    </row>
    <row r="297" spans="1:6" ht="15.75">
      <c r="A297" s="50" t="s">
        <v>47</v>
      </c>
      <c r="B297" s="45" t="s">
        <v>130</v>
      </c>
      <c r="C297" s="115" t="s">
        <v>150</v>
      </c>
      <c r="D297" s="45" t="s">
        <v>48</v>
      </c>
      <c r="E297" s="51">
        <v>1578.7</v>
      </c>
      <c r="F297" s="51">
        <v>1549</v>
      </c>
    </row>
    <row r="298" spans="1:6" ht="105">
      <c r="A298" s="87" t="s">
        <v>341</v>
      </c>
      <c r="B298" s="45" t="s">
        <v>130</v>
      </c>
      <c r="C298" s="115" t="s">
        <v>151</v>
      </c>
      <c r="D298" s="53"/>
      <c r="E298" s="51">
        <f>E299</f>
        <v>178.2</v>
      </c>
      <c r="F298" s="51">
        <f>F299</f>
        <v>178.2</v>
      </c>
    </row>
    <row r="299" spans="1:6" ht="15.75">
      <c r="A299" s="50" t="s">
        <v>47</v>
      </c>
      <c r="B299" s="45" t="s">
        <v>130</v>
      </c>
      <c r="C299" s="115" t="s">
        <v>151</v>
      </c>
      <c r="D299" s="45" t="s">
        <v>48</v>
      </c>
      <c r="E299" s="46">
        <f>69.4+108.8</f>
        <v>178.2</v>
      </c>
      <c r="F299" s="46">
        <f>69.4+108.8</f>
        <v>178.2</v>
      </c>
    </row>
    <row r="300" spans="1:6" ht="165">
      <c r="A300" s="240" t="s">
        <v>342</v>
      </c>
      <c r="B300" s="45" t="s">
        <v>130</v>
      </c>
      <c r="C300" s="115" t="s">
        <v>152</v>
      </c>
      <c r="D300" s="53"/>
      <c r="E300" s="51">
        <f>E301</f>
        <v>7</v>
      </c>
      <c r="F300" s="51">
        <f>F301</f>
        <v>7</v>
      </c>
    </row>
    <row r="301" spans="1:6" ht="31.5">
      <c r="A301" s="50" t="s">
        <v>15</v>
      </c>
      <c r="B301" s="45" t="s">
        <v>130</v>
      </c>
      <c r="C301" s="115" t="s">
        <v>152</v>
      </c>
      <c r="D301" s="45" t="s">
        <v>10</v>
      </c>
      <c r="E301" s="46">
        <f>3.5+3.5</f>
        <v>7</v>
      </c>
      <c r="F301" s="46">
        <f>3.5+3.5</f>
        <v>7</v>
      </c>
    </row>
    <row r="302" spans="1:6" ht="47.25">
      <c r="A302" s="24" t="s">
        <v>131</v>
      </c>
      <c r="B302" s="45" t="s">
        <v>130</v>
      </c>
      <c r="C302" s="45" t="s">
        <v>146</v>
      </c>
      <c r="D302" s="45" t="s">
        <v>0</v>
      </c>
      <c r="E302" s="51">
        <f>E303</f>
        <v>3400</v>
      </c>
      <c r="F302" s="51">
        <f>F303</f>
        <v>3200</v>
      </c>
    </row>
    <row r="303" spans="1:6" ht="15.75">
      <c r="A303" s="50" t="s">
        <v>47</v>
      </c>
      <c r="B303" s="45" t="s">
        <v>130</v>
      </c>
      <c r="C303" s="45" t="s">
        <v>146</v>
      </c>
      <c r="D303" s="45" t="s">
        <v>48</v>
      </c>
      <c r="E303" s="51">
        <v>3400</v>
      </c>
      <c r="F303" s="51">
        <v>3200</v>
      </c>
    </row>
    <row r="304" spans="1:6" ht="31.5">
      <c r="A304" s="85" t="s">
        <v>50</v>
      </c>
      <c r="B304" s="45" t="s">
        <v>130</v>
      </c>
      <c r="C304" s="45" t="s">
        <v>147</v>
      </c>
      <c r="D304" s="52"/>
      <c r="E304" s="51">
        <f>E305</f>
        <v>17337.6</v>
      </c>
      <c r="F304" s="51">
        <f>F305</f>
        <v>17256.7</v>
      </c>
    </row>
    <row r="305" spans="1:6" ht="15.75">
      <c r="A305" s="50" t="s">
        <v>47</v>
      </c>
      <c r="B305" s="45" t="s">
        <v>130</v>
      </c>
      <c r="C305" s="45" t="s">
        <v>147</v>
      </c>
      <c r="D305" s="45" t="s">
        <v>48</v>
      </c>
      <c r="E305" s="46">
        <v>17337.6</v>
      </c>
      <c r="F305" s="46">
        <v>17256.7</v>
      </c>
    </row>
    <row r="306" spans="1:6" ht="31.5">
      <c r="A306" s="226" t="s">
        <v>432</v>
      </c>
      <c r="B306" s="45" t="s">
        <v>130</v>
      </c>
      <c r="C306" s="17" t="s">
        <v>433</v>
      </c>
      <c r="D306" s="216"/>
      <c r="E306" s="241">
        <f>E307</f>
        <v>20237.399999999994</v>
      </c>
      <c r="F306" s="241">
        <f>F307</f>
        <v>37118.7</v>
      </c>
    </row>
    <row r="307" spans="1:6" ht="15.75">
      <c r="A307" s="47" t="s">
        <v>11</v>
      </c>
      <c r="B307" s="45" t="s">
        <v>130</v>
      </c>
      <c r="C307" s="17" t="s">
        <v>433</v>
      </c>
      <c r="D307" s="216">
        <v>800</v>
      </c>
      <c r="E307" s="46">
        <f>19304+20000+3288.6-8383.2-13972</f>
        <v>20237.399999999994</v>
      </c>
      <c r="F307" s="46">
        <f>36508+20000+2965.9-8383.2-13972</f>
        <v>37118.7</v>
      </c>
    </row>
  </sheetData>
  <sheetProtection/>
  <mergeCells count="9">
    <mergeCell ref="E1:F1"/>
    <mergeCell ref="C2:F2"/>
    <mergeCell ref="C4:F4"/>
    <mergeCell ref="C5:F5"/>
    <mergeCell ref="A7:F7"/>
    <mergeCell ref="A9:A10"/>
    <mergeCell ref="B9:B10"/>
    <mergeCell ref="C9:C10"/>
    <mergeCell ref="D9:D10"/>
  </mergeCells>
  <printOptions/>
  <pageMargins left="0.31496062992125984" right="0" top="0" bottom="0" header="0" footer="0"/>
  <pageSetup horizontalDpi="600" verticalDpi="600" orientation="portrait" paperSize="9" scale="9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1</cp:lastModifiedBy>
  <cp:lastPrinted>2018-11-12T05:50:33Z</cp:lastPrinted>
  <dcterms:created xsi:type="dcterms:W3CDTF">2013-10-14T07:03:00Z</dcterms:created>
  <dcterms:modified xsi:type="dcterms:W3CDTF">2018-11-19T14:15:37Z</dcterms:modified>
  <cp:category/>
  <cp:version/>
  <cp:contentType/>
  <cp:contentStatus/>
</cp:coreProperties>
</file>