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5315" windowHeight="11040" activeTab="0"/>
  </bookViews>
  <sheets>
    <sheet name="2019 год Приложение 3" sheetId="1" r:id="rId1"/>
    <sheet name="2019 год Приложение  4" sheetId="2" r:id="rId2"/>
  </sheets>
  <externalReferences>
    <externalReference r:id="rId5"/>
  </externalReferences>
  <definedNames>
    <definedName name="_xlnm._FilterDatabase" localSheetId="1" hidden="1">'2019 год Приложение  4'!$A$10:$L$332</definedName>
    <definedName name="_xlnm._FilterDatabase" localSheetId="0" hidden="1">'2019 год Приложение 3'!$A$12:$F$314</definedName>
    <definedName name="Z_00A17BE8_878F_44C0_BEBD_D447448DEF61_.wvu.FilterData" localSheetId="1" hidden="1">'2019 год Приложение  4'!$A$10:$L$328</definedName>
    <definedName name="Z_00A17BE8_878F_44C0_BEBD_D447448DEF61_.wvu.FilterData" localSheetId="0" hidden="1">'2019 год Приложение 3'!$A$12:$F$310</definedName>
    <definedName name="Z_0367B446_25B3_4CB0_AE8F_F56EFA9F0138_.wvu.FilterData" localSheetId="1" hidden="1">'2019 год Приложение  4'!$A$10:$L$328</definedName>
    <definedName name="Z_03B9FC11_D718_472C_9325_658176A1E393_.wvu.FilterData" localSheetId="1" hidden="1">'2019 год Приложение  4'!$A$10:$D$328</definedName>
    <definedName name="Z_05436EAD_0453_445C_AAB7_9532A20E8C45_.wvu.FilterData" localSheetId="1" hidden="1">'2019 год Приложение  4'!$A$9:$I$328</definedName>
    <definedName name="Z_05436EAD_0453_445C_AAB7_9532A20E8C45_.wvu.FilterData" localSheetId="0" hidden="1">'2019 год Приложение 3'!$A$11:$F$310</definedName>
    <definedName name="Z_063D0829_F066_4FFA_8D5C_E3787B171893_.wvu.FilterData" localSheetId="1" hidden="1">'2019 год Приложение  4'!$A$10:$D$328</definedName>
    <definedName name="Z_063D0829_F066_4FFA_8D5C_E3787B171893_.wvu.FilterData" localSheetId="0" hidden="1">'2019 год Приложение 3'!$A$11:$F$310</definedName>
    <definedName name="Z_0716348E_E5A1_49BF_9EA9_22865FC05A43_.wvu.FilterData" localSheetId="1" hidden="1">'2019 год Приложение  4'!$A$10:$D$328</definedName>
    <definedName name="Z_09314010_6A21_4750_99BD_9347C651DB63_.wvu.FilterData" localSheetId="1" hidden="1">'2019 год Приложение  4'!$A$10:$D$328</definedName>
    <definedName name="Z_0B09F77D_C89D_4A80_BFA9_4E1A7303ACDC_.wvu.FilterData" localSheetId="1" hidden="1">'2019 год Приложение  4'!$A$10:$L$332</definedName>
    <definedName name="Z_0B09F77D_C89D_4A80_BFA9_4E1A7303ACDC_.wvu.FilterData" localSheetId="0" hidden="1">'2019 год Приложение 3'!$A$12:$F$314</definedName>
    <definedName name="Z_0CFE7E40_53CB_4F78_8BC0_30B076713ABD_.wvu.FilterData" localSheetId="0" hidden="1">'2019 год Приложение 3'!$A$12:$F$310</definedName>
    <definedName name="Z_0E10038A_98B5_41B6_8A52_E077AEBE24CB_.wvu.FilterData" localSheetId="1" hidden="1">'2019 год Приложение  4'!$A$10:$L$328</definedName>
    <definedName name="Z_0EADD6BE_EB23_4F9F_B827_EC6BFE182CB1_.wvu.FilterData" localSheetId="0" hidden="1">'2019 год Приложение 3'!$A$12:$F$310</definedName>
    <definedName name="Z_0EE3EDD7_0780_4555_BA38_4F54A9D92404_.wvu.FilterData" localSheetId="1" hidden="1">'2019 год Приложение  4'!$A$10:$D$328</definedName>
    <definedName name="Z_0FCE94B1_9002_477B_B2E5_4184A7822AB9_.wvu.FilterData" localSheetId="1" hidden="1">'2019 год Приложение  4'!$A$10:$D$328</definedName>
    <definedName name="Z_13268BAB_D594_46C0_B471_B32C252007A8_.wvu.FilterData" localSheetId="0" hidden="1">'2019 год Приложение 3'!$A$12:$F$310</definedName>
    <definedName name="Z_13A5336D_CAB2_4461_BF67_1FCAB741CB2E_.wvu.FilterData" localSheetId="1" hidden="1">'2019 год Приложение  4'!$A$10:$L$328</definedName>
    <definedName name="Z_13B1D33E_575E_47E1_B1E7_E0E9D6FF2CB6_.wvu.FilterData" localSheetId="1" hidden="1">'2019 год Приложение  4'!$A$10:$L$328</definedName>
    <definedName name="Z_13B1D33E_575E_47E1_B1E7_E0E9D6FF2CB6_.wvu.FilterData" localSheetId="0" hidden="1">'2019 год Приложение 3'!$A$12:$F$310</definedName>
    <definedName name="Z_15FA0134_A4CC_4D11_9858_645DC052B6AD_.wvu.FilterData" localSheetId="1" hidden="1">'2019 год Приложение  4'!$A$10:$D$328</definedName>
    <definedName name="Z_1793FDB0_A567_4A38_9DE3_5A747B08302B_.wvu.FilterData" localSheetId="1" hidden="1">'2019 год Приложение  4'!$A$10:$I$328</definedName>
    <definedName name="Z_1793FDB0_A567_4A38_9DE3_5A747B08302B_.wvu.FilterData" localSheetId="0" hidden="1">'2019 год Приложение 3'!$A$12:$F$310</definedName>
    <definedName name="Z_1AA1C7E8_9431_413E_AEE6_AFCA81CFD471_.wvu.FilterData" localSheetId="1" hidden="1">'2019 год Приложение  4'!$A$9:$I$328</definedName>
    <definedName name="Z_1C0C3F35_71F9_4D2D_A638_A75207DC70B3_.wvu.FilterData" localSheetId="1" hidden="1">'2019 год Приложение  4'!$A$10:$L$328</definedName>
    <definedName name="Z_1C2CBEA6_B1D6_4CFC_89E4_B92BD2AE5C55_.wvu.FilterData" localSheetId="1" hidden="1">'2019 год Приложение  4'!$A$10:$D$10</definedName>
    <definedName name="Z_1E00A9CD_B75D_4344_8689_CF1FDB6765FF_.wvu.FilterData" localSheetId="1" hidden="1">'2019 год Приложение  4'!$A$9:$I$328</definedName>
    <definedName name="Z_20A13DD1_7173_4432_8F1D_5127F78A7FC1_.wvu.FilterData" localSheetId="0" hidden="1">'2019 год Приложение 3'!$A$12:$F$310</definedName>
    <definedName name="Z_255C6B67_D096_41E9_BC2F_9E2EF7DC0ADD_.wvu.FilterData" localSheetId="1" hidden="1">'2019 год Приложение  4'!$A$10:$D$328</definedName>
    <definedName name="Z_28EE3EBE_191C_4492_B285_F87B606971F7_.wvu.FilterData" localSheetId="1" hidden="1">'2019 год Приложение  4'!$A$9:$I$328</definedName>
    <definedName name="Z_29F890E0_C9E7_42D5_82BF_281E463A6F97_.wvu.FilterData" localSheetId="0" hidden="1">'2019 год Приложение 3'!$A$13:$F$253</definedName>
    <definedName name="Z_2B5903EA_C582_447F_AE1E_0069BE6A20DA_.wvu.FilterData" localSheetId="1" hidden="1">'2019 год Приложение  4'!$A$9:$I$328</definedName>
    <definedName name="Z_2B5903EA_C582_447F_AE1E_0069BE6A20DA_.wvu.FilterData" localSheetId="0" hidden="1">'2019 год Приложение 3'!$A$11:$F$310</definedName>
    <definedName name="Z_2C31D4B1_0698_43BF_AA90_7F4960F85D25_.wvu.FilterData" localSheetId="1" hidden="1">'2019 год Приложение  4'!$A$9:$I$9</definedName>
    <definedName name="Z_2C31D4B1_0698_43BF_AA90_7F4960F85D25_.wvu.FilterData" localSheetId="0" hidden="1">'2019 год Приложение 3'!$A$12:$C$310</definedName>
    <definedName name="Z_2C8748C9_2E71_4C69_94DE_87D1C2F1495D_.wvu.FilterData" localSheetId="1" hidden="1">'2019 год Приложение  4'!$A$9:$I$328</definedName>
    <definedName name="Z_2C8748C9_2E71_4C69_94DE_87D1C2F1495D_.wvu.FilterData" localSheetId="0" hidden="1">'2019 год Приложение 3'!$A$11:$F$310</definedName>
    <definedName name="Z_2E8A7F9A_F1D1_411F_B656_1F019CD636A5_.wvu.FilterData" localSheetId="1" hidden="1">'2019 год Приложение  4'!$A$10:$L$328</definedName>
    <definedName name="Z_2E8A7F9A_F1D1_411F_B656_1F019CD636A5_.wvu.FilterData" localSheetId="0" hidden="1">'2019 год Приложение 3'!$A$12:$F$310</definedName>
    <definedName name="Z_2F2BAB57_3B85_4B60_A7AA_BFC253810F7B_.wvu.FilterData" localSheetId="1" hidden="1">'2019 год Приложение  4'!$A$10:$D$328</definedName>
    <definedName name="Z_2F2BAB57_3B85_4B60_A7AA_BFC253810F7B_.wvu.FilterData" localSheetId="0" hidden="1">'2019 год Приложение 3'!$A$12:$F$310</definedName>
    <definedName name="Z_2F4E7589_BB9E_4EE8_9FB7_7E262394E878_.wvu.FilterData" localSheetId="1" hidden="1">'2019 год Приложение  4'!$A$10:$L$332</definedName>
    <definedName name="Z_2F4E7589_BB9E_4EE8_9FB7_7E262394E878_.wvu.FilterData" localSheetId="0" hidden="1">'2019 год Приложение 3'!$A$12:$F$314</definedName>
    <definedName name="Z_2F4E7589_BB9E_4EE8_9FB7_7E262394E878_.wvu.PrintArea" localSheetId="1" hidden="1">'2019 год Приложение  4'!$A$1:$G$332</definedName>
    <definedName name="Z_2F4E7589_BB9E_4EE8_9FB7_7E262394E878_.wvu.PrintArea" localSheetId="0" hidden="1">'2019 год Приложение 3'!$A$1:$F$314</definedName>
    <definedName name="Z_2F4E7589_BB9E_4EE8_9FB7_7E262394E878_.wvu.Rows" localSheetId="1" hidden="1">'2019 год Приложение  4'!$192:$192</definedName>
    <definedName name="Z_2FD6E6CE_7595_422E_A05A_30DB27EAFE8F_.wvu.FilterData" localSheetId="1" hidden="1">'2019 год Приложение  4'!$A$10:$L$328</definedName>
    <definedName name="Z_3011A347_4FEE_45EE_A3D2_6E9495927AC2_.wvu.FilterData" localSheetId="0" hidden="1">'2019 год Приложение 3'!$A$12:$F$310</definedName>
    <definedName name="Z_31304256_DFD3_482B_B984_BC9517A67CAB_.wvu.FilterData" localSheetId="0" hidden="1">'2019 год Приложение 3'!$A$13:$F$253</definedName>
    <definedName name="Z_32513D7C_6D2E_4806_BFCE_CD9FEFA27E0A_.wvu.FilterData" localSheetId="1" hidden="1">'2019 год Приложение  4'!$A$10:$D$328</definedName>
    <definedName name="Z_326281D8_1458_43AD_995C_40833A4FF9F7_.wvu.FilterData" localSheetId="1" hidden="1">'2019 год Приложение  4'!$A$10:$I$328</definedName>
    <definedName name="Z_326A7E77_A9A7_4FEA_9D3B_9E37C76DF9C0_.wvu.FilterData" localSheetId="1" hidden="1">'2019 год Приложение  4'!$A$10:$L$332</definedName>
    <definedName name="Z_326A7E77_A9A7_4FEA_9D3B_9E37C76DF9C0_.wvu.FilterData" localSheetId="0" hidden="1">'2019 год Приложение 3'!$A$12:$F$314</definedName>
    <definedName name="Z_331A4417_6C49_4562_9796_C359FA2BE96D_.wvu.FilterData" localSheetId="1" hidden="1">'2019 год Приложение  4'!$A$10:$L$328</definedName>
    <definedName name="Z_3496C1F0_BCFA_4A0C_A603_54E999DDD507_.wvu.FilterData" localSheetId="1" hidden="1">'2019 год Приложение  4'!$A$10:$L$328</definedName>
    <definedName name="Z_35042B4D_185D_4923_B7C3_7D72B1327020_.wvu.FilterData" localSheetId="0" hidden="1">'2019 год Приложение 3'!$A$11:$F$310</definedName>
    <definedName name="Z_372AE423_B16C_4226_B887_6F875638DB23_.wvu.FilterData" localSheetId="1" hidden="1">'2019 год Приложение  4'!$A$10:$D$328</definedName>
    <definedName name="Z_372AE423_B16C_4226_B887_6F875638DB23_.wvu.FilterData" localSheetId="0" hidden="1">'2019 год Приложение 3'!$A$12:$F$310</definedName>
    <definedName name="Z_37C22F8C_5317_4036_9B6D_4959DC678D32_.wvu.FilterData" localSheetId="1" hidden="1">'2019 год Приложение  4'!$A$10:$D$328</definedName>
    <definedName name="Z_37C22F8C_5317_4036_9B6D_4959DC678D32_.wvu.FilterData" localSheetId="0" hidden="1">'2019 год Приложение 3'!$A$12:$F$310</definedName>
    <definedName name="Z_386D50F9_CEE7_46CD_A395_43D9880373C4_.wvu.FilterData" localSheetId="1" hidden="1">'2019 год Приложение  4'!$A$10:$D$328</definedName>
    <definedName name="Z_386D50F9_CEE7_46CD_A395_43D9880373C4_.wvu.FilterData" localSheetId="0" hidden="1">'2019 год Приложение 3'!$A$12:$C$310</definedName>
    <definedName name="Z_38C63987_0AE9_4A83_8CF7_BCCCF760641A_.wvu.FilterData" localSheetId="1" hidden="1">'2019 год Приложение  4'!$A$10:$I$328</definedName>
    <definedName name="Z_3A202BC1_A5BF_4B0A_AE04_4ADD78D9DA7D_.wvu.FilterData" localSheetId="1" hidden="1">'2019 год Приложение  4'!$A$10:$L$328</definedName>
    <definedName name="Z_3C3D319D_9875_4423_A472_EA1CBCFD3D32_.wvu.FilterData" localSheetId="1" hidden="1">'2019 год Приложение  4'!$A$10:$L$328</definedName>
    <definedName name="Z_3D36D4CD_D317_4D11_9EF4_279AF0BA4D22_.wvu.FilterData" localSheetId="1" hidden="1">'2019 год Приложение  4'!$A$10:$L$328</definedName>
    <definedName name="Z_3DD74414_5CAB_495E_9125_A70EBFC442AF_.wvu.FilterData" localSheetId="1" hidden="1">'2019 год Приложение  4'!$A$11:$I$328</definedName>
    <definedName name="Z_3DDD7641_CD23_4658_A2CE_B4FEB02A0159_.wvu.FilterData" localSheetId="1" hidden="1">'2019 год Приложение  4'!$A$10:$L$328</definedName>
    <definedName name="Z_3E6C3B2B_9BE5_4A89_A297_56EDE963DDC1_.wvu.FilterData" localSheetId="1" hidden="1">'2019 год Приложение  4'!$A$10:$I$328</definedName>
    <definedName name="Z_3F313A6C_4796_49DF_9C11_D110C8E222E8_.wvu.FilterData" localSheetId="1" hidden="1">'2019 год Приложение  4'!$A$10:$D$10</definedName>
    <definedName name="Z_3F53FC12_C96E_4629_94B2_DDD250704DFC_.wvu.FilterData" localSheetId="1" hidden="1">'2019 год Приложение  4'!$A$10:$L$328</definedName>
    <definedName name="Z_3F53FC12_C96E_4629_94B2_DDD250704DFC_.wvu.FilterData" localSheetId="0" hidden="1">'2019 год Приложение 3'!$A$12:$F$310</definedName>
    <definedName name="Z_40328EBE_1B9A_4C01_AA33_3C094B2C7826_.wvu.FilterData" localSheetId="0" hidden="1">'2019 год Приложение 3'!$A$12:$C$310</definedName>
    <definedName name="Z_4211EEE3_80E0_4661_AF12_187209E361F0_.wvu.FilterData" localSheetId="1" hidden="1">'2019 год Приложение  4'!$A$9:$I$328</definedName>
    <definedName name="Z_4211EEE3_80E0_4661_AF12_187209E361F0_.wvu.FilterData" localSheetId="0" hidden="1">'2019 год Приложение 3'!$A$12:$C$310</definedName>
    <definedName name="Z_424E4B19_E6F2_4A8C_83A5_CFD54B48D6E9_.wvu.FilterData" localSheetId="1" hidden="1">'2019 год Приложение  4'!$A$10:$L$328</definedName>
    <definedName name="Z_427AE314_3976_4058_892A_5851309CCB98_.wvu.FilterData" localSheetId="1" hidden="1">'2019 год Приложение  4'!$A$9:$I$328</definedName>
    <definedName name="Z_427AE314_3976_4058_892A_5851309CCB98_.wvu.FilterData" localSheetId="0" hidden="1">'2019 год Приложение 3'!$A$11:$F$310</definedName>
    <definedName name="Z_43823885_114F_435D_A47D_D3CA76F33AAB_.wvu.FilterData" localSheetId="0" hidden="1">'2019 год Приложение 3'!$A$13:$C$223</definedName>
    <definedName name="Z_467F0D3D_0B71_4362_9E4C_6C954DC8A15D_.wvu.FilterData" localSheetId="1" hidden="1">'2019 год Приложение  4'!$A$11:$I$328</definedName>
    <definedName name="Z_48336C08_94FE_4074_AC8A_EA8B237AD038_.wvu.FilterData" localSheetId="1" hidden="1">'2019 год Приложение  4'!$A$10:$D$328</definedName>
    <definedName name="Z_48336C08_94FE_4074_AC8A_EA8B237AD038_.wvu.FilterData" localSheetId="0" hidden="1">'2019 год Приложение 3'!$A$12:$F$310</definedName>
    <definedName name="Z_4B4FD35A_9469_4FE1_882E_85989A878F33_.wvu.FilterData" localSheetId="1" hidden="1">'2019 год Приложение  4'!$A$10:$D$10</definedName>
    <definedName name="Z_4B6C104C_E823_4230_B8E7_837634FD5851_.wvu.FilterData" localSheetId="1" hidden="1">'2019 год Приложение  4'!$A$10:$I$328</definedName>
    <definedName name="Z_4B6C104C_E823_4230_B8E7_837634FD5851_.wvu.FilterData" localSheetId="0" hidden="1">'2019 год Приложение 3'!$A$12:$F$310</definedName>
    <definedName name="Z_4BF88301_5D07_4335_9373_DE01F04BD47F_.wvu.FilterData" localSheetId="1" hidden="1">'2019 год Приложение  4'!$A$10:$L$328</definedName>
    <definedName name="Z_4CC13233_2272_48EC_B93B_D629C6380523_.wvu.FilterData" localSheetId="1" hidden="1">'2019 год Приложение  4'!$A$9:$I$328</definedName>
    <definedName name="Z_4CC13233_2272_48EC_B93B_D629C6380523_.wvu.FilterData" localSheetId="0" hidden="1">'2019 год Приложение 3'!$A$11:$F$310</definedName>
    <definedName name="Z_4D3648C3_6F57_4DAB_9EA5_7A2AB6A90FF8_.wvu.FilterData" localSheetId="1" hidden="1">'2019 год Приложение  4'!$A$10:$I$328</definedName>
    <definedName name="Z_4DD4AE89_7647_448D_8A0D_26557585F373_.wvu.FilterData" localSheetId="1" hidden="1">'2019 год Приложение  4'!$A$10:$L$328</definedName>
    <definedName name="Z_4DD4AE89_7647_448D_8A0D_26557585F373_.wvu.FilterData" localSheetId="0" hidden="1">'2019 год Приложение 3'!$A$12:$F$310</definedName>
    <definedName name="Z_4E1C3345_197A_4EB5_ACB4_F9888915535C_.wvu.FilterData" localSheetId="0" hidden="1">'2019 год Приложение 3'!$A$12:$F$310</definedName>
    <definedName name="Z_51B46B97_55CA_4B76_BFE3_11ABFF98CFC6_.wvu.FilterData" localSheetId="1" hidden="1">'2019 год Приложение  4'!$A$10:$D$324</definedName>
    <definedName name="Z_52A3D980_C956_4013_B795_3D8200BEA587_.wvu.FilterData" localSheetId="1" hidden="1">'2019 год Приложение  4'!$A$10:$D$328</definedName>
    <definedName name="Z_539E4347_8C7F_44D4_9505_98849C03138E_.wvu.FilterData" localSheetId="0" hidden="1">'2019 год Приложение 3'!$A$11:$F$253</definedName>
    <definedName name="Z_54DA9FAF_3460_4A9A_9DF6_7EF37DBCF7F1_.wvu.FilterData" localSheetId="1" hidden="1">'2019 год Приложение  4'!$A$10:$D$328</definedName>
    <definedName name="Z_54DA9FAF_3460_4A9A_9DF6_7EF37DBCF7F1_.wvu.FilterData" localSheetId="0" hidden="1">'2019 год Приложение 3'!$A$12:$C$310</definedName>
    <definedName name="Z_54FDBBC3_8B4A_4E98_958F_D0CC01A20386_.wvu.FilterData" localSheetId="1" hidden="1">'2019 год Приложение  4'!$A$10:$D$328</definedName>
    <definedName name="Z_55ADA995_3354_4F19_B2FA_4CB4ECB5834D_.wvu.FilterData" localSheetId="0" hidden="1">'2019 год Приложение 3'!$A$13:$C$223</definedName>
    <definedName name="Z_55E1A562_0EF0_422A_9EF8_173A182C0CF4_.wvu.FilterData" localSheetId="0" hidden="1">'2019 год Приложение 3'!$A$12:$F$310</definedName>
    <definedName name="Z_5752EBC4_0B49_4536_8B00_E9C01ED1A121_.wvu.FilterData" localSheetId="1" hidden="1">'2019 год Приложение  4'!$A$10:$H$328</definedName>
    <definedName name="Z_5752EBC4_0B49_4536_8B00_E9C01ED1A121_.wvu.FilterData" localSheetId="0" hidden="1">'2019 год Приложение 3'!$A$12:$F$310</definedName>
    <definedName name="Z_59C2AACE_D634_4A8E_AB6E_28C6423B75B3_.wvu.FilterData" localSheetId="0" hidden="1">'2019 год Приложение 3'!$A$11:$F$253</definedName>
    <definedName name="Z_5C025C79_5D14_4BAA_BFBE_9AADEECC4192_.wvu.FilterData" localSheetId="1" hidden="1">'2019 год Приложение  4'!$A$9:$I$328</definedName>
    <definedName name="Z_5C025C79_5D14_4BAA_BFBE_9AADEECC4192_.wvu.FilterData" localSheetId="0" hidden="1">'2019 год Приложение 3'!$A$11:$F$310</definedName>
    <definedName name="Z_5D8C17BC_AA9D_4951_B935_41BCC0994151_.wvu.FilterData" localSheetId="1" hidden="1">'2019 год Приложение  4'!$A$9:$I$328</definedName>
    <definedName name="Z_5E41CC12_96D3_46DA_8B27_1E27974E447A_.wvu.FilterData" localSheetId="1" hidden="1">'2019 год Приложение  4'!$A$10:$D$328</definedName>
    <definedName name="Z_600DD210_17BC_46DE_B02E_8F488F8FE244_.wvu.FilterData" localSheetId="1" hidden="1">'2019 год Приложение  4'!$A$9:$I$328</definedName>
    <definedName name="Z_61806E68_5051_48E6_8D45_0FCD3D1558B3_.wvu.FilterData" localSheetId="1" hidden="1">'2019 год Приложение  4'!$A$9:$L$332</definedName>
    <definedName name="Z_61806E68_5051_48E6_8D45_0FCD3D1558B3_.wvu.FilterData" localSheetId="0" hidden="1">'2019 год Приложение 3'!$A$11:$N$314</definedName>
    <definedName name="Z_61806E68_5051_48E6_8D45_0FCD3D1558B3_.wvu.PrintArea" localSheetId="1" hidden="1">'2019 год Приложение  4'!$A$1:$G$332</definedName>
    <definedName name="Z_61806E68_5051_48E6_8D45_0FCD3D1558B3_.wvu.PrintArea" localSheetId="0" hidden="1">'2019 год Приложение 3'!$A$1:$F$314</definedName>
    <definedName name="Z_65075A4D_E3FA_49BB_8009_D0572786FC9F_.wvu.FilterData" localSheetId="1" hidden="1">'2019 год Приложение  4'!$A$10:$D$328</definedName>
    <definedName name="Z_65075A4D_E3FA_49BB_8009_D0572786FC9F_.wvu.FilterData" localSheetId="0" hidden="1">'2019 год Приложение 3'!$A$12:$F$310</definedName>
    <definedName name="Z_6D077CB9_8D59_462F_924F_03374197C26E_.wvu.FilterData" localSheetId="1" hidden="1">'2019 год Приложение  4'!$A$10:$D$328</definedName>
    <definedName name="Z_6DFC8E4B_4846_4ACB_803A_C01DDFF5FD08_.wvu.FilterData" localSheetId="1" hidden="1">'2019 год Приложение  4'!$A$11:$I$328</definedName>
    <definedName name="Z_6FA2F3FF_FC92_4230_AD85_214210FA1FCD_.wvu.FilterData" localSheetId="0" hidden="1">'2019 год Приложение 3'!$A$12:$F$310</definedName>
    <definedName name="Z_70A97D09_6105_4B02_B7B6_DBBACE81FC1A_.wvu.FilterData" localSheetId="1" hidden="1">'2019 год Приложение  4'!$A$10:$D$328</definedName>
    <definedName name="Z_70A97D09_6105_4B02_B7B6_DBBACE81FC1A_.wvu.FilterData" localSheetId="0" hidden="1">'2019 год Приложение 3'!$A$12:$F$310</definedName>
    <definedName name="Z_71E905DE_E4C2_41D6_AE4D_523FA0B80977_.wvu.FilterData" localSheetId="0" hidden="1">'2019 год Приложение 3'!$A$13:$C$223</definedName>
    <definedName name="Z_768B9204_F1EC_47F0_A690_BF94608AD544_.wvu.FilterData" localSheetId="0" hidden="1">'2019 год Приложение 3'!$A$12:$C$310</definedName>
    <definedName name="Z_777E1047_05A4_453A_BA66_615495BC0516_.wvu.FilterData" localSheetId="1" hidden="1">'2019 год Приложение  4'!$A$11:$I$328</definedName>
    <definedName name="Z_777E1047_05A4_453A_BA66_615495BC0516_.wvu.FilterData" localSheetId="0" hidden="1">'2019 год Приложение 3'!$A$12:$F$310</definedName>
    <definedName name="Z_7813E585_2814_4167_ABED_699744C04C2C_.wvu.FilterData" localSheetId="1" hidden="1">'2019 год Приложение  4'!$A$10:$D$10</definedName>
    <definedName name="Z_7D22304E_D1C8_401C_BE7F_FAD7CB5ABD0F_.wvu.FilterData" localSheetId="1" hidden="1">'2019 год Приложение  4'!$A$10:$L$332</definedName>
    <definedName name="Z_7D2A376A_8FBD_4BB2_8C7D_94AE0A678472_.wvu.FilterData" localSheetId="1" hidden="1">'2019 год Приложение  4'!$A$10:$L$328</definedName>
    <definedName name="Z_7D2A376A_8FBD_4BB2_8C7D_94AE0A678472_.wvu.FilterData" localSheetId="0" hidden="1">'2019 год Приложение 3'!$A$12:$F$310</definedName>
    <definedName name="Z_7D3926A4_57E5_40FD_95A9_3F0FFE087D34_.wvu.FilterData" localSheetId="1" hidden="1">'2019 год Приложение  4'!$A$10:$D$328</definedName>
    <definedName name="Z_7DA340B0_A677_40FD_82BA_34EB9FBA5556_.wvu.FilterData" localSheetId="1" hidden="1">'2019 год Приложение  4'!$A$10:$L$328</definedName>
    <definedName name="Z_7ED1B12E_18E8_4D0C_999C_3C696EA0954D_.wvu.FilterData" localSheetId="1" hidden="1">'2019 год Приложение  4'!$A$10:$L$328</definedName>
    <definedName name="Z_7ED1B12E_18E8_4D0C_999C_3C696EA0954D_.wvu.FilterData" localSheetId="0" hidden="1">'2019 год Приложение 3'!$A$12:$F$310</definedName>
    <definedName name="Z_7F60680A_F797_4F75_B289_136C39785CB1_.wvu.FilterData" localSheetId="1" hidden="1">'2019 год Приложение  4'!$A$9:$I$9</definedName>
    <definedName name="Z_7F60680A_F797_4F75_B289_136C39785CB1_.wvu.FilterData" localSheetId="0" hidden="1">'2019 год Приложение 3'!$A$12:$C$310</definedName>
    <definedName name="Z_803FF1DA_FE3A_4C89_ACF9_5F7B432D37D2_.wvu.FilterData" localSheetId="1" hidden="1">'2019 год Приложение  4'!$A$10:$L$332</definedName>
    <definedName name="Z_8099F9D8_3DEF_4716_96B1_2D7622FBA908_.wvu.FilterData" localSheetId="0" hidden="1">'2019 год Приложение 3'!$A$12:$F$310</definedName>
    <definedName name="Z_846BC90F_537E_49E8_A607_A0E4864A881D_.wvu.FilterData" localSheetId="1" hidden="1">'2019 год Приложение  4'!$A$10:$D$328</definedName>
    <definedName name="Z_84810A54_967A_4759_8061_B741BCC05467_.wvu.FilterData" localSheetId="1" hidden="1">'2019 год Приложение  4'!$A$10:$D$328</definedName>
    <definedName name="Z_84810A54_967A_4759_8061_B741BCC05467_.wvu.FilterData" localSheetId="0" hidden="1">'2019 год Приложение 3'!$A$12:$C$310</definedName>
    <definedName name="Z_85227F59_2ABD_4457_B872_C32BBA9DAD0F_.wvu.FilterData" localSheetId="1" hidden="1">'2019 год Приложение  4'!$A$10:$D$328</definedName>
    <definedName name="Z_8A0DEA83_7805_4952_B850_C5AA181F7D7A_.wvu.FilterData" localSheetId="1" hidden="1">'2019 год Приложение  4'!$A$10:$D$328</definedName>
    <definedName name="Z_90C4E073_73E1_4CF8_8D6C_D3F123ECDF26_.wvu.FilterData" localSheetId="1" hidden="1">'2019 год Приложение  4'!$A$10:$I$328</definedName>
    <definedName name="Z_90C4E073_73E1_4CF8_8D6C_D3F123ECDF26_.wvu.FilterData" localSheetId="0" hidden="1">'2019 год Приложение 3'!$A$12:$F$310</definedName>
    <definedName name="Z_90E5380E_CDF8_4D38_9E20_1FA14AE59581_.wvu.FilterData" localSheetId="1" hidden="1">'2019 год Приложение  4'!$A$11:$I$328</definedName>
    <definedName name="Z_90E5380E_CDF8_4D38_9E20_1FA14AE59581_.wvu.FilterData" localSheetId="0" hidden="1">'2019 год Приложение 3'!$A$12:$F$310</definedName>
    <definedName name="Z_917D339C_6FD9_4579_A679_AC80361B9D57_.wvu.FilterData" localSheetId="1" hidden="1">'2019 год Приложение  4'!$A$9:$I$9</definedName>
    <definedName name="Z_917D339C_6FD9_4579_A679_AC80361B9D57_.wvu.FilterData" localSheetId="0" hidden="1">'2019 год Приложение 3'!$A$12:$C$310</definedName>
    <definedName name="Z_91950569_3719_458D_B0AB_7E6F43EB965E_.wvu.FilterData" localSheetId="1" hidden="1">'2019 год Приложение  4'!$A$10:$D$328</definedName>
    <definedName name="Z_91950569_3719_458D_B0AB_7E6F43EB965E_.wvu.FilterData" localSheetId="0" hidden="1">'2019 год Приложение 3'!$A$12:$C$310</definedName>
    <definedName name="Z_92053A4E_9CDE_49B6_84E2_A66F9B55B321_.wvu.FilterData" localSheetId="1" hidden="1">'2019 год Приложение  4'!$A$10:$D$328</definedName>
    <definedName name="Z_930DC81B_F54A_425A_9FB7_F214A7424670_.wvu.FilterData" localSheetId="1" hidden="1">'2019 год Приложение  4'!$A$10:$L$328</definedName>
    <definedName name="Z_930DC81B_F54A_425A_9FB7_F214A7424670_.wvu.FilterData" localSheetId="0" hidden="1">'2019 год Приложение 3'!$A$12:$F$310</definedName>
    <definedName name="Z_9541036F_F24B_4BFA_BA55_4F7E3FB4DC04_.wvu.FilterData" localSheetId="1" hidden="1">'2019 год Приложение  4'!$A$9:$I$328</definedName>
    <definedName name="Z_9541036F_F24B_4BFA_BA55_4F7E3FB4DC04_.wvu.FilterData" localSheetId="0" hidden="1">'2019 год Приложение 3'!$A$12:$F$310</definedName>
    <definedName name="Z_9550964E_D481_4054_9F8C_4344C60CDD4A_.wvu.FilterData" localSheetId="0" hidden="1">'2019 год Приложение 3'!$A$11:$F$253</definedName>
    <definedName name="Z_95B72C2D_CC9A_400B_A011_7820247D03F7_.wvu.FilterData" localSheetId="1" hidden="1">'2019 год Приложение  4'!$A$10:$I$328</definedName>
    <definedName name="Z_9AB446FD_945D_4029_AB03_06573FC1DEBE_.wvu.FilterData" localSheetId="1" hidden="1">'2019 год Приложение  4'!$A$10:$L$328</definedName>
    <definedName name="Z_9AB446FD_945D_4029_AB03_06573FC1DEBE_.wvu.FilterData" localSheetId="0" hidden="1">'2019 год Приложение 3'!$A$12:$F$310</definedName>
    <definedName name="Z_9B8BCBB1_0EDA_4E90_BBC4_165B2DE61ED6_.wvu.FilterData" localSheetId="0" hidden="1">'2019 год Приложение 3'!$A$13:$F$253</definedName>
    <definedName name="Z_9BBC64C1_B8B2_47D2_A55F_A2F18B1F25B3_.wvu.FilterData" localSheetId="1" hidden="1">'2019 год Приложение  4'!$A$9:$I$328</definedName>
    <definedName name="Z_9BBC64C1_B8B2_47D2_A55F_A2F18B1F25B3_.wvu.FilterData" localSheetId="0" hidden="1">'2019 год Приложение 3'!$A$12:$C$310</definedName>
    <definedName name="Z_9DA27F9D_67A1_4DD1_8B09_A27C85D1E3A8_.wvu.FilterData" localSheetId="0" hidden="1">'2019 год Приложение 3'!$A$12:$F$310</definedName>
    <definedName name="Z_9E25EEB0_68DE_4D84_AA9E_E153DF655F3F_.wvu.FilterData" localSheetId="1" hidden="1">'2019 год Приложение  4'!$A$10:$D$328</definedName>
    <definedName name="Z_9EA355AC_ACF5_42D1_8703_ACB42E575811_.wvu.FilterData" localSheetId="1" hidden="1">'2019 год Приложение  4'!$A$9:$I$328</definedName>
    <definedName name="Z_9EA355AC_ACF5_42D1_8703_ACB42E575811_.wvu.FilterData" localSheetId="0" hidden="1">'2019 год Приложение 3'!$A$11:$F$310</definedName>
    <definedName name="Z_9EE5CA45_63F7_469B_B5F6_ADDF05EA3BC4_.wvu.FilterData" localSheetId="1" hidden="1">'2019 год Приложение  4'!$A$10:$I$328</definedName>
    <definedName name="Z_9F1D7F01_07CC_4860_B0F3_FACC91FB0B8B_.wvu.FilterData" localSheetId="0" hidden="1">'2019 год Приложение 3'!$A$13:$C$223</definedName>
    <definedName name="Z_9FED5B58_6DFB_4AED_9587_48FFDBC76219_.wvu.FilterData" localSheetId="1" hidden="1">'2019 год Приложение  4'!$A$10:$D$328</definedName>
    <definedName name="Z_A19698F4_0C5B_4B92_B970_672ECC4A1352_.wvu.FilterData" localSheetId="1" hidden="1">'2019 год Приложение  4'!$A$10:$D$328</definedName>
    <definedName name="Z_A19698F4_0C5B_4B92_B970_672ECC4A1352_.wvu.FilterData" localSheetId="0" hidden="1">'2019 год Приложение 3'!$A$12:$F$310</definedName>
    <definedName name="Z_A23DBEB3_CF4F_4D6E_8207_D1E6A46A53CD_.wvu.FilterData" localSheetId="1" hidden="1">'2019 год Приложение  4'!$A$10:$D$328</definedName>
    <definedName name="Z_A23DBEB3_CF4F_4D6E_8207_D1E6A46A53CD_.wvu.FilterData" localSheetId="0" hidden="1">'2019 год Приложение 3'!$A$12:$F$310</definedName>
    <definedName name="Z_A2B31C78_84DB_47B8_A0ED_D9E400FC5E11_.wvu.FilterData" localSheetId="1" hidden="1">'2019 год Приложение  4'!$A$10:$I$328</definedName>
    <definedName name="Z_A2B31C78_84DB_47B8_A0ED_D9E400FC5E11_.wvu.FilterData" localSheetId="0" hidden="1">'2019 год Приложение 3'!$A$12:$F$310</definedName>
    <definedName name="Z_A2C96576_7AB3_44D9_A229_7E94A8E04F2E_.wvu.FilterData" localSheetId="1" hidden="1">'2019 год Приложение  4'!$A$10:$L$328</definedName>
    <definedName name="Z_A650396F_79B4_4B7C_9702_43CBED7DB898_.wvu.FilterData" localSheetId="1" hidden="1">'2019 год Приложение  4'!$A$10:$I$328</definedName>
    <definedName name="Z_A6EDA6AB_892A_41FC_80E6_005AF0ECC3B0_.wvu.FilterData" localSheetId="1" hidden="1">'2019 год Приложение  4'!$A$11:$I$328</definedName>
    <definedName name="Z_A6EDA6AB_892A_41FC_80E6_005AF0ECC3B0_.wvu.FilterData" localSheetId="0" hidden="1">'2019 год Приложение 3'!$A$12:$F$310</definedName>
    <definedName name="Z_A7289A43_FAB0_4BBF_BE44_1FE7F38D66E2_.wvu.FilterData" localSheetId="0" hidden="1">'2019 год Приложение 3'!$A$13:$C$223</definedName>
    <definedName name="Z_A78453D7_4783_4203_A315_20143C6D7080_.wvu.FilterData" localSheetId="0" hidden="1">'2019 год Приложение 3'!$A$12:$F$310</definedName>
    <definedName name="Z_A7AB68EB_0C36_44AC_AFA4_D4EEDD6F2587_.wvu.FilterData" localSheetId="1" hidden="1">'2019 год Приложение  4'!$A$10:$D$328</definedName>
    <definedName name="Z_A926D13F_0B0D_4E83_9405_D363E37D0348_.wvu.FilterData" localSheetId="0" hidden="1">'2019 год Приложение 3'!$A$13:$C$223</definedName>
    <definedName name="Z_A9E291C5_5EEB_4FD7_BCBD_6208C6D7B0F8_.wvu.FilterData" localSheetId="1" hidden="1">'2019 год Приложение  4'!$A$10:$D$328</definedName>
    <definedName name="Z_A9E291C5_5EEB_4FD7_BCBD_6208C6D7B0F8_.wvu.FilterData" localSheetId="0" hidden="1">'2019 год Приложение 3'!$A$12:$F$310</definedName>
    <definedName name="Z_AA16F632_03F0_4A4A_8637_308586BF1014_.wvu.FilterData" localSheetId="1" hidden="1">'2019 год Приложение  4'!$A$10:$L$328</definedName>
    <definedName name="Z_AA16F632_03F0_4A4A_8637_308586BF1014_.wvu.FilterData" localSheetId="0" hidden="1">'2019 год Приложение 3'!$A$12:$F$310</definedName>
    <definedName name="Z_AA6057EE_23A0_4CF2_AC5C_D8F8A8ADD056_.wvu.FilterData" localSheetId="1" hidden="1">'2019 год Приложение  4'!$A$10:$L$328</definedName>
    <definedName name="Z_AAC793E5_144D_410A_8279_F7946D2AF41A_.wvu.FilterData" localSheetId="0" hidden="1">'2019 год Приложение 3'!$A$13:$C$223</definedName>
    <definedName name="Z_AC9AFD28_10D8_4670_A912_DDB893A211D1_.wvu.FilterData" localSheetId="1" hidden="1">'2019 год Приложение  4'!$A$10:$I$328</definedName>
    <definedName name="Z_AC9AFD28_10D8_4670_A912_DDB893A211D1_.wvu.FilterData" localSheetId="0" hidden="1">'2019 год Приложение 3'!$A$12:$F$310</definedName>
    <definedName name="Z_AE730581_F9A0_4649_A160_E986DBCDA19C_.wvu.FilterData" localSheetId="1" hidden="1">'2019 год Приложение  4'!$A$9:$I$328</definedName>
    <definedName name="Z_AE730581_F9A0_4649_A160_E986DBCDA19C_.wvu.FilterData" localSheetId="0" hidden="1">'2019 год Приложение 3'!$A$11:$F$310</definedName>
    <definedName name="Z_AF73B45C_3F4E_4B87_A9E2_DBD75C02FF68_.wvu.FilterData" localSheetId="1" hidden="1">'2019 год Приложение  4'!$A$10:$D$328</definedName>
    <definedName name="Z_AF73B45C_3F4E_4B87_A9E2_DBD75C02FF68_.wvu.FilterData" localSheetId="0" hidden="1">'2019 год Приложение 3'!$A$12:$C$310</definedName>
    <definedName name="Z_B0C8B420_7FC9_4415_952A_23BA0049B056_.wvu.FilterData" localSheetId="0" hidden="1">'2019 год Приложение 3'!$A$12:$F$310</definedName>
    <definedName name="Z_B125367F_1C96_4D35_827A_DEFEE1EF481C_.wvu.FilterData" localSheetId="1" hidden="1">'2019 год Приложение  4'!$A$10:$D$328</definedName>
    <definedName name="Z_B55F0053_78CA_4F7F_BE68_6C331A853EC7_.wvu.FilterData" localSheetId="1" hidden="1">'2019 год Приложение  4'!$A$11:$I$328</definedName>
    <definedName name="Z_B5E7EAA6_F6B2_4C43_A1B2_7FE8D3EE81A8_.wvu.FilterData" localSheetId="1" hidden="1">'2019 год Приложение  4'!$A$10:$D$328</definedName>
    <definedName name="Z_B5E7EAA6_F6B2_4C43_A1B2_7FE8D3EE81A8_.wvu.FilterData" localSheetId="0" hidden="1">'2019 год Приложение 3'!$A$12:$F$310</definedName>
    <definedName name="Z_B6562E8F_88DB_497F_BA23_0DE6FC564B31_.wvu.FilterData" localSheetId="1" hidden="1">'2019 год Приложение  4'!$A$10:$L$328</definedName>
    <definedName name="Z_B79814D9_4A76_444F_9DA0_87988C6053D6_.wvu.FilterData" localSheetId="0" hidden="1">'2019 год Приложение 3'!$A$12:$F$310</definedName>
    <definedName name="Z_B7C6B096_F822_4AE0_9104_276895CD530C_.wvu.FilterData" localSheetId="1" hidden="1">'2019 год Приложение  4'!$A$9:$I$9</definedName>
    <definedName name="Z_B7E8C950_FC48_4F46_94EB_50E3D7BDDB48_.wvu.FilterData" localSheetId="1" hidden="1">'2019 год Приложение  4'!$A$10:$D$328</definedName>
    <definedName name="Z_B9062BA9_20A5_4989_AABF_19FE6A65537B_.wvu.FilterData" localSheetId="1" hidden="1">'2019 год Приложение  4'!$A$10:$I$328</definedName>
    <definedName name="Z_B9062BA9_20A5_4989_AABF_19FE6A65537B_.wvu.FilterData" localSheetId="0" hidden="1">'2019 год Приложение 3'!$A$12:$F$310</definedName>
    <definedName name="Z_BA317F1F_BE01_441F_A8B2_85F003BF75B2_.wvu.FilterData" localSheetId="1" hidden="1">'2019 год Приложение  4'!$A$9:$I$328</definedName>
    <definedName name="Z_BBFF5A56_64CF_4223_9245_057727E8F581_.wvu.FilterData" localSheetId="1" hidden="1">'2019 год Приложение  4'!$A$10:$D$328</definedName>
    <definedName name="Z_BBFF5A56_64CF_4223_9245_057727E8F581_.wvu.FilterData" localSheetId="0" hidden="1">'2019 год Приложение 3'!$A$12:$F$310</definedName>
    <definedName name="Z_BCB9EA5D_CB3A_40AA_BF75_F228AA2D84CC_.wvu.FilterData" localSheetId="1" hidden="1">'2019 год Приложение  4'!$A$10:$D$328</definedName>
    <definedName name="Z_BCB9EA5D_CB3A_40AA_BF75_F228AA2D84CC_.wvu.FilterData" localSheetId="0" hidden="1">'2019 год Приложение 3'!$A$12:$F$310</definedName>
    <definedName name="Z_BCEB75BA_FE87_41C8_80D7_AFB8A63EA641_.wvu.FilterData" localSheetId="1" hidden="1">'2019 год Приложение  4'!$A$10:$L$328</definedName>
    <definedName name="Z_BD54A361_8DC5_477E_AEB8_9AAE45BFB9EE_.wvu.FilterData" localSheetId="1" hidden="1">'2019 год Приложение  4'!$A$10:$D$328</definedName>
    <definedName name="Z_C0C47C63_1E7E_4B25_A29F_CD7550CA823B_.wvu.FilterData" localSheetId="0" hidden="1">'2019 год Приложение 3'!$A$11:$F$253</definedName>
    <definedName name="Z_C0D29360_FD13_4973_8E33_952A22BF16EB_.wvu.FilterData" localSheetId="1" hidden="1">'2019 год Приложение  4'!$A$10:$D$10</definedName>
    <definedName name="Z_C1DDAE5D_89BA_4C96_A938_93F9E8D51819_.wvu.FilterData" localSheetId="1" hidden="1">'2019 год Приложение  4'!$A$10:$D$10</definedName>
    <definedName name="Z_C2DC1AAD_1A3D_4B7B_8D2B_551AC59D6585_.wvu.FilterData" localSheetId="1" hidden="1">'2019 год Приложение  4'!$A$10:$D$328</definedName>
    <definedName name="Z_C407E330_1B3A_4158_9E62_5ED9582C72C0_.wvu.FilterData" localSheetId="1" hidden="1">'2019 год Приложение  4'!$A$11:$I$328</definedName>
    <definedName name="Z_C594D5C5_096D_4C18_BDCB_87F0485F5449_.wvu.FilterData" localSheetId="1" hidden="1">'2019 год Приложение  4'!$A$11:$I$328</definedName>
    <definedName name="Z_C594D5C5_096D_4C18_BDCB_87F0485F5449_.wvu.FilterData" localSheetId="0" hidden="1">'2019 год Приложение 3'!$A$12:$F$310</definedName>
    <definedName name="Z_C63DF42A_916D_43B0_A9E5_99FBCC943E02_.wvu.FilterData" localSheetId="0" hidden="1">'2019 год Приложение 3'!$A$13:$F$253</definedName>
    <definedName name="Z_C6C561F1_23DA_4564_A66A_06C65CDB6B42_.wvu.FilterData" localSheetId="1" hidden="1">'2019 год Приложение  4'!$A$10:$L$328</definedName>
    <definedName name="Z_CA26A0F4_943F_4D04_8E22_7943168C3B0E_.wvu.FilterData" localSheetId="1" hidden="1">'2019 год Приложение  4'!$A$10:$L$328</definedName>
    <definedName name="Z_CA26A0F4_943F_4D04_8E22_7943168C3B0E_.wvu.FilterData" localSheetId="0" hidden="1">'2019 год Приложение 3'!$A$12:$F$310</definedName>
    <definedName name="Z_CAEC251A_F30C_4C3C_B95E_0CDCABBBBBA6_.wvu.FilterData" localSheetId="1" hidden="1">'2019 год Приложение  4'!$A$9:$I$328</definedName>
    <definedName name="Z_CAEC251A_F30C_4C3C_B95E_0CDCABBBBBA6_.wvu.FilterData" localSheetId="0" hidden="1">'2019 год Приложение 3'!$A$11:$F$310</definedName>
    <definedName name="Z_CB37C154_FBD2_4DEC_B34C_F8AEB86FD5EB_.wvu.FilterData" localSheetId="0" hidden="1">'2019 год Приложение 3'!$A$12:$F$310</definedName>
    <definedName name="Z_CD629787_DE9E_41E9_98D2_872390B88852_.wvu.FilterData" localSheetId="1" hidden="1">'2019 год Приложение  4'!$A$10:$D$328</definedName>
    <definedName name="Z_CE6755E8_8FFD_448B_B838_FFE6BD017EDF_.wvu.FilterData" localSheetId="1" hidden="1">'2019 год Приложение  4'!$A$10:$D$328</definedName>
    <definedName name="Z_CED2E9B6_1773_495E_A3FD_92F54F21EE7D_.wvu.FilterData" localSheetId="1" hidden="1">'2019 год Приложение  4'!$A$9:$I$328</definedName>
    <definedName name="Z_CF7852E9_12A8_41A3_B1FA_248F70E5DC37_.wvu.FilterData" localSheetId="1" hidden="1">'2019 год Приложение  4'!$A$9:$I$328</definedName>
    <definedName name="Z_CF7852E9_12A8_41A3_B1FA_248F70E5DC37_.wvu.FilterData" localSheetId="0" hidden="1">'2019 год Приложение 3'!$A$11:$F$310</definedName>
    <definedName name="Z_D1B917BC_3220_432E_A965_9E7239D6A385_.wvu.FilterData" localSheetId="0" hidden="1">'2019 год Приложение 3'!$A$12:$F$253</definedName>
    <definedName name="Z_D5FAF748_0D0C_4359_BAF7_A8AC21E2030F_.wvu.FilterData" localSheetId="0" hidden="1">'2019 год Приложение 3'!$A$12:$F$310</definedName>
    <definedName name="Z_D6B20A4C_3000_441D_8208_F24778DE96F0_.wvu.FilterData" localSheetId="1" hidden="1">'2019 год Приложение  4'!$A$10:$L$328</definedName>
    <definedName name="Z_D7D5F00E_6389_4DE2_B414_F39C8294F181_.wvu.FilterData" localSheetId="1" hidden="1">'2019 год Приложение  4'!$A$10:$L$332</definedName>
    <definedName name="Z_D7D5F00E_6389_4DE2_B414_F39C8294F181_.wvu.FilterData" localSheetId="0" hidden="1">'2019 год Приложение 3'!$A$12:$F$314</definedName>
    <definedName name="Z_D7D5F00E_6389_4DE2_B414_F39C8294F181_.wvu.PrintArea" localSheetId="1" hidden="1">'2019 год Приложение  4'!$A$1:$G$332</definedName>
    <definedName name="Z_D7D5F00E_6389_4DE2_B414_F39C8294F181_.wvu.PrintArea" localSheetId="0" hidden="1">'2019 год Приложение 3'!$A$1:$F$314</definedName>
    <definedName name="Z_D7D5F00E_6389_4DE2_B414_F39C8294F181_.wvu.Rows" localSheetId="1" hidden="1">'2019 год Приложение  4'!$192:$192,'2019 год Приложение  4'!$208:$209</definedName>
    <definedName name="Z_DA0D119F_FE1B_486D_AB08_72CEBEF8134D_.wvu.FilterData" localSheetId="1" hidden="1">'2019 год Приложение  4'!$A$10:$L$332</definedName>
    <definedName name="Z_DA0D119F_FE1B_486D_AB08_72CEBEF8134D_.wvu.FilterData" localSheetId="0" hidden="1">'2019 год Приложение 3'!$A$12:$F$314</definedName>
    <definedName name="Z_DA10F9D2_08DA_4FB8_967C_06A319AB7BED_.wvu.FilterData" localSheetId="1" hidden="1">'2019 год Приложение  4'!$A$10:$D$328</definedName>
    <definedName name="Z_DA9CA7EB_CE82_4121_9528_DE61DCF62070_.wvu.FilterData" localSheetId="1" hidden="1">'2019 год Приложение  4'!$A$10:$L$332</definedName>
    <definedName name="Z_DC2B6D6A_5855_4ADC_BC8B_920453EADA59_.wvu.FilterData" localSheetId="1" hidden="1">'2019 год Приложение  4'!$A$10:$L$328</definedName>
    <definedName name="Z_DC2B6D6A_5855_4ADC_BC8B_920453EADA59_.wvu.FilterData" localSheetId="0" hidden="1">'2019 год Приложение 3'!$A$12:$F$310</definedName>
    <definedName name="Z_DC642106_6C11_487B_A10A_67D65C44C59E_.wvu.FilterData" localSheetId="1" hidden="1">'2019 год Приложение  4'!$A$10:$D$328</definedName>
    <definedName name="Z_DDD8C4AB_CB3C_48E6_9763_42557181A0AF_.wvu.FilterData" localSheetId="1" hidden="1">'2019 год Приложение  4'!$A$10:$L$332</definedName>
    <definedName name="Z_DDD8C4AB_CB3C_48E6_9763_42557181A0AF_.wvu.FilterData" localSheetId="0" hidden="1">'2019 год Приложение 3'!$A$11:$N$314</definedName>
    <definedName name="Z_DEE0439B_F189_4C4A_8D12_38A34AC49EBA_.wvu.FilterData" localSheetId="1" hidden="1">'2019 год Приложение  4'!$A$10:$L$328</definedName>
    <definedName name="Z_DEE0439B_F189_4C4A_8D12_38A34AC49EBA_.wvu.FilterData" localSheetId="0" hidden="1">'2019 год Приложение 3'!$A$12:$F$310</definedName>
    <definedName name="Z_E12E1E2F_DB5D_4E26_AA0F_64A30D7CB250_.wvu.FilterData" localSheetId="1" hidden="1">'2019 год Приложение  4'!$A$10:$L$328</definedName>
    <definedName name="Z_E3C6713E_8023_4AA9_8A29_3AE879C33232_.wvu.FilterData" localSheetId="1" hidden="1">'2019 год Приложение  4'!$A$10:$D$328</definedName>
    <definedName name="Z_E5281637_3B26_479E_BF0F_EBD3A6ED1870_.wvu.FilterData" localSheetId="1" hidden="1">'2019 год Приложение  4'!$A$9:$I$328</definedName>
    <definedName name="Z_E5281637_3B26_479E_BF0F_EBD3A6ED1870_.wvu.FilterData" localSheetId="0" hidden="1">'2019 год Приложение 3'!$A$11:$F$310</definedName>
    <definedName name="Z_E99CA35F_295B_49B3_8AA9_D1FBDEF4F038_.wvu.FilterData" localSheetId="1" hidden="1">'2019 год Приложение  4'!$A$10:$D$328</definedName>
    <definedName name="Z_E99CA35F_295B_49B3_8AA9_D1FBDEF4F038_.wvu.FilterData" localSheetId="0" hidden="1">'2019 год Приложение 3'!$A$12:$C$310</definedName>
    <definedName name="Z_EA7E325E_E9C4_43C2_8F94_8A4CD3295385_.wvu.FilterData" localSheetId="1" hidden="1">'2019 год Приложение  4'!$A$9:$I$328</definedName>
    <definedName name="Z_EA7E325E_E9C4_43C2_8F94_8A4CD3295385_.wvu.FilterData" localSheetId="0" hidden="1">'2019 год Приложение 3'!$A$11:$F$310</definedName>
    <definedName name="Z_EA7E325E_E9C4_43C2_8F94_8A4CD3295385_.wvu.PrintArea" localSheetId="1" hidden="1">'2019 год Приложение  4'!$A$5:$D$328</definedName>
    <definedName name="Z_EA7E325E_E9C4_43C2_8F94_8A4CD3295385_.wvu.PrintArea" localSheetId="0" hidden="1">'2019 год Приложение 3'!$A$7:$C$310</definedName>
    <definedName name="Z_EA7E325E_E9C4_43C2_8F94_8A4CD3295385_.wvu.Rows" localSheetId="1" hidden="1">'2019 год Приложение  4'!#REF!,'2019 год Приложение  4'!#REF!</definedName>
    <definedName name="Z_EA8E9EA7_8D3C_4793_82D3_53C8283F6613_.wvu.FilterData" localSheetId="1" hidden="1">'2019 год Приложение  4'!$A$10:$D$328</definedName>
    <definedName name="Z_EA8E9EA7_8D3C_4793_82D3_53C8283F6613_.wvu.FilterData" localSheetId="0" hidden="1">'2019 год Приложение 3'!$A$12:$C$310</definedName>
    <definedName name="Z_EB1F9754_81A4_4300_9136_C4584DE5BB80_.wvu.FilterData" localSheetId="1" hidden="1">'2019 год Приложение  4'!$A$11:$I$328</definedName>
    <definedName name="Z_EB1F9754_81A4_4300_9136_C4584DE5BB80_.wvu.FilterData" localSheetId="0" hidden="1">'2019 год Приложение 3'!$A$12:$F$310</definedName>
    <definedName name="Z_EB8BBF6B_ABBD_4A01_B4CD_F80BF70D79AB_.wvu.FilterData" localSheetId="1" hidden="1">'2019 год Приложение  4'!$A$10:$D$328</definedName>
    <definedName name="Z_EC1C063C_6B0A_462C_AA57_E835F386C4D8_.wvu.FilterData" localSheetId="1" hidden="1">'2019 год Приложение  4'!$A$10:$I$328</definedName>
    <definedName name="Z_EC62E557_0DAE_4118_92A6_3EE6AFDCD76F_.wvu.FilterData" localSheetId="1" hidden="1">'2019 год Приложение  4'!$A$10:$L$328</definedName>
    <definedName name="Z_ED7D03B9_EBA8_422D_9F4A_BBCCD5E098E3_.wvu.FilterData" localSheetId="0" hidden="1">'2019 год Приложение 3'!$A$12:$F$310</definedName>
    <definedName name="Z_EE33F828_B63A_481B_8687_E404D78A8D56_.wvu.FilterData" localSheetId="1" hidden="1">'2019 год Приложение  4'!$A$10:$L$328</definedName>
    <definedName name="Z_EE33F828_B63A_481B_8687_E404D78A8D56_.wvu.FilterData" localSheetId="0" hidden="1">'2019 год Приложение 3'!$A$12:$F$310</definedName>
    <definedName name="Z_EFF178E8_C8AC_47EC_827A_692B15ACBD0B_.wvu.FilterData" localSheetId="1" hidden="1">'2019 год Приложение  4'!$A$10:$L$328</definedName>
    <definedName name="Z_F09B2707_B73D_4942_B4CA_A55AC32797B2_.wvu.FilterData" localSheetId="1" hidden="1">'2019 год Приложение  4'!$A$10:$L$328</definedName>
    <definedName name="Z_F09B2707_B73D_4942_B4CA_A55AC32797B2_.wvu.FilterData" localSheetId="0" hidden="1">'2019 год Приложение 3'!$A$12:$F$310</definedName>
    <definedName name="Z_F0AEB904_EDFD_4DA8_8E45_5B132DA87D24_.wvu.FilterData" localSheetId="1" hidden="1">'2019 год Приложение  4'!$A$10:$D$328</definedName>
    <definedName name="Z_F1E5C7C7_BAE3_458A_84FB_35E70B388DF5_.wvu.FilterData" localSheetId="0" hidden="1">'2019 год Приложение 3'!$A$13:$C$223</definedName>
    <definedName name="Z_F33373D5_C5C4_4F71_813A_379961506D46_.wvu.FilterData" localSheetId="0" hidden="1">'2019 год Приложение 3'!$A$12:$F$310</definedName>
    <definedName name="Z_F3347612_A29B_4BB4_8F79_0B6F36DACEBB_.wvu.FilterData" localSheetId="1" hidden="1">'2019 год Приложение  4'!$A$9:$I$328</definedName>
    <definedName name="Z_F3347612_A29B_4BB4_8F79_0B6F36DACEBB_.wvu.FilterData" localSheetId="0" hidden="1">'2019 год Приложение 3'!$A$12:$F$310</definedName>
    <definedName name="Z_F3FBA5D4_522A_4E95_B407_653351A6F444_.wvu.FilterData" localSheetId="1" hidden="1">'2019 год Приложение  4'!$A$10:$L$328</definedName>
    <definedName name="Z_F3FBA5D4_522A_4E95_B407_653351A6F444_.wvu.FilterData" localSheetId="0" hidden="1">'2019 год Приложение 3'!$A$12:$F$310</definedName>
    <definedName name="Z_F5243B7A_D732_476C_80EE_A8F8DF8ABC14_.wvu.FilterData" localSheetId="1" hidden="1">'2019 год Приложение  4'!$A$10:$L$332</definedName>
    <definedName name="Z_F5243B7A_D732_476C_80EE_A8F8DF8ABC14_.wvu.FilterData" localSheetId="0" hidden="1">'2019 год Приложение 3'!$A$12:$F$314</definedName>
    <definedName name="Z_F6122843_35FD_4DE2_8960_1676DA0EFE93_.wvu.FilterData" localSheetId="0" hidden="1">'2019 год Приложение 3'!$A$13:$C$223</definedName>
    <definedName name="Z_F77A56A8_A75D_4749_83E7_A46F30372FC7_.wvu.FilterData" localSheetId="0" hidden="1">'2019 год Приложение 3'!$A$13:$C$223</definedName>
    <definedName name="Z_F83E4966_D4D0_48CB_AC08_347FD211344F_.wvu.FilterData" localSheetId="0" hidden="1">'2019 год Приложение 3'!$A$12:$F$310</definedName>
    <definedName name="Z_F890EF21_D7E1_4A9B_9CE1_7F9B34521531_.wvu.FilterData" localSheetId="1" hidden="1">'2019 год Приложение  4'!$A$10:$L$328</definedName>
    <definedName name="Z_F890EF21_D7E1_4A9B_9CE1_7F9B34521531_.wvu.FilterData" localSheetId="0" hidden="1">'2019 год Приложение 3'!$A$12:$F$310</definedName>
    <definedName name="Z_F9510B3D_5733_4A2F_AD41_8D719DE08040_.wvu.FilterData" localSheetId="1" hidden="1">'2019 год Приложение  4'!$A$10:$D$328</definedName>
    <definedName name="Z_F9510B3D_5733_4A2F_AD41_8D719DE08040_.wvu.FilterData" localSheetId="0" hidden="1">'2019 год Приложение 3'!$A$12:$F$310</definedName>
    <definedName name="Z_F9510B3D_5733_4A2F_AD41_8D719DE08040_.wvu.PrintArea" localSheetId="1" hidden="1">'2019 год Приложение  4'!$A$5:$D$328</definedName>
    <definedName name="Z_F9510B3D_5733_4A2F_AD41_8D719DE08040_.wvu.PrintArea" localSheetId="0" hidden="1">'2019 год Приложение 3'!$A$7:$C$310</definedName>
    <definedName name="Z_FAEB8D12_6F02_4D2A_85DF_FFFD885E80DE_.wvu.FilterData" localSheetId="1" hidden="1">'2019 год Приложение  4'!$A$10:$D$328</definedName>
    <definedName name="Z_FAEB8D12_6F02_4D2A_85DF_FFFD885E80DE_.wvu.FilterData" localSheetId="0" hidden="1">'2019 год Приложение 3'!$A$12:$F$310</definedName>
    <definedName name="Z_FCCBE0E7_FEEA_4B4A_9B43_3BC14B324A55_.wvu.FilterData" localSheetId="1" hidden="1">'2019 год Приложение  4'!$A$10:$L$328</definedName>
    <definedName name="Z_FFA87C71_667A_4282_B3E9_0239568B872F_.wvu.FilterData" localSheetId="1" hidden="1">'2019 год Приложение  4'!$A$10:$I$328</definedName>
    <definedName name="Z_FFA87C71_667A_4282_B3E9_0239568B872F_.wvu.FilterData" localSheetId="0" hidden="1">'2019 год Приложение 3'!$A$12:$F$310</definedName>
    <definedName name="_xlnm.Print_Area" localSheetId="1">'2019 год Приложение  4'!$A$1:$G$332</definedName>
    <definedName name="_xlnm.Print_Area" localSheetId="0">'2019 год Приложение 3'!$A$1:$F$314</definedName>
  </definedNames>
  <calcPr fullCalcOnLoad="1"/>
</workbook>
</file>

<file path=xl/sharedStrings.xml><?xml version="1.0" encoding="utf-8"?>
<sst xmlns="http://schemas.openxmlformats.org/spreadsheetml/2006/main" count="1972" uniqueCount="356">
  <si>
    <t/>
  </si>
  <si>
    <t>ЦСР</t>
  </si>
  <si>
    <t>ВР</t>
  </si>
  <si>
    <t>Наименование</t>
  </si>
  <si>
    <t>1</t>
  </si>
  <si>
    <t>2</t>
  </si>
  <si>
    <t>3</t>
  </si>
  <si>
    <t>Всего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</si>
  <si>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</si>
  <si>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</si>
  <si>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</si>
  <si>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</si>
  <si>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</si>
  <si>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</si>
  <si>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</si>
  <si>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</si>
  <si>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</si>
  <si>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</si>
  <si>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</si>
  <si>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</si>
  <si>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</si>
  <si>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</si>
  <si>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</si>
  <si>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</si>
  <si>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</si>
  <si>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Возмещение части затрат по доставке произведенной продукции из труднодоступных и /или малочисленных, и/или отдаленных сельских населеннных пунктов в пункты ее реализации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</si>
  <si>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</si>
  <si>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</si>
  <si>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</si>
  <si>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</si>
  <si>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</si>
  <si>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</si>
  <si>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</si>
  <si>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</si>
  <si>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</si>
  <si>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</si>
  <si>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экстремисткого и террористического характера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</si>
  <si>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</si>
  <si>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</si>
  <si>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</si>
  <si>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</si>
  <si>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</si>
  <si>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</si>
  <si>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</si>
  <si>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</si>
  <si>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</si>
  <si>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</si>
  <si>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</si>
  <si>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</si>
  <si>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</si>
  <si>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</si>
  <si>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</si>
  <si>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</si>
  <si>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</si>
  <si>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</si>
  <si>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</si>
  <si>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</si>
  <si>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</si>
  <si>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</si>
  <si>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</si>
  <si>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</si>
  <si>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</si>
  <si>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</si>
  <si>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</si>
  <si>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</si>
  <si>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Подпрограмма "Дорожное хозяйство и транспорт "</t>
  </si>
  <si>
    <t>Подпрограмма "Энергосбережение и повышение энергетической эффективности на территории муниципального района "Печора"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</si>
  <si>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</si>
  <si>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</si>
  <si>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</si>
  <si>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</si>
  <si>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</si>
  <si>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</si>
  <si>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</si>
  <si>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</si>
  <si>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</si>
  <si>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</si>
  <si>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</si>
  <si>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</si>
  <si>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</si>
  <si>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</si>
  <si>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</si>
  <si>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</si>
  <si>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</si>
  <si>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</si>
  <si>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</si>
  <si>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</si>
  <si>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</si>
  <si>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</si>
  <si>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</si>
  <si>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</si>
  <si>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</si>
  <si>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</si>
  <si>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</si>
  <si>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</si>
  <si>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Муниципальная  программа "Безопасность жизнедеятельности населения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</si>
  <si>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</si>
  <si>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</si>
  <si>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</si>
  <si>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</si>
  <si>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Подпрограмма "Профилактика терроризма и экстремизма на территории МО МР "Печора"</t>
  </si>
  <si>
    <t>Подпрограмма "Развитие системы дошкольного образования на территории МО МР "Печора"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</si>
  <si>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</si>
  <si>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</si>
  <si>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</si>
  <si>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</si>
  <si>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</si>
  <si>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</si>
  <si>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</si>
  <si>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</si>
  <si>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</si>
  <si>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</si>
  <si>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</si>
  <si>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</si>
  <si>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</si>
  <si>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</si>
  <si>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</si>
  <si>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</si>
  <si>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</si>
  <si>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</si>
  <si>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</si>
  <si>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</si>
  <si>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</si>
  <si>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</si>
  <si>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</si>
  <si>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</si>
  <si>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</si>
  <si>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</si>
  <si>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</si>
  <si>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</si>
  <si>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</si>
  <si>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</si>
  <si>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</si>
  <si>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</si>
  <si>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</si>
  <si>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</si>
  <si>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</si>
  <si>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</si>
  <si>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</si>
  <si>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</si>
  <si>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</si>
  <si>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</si>
  <si>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</si>
  <si>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</si>
  <si>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</si>
  <si>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</si>
  <si>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99 0 00 02110</t>
  </si>
  <si>
    <t>99 0 00 02040</t>
  </si>
  <si>
    <t>99 0 00 02020</t>
  </si>
  <si>
    <t>99 0 00 02030</t>
  </si>
  <si>
    <t>99 0 00 99271</t>
  </si>
  <si>
    <t>04 1 11 00000</t>
  </si>
  <si>
    <t>04 0 00 00000</t>
  </si>
  <si>
    <t>04 1 00 00000</t>
  </si>
  <si>
    <t>04 1 13 00000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</si>
  <si>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</si>
  <si>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</si>
  <si>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</si>
  <si>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</si>
  <si>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</si>
  <si>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</si>
  <si>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</si>
  <si>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</si>
  <si>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</si>
  <si>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</si>
  <si>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</si>
  <si>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</si>
  <si>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</si>
  <si>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</si>
  <si>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</si>
  <si>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</si>
  <si>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</si>
  <si>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</si>
  <si>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</si>
  <si>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</si>
  <si>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</si>
  <si>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</si>
  <si>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</si>
  <si>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</si>
  <si>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</si>
  <si>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</si>
  <si>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</si>
  <si>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</si>
  <si>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</si>
  <si>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</si>
  <si>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06 0 21 00000</t>
  </si>
  <si>
    <t>06 0 23 00000</t>
  </si>
  <si>
    <t>06 0 51 00000</t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</si>
  <si>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</si>
  <si>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</si>
  <si>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08 2 32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</si>
  <si>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</si>
  <si>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</si>
  <si>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</si>
  <si>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</si>
  <si>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</si>
  <si>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</si>
  <si>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</si>
  <si>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</si>
  <si>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r>
      <t xml:space="preserve">02 1 </t>
    </r>
    <r>
      <rPr>
        <sz val="12"/>
        <rFont val="Times New Roman"/>
        <family val="1"/>
      </rPr>
      <t>13 00000</t>
    </r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</si>
  <si>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</si>
  <si>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</si>
  <si>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</si>
  <si>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</si>
  <si>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</si>
  <si>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</si>
  <si>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</si>
  <si>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</si>
  <si>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</si>
  <si>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</si>
  <si>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</si>
  <si>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</si>
  <si>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</si>
  <si>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</si>
  <si>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</si>
  <si>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</si>
  <si>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</si>
  <si>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07 3 74 73040</t>
  </si>
  <si>
    <t>07 3 76 73070</t>
  </si>
  <si>
    <t>07 3 77 73080</t>
  </si>
  <si>
    <t>07 3 78 73120</t>
  </si>
  <si>
    <t>09 0 00 00000</t>
  </si>
  <si>
    <t>09 1 00 00000</t>
  </si>
  <si>
    <t>09 1 12 00000</t>
  </si>
  <si>
    <t>09 2 11 00000</t>
  </si>
  <si>
    <t>09 3 00 00000</t>
  </si>
  <si>
    <t>09 3 11 00000</t>
  </si>
  <si>
    <t>03 0 00 00000</t>
  </si>
  <si>
    <t>03 1 00 00000</t>
  </si>
  <si>
    <t>03 1 14 00000</t>
  </si>
  <si>
    <t>03 1 16 00000</t>
  </si>
  <si>
    <t>03 2 00 00000</t>
  </si>
  <si>
    <t>03 3 00 00000</t>
  </si>
  <si>
    <t>03 3 12 00000</t>
  </si>
  <si>
    <t>03 3 13 00000</t>
  </si>
  <si>
    <t>03 3 15 00000</t>
  </si>
  <si>
    <t>03 5 00 00000</t>
  </si>
  <si>
    <t>03 5 12 00000</t>
  </si>
  <si>
    <t>03 5 13 00000</t>
  </si>
  <si>
    <t>03 1 19 73060</t>
  </si>
  <si>
    <t>Кадровое обеспечение, повышение квалификации</t>
  </si>
  <si>
    <t>05 0 25 00000</t>
  </si>
  <si>
    <t>03 3 12 S2210</t>
  </si>
  <si>
    <t>03 3 13 S2220</t>
  </si>
  <si>
    <t>03 3 17 S2270</t>
  </si>
  <si>
    <t>04 4 11 S2040</t>
  </si>
  <si>
    <t>07 3 73 73150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</si>
  <si>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</si>
  <si>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</si>
  <si>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>08 2 32 00000</t>
  </si>
  <si>
    <t>Мероприятия по проведению оздоровительной кампании детей и трудоустройству подростков</t>
  </si>
  <si>
    <t>04 2 16 S2000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</si>
  <si>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</si>
  <si>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</si>
  <si>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Обеспечение защиты конфидециальной информации в информационных системах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</si>
  <si>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</si>
  <si>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</si>
  <si>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>99 0 00 63160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</si>
  <si>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</si>
  <si>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</si>
  <si>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</si>
  <si>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Руководитель контрольно-счетной комиссии муниципального района "Печора"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</si>
  <si>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</si>
  <si>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</si>
  <si>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</si>
  <si>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05 0 13 L5190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</si>
  <si>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</si>
  <si>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</si>
  <si>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</si>
  <si>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09 2 31 73030</t>
  </si>
  <si>
    <t>Реализация народных проектов в сфере образования, прошедших отбор в рамках проекта «Народный бюджет»</t>
  </si>
  <si>
    <t>Реконструкция, капитальный ремонт и ремонт автомобильных дорог  общего пользования местного значения</t>
  </si>
  <si>
    <t>03 3 16 00000</t>
  </si>
  <si>
    <t>Мероприятия в области пассажирского транспорта</t>
  </si>
  <si>
    <t>03 3 14 00000</t>
  </si>
  <si>
    <t>04 2 13 S2020</t>
  </si>
  <si>
    <t>Подпрограмма "Дорожное хозяйство и транспорт " МО МР "Печора"</t>
  </si>
  <si>
    <t>Подпрограмма "Инвестиционный климат в МО МР "Печора"</t>
  </si>
  <si>
    <t>01 2 00 00000</t>
  </si>
  <si>
    <t>01 3 11 00000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</si>
  <si>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</si>
  <si>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</si>
  <si>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</si>
  <si>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</si>
  <si>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</si>
  <si>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</si>
  <si>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03 6 13 00000</t>
  </si>
  <si>
    <t>03 6 00 00000</t>
  </si>
  <si>
    <t>03 6 14 73120</t>
  </si>
  <si>
    <t>01 2 21 00000</t>
  </si>
  <si>
    <t>01 3 12 00000</t>
  </si>
  <si>
    <t>Содействие развитию инвестиционного потенциала муниципального района</t>
  </si>
  <si>
    <t>Приложение 3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</si>
  <si>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</si>
  <si>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</si>
  <si>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</si>
  <si>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Обслуживание государственного (муниципального) долга</t>
  </si>
  <si>
    <t>700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</si>
  <si>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</si>
  <si>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 от 12 января 1995 года № 5-ФЗ "О ветеранах"</t>
  </si>
  <si>
    <t>Комплексные кадастровые работы</t>
  </si>
  <si>
    <t>03 2 34 S2080</t>
  </si>
  <si>
    <t>Обеспечение персонифицированного финансирования дополнительного образования детей</t>
  </si>
  <si>
    <t>04 3 19 00000</t>
  </si>
  <si>
    <t>Обеспечение мероприятий по капитальному ремонту и ремонту многоквартирных домов</t>
  </si>
  <si>
    <t>Обеспечение мероприятий по капитальному ремонту 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</si>
  <si>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</si>
  <si>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</si>
  <si>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Подпрограмма "Улучшение состояния территорий МО МР «Печора»</t>
  </si>
  <si>
    <t>07 1 15 00000</t>
  </si>
  <si>
    <t>Обслуживание муниципального долга</t>
  </si>
  <si>
    <t>Подпрограмма "Управление муниципальными финансами и муниципальным долгом МО МР "Печора"</t>
  </si>
  <si>
    <t>Подпрограмма  "Управление муниципальными финансами и муниципальным долгом МО МР "Печора"</t>
  </si>
  <si>
    <t>99 0 00 27400</t>
  </si>
  <si>
    <t>Проведение муниципального конкурса "Лучшее подворье муниципального района "Печора"</t>
  </si>
  <si>
    <t>01 3 21 00000</t>
  </si>
  <si>
    <t>Финансовая поддержка субъектов малого и среднего предпринимательства</t>
  </si>
  <si>
    <t>Приложение 4</t>
  </si>
  <si>
    <t>2020 год</t>
  </si>
  <si>
    <t xml:space="preserve">к  решению Совета </t>
  </si>
  <si>
    <t>2021 год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</si>
  <si>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2019 год и плановый период 2020 и 2021 годов</t>
  </si>
  <si>
    <t>Сумма (тыс. рублей)</t>
  </si>
  <si>
    <t>2019 год</t>
  </si>
  <si>
    <t>Ведомственная структура расходов бюджета муниципального образования муниципального района "Печора" на 2019 год и плановый период 2020 и 2021 годов</t>
  </si>
  <si>
    <t>01 3 23 00000</t>
  </si>
  <si>
    <t>Подпрограмма "Улучшение состояния территорий МО МР "Печора"</t>
  </si>
  <si>
    <t>Условно утверждаемые (утвержденные) расходы</t>
  </si>
  <si>
    <t>99 0 00 99990</t>
  </si>
  <si>
    <t>07 4 56 00000</t>
  </si>
  <si>
    <t>Обеспечение связью удаленных населенных пунктов</t>
  </si>
  <si>
    <t>09 1 13 00000</t>
  </si>
  <si>
    <t>Реализация проекта "Народный бюджет" в сфере занятости населения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</si>
  <si>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</si>
  <si>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х</t>
  </si>
  <si>
    <t>Реализация народных проектов в сфере предпринимательства в рамках проекта "Народный бюджет"</t>
  </si>
  <si>
    <t xml:space="preserve"> муниципального района "Печора" 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</si>
  <si>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</si>
  <si>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</si>
  <si>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1 20 S2410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</si>
  <si>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</si>
  <si>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</si>
  <si>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03 2 35 00000</t>
  </si>
  <si>
    <t xml:space="preserve">Разработка (корректировка) генеральных планов, правил землепользования и застройки  и документации по планировке территории муниципальных образований </t>
  </si>
  <si>
    <t>05 0 13 00000</t>
  </si>
  <si>
    <t>Укрепление материально-технической базы муниципальных учреждений сферы культуры</t>
  </si>
  <si>
    <t>Субвенции на осуществление
государственных полномочий Республики
Коми, предусмотренных пунктом 6 статьи 1,
статьями 2, 2(1) и 3 Закона Республики Коми
"О наделении органов местного
самоуправления в Республике Коми
отдельными государственными полномочиями
Республики Коми"</t>
  </si>
  <si>
    <t>Субвенции на осуществление
государственных полномочий Республики
Коми, предусмотренных пунктами 7 - 10
статьи 1 Закона Республики Коми "О
наделении органов местного самоуправления
в Республике Коми отдельными
государственными полномочиями
Республики Коми"</t>
  </si>
  <si>
    <t>99 0 00 99950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</si>
  <si>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</si>
  <si>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</si>
  <si>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09 2 32 51760</t>
  </si>
  <si>
    <t>09 2 32 51350</t>
  </si>
  <si>
    <t>Резерв средств на 2019 год, в том числе для увеличения расходов на оплату труда</t>
  </si>
  <si>
    <t>от __ декабря 2018 года № ___</t>
  </si>
  <si>
    <t xml:space="preserve">от __ декабря 2018 года № ___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</si>
</sst>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</numFmts>
  <fonts count="62">
    <font>
      <sz val="10"/>
      <name val="Arial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58" fillId="0" borderId="10" xfId="0" applyNumberFormat="1" applyFont="1" applyBorder="1" applyAlignment="1">
      <alignment horizontal="center" vertical="center" wrapText="1"/>
    </xf>
    <xf numFmtId="49" fontId="9" fillId="7" borderId="10" xfId="0" applyNumberFormat="1" applyFont="1" applyFill="1" applyBorder="1" applyAlignment="1">
      <alignment horizontal="justify" vertical="center" wrapText="1"/>
    </xf>
    <xf numFmtId="49" fontId="9" fillId="7" borderId="10" xfId="0" applyNumberFormat="1" applyFont="1" applyFill="1" applyBorder="1" applyAlignment="1">
      <alignment horizontal="center" vertical="center" wrapText="1"/>
    </xf>
    <xf numFmtId="181" fontId="9" fillId="7" borderId="10" xfId="0" applyNumberFormat="1" applyFont="1" applyFill="1" applyBorder="1" applyAlignment="1">
      <alignment horizontal="right" vertical="center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1" fontId="11" fillId="0" borderId="10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181" fontId="0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justify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81" fontId="6" fillId="34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181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81" fontId="11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11" fillId="33" borderId="10" xfId="0" applyNumberFormat="1" applyFont="1" applyFill="1" applyBorder="1" applyAlignment="1">
      <alignment/>
    </xf>
    <xf numFmtId="186" fontId="11" fillId="33" borderId="12" xfId="0" applyNumberFormat="1" applyFont="1" applyFill="1" applyBorder="1" applyAlignment="1">
      <alignment horizontal="center" vertical="center" wrapText="1"/>
    </xf>
    <xf numFmtId="187" fontId="11" fillId="33" borderId="13" xfId="0" applyNumberFormat="1" applyFont="1" applyFill="1" applyBorder="1" applyAlignment="1">
      <alignment horizontal="center" vertical="center" wrapText="1"/>
    </xf>
    <xf numFmtId="0" fontId="60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justify"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wrapText="1"/>
    </xf>
    <xf numFmtId="0" fontId="11" fillId="33" borderId="10" xfId="0" applyNumberFormat="1" applyFont="1" applyFill="1" applyBorder="1" applyAlignment="1">
      <alignment horizontal="justify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49" fontId="58" fillId="35" borderId="10" xfId="0" applyNumberFormat="1" applyFont="1" applyFill="1" applyBorder="1" applyAlignment="1">
      <alignment horizontal="center" vertical="center" wrapText="1"/>
    </xf>
    <xf numFmtId="49" fontId="17" fillId="35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justify" vertical="center" wrapText="1"/>
    </xf>
    <xf numFmtId="49" fontId="11" fillId="33" borderId="16" xfId="0" applyNumberFormat="1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wrapText="1"/>
    </xf>
    <xf numFmtId="0" fontId="11" fillId="33" borderId="18" xfId="0" applyFont="1" applyFill="1" applyBorder="1" applyAlignment="1">
      <alignment horizontal="justify" vertical="center" wrapText="1"/>
    </xf>
    <xf numFmtId="0" fontId="11" fillId="0" borderId="17" xfId="0" applyFont="1" applyFill="1" applyBorder="1" applyAlignment="1">
      <alignment wrapText="1"/>
    </xf>
    <xf numFmtId="0" fontId="11" fillId="0" borderId="19" xfId="0" applyFont="1" applyFill="1" applyBorder="1" applyAlignment="1">
      <alignment horizontal="justify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0" fontId="14" fillId="33" borderId="16" xfId="0" applyNumberFormat="1" applyFont="1" applyFill="1" applyBorder="1" applyAlignment="1">
      <alignment vertical="center" wrapText="1"/>
    </xf>
    <xf numFmtId="49" fontId="3" fillId="0" borderId="19" xfId="0" applyNumberFormat="1" applyFont="1" applyBorder="1" applyAlignment="1">
      <alignment horizontal="justify" vertical="center" wrapText="1"/>
    </xf>
    <xf numFmtId="0" fontId="14" fillId="3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181" fontId="11" fillId="0" borderId="15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49" fontId="6" fillId="34" borderId="20" xfId="0" applyNumberFormat="1" applyFont="1" applyFill="1" applyBorder="1" applyAlignment="1">
      <alignment horizontal="left" vertical="center" wrapText="1"/>
    </xf>
    <xf numFmtId="49" fontId="6" fillId="6" borderId="10" xfId="0" applyNumberFormat="1" applyFont="1" applyFill="1" applyBorder="1" applyAlignment="1">
      <alignment horizontal="left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181" fontId="6" fillId="6" borderId="10" xfId="0" applyNumberFormat="1" applyFont="1" applyFill="1" applyBorder="1" applyAlignment="1">
      <alignment horizontal="right" vertical="center"/>
    </xf>
    <xf numFmtId="49" fontId="6" fillId="34" borderId="21" xfId="0" applyNumberFormat="1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justify" vertical="center" wrapText="1"/>
    </xf>
    <xf numFmtId="181" fontId="2" fillId="6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vertical="top" wrapText="1"/>
    </xf>
    <xf numFmtId="49" fontId="11" fillId="6" borderId="10" xfId="0" applyNumberFormat="1" applyFont="1" applyFill="1" applyBorder="1" applyAlignment="1">
      <alignment horizontal="center" vertical="center" wrapText="1"/>
    </xf>
    <xf numFmtId="181" fontId="2" fillId="6" borderId="22" xfId="0" applyNumberFormat="1" applyFont="1" applyFill="1" applyBorder="1" applyAlignment="1">
      <alignment vertical="center"/>
    </xf>
    <xf numFmtId="49" fontId="58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181" fontId="2" fillId="6" borderId="10" xfId="0" applyNumberFormat="1" applyFont="1" applyFill="1" applyBorder="1" applyAlignment="1">
      <alignment horizontal="right" vertical="center" wrapText="1"/>
    </xf>
    <xf numFmtId="49" fontId="11" fillId="6" borderId="12" xfId="0" applyNumberFormat="1" applyFont="1" applyFill="1" applyBorder="1" applyAlignment="1">
      <alignment horizontal="center" vertical="center" wrapText="1"/>
    </xf>
    <xf numFmtId="186" fontId="11" fillId="33" borderId="23" xfId="0" applyNumberFormat="1" applyFont="1" applyFill="1" applyBorder="1" applyAlignment="1">
      <alignment horizontal="center" vertical="center" wrapText="1"/>
    </xf>
    <xf numFmtId="187" fontId="11" fillId="33" borderId="14" xfId="0" applyNumberFormat="1" applyFont="1" applyFill="1" applyBorder="1" applyAlignment="1">
      <alignment horizontal="center" vertical="center" wrapText="1"/>
    </xf>
    <xf numFmtId="187" fontId="11" fillId="33" borderId="24" xfId="0" applyNumberFormat="1" applyFont="1" applyFill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justify" vertical="center" wrapText="1"/>
    </xf>
    <xf numFmtId="0" fontId="60" fillId="33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1" fontId="0" fillId="0" borderId="0" xfId="0" applyNumberFormat="1" applyAlignment="1">
      <alignment/>
    </xf>
    <xf numFmtId="181" fontId="11" fillId="33" borderId="12" xfId="0" applyNumberFormat="1" applyFont="1" applyFill="1" applyBorder="1" applyAlignment="1">
      <alignment horizontal="right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left" vertical="center" wrapText="1"/>
    </xf>
    <xf numFmtId="49" fontId="11" fillId="33" borderId="26" xfId="0" applyNumberFormat="1" applyFont="1" applyFill="1" applyBorder="1" applyAlignment="1">
      <alignment horizontal="left" vertical="center" wrapText="1"/>
    </xf>
    <xf numFmtId="181" fontId="2" fillId="0" borderId="0" xfId="0" applyNumberFormat="1" applyFont="1" applyAlignment="1">
      <alignment vertical="center"/>
    </xf>
    <xf numFmtId="49" fontId="11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11" fillId="33" borderId="12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181" fontId="3" fillId="33" borderId="10" xfId="0" applyNumberFormat="1" applyFont="1" applyFill="1" applyBorder="1" applyAlignment="1">
      <alignment horizontal="right" vertical="center"/>
    </xf>
    <xf numFmtId="0" fontId="11" fillId="33" borderId="23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justify" vertical="center" wrapText="1"/>
    </xf>
    <xf numFmtId="181" fontId="11" fillId="33" borderId="15" xfId="0" applyNumberFormat="1" applyFont="1" applyFill="1" applyBorder="1" applyAlignment="1">
      <alignment horizontal="right" vertical="center"/>
    </xf>
    <xf numFmtId="181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81" fontId="3" fillId="35" borderId="10" xfId="0" applyNumberFormat="1" applyFont="1" applyFill="1" applyBorder="1" applyAlignment="1">
      <alignment horizontal="right" vertical="center"/>
    </xf>
    <xf numFmtId="49" fontId="3" fillId="35" borderId="10" xfId="0" applyNumberFormat="1" applyFont="1" applyFill="1" applyBorder="1" applyAlignment="1">
      <alignment horizontal="justify" vertical="center" wrapText="1"/>
    </xf>
    <xf numFmtId="0" fontId="3" fillId="35" borderId="1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19" fillId="35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181" fontId="11" fillId="33" borderId="15" xfId="0" applyNumberFormat="1" applyFont="1" applyFill="1" applyBorder="1" applyAlignment="1">
      <alignment vertical="center"/>
    </xf>
    <xf numFmtId="188" fontId="3" fillId="33" borderId="10" xfId="0" applyNumberFormat="1" applyFont="1" applyFill="1" applyBorder="1" applyAlignment="1">
      <alignment horizontal="left" vertical="center" wrapText="1"/>
    </xf>
    <xf numFmtId="189" fontId="19" fillId="35" borderId="0" xfId="0" applyNumberFormat="1" applyFont="1" applyFill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 wrapText="1"/>
    </xf>
    <xf numFmtId="181" fontId="3" fillId="7" borderId="10" xfId="0" applyNumberFormat="1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horizontal="justify" vertical="center" wrapText="1"/>
    </xf>
    <xf numFmtId="0" fontId="20" fillId="35" borderId="0" xfId="0" applyFont="1" applyFill="1" applyAlignment="1">
      <alignment vertical="center"/>
    </xf>
    <xf numFmtId="181" fontId="21" fillId="35" borderId="17" xfId="0" applyNumberFormat="1" applyFont="1" applyFill="1" applyBorder="1" applyAlignment="1">
      <alignment horizontal="right" vertical="center"/>
    </xf>
    <xf numFmtId="0" fontId="20" fillId="35" borderId="0" xfId="0" applyFont="1" applyFill="1" applyAlignment="1">
      <alignment/>
    </xf>
    <xf numFmtId="0" fontId="20" fillId="35" borderId="0" xfId="0" applyFont="1" applyFill="1" applyAlignment="1">
      <alignment horizontal="center" vertical="center"/>
    </xf>
    <xf numFmtId="189" fontId="22" fillId="35" borderId="0" xfId="0" applyNumberFormat="1" applyFont="1" applyFill="1" applyAlignment="1">
      <alignment horizontal="center" vertical="center"/>
    </xf>
    <xf numFmtId="0" fontId="20" fillId="35" borderId="0" xfId="0" applyFont="1" applyFill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88" fontId="11" fillId="33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16" fillId="0" borderId="0" xfId="0" applyNumberFormat="1" applyFont="1" applyBorder="1" applyAlignment="1">
      <alignment horizontal="right" vertical="center"/>
    </xf>
    <xf numFmtId="181" fontId="21" fillId="35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61" fillId="0" borderId="0" xfId="0" applyFont="1" applyFill="1" applyAlignment="1">
      <alignment/>
    </xf>
    <xf numFmtId="0" fontId="15" fillId="0" borderId="16" xfId="0" applyNumberFormat="1" applyFont="1" applyFill="1" applyBorder="1" applyAlignment="1">
      <alignment horizontal="justify" vertical="center" wrapText="1"/>
    </xf>
    <xf numFmtId="0" fontId="3" fillId="33" borderId="16" xfId="0" applyNumberFormat="1" applyFont="1" applyFill="1" applyBorder="1" applyAlignment="1">
      <alignment horizontal="justify" vertical="center" wrapText="1"/>
    </xf>
    <xf numFmtId="180" fontId="8" fillId="0" borderId="0" xfId="0" applyNumberFormat="1" applyFont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0" fillId="0" borderId="12" xfId="0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-base\&#1041;&#1102;&#1076;&#1078;&#1077;&#1090;%202019\&#1052;&#1059;&#1053;&#1048;&#1062;&#1048;&#1055;&#1040;&#1051;&#1068;&#1053;&#1067;&#1049;%20&#1056;&#1040;&#1049;&#1054;&#1053;\&#1056;&#1045;&#1064;&#1045;&#1053;&#1048;&#1071;\&#1087;&#1077;&#1088;&#1074;&#1086;&#1085;&#1072;&#1095;&#1072;&#1083;&#1100;&#1085;&#1099;&#1081;\&#1055;&#1088;&#1080;&#1083;&#1086;&#1078;&#1077;&#1085;&#1080;&#1077;%203,4%20&#1088;&#1072;&#1089;&#1093;&#1086;&#1076;&#1099;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 год Приложение 3"/>
      <sheetName val="2019 год Приложение  4"/>
    </sheetNames>
    <sheetDataSet>
      <sheetData sheetId="1">
        <row r="248">
          <cell r="E248">
            <v>360369.8</v>
          </cell>
          <cell r="F248">
            <v>364675.8</v>
          </cell>
          <cell r="G248">
            <v>366486.8</v>
          </cell>
        </row>
        <row r="259">
          <cell r="E259">
            <v>487129</v>
          </cell>
          <cell r="F259">
            <v>492949.6</v>
          </cell>
          <cell r="G259">
            <v>495397.5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7"/>
  <sheetViews>
    <sheetView tabSelected="1" view="pageBreakPreview" zoomScaleNormal="90" zoomScaleSheetLayoutView="100" workbookViewId="0" topLeftCell="A1">
      <selection activeCell="I6" sqref="I6"/>
    </sheetView>
  </sheetViews>
  <sheetFormatPr defaultColWidth="9.140625" defaultRowHeight="9.75" customHeight="1"/>
  <cols>
    <col min="1" max="1" width="65.8515625" style="20" customWidth="1"/>
    <col min="2" max="2" width="17.8515625" style="20" customWidth="1"/>
    <col min="3" max="3" width="8.8515625" style="20" customWidth="1"/>
    <col min="4" max="4" width="13.8515625" style="20" customWidth="1"/>
    <col min="5" max="5" width="14.7109375" style="20" customWidth="1"/>
    <col min="6" max="6" width="13.57421875" style="20" customWidth="1"/>
    <col min="7" max="7" width="15.28125" style="20" customWidth="1"/>
    <col min="8" max="8" width="12.57421875" style="20" customWidth="1"/>
    <col min="9" max="9" width="10.7109375" style="20" bestFit="1" customWidth="1"/>
    <col min="10" max="10" width="60.421875" style="20" customWidth="1"/>
    <col min="11" max="16384" width="9.140625" style="20" customWidth="1"/>
  </cols>
  <sheetData>
    <row r="1" spans="2:6" ht="18.75" customHeight="1">
      <c r="B1" s="186" t="s">
        <v>292</v>
      </c>
      <c r="C1" s="186"/>
      <c r="D1" s="186"/>
      <c r="E1" s="186"/>
      <c r="F1" s="186"/>
    </row>
    <row r="2" spans="2:6" ht="23.25" customHeight="1">
      <c r="B2" s="124"/>
      <c r="C2" s="124"/>
      <c r="D2" s="190" t="s">
        <v>319</v>
      </c>
      <c r="E2" s="190"/>
      <c r="F2" s="190"/>
    </row>
    <row r="3" spans="2:6" ht="12.75" customHeight="1">
      <c r="B3" s="124"/>
      <c r="C3" s="124"/>
      <c r="D3" s="190" t="s">
        <v>336</v>
      </c>
      <c r="E3" s="190"/>
      <c r="F3" s="190"/>
    </row>
    <row r="4" spans="2:6" ht="12.75" customHeight="1">
      <c r="B4" s="124"/>
      <c r="C4" s="124"/>
      <c r="D4" s="190" t="s">
        <v>355</v>
      </c>
      <c r="E4" s="190"/>
      <c r="F4" s="190"/>
    </row>
    <row r="5" spans="2:6" ht="28.5" customHeight="1">
      <c r="B5" s="124"/>
      <c r="C5" s="124"/>
      <c r="D5" s="124"/>
      <c r="E5" s="124"/>
      <c r="F5" s="124"/>
    </row>
    <row r="6" ht="12.75"/>
    <row r="7" s="5" customFormat="1" ht="18.75" customHeight="1">
      <c r="A7" s="4"/>
    </row>
    <row r="8" spans="1:6" ht="57.75" customHeight="1">
      <c r="A8" s="183" t="s">
        <v>321</v>
      </c>
      <c r="B8" s="183"/>
      <c r="C8" s="183"/>
      <c r="D8" s="183"/>
      <c r="E8" s="183"/>
      <c r="F8" s="183"/>
    </row>
    <row r="9" spans="1:5" ht="12.75">
      <c r="A9" s="1" t="s">
        <v>0</v>
      </c>
      <c r="B9" s="1" t="s">
        <v>0</v>
      </c>
      <c r="C9" s="1" t="s">
        <v>0</v>
      </c>
      <c r="D9" s="1"/>
      <c r="E9" s="1"/>
    </row>
    <row r="10" spans="1:6" ht="18" customHeight="1">
      <c r="A10" s="184" t="s">
        <v>3</v>
      </c>
      <c r="B10" s="187" t="s">
        <v>1</v>
      </c>
      <c r="C10" s="187" t="s">
        <v>2</v>
      </c>
      <c r="D10" s="189" t="s">
        <v>322</v>
      </c>
      <c r="E10" s="189"/>
      <c r="F10" s="189"/>
    </row>
    <row r="11" spans="1:6" ht="29.25" customHeight="1">
      <c r="A11" s="185"/>
      <c r="B11" s="188"/>
      <c r="C11" s="188"/>
      <c r="D11" s="171" t="s">
        <v>323</v>
      </c>
      <c r="E11" s="171" t="s">
        <v>318</v>
      </c>
      <c r="F11" s="171" t="s">
        <v>320</v>
      </c>
    </row>
    <row r="12" spans="1:6" s="3" customFormat="1" ht="15" customHeight="1">
      <c r="A12" s="26" t="s">
        <v>4</v>
      </c>
      <c r="B12" s="26" t="s">
        <v>5</v>
      </c>
      <c r="C12" s="26" t="s">
        <v>6</v>
      </c>
      <c r="D12" s="26">
        <v>4</v>
      </c>
      <c r="E12" s="26">
        <v>5</v>
      </c>
      <c r="F12" s="26">
        <v>6</v>
      </c>
    </row>
    <row r="13" spans="1:10" ht="18.75">
      <c r="A13" s="30" t="s">
        <v>7</v>
      </c>
      <c r="B13" s="6" t="s">
        <v>0</v>
      </c>
      <c r="C13" s="6" t="s">
        <v>0</v>
      </c>
      <c r="D13" s="7">
        <f>D14+D27+D33+D76+D129+D151+D162+D227+D245+D267</f>
        <v>1735687.6999999997</v>
      </c>
      <c r="E13" s="7">
        <f>E14+E27+E33+E76+E129+E151+E162+E227+E245+E267</f>
        <v>1656883.2</v>
      </c>
      <c r="F13" s="7">
        <f>F14+F27+F33+F76+F129+F151+F162+F227+F245+F267</f>
        <v>1652486.9</v>
      </c>
      <c r="G13" s="28">
        <f>D13-'2019 год Приложение  4'!E11</f>
        <v>0</v>
      </c>
      <c r="H13" s="28">
        <f>E13-'2019 год Приложение  4'!F11</f>
        <v>0</v>
      </c>
      <c r="I13" s="28">
        <f>F13-'2019 год Приложение  4'!G11</f>
        <v>0</v>
      </c>
      <c r="J13" s="28"/>
    </row>
    <row r="14" spans="1:6" ht="31.5">
      <c r="A14" s="31" t="s">
        <v>68</v>
      </c>
      <c r="B14" s="32" t="s">
        <v>134</v>
      </c>
      <c r="C14" s="32" t="s">
        <v>0</v>
      </c>
      <c r="D14" s="33">
        <f>D18+D15</f>
        <v>961.8</v>
      </c>
      <c r="E14" s="33">
        <f>E18+E15</f>
        <v>889.3</v>
      </c>
      <c r="F14" s="33">
        <f>F18+F15</f>
        <v>889.3</v>
      </c>
    </row>
    <row r="15" spans="1:6" ht="15.75">
      <c r="A15" s="14" t="s">
        <v>277</v>
      </c>
      <c r="B15" s="12" t="s">
        <v>278</v>
      </c>
      <c r="C15" s="12" t="s">
        <v>0</v>
      </c>
      <c r="D15" s="13">
        <f aca="true" t="shared" si="0" ref="D15:F16">D16</f>
        <v>100</v>
      </c>
      <c r="E15" s="13">
        <f t="shared" si="0"/>
        <v>100</v>
      </c>
      <c r="F15" s="13">
        <f t="shared" si="0"/>
        <v>100</v>
      </c>
    </row>
    <row r="16" spans="1:6" ht="31.5">
      <c r="A16" s="47" t="s">
        <v>291</v>
      </c>
      <c r="B16" s="16" t="s">
        <v>289</v>
      </c>
      <c r="C16" s="44"/>
      <c r="D16" s="21">
        <f t="shared" si="0"/>
        <v>100</v>
      </c>
      <c r="E16" s="21">
        <f t="shared" si="0"/>
        <v>100</v>
      </c>
      <c r="F16" s="21">
        <f t="shared" si="0"/>
        <v>100</v>
      </c>
    </row>
    <row r="17" spans="1:6" ht="31.5">
      <c r="A17" s="129" t="s">
        <v>13</v>
      </c>
      <c r="B17" s="16" t="s">
        <v>289</v>
      </c>
      <c r="C17" s="44" t="s">
        <v>8</v>
      </c>
      <c r="D17" s="21">
        <f>'2019 год Приложение  4'!E28</f>
        <v>100</v>
      </c>
      <c r="E17" s="21">
        <f>'2019 год Приложение  4'!F28</f>
        <v>100</v>
      </c>
      <c r="F17" s="21">
        <f>'2019 год Приложение  4'!G28</f>
        <v>100</v>
      </c>
    </row>
    <row r="18" spans="1:6" ht="31.5">
      <c r="A18" s="14" t="s">
        <v>69</v>
      </c>
      <c r="B18" s="107" t="s">
        <v>135</v>
      </c>
      <c r="C18" s="12" t="s">
        <v>0</v>
      </c>
      <c r="D18" s="13">
        <f>D21+D19+D23+D25</f>
        <v>861.8</v>
      </c>
      <c r="E18" s="13">
        <f>E21+E19+E23+E25</f>
        <v>789.3</v>
      </c>
      <c r="F18" s="13">
        <f>F21+F19+F23+F25</f>
        <v>789.3</v>
      </c>
    </row>
    <row r="19" spans="1:6" ht="31.5">
      <c r="A19" s="47" t="s">
        <v>280</v>
      </c>
      <c r="B19" s="16" t="s">
        <v>279</v>
      </c>
      <c r="C19" s="44"/>
      <c r="D19" s="21">
        <f>D20</f>
        <v>180</v>
      </c>
      <c r="E19" s="21">
        <f>E20</f>
        <v>180</v>
      </c>
      <c r="F19" s="21">
        <f>F20</f>
        <v>180</v>
      </c>
    </row>
    <row r="20" spans="1:6" ht="31.5">
      <c r="A20" s="129" t="s">
        <v>13</v>
      </c>
      <c r="B20" s="16" t="s">
        <v>279</v>
      </c>
      <c r="C20" s="44" t="s">
        <v>8</v>
      </c>
      <c r="D20" s="21">
        <f>'2019 год Приложение  4'!E31</f>
        <v>180</v>
      </c>
      <c r="E20" s="21">
        <f>'2019 год Приложение  4'!F31</f>
        <v>180</v>
      </c>
      <c r="F20" s="21">
        <f>'2019 год Приложение  4'!G31</f>
        <v>180</v>
      </c>
    </row>
    <row r="21" spans="1:6" ht="33.75" customHeight="1">
      <c r="A21" s="47" t="s">
        <v>281</v>
      </c>
      <c r="B21" s="16" t="s">
        <v>290</v>
      </c>
      <c r="C21" s="44"/>
      <c r="D21" s="21">
        <f>D22</f>
        <v>139.3</v>
      </c>
      <c r="E21" s="21">
        <f>E22</f>
        <v>139.3</v>
      </c>
      <c r="F21" s="21">
        <f>F22</f>
        <v>139.3</v>
      </c>
    </row>
    <row r="22" spans="1:6" ht="31.5">
      <c r="A22" s="129" t="s">
        <v>13</v>
      </c>
      <c r="B22" s="16" t="s">
        <v>290</v>
      </c>
      <c r="C22" s="44" t="s">
        <v>8</v>
      </c>
      <c r="D22" s="21">
        <f>'2019 год Приложение  4'!E33</f>
        <v>139.3</v>
      </c>
      <c r="E22" s="21">
        <f>'2019 год Приложение  4'!F33</f>
        <v>139.3</v>
      </c>
      <c r="F22" s="21">
        <f>'2019 год Приложение  4'!G33</f>
        <v>139.3</v>
      </c>
    </row>
    <row r="23" spans="1:6" ht="31.5">
      <c r="A23" s="160" t="s">
        <v>316</v>
      </c>
      <c r="B23" s="16" t="s">
        <v>315</v>
      </c>
      <c r="C23" s="44"/>
      <c r="D23" s="21">
        <f>D24</f>
        <v>470</v>
      </c>
      <c r="E23" s="21">
        <f>E24</f>
        <v>470</v>
      </c>
      <c r="F23" s="21">
        <f>F24</f>
        <v>470</v>
      </c>
    </row>
    <row r="24" spans="1:6" ht="15.75">
      <c r="A24" s="129" t="s">
        <v>9</v>
      </c>
      <c r="B24" s="16" t="s">
        <v>315</v>
      </c>
      <c r="C24" s="44" t="s">
        <v>12</v>
      </c>
      <c r="D24" s="21">
        <f>'2019 год Приложение  4'!E35</f>
        <v>470</v>
      </c>
      <c r="E24" s="21">
        <f>'2019 год Приложение  4'!F35</f>
        <v>470</v>
      </c>
      <c r="F24" s="21">
        <f>'2019 год Приложение  4'!G35</f>
        <v>470</v>
      </c>
    </row>
    <row r="25" spans="1:6" ht="31.5">
      <c r="A25" s="160" t="s">
        <v>335</v>
      </c>
      <c r="B25" s="16" t="s">
        <v>325</v>
      </c>
      <c r="C25" s="44"/>
      <c r="D25" s="21">
        <f>'2019 год Приложение  4'!E36</f>
        <v>72.5</v>
      </c>
      <c r="E25" s="21">
        <f>'2019 год Приложение  4'!F36</f>
        <v>0</v>
      </c>
      <c r="F25" s="21">
        <f>'2019 год Приложение  4'!G36</f>
        <v>0</v>
      </c>
    </row>
    <row r="26" spans="1:6" ht="15.75">
      <c r="A26" s="129" t="s">
        <v>9</v>
      </c>
      <c r="B26" s="16" t="s">
        <v>325</v>
      </c>
      <c r="C26" s="44" t="s">
        <v>12</v>
      </c>
      <c r="D26" s="21">
        <f>'2019 год Приложение  4'!E37</f>
        <v>72.5</v>
      </c>
      <c r="E26" s="21">
        <f>'2019 год Приложение  4'!F37</f>
        <v>0</v>
      </c>
      <c r="F26" s="21">
        <f>'2019 год Приложение  4'!G37</f>
        <v>0</v>
      </c>
    </row>
    <row r="27" spans="1:6" ht="31.5">
      <c r="A27" s="31" t="s">
        <v>70</v>
      </c>
      <c r="B27" s="32" t="s">
        <v>196</v>
      </c>
      <c r="C27" s="32" t="s">
        <v>0</v>
      </c>
      <c r="D27" s="33">
        <f>D28</f>
        <v>120</v>
      </c>
      <c r="E27" s="33">
        <f>E28</f>
        <v>120</v>
      </c>
      <c r="F27" s="33">
        <f>F28</f>
        <v>120</v>
      </c>
    </row>
    <row r="28" spans="1:6" ht="31.5">
      <c r="A28" s="11" t="s">
        <v>85</v>
      </c>
      <c r="B28" s="12" t="s">
        <v>197</v>
      </c>
      <c r="C28" s="12" t="s">
        <v>0</v>
      </c>
      <c r="D28" s="13">
        <f>D29+D31</f>
        <v>120</v>
      </c>
      <c r="E28" s="13">
        <f>E29+E31</f>
        <v>120</v>
      </c>
      <c r="F28" s="13">
        <f>F29+F31</f>
        <v>120</v>
      </c>
    </row>
    <row r="29" spans="1:6" ht="15.75">
      <c r="A29" s="15" t="s">
        <v>24</v>
      </c>
      <c r="B29" s="8" t="s">
        <v>198</v>
      </c>
      <c r="C29" s="8"/>
      <c r="D29" s="21">
        <f>D30</f>
        <v>100</v>
      </c>
      <c r="E29" s="21">
        <f>E30</f>
        <v>100</v>
      </c>
      <c r="F29" s="21">
        <f>F30</f>
        <v>100</v>
      </c>
    </row>
    <row r="30" spans="1:6" ht="31.5">
      <c r="A30" s="74" t="s">
        <v>13</v>
      </c>
      <c r="B30" s="8" t="s">
        <v>198</v>
      </c>
      <c r="C30" s="44" t="s">
        <v>8</v>
      </c>
      <c r="D30" s="21">
        <f>'2019 год Приложение  4'!E41</f>
        <v>100</v>
      </c>
      <c r="E30" s="21">
        <f>'2019 год Приложение  4'!F41</f>
        <v>100</v>
      </c>
      <c r="F30" s="21">
        <f>'2019 год Приложение  4'!G41</f>
        <v>100</v>
      </c>
    </row>
    <row r="31" spans="1:6" ht="51" customHeight="1">
      <c r="A31" s="15" t="s">
        <v>25</v>
      </c>
      <c r="B31" s="8" t="s">
        <v>199</v>
      </c>
      <c r="C31" s="8"/>
      <c r="D31" s="21">
        <f>D32</f>
        <v>20</v>
      </c>
      <c r="E31" s="21">
        <f>E32</f>
        <v>20</v>
      </c>
      <c r="F31" s="21">
        <f>F32</f>
        <v>20</v>
      </c>
    </row>
    <row r="32" spans="1:6" ht="15.75">
      <c r="A32" s="47" t="s">
        <v>9</v>
      </c>
      <c r="B32" s="8" t="s">
        <v>199</v>
      </c>
      <c r="C32" s="44" t="s">
        <v>12</v>
      </c>
      <c r="D32" s="21">
        <f>'2019 год Приложение  4'!E43</f>
        <v>20</v>
      </c>
      <c r="E32" s="21">
        <f>'2019 год Приложение  4'!F43</f>
        <v>20</v>
      </c>
      <c r="F32" s="21">
        <f>'2019 год Приложение  4'!G43</f>
        <v>20</v>
      </c>
    </row>
    <row r="33" spans="1:9" ht="47.25">
      <c r="A33" s="31" t="s">
        <v>71</v>
      </c>
      <c r="B33" s="32" t="s">
        <v>227</v>
      </c>
      <c r="C33" s="32" t="s">
        <v>0</v>
      </c>
      <c r="D33" s="33">
        <f>D34+D43+D66+D48+D71</f>
        <v>70966.4</v>
      </c>
      <c r="E33" s="33">
        <f>E34+E43+E66+E48+E71</f>
        <v>41765.6</v>
      </c>
      <c r="F33" s="33">
        <f>F34+F43+F66+F48+F71</f>
        <v>44518.700000000004</v>
      </c>
      <c r="G33" s="28">
        <f>D33-G39</f>
        <v>46783.399999999994</v>
      </c>
      <c r="H33" s="28">
        <f>E33-H39</f>
        <v>34922.1</v>
      </c>
      <c r="I33" s="28">
        <f>F33-I39</f>
        <v>37675.200000000004</v>
      </c>
    </row>
    <row r="34" spans="1:9" ht="31.5">
      <c r="A34" s="11" t="s">
        <v>83</v>
      </c>
      <c r="B34" s="12" t="s">
        <v>228</v>
      </c>
      <c r="C34" s="12" t="s">
        <v>0</v>
      </c>
      <c r="D34" s="13">
        <f>D35+D37+D39+D41</f>
        <v>28618.499999999996</v>
      </c>
      <c r="E34" s="13">
        <f>E35+E37+E39</f>
        <v>20130</v>
      </c>
      <c r="F34" s="13">
        <f>F35+F37+F39</f>
        <v>22535.2</v>
      </c>
      <c r="G34" s="28">
        <f>D34-D39</f>
        <v>24818.499999999996</v>
      </c>
      <c r="H34" s="28">
        <f>E34-E39</f>
        <v>13630</v>
      </c>
      <c r="I34" s="28">
        <f>F34-F39</f>
        <v>16035.2</v>
      </c>
    </row>
    <row r="35" spans="1:6" ht="31.5">
      <c r="A35" s="15" t="s">
        <v>305</v>
      </c>
      <c r="B35" s="44" t="s">
        <v>229</v>
      </c>
      <c r="C35" s="8"/>
      <c r="D35" s="9">
        <f>D36</f>
        <v>8563.399999999998</v>
      </c>
      <c r="E35" s="9">
        <f>E36</f>
        <v>6000</v>
      </c>
      <c r="F35" s="9">
        <f>F36</f>
        <v>6000</v>
      </c>
    </row>
    <row r="36" spans="1:6" ht="31.5">
      <c r="A36" s="113" t="s">
        <v>13</v>
      </c>
      <c r="B36" s="44" t="s">
        <v>229</v>
      </c>
      <c r="C36" s="44" t="s">
        <v>8</v>
      </c>
      <c r="D36" s="21">
        <f>'2019 год Приложение  4'!E47</f>
        <v>8563.399999999998</v>
      </c>
      <c r="E36" s="21">
        <f>'2019 год Приложение  4'!F47</f>
        <v>6000</v>
      </c>
      <c r="F36" s="21">
        <f>'2019 год Приложение  4'!G47</f>
        <v>6000</v>
      </c>
    </row>
    <row r="37" spans="1:6" ht="31.5">
      <c r="A37" s="19" t="s">
        <v>51</v>
      </c>
      <c r="B37" s="44" t="s">
        <v>230</v>
      </c>
      <c r="C37" s="10"/>
      <c r="D37" s="9">
        <f>D38</f>
        <v>16219.4</v>
      </c>
      <c r="E37" s="9">
        <f>E38</f>
        <v>7630</v>
      </c>
      <c r="F37" s="9">
        <f>F38</f>
        <v>10035.2</v>
      </c>
    </row>
    <row r="38" spans="1:6" ht="31.5">
      <c r="A38" s="74" t="s">
        <v>13</v>
      </c>
      <c r="B38" s="44" t="s">
        <v>230</v>
      </c>
      <c r="C38" s="44" t="s">
        <v>8</v>
      </c>
      <c r="D38" s="21">
        <f>'2019 год Приложение  4'!E49</f>
        <v>16219.4</v>
      </c>
      <c r="E38" s="21">
        <f>'2019 год Приложение  4'!F49</f>
        <v>7630</v>
      </c>
      <c r="F38" s="21">
        <f>'2019 год Приложение  4'!G49</f>
        <v>10035.2</v>
      </c>
    </row>
    <row r="39" spans="1:9" ht="47.25">
      <c r="A39" s="42" t="s">
        <v>79</v>
      </c>
      <c r="B39" s="29" t="s">
        <v>239</v>
      </c>
      <c r="C39" s="65"/>
      <c r="D39" s="21">
        <f>'2019 год Приложение  4'!E50</f>
        <v>3800</v>
      </c>
      <c r="E39" s="21">
        <f>'2019 год Приложение  4'!F50</f>
        <v>6500</v>
      </c>
      <c r="F39" s="21">
        <f>'2019 год Приложение  4'!G50</f>
        <v>6500</v>
      </c>
      <c r="G39" s="28">
        <f>D39+D55+D74+D51</f>
        <v>24183</v>
      </c>
      <c r="H39" s="28">
        <f>E39+E55+E74+E51</f>
        <v>6843.5</v>
      </c>
      <c r="I39" s="28">
        <f>F39+F55+F74+F51</f>
        <v>6843.5</v>
      </c>
    </row>
    <row r="40" spans="1:6" ht="15.75">
      <c r="A40" s="47" t="s">
        <v>9</v>
      </c>
      <c r="B40" s="29" t="s">
        <v>239</v>
      </c>
      <c r="C40" s="44" t="s">
        <v>12</v>
      </c>
      <c r="D40" s="21">
        <f>'2019 год Приложение  4'!E51</f>
        <v>3800</v>
      </c>
      <c r="E40" s="21">
        <f>'2019 год Приложение  4'!F51</f>
        <v>6500</v>
      </c>
      <c r="F40" s="21">
        <f>'2019 год Приложение  4'!G51</f>
        <v>6500</v>
      </c>
    </row>
    <row r="41" spans="1:6" ht="47.25">
      <c r="A41" s="23" t="s">
        <v>338</v>
      </c>
      <c r="B41" s="29" t="s">
        <v>339</v>
      </c>
      <c r="C41" s="44"/>
      <c r="D41" s="21">
        <f>D42</f>
        <v>35.7</v>
      </c>
      <c r="E41" s="21">
        <f>E42</f>
        <v>0</v>
      </c>
      <c r="F41" s="21">
        <f>F42</f>
        <v>0</v>
      </c>
    </row>
    <row r="42" spans="1:6" ht="31.5">
      <c r="A42" s="47" t="s">
        <v>13</v>
      </c>
      <c r="B42" s="29" t="s">
        <v>339</v>
      </c>
      <c r="C42" s="44" t="s">
        <v>8</v>
      </c>
      <c r="D42" s="21">
        <f>'2019 год Приложение  4'!E53</f>
        <v>35.7</v>
      </c>
      <c r="E42" s="21">
        <f>'2019 год Приложение  4'!F53</f>
        <v>0</v>
      </c>
      <c r="F42" s="21">
        <f>'2019 год Приложение  4'!G53</f>
        <v>0</v>
      </c>
    </row>
    <row r="43" spans="1:6" ht="47.25">
      <c r="A43" s="11" t="s">
        <v>81</v>
      </c>
      <c r="B43" s="12" t="s">
        <v>231</v>
      </c>
      <c r="C43" s="12" t="s">
        <v>0</v>
      </c>
      <c r="D43" s="13">
        <f>D44+D46</f>
        <v>15.2</v>
      </c>
      <c r="E43" s="13">
        <f>E44+E46</f>
        <v>0</v>
      </c>
      <c r="F43" s="13">
        <f>F44+F46</f>
        <v>0</v>
      </c>
    </row>
    <row r="44" spans="1:6" ht="15.75">
      <c r="A44" s="23" t="s">
        <v>300</v>
      </c>
      <c r="B44" s="44" t="s">
        <v>301</v>
      </c>
      <c r="C44" s="44"/>
      <c r="D44" s="21">
        <f>'2019 год Приложение  4'!E55</f>
        <v>15.2</v>
      </c>
      <c r="E44" s="21">
        <f>'2019 год Приложение  4'!F55</f>
        <v>0</v>
      </c>
      <c r="F44" s="21">
        <f>'2019 год Приложение  4'!G55</f>
        <v>0</v>
      </c>
    </row>
    <row r="45" spans="1:6" ht="31.5">
      <c r="A45" s="23" t="s">
        <v>13</v>
      </c>
      <c r="B45" s="44" t="s">
        <v>301</v>
      </c>
      <c r="C45" s="44" t="s">
        <v>8</v>
      </c>
      <c r="D45" s="21">
        <f>'2019 год Приложение  4'!E56</f>
        <v>15.2</v>
      </c>
      <c r="E45" s="21">
        <f>'2019 год Приложение  4'!F56</f>
        <v>0</v>
      </c>
      <c r="F45" s="21">
        <f>'2019 год Приложение  4'!G56</f>
        <v>0</v>
      </c>
    </row>
    <row r="46" spans="1:6" ht="47.25">
      <c r="A46" s="23" t="s">
        <v>343</v>
      </c>
      <c r="B46" s="44" t="s">
        <v>342</v>
      </c>
      <c r="C46" s="44"/>
      <c r="D46" s="21">
        <f>D47</f>
        <v>0</v>
      </c>
      <c r="E46" s="21">
        <f>E47</f>
        <v>0</v>
      </c>
      <c r="F46" s="21">
        <f>F47</f>
        <v>0</v>
      </c>
    </row>
    <row r="47" spans="1:6" ht="31.5">
      <c r="A47" s="23" t="s">
        <v>13</v>
      </c>
      <c r="B47" s="44" t="s">
        <v>342</v>
      </c>
      <c r="C47" s="44" t="s">
        <v>8</v>
      </c>
      <c r="D47" s="21">
        <f>'2019 год Приложение  4'!E58</f>
        <v>0</v>
      </c>
      <c r="E47" s="21">
        <f>'2019 год Приложение  4'!F58</f>
        <v>0</v>
      </c>
      <c r="F47" s="21">
        <f>'2019 год Приложение  4'!G58</f>
        <v>0</v>
      </c>
    </row>
    <row r="48" spans="1:6" ht="15.75">
      <c r="A48" s="11" t="s">
        <v>65</v>
      </c>
      <c r="B48" s="12" t="s">
        <v>232</v>
      </c>
      <c r="C48" s="12" t="s">
        <v>0</v>
      </c>
      <c r="D48" s="13">
        <f>D49+D51+D55+D60+D64+D53+D58+D62</f>
        <v>36148.3</v>
      </c>
      <c r="E48" s="13">
        <f>E49+E51+E55+E60+E64+E53+E58+E62</f>
        <v>18809.699999999997</v>
      </c>
      <c r="F48" s="13">
        <f>F49+F51+F55+F60+F64+F53+F58+F62</f>
        <v>20104.1</v>
      </c>
    </row>
    <row r="49" spans="1:9" ht="31.5">
      <c r="A49" s="15" t="s">
        <v>39</v>
      </c>
      <c r="B49" s="16" t="s">
        <v>233</v>
      </c>
      <c r="C49" s="66"/>
      <c r="D49" s="45">
        <f>D50</f>
        <v>2186.2</v>
      </c>
      <c r="E49" s="45">
        <f>E50</f>
        <v>4921.9</v>
      </c>
      <c r="F49" s="45">
        <f>F50</f>
        <v>5132.3</v>
      </c>
      <c r="G49" s="28">
        <f>D49+D51+D53+D56+D58+D60</f>
        <v>34034.1</v>
      </c>
      <c r="H49" s="28">
        <f>E49+E51+E53+E56+E58+E60</f>
        <v>18490.699999999997</v>
      </c>
      <c r="I49" s="28">
        <f>F49+F51+F53+F56+F58+F60</f>
        <v>19354.1</v>
      </c>
    </row>
    <row r="50" spans="1:6" ht="31.5">
      <c r="A50" s="74" t="s">
        <v>13</v>
      </c>
      <c r="B50" s="16" t="s">
        <v>233</v>
      </c>
      <c r="C50" s="44" t="s">
        <v>8</v>
      </c>
      <c r="D50" s="21">
        <f>'2019 год Приложение  4'!E61</f>
        <v>2186.2</v>
      </c>
      <c r="E50" s="21">
        <f>'2019 год Приложение  4'!F61</f>
        <v>4921.9</v>
      </c>
      <c r="F50" s="21">
        <f>'2019 год Приложение  4'!G61</f>
        <v>5132.3</v>
      </c>
    </row>
    <row r="51" spans="1:6" ht="31.5">
      <c r="A51" s="15" t="s">
        <v>39</v>
      </c>
      <c r="B51" s="16" t="s">
        <v>242</v>
      </c>
      <c r="C51" s="16"/>
      <c r="D51" s="45">
        <f>D52</f>
        <v>2516.6</v>
      </c>
      <c r="E51" s="45">
        <f>E52</f>
        <v>0</v>
      </c>
      <c r="F51" s="45">
        <f>F52</f>
        <v>0</v>
      </c>
    </row>
    <row r="52" spans="1:6" ht="31.5">
      <c r="A52" s="23" t="s">
        <v>13</v>
      </c>
      <c r="B52" s="16" t="s">
        <v>242</v>
      </c>
      <c r="C52" s="44" t="s">
        <v>8</v>
      </c>
      <c r="D52" s="21">
        <f>'2019 год Приложение  4'!E63</f>
        <v>2516.6</v>
      </c>
      <c r="E52" s="21">
        <f>'2019 год Приложение  4'!F63</f>
        <v>0</v>
      </c>
      <c r="F52" s="21">
        <f>'2019 год Приложение  4'!G63</f>
        <v>0</v>
      </c>
    </row>
    <row r="53" spans="1:6" ht="31.5">
      <c r="A53" s="23" t="s">
        <v>40</v>
      </c>
      <c r="B53" s="22" t="s">
        <v>234</v>
      </c>
      <c r="C53" s="22"/>
      <c r="D53" s="21">
        <f>D54</f>
        <v>919.5</v>
      </c>
      <c r="E53" s="21">
        <f>E54</f>
        <v>4386</v>
      </c>
      <c r="F53" s="21">
        <f>F54</f>
        <v>4577</v>
      </c>
    </row>
    <row r="54" spans="1:6" ht="31.5">
      <c r="A54" s="23" t="s">
        <v>13</v>
      </c>
      <c r="B54" s="22" t="s">
        <v>234</v>
      </c>
      <c r="C54" s="22" t="s">
        <v>8</v>
      </c>
      <c r="D54" s="21">
        <f>'2019 год Приложение  4'!E65</f>
        <v>919.5</v>
      </c>
      <c r="E54" s="21">
        <f>'2019 год Приложение  4'!F65</f>
        <v>4386</v>
      </c>
      <c r="F54" s="21">
        <f>'2019 год Приложение  4'!G65</f>
        <v>4577</v>
      </c>
    </row>
    <row r="55" spans="1:7" ht="31.5">
      <c r="A55" s="42" t="s">
        <v>40</v>
      </c>
      <c r="B55" s="16" t="s">
        <v>243</v>
      </c>
      <c r="C55" s="44"/>
      <c r="D55" s="45">
        <f>D56+D57</f>
        <v>17523</v>
      </c>
      <c r="E55" s="45">
        <f>E56+E57</f>
        <v>0</v>
      </c>
      <c r="F55" s="45">
        <f>F56+F57</f>
        <v>0</v>
      </c>
      <c r="G55" s="28"/>
    </row>
    <row r="56" spans="1:6" ht="31.5">
      <c r="A56" s="47" t="s">
        <v>13</v>
      </c>
      <c r="B56" s="16" t="s">
        <v>243</v>
      </c>
      <c r="C56" s="44" t="s">
        <v>8</v>
      </c>
      <c r="D56" s="21">
        <f>'2019 год Приложение  4'!E67</f>
        <v>15725.800000000001</v>
      </c>
      <c r="E56" s="21">
        <f>'2019 год Приложение  4'!F67</f>
        <v>0</v>
      </c>
      <c r="F56" s="21">
        <f>'2019 год Приложение  4'!G67</f>
        <v>0</v>
      </c>
    </row>
    <row r="57" spans="1:6" ht="15.75">
      <c r="A57" s="77" t="s">
        <v>45</v>
      </c>
      <c r="B57" s="16" t="s">
        <v>243</v>
      </c>
      <c r="C57" s="44" t="s">
        <v>46</v>
      </c>
      <c r="D57" s="21">
        <f>'2019 год Приложение  4'!E68</f>
        <v>1797.1999999999998</v>
      </c>
      <c r="E57" s="21">
        <f>'2019 год Приложение  4'!F68</f>
        <v>0</v>
      </c>
      <c r="F57" s="21">
        <f>'2019 год Приложение  4'!G68</f>
        <v>0</v>
      </c>
    </row>
    <row r="58" spans="1:6" ht="31.5">
      <c r="A58" s="47" t="s">
        <v>271</v>
      </c>
      <c r="B58" s="16" t="s">
        <v>274</v>
      </c>
      <c r="C58" s="44"/>
      <c r="D58" s="21">
        <f>'2019 год Приложение  4'!E69</f>
        <v>10636</v>
      </c>
      <c r="E58" s="21">
        <f>'2019 год Приложение  4'!F69</f>
        <v>7132.799999999999</v>
      </c>
      <c r="F58" s="21">
        <f>'2019 год Приложение  4'!G69</f>
        <v>7594.799999999999</v>
      </c>
    </row>
    <row r="59" spans="1:6" ht="31.5">
      <c r="A59" s="74" t="s">
        <v>13</v>
      </c>
      <c r="B59" s="16" t="s">
        <v>274</v>
      </c>
      <c r="C59" s="44" t="s">
        <v>8</v>
      </c>
      <c r="D59" s="21">
        <f>'2019 год Приложение  4'!E70</f>
        <v>10636</v>
      </c>
      <c r="E59" s="21">
        <f>'2019 год Приложение  4'!F70</f>
        <v>7132.799999999999</v>
      </c>
      <c r="F59" s="21">
        <f>'2019 год Приложение  4'!G70</f>
        <v>7594.799999999999</v>
      </c>
    </row>
    <row r="60" spans="1:6" ht="31.5">
      <c r="A60" s="42" t="s">
        <v>41</v>
      </c>
      <c r="B60" s="44" t="s">
        <v>235</v>
      </c>
      <c r="C60" s="66"/>
      <c r="D60" s="45">
        <f>D61</f>
        <v>2050</v>
      </c>
      <c r="E60" s="45">
        <f>E61</f>
        <v>2050</v>
      </c>
      <c r="F60" s="45">
        <f>F61</f>
        <v>2050</v>
      </c>
    </row>
    <row r="61" spans="1:6" ht="31.5">
      <c r="A61" s="42" t="s">
        <v>13</v>
      </c>
      <c r="B61" s="44" t="s">
        <v>235</v>
      </c>
      <c r="C61" s="44" t="s">
        <v>8</v>
      </c>
      <c r="D61" s="45">
        <f>'2019 год Приложение  4'!E72</f>
        <v>2050</v>
      </c>
      <c r="E61" s="45">
        <f>'2019 год Приложение  4'!F72</f>
        <v>2050</v>
      </c>
      <c r="F61" s="45">
        <f>'2019 год Приложение  4'!G72</f>
        <v>2050</v>
      </c>
    </row>
    <row r="62" spans="1:6" ht="15.75">
      <c r="A62" s="47" t="s">
        <v>273</v>
      </c>
      <c r="B62" s="16" t="s">
        <v>272</v>
      </c>
      <c r="C62" s="44"/>
      <c r="D62" s="45">
        <f>D63</f>
        <v>17</v>
      </c>
      <c r="E62" s="45">
        <f>E63</f>
        <v>19</v>
      </c>
      <c r="F62" s="45">
        <f>F63</f>
        <v>450</v>
      </c>
    </row>
    <row r="63" spans="1:6" ht="31.5">
      <c r="A63" s="47" t="s">
        <v>13</v>
      </c>
      <c r="B63" s="16" t="s">
        <v>272</v>
      </c>
      <c r="C63" s="44" t="s">
        <v>8</v>
      </c>
      <c r="D63" s="45">
        <f>'2019 год Приложение  4'!E74</f>
        <v>17</v>
      </c>
      <c r="E63" s="45">
        <f>'2019 год Приложение  4'!F74</f>
        <v>19</v>
      </c>
      <c r="F63" s="45">
        <f>'2019 год Приложение  4'!G74</f>
        <v>450</v>
      </c>
    </row>
    <row r="64" spans="1:6" ht="63">
      <c r="A64" s="42" t="s">
        <v>42</v>
      </c>
      <c r="B64" s="37" t="s">
        <v>244</v>
      </c>
      <c r="C64" s="44"/>
      <c r="D64" s="45">
        <f>D65</f>
        <v>300</v>
      </c>
      <c r="E64" s="45">
        <f>E65</f>
        <v>300</v>
      </c>
      <c r="F64" s="45">
        <f>F65</f>
        <v>300</v>
      </c>
    </row>
    <row r="65" spans="1:6" ht="15.75">
      <c r="A65" s="47" t="s">
        <v>9</v>
      </c>
      <c r="B65" s="37" t="s">
        <v>244</v>
      </c>
      <c r="C65" s="44" t="s">
        <v>12</v>
      </c>
      <c r="D65" s="21">
        <f>'2019 год Приложение  4'!E76</f>
        <v>300</v>
      </c>
      <c r="E65" s="21">
        <f>'2019 год Приложение  4'!F76</f>
        <v>300</v>
      </c>
      <c r="F65" s="21">
        <f>'2019 год Приложение  4'!G76</f>
        <v>300</v>
      </c>
    </row>
    <row r="66" spans="1:6" ht="47.25">
      <c r="A66" s="11" t="s">
        <v>66</v>
      </c>
      <c r="B66" s="12" t="s">
        <v>236</v>
      </c>
      <c r="C66" s="12" t="s">
        <v>0</v>
      </c>
      <c r="D66" s="13">
        <f>D69+D67</f>
        <v>1510.2</v>
      </c>
      <c r="E66" s="13">
        <f>E69+E67</f>
        <v>200</v>
      </c>
      <c r="F66" s="13">
        <f>F69+F67</f>
        <v>200</v>
      </c>
    </row>
    <row r="67" spans="1:6" ht="31.5">
      <c r="A67" s="23" t="s">
        <v>67</v>
      </c>
      <c r="B67" s="29" t="s">
        <v>237</v>
      </c>
      <c r="C67" s="44"/>
      <c r="D67" s="45">
        <f>D68</f>
        <v>50</v>
      </c>
      <c r="E67" s="45">
        <f>E68</f>
        <v>50</v>
      </c>
      <c r="F67" s="45">
        <f>F68</f>
        <v>50</v>
      </c>
    </row>
    <row r="68" spans="1:6" ht="15.75">
      <c r="A68" s="42" t="s">
        <v>29</v>
      </c>
      <c r="B68" s="29" t="s">
        <v>237</v>
      </c>
      <c r="C68" s="22" t="s">
        <v>17</v>
      </c>
      <c r="D68" s="45">
        <f>'2019 год Приложение  4'!E79</f>
        <v>50</v>
      </c>
      <c r="E68" s="45">
        <f>'2019 год Приложение  4'!F79</f>
        <v>50</v>
      </c>
      <c r="F68" s="45">
        <f>'2019 год Приложение  4'!G79</f>
        <v>50</v>
      </c>
    </row>
    <row r="69" spans="1:6" ht="31.5">
      <c r="A69" s="42" t="s">
        <v>52</v>
      </c>
      <c r="B69" s="29" t="s">
        <v>238</v>
      </c>
      <c r="C69" s="22"/>
      <c r="D69" s="21">
        <f>D70</f>
        <v>1460.2</v>
      </c>
      <c r="E69" s="21">
        <f>E70</f>
        <v>150</v>
      </c>
      <c r="F69" s="21">
        <f>F70</f>
        <v>150</v>
      </c>
    </row>
    <row r="70" spans="1:6" ht="31.5">
      <c r="A70" s="74" t="s">
        <v>13</v>
      </c>
      <c r="B70" s="29" t="s">
        <v>238</v>
      </c>
      <c r="C70" s="44" t="s">
        <v>8</v>
      </c>
      <c r="D70" s="21">
        <f>'2019 год Приложение  4'!E81</f>
        <v>1460.2</v>
      </c>
      <c r="E70" s="21">
        <f>'2019 год Приложение  4'!F81</f>
        <v>150</v>
      </c>
      <c r="F70" s="21">
        <f>'2019 год Приложение  4'!G81</f>
        <v>150</v>
      </c>
    </row>
    <row r="71" spans="1:6" ht="31.5">
      <c r="A71" s="11" t="s">
        <v>308</v>
      </c>
      <c r="B71" s="12" t="s">
        <v>287</v>
      </c>
      <c r="C71" s="12" t="s">
        <v>0</v>
      </c>
      <c r="D71" s="13">
        <f>D74+D72</f>
        <v>4674.2</v>
      </c>
      <c r="E71" s="13">
        <f>E74+E72</f>
        <v>2625.9</v>
      </c>
      <c r="F71" s="13">
        <f>F74+F72</f>
        <v>1679.4</v>
      </c>
    </row>
    <row r="72" spans="1:6" ht="15.75">
      <c r="A72" s="145" t="s">
        <v>74</v>
      </c>
      <c r="B72" s="143" t="s">
        <v>286</v>
      </c>
      <c r="C72" s="143"/>
      <c r="D72" s="144">
        <f>D73</f>
        <v>4330.8</v>
      </c>
      <c r="E72" s="144">
        <f>E73</f>
        <v>2282.4</v>
      </c>
      <c r="F72" s="144">
        <f>F73</f>
        <v>1335.9</v>
      </c>
    </row>
    <row r="73" spans="1:6" ht="31.5">
      <c r="A73" s="146" t="s">
        <v>13</v>
      </c>
      <c r="B73" s="143" t="s">
        <v>286</v>
      </c>
      <c r="C73" s="143" t="s">
        <v>8</v>
      </c>
      <c r="D73" s="144">
        <f>'2019 год Приложение  4'!E234</f>
        <v>4330.8</v>
      </c>
      <c r="E73" s="144">
        <f>'2019 год Приложение  4'!F234</f>
        <v>2282.4</v>
      </c>
      <c r="F73" s="144">
        <f>'2019 год Приложение  4'!G234</f>
        <v>1335.9</v>
      </c>
    </row>
    <row r="74" spans="1:6" ht="63">
      <c r="A74" s="24" t="s">
        <v>247</v>
      </c>
      <c r="B74" s="142" t="s">
        <v>288</v>
      </c>
      <c r="C74" s="22"/>
      <c r="D74" s="140">
        <f>'2019 год Приложение  4'!E83</f>
        <v>343.4</v>
      </c>
      <c r="E74" s="140">
        <f>'2019 год Приложение  4'!F83</f>
        <v>343.5</v>
      </c>
      <c r="F74" s="140">
        <f>'2019 год Приложение  4'!G83</f>
        <v>343.5</v>
      </c>
    </row>
    <row r="75" spans="1:6" ht="31.5">
      <c r="A75" s="56" t="s">
        <v>13</v>
      </c>
      <c r="B75" s="142" t="s">
        <v>288</v>
      </c>
      <c r="C75" s="22" t="s">
        <v>8</v>
      </c>
      <c r="D75" s="140">
        <f>'2019 год Приложение  4'!E84</f>
        <v>343.4</v>
      </c>
      <c r="E75" s="140">
        <f>'2019 год Приложение  4'!F84</f>
        <v>343.5</v>
      </c>
      <c r="F75" s="140">
        <f>'2019 год Приложение  4'!G84</f>
        <v>343.5</v>
      </c>
    </row>
    <row r="76" spans="1:7" ht="31.5">
      <c r="A76" s="31" t="s">
        <v>86</v>
      </c>
      <c r="B76" s="32" t="s">
        <v>152</v>
      </c>
      <c r="C76" s="32" t="s">
        <v>0</v>
      </c>
      <c r="D76" s="33">
        <f>D77+D88+D103+D117+D121</f>
        <v>1183283.6999999997</v>
      </c>
      <c r="E76" s="33">
        <f>E77+E88+E103+E117+E121</f>
        <v>1144251.5</v>
      </c>
      <c r="F76" s="33">
        <f>F77+F88+F103+F117+F121</f>
        <v>1141838.4999999998</v>
      </c>
      <c r="G76" s="28" t="e">
        <f>#REF!+#REF!</f>
        <v>#REF!</v>
      </c>
    </row>
    <row r="77" spans="1:9" ht="31.5">
      <c r="A77" s="11" t="s">
        <v>101</v>
      </c>
      <c r="B77" s="12" t="s">
        <v>153</v>
      </c>
      <c r="C77" s="12" t="s">
        <v>0</v>
      </c>
      <c r="D77" s="13">
        <f>D78+D84+D82+D86+D80</f>
        <v>457105.9</v>
      </c>
      <c r="E77" s="13">
        <f>E78+E84+E82+E86+E80</f>
        <v>440873.89999999997</v>
      </c>
      <c r="F77" s="13">
        <f>F78+F84+F82+F86+F80</f>
        <v>443702.5</v>
      </c>
      <c r="G77" s="28">
        <f>D77-G80</f>
        <v>76163</v>
      </c>
      <c r="H77" s="28">
        <f>E77-H80</f>
        <v>55603.899999999965</v>
      </c>
      <c r="I77" s="28">
        <f>F77-I80</f>
        <v>55493.899999999965</v>
      </c>
    </row>
    <row r="78" spans="1:6" ht="31.5">
      <c r="A78" s="42" t="s">
        <v>27</v>
      </c>
      <c r="B78" s="44" t="s">
        <v>151</v>
      </c>
      <c r="C78" s="44"/>
      <c r="D78" s="45">
        <f>D79</f>
        <v>69163</v>
      </c>
      <c r="E78" s="45">
        <f>E79</f>
        <v>55603.9</v>
      </c>
      <c r="F78" s="45">
        <f>F79</f>
        <v>55493.9</v>
      </c>
    </row>
    <row r="79" spans="1:6" ht="31.5">
      <c r="A79" s="42" t="s">
        <v>10</v>
      </c>
      <c r="B79" s="44" t="s">
        <v>151</v>
      </c>
      <c r="C79" s="44" t="s">
        <v>11</v>
      </c>
      <c r="D79" s="45">
        <f>'2019 год Приложение  4'!E253</f>
        <v>69163</v>
      </c>
      <c r="E79" s="45">
        <f>'2019 год Приложение  4'!F253</f>
        <v>55603.9</v>
      </c>
      <c r="F79" s="45">
        <f>'2019 год Приложение  4'!G253</f>
        <v>55493.9</v>
      </c>
    </row>
    <row r="80" spans="1:14" ht="47.25">
      <c r="A80" s="42" t="s">
        <v>77</v>
      </c>
      <c r="B80" s="44" t="s">
        <v>155</v>
      </c>
      <c r="C80" s="44"/>
      <c r="D80" s="45">
        <f>D81</f>
        <v>369226.5</v>
      </c>
      <c r="E80" s="45">
        <f>E81</f>
        <v>372668.3</v>
      </c>
      <c r="F80" s="45">
        <f>F81</f>
        <v>375606.9</v>
      </c>
      <c r="G80" s="28">
        <f>D80+D86+D84</f>
        <v>380942.9</v>
      </c>
      <c r="H80" s="28">
        <f>E80+E86+E84</f>
        <v>385270</v>
      </c>
      <c r="I80" s="28">
        <f>F80+F86+F84</f>
        <v>388208.60000000003</v>
      </c>
      <c r="L80" s="28">
        <f>D80-'[1]2019 год Приложение  4'!$E$248</f>
        <v>8856.700000000012</v>
      </c>
      <c r="M80" s="28">
        <f>E80-'[1]2019 год Приложение  4'!$F$248</f>
        <v>7992.5</v>
      </c>
      <c r="N80" s="28">
        <f>F80-'[1]2019 год Приложение  4'!$G$248</f>
        <v>9120.100000000035</v>
      </c>
    </row>
    <row r="81" spans="1:6" ht="31.5">
      <c r="A81" s="42" t="s">
        <v>10</v>
      </c>
      <c r="B81" s="44" t="s">
        <v>155</v>
      </c>
      <c r="C81" s="44" t="s">
        <v>11</v>
      </c>
      <c r="D81" s="45">
        <f>'2019 год Приложение  4'!E255</f>
        <v>369226.5</v>
      </c>
      <c r="E81" s="45">
        <f>'2019 год Приложение  4'!F255</f>
        <v>372668.3</v>
      </c>
      <c r="F81" s="45">
        <f>'2019 год Приложение  4'!G255</f>
        <v>375606.9</v>
      </c>
    </row>
    <row r="82" spans="1:6" ht="31.5">
      <c r="A82" s="42" t="s">
        <v>28</v>
      </c>
      <c r="B82" s="44" t="s">
        <v>154</v>
      </c>
      <c r="C82" s="44"/>
      <c r="D82" s="45">
        <f>D83</f>
        <v>7000</v>
      </c>
      <c r="E82" s="45">
        <f>E83</f>
        <v>0</v>
      </c>
      <c r="F82" s="45">
        <f>F83</f>
        <v>0</v>
      </c>
    </row>
    <row r="83" spans="1:6" ht="31.5">
      <c r="A83" s="42" t="s">
        <v>10</v>
      </c>
      <c r="B83" s="44" t="s">
        <v>154</v>
      </c>
      <c r="C83" s="44" t="s">
        <v>11</v>
      </c>
      <c r="D83" s="45">
        <f>'2019 год Приложение  4'!E257</f>
        <v>7000</v>
      </c>
      <c r="E83" s="45">
        <f>'2019 год Приложение  4'!F257</f>
        <v>0</v>
      </c>
      <c r="F83" s="45">
        <f>'2019 год Приложение  4'!G257</f>
        <v>0</v>
      </c>
    </row>
    <row r="84" spans="1:6" ht="78.75">
      <c r="A84" s="42" t="s">
        <v>76</v>
      </c>
      <c r="B84" s="44" t="s">
        <v>156</v>
      </c>
      <c r="C84" s="44"/>
      <c r="D84" s="45">
        <f>D85</f>
        <v>9879.5</v>
      </c>
      <c r="E84" s="45">
        <f>E85</f>
        <v>10764.8</v>
      </c>
      <c r="F84" s="45">
        <f>F85</f>
        <v>10764.8</v>
      </c>
    </row>
    <row r="85" spans="1:6" ht="31.5">
      <c r="A85" s="42" t="s">
        <v>10</v>
      </c>
      <c r="B85" s="44" t="s">
        <v>156</v>
      </c>
      <c r="C85" s="44" t="s">
        <v>11</v>
      </c>
      <c r="D85" s="45">
        <f>'2019 год Приложение  4'!E259</f>
        <v>9879.5</v>
      </c>
      <c r="E85" s="45">
        <f>'2019 год Приложение  4'!F259</f>
        <v>10764.8</v>
      </c>
      <c r="F85" s="45">
        <f>'2019 год Приложение  4'!G259</f>
        <v>10764.8</v>
      </c>
    </row>
    <row r="86" spans="1:6" ht="94.5">
      <c r="A86" s="59" t="s">
        <v>262</v>
      </c>
      <c r="B86" s="44" t="s">
        <v>157</v>
      </c>
      <c r="C86" s="44"/>
      <c r="D86" s="45">
        <f>D87</f>
        <v>1836.9</v>
      </c>
      <c r="E86" s="45">
        <f>E87</f>
        <v>1836.9</v>
      </c>
      <c r="F86" s="45">
        <f>F87</f>
        <v>1836.9</v>
      </c>
    </row>
    <row r="87" spans="1:6" ht="15.75">
      <c r="A87" s="42" t="s">
        <v>29</v>
      </c>
      <c r="B87" s="44" t="s">
        <v>157</v>
      </c>
      <c r="C87" s="44" t="s">
        <v>17</v>
      </c>
      <c r="D87" s="45">
        <f>'2019 год Приложение  4'!E261</f>
        <v>1836.9</v>
      </c>
      <c r="E87" s="45">
        <f>'2019 год Приложение  4'!F261</f>
        <v>1836.9</v>
      </c>
      <c r="F87" s="45">
        <f>'2019 год Приложение  4'!G261</f>
        <v>1836.9</v>
      </c>
    </row>
    <row r="88" spans="1:9" ht="31.5">
      <c r="A88" s="11" t="s">
        <v>87</v>
      </c>
      <c r="B88" s="12" t="s">
        <v>158</v>
      </c>
      <c r="C88" s="12" t="s">
        <v>0</v>
      </c>
      <c r="D88" s="13">
        <f>D89+D93+D101+D99+D91+D97+D95</f>
        <v>625775.3999999999</v>
      </c>
      <c r="E88" s="13">
        <f>E89+E93+E101+E99+E91+E97+E95</f>
        <v>602878.1</v>
      </c>
      <c r="F88" s="13">
        <f>F89+F93+F101+F99+F91+F97+F95</f>
        <v>603227.5</v>
      </c>
      <c r="G88" s="175">
        <f>D88-G91</f>
        <v>110686.6999999999</v>
      </c>
      <c r="H88" s="175">
        <f>E88-H91</f>
        <v>83278.20000000001</v>
      </c>
      <c r="I88" s="175">
        <f>F88-I91</f>
        <v>79776</v>
      </c>
    </row>
    <row r="89" spans="1:6" ht="31.5">
      <c r="A89" s="42" t="s">
        <v>27</v>
      </c>
      <c r="B89" s="44" t="s">
        <v>159</v>
      </c>
      <c r="C89" s="44"/>
      <c r="D89" s="45">
        <f>D90</f>
        <v>107450.4</v>
      </c>
      <c r="E89" s="45">
        <f>E90</f>
        <v>83283.6</v>
      </c>
      <c r="F89" s="45">
        <f>F90</f>
        <v>79781.4</v>
      </c>
    </row>
    <row r="90" spans="1:6" ht="31.5">
      <c r="A90" s="42" t="s">
        <v>10</v>
      </c>
      <c r="B90" s="44" t="s">
        <v>159</v>
      </c>
      <c r="C90" s="44" t="s">
        <v>11</v>
      </c>
      <c r="D90" s="45">
        <f>'2019 год Приложение  4'!E264</f>
        <v>107450.4</v>
      </c>
      <c r="E90" s="45">
        <f>'2019 год Приложение  4'!F264</f>
        <v>83283.6</v>
      </c>
      <c r="F90" s="45">
        <f>'2019 год Приложение  4'!G264</f>
        <v>79781.4</v>
      </c>
    </row>
    <row r="91" spans="1:14" ht="47.25">
      <c r="A91" s="42" t="s">
        <v>77</v>
      </c>
      <c r="B91" s="44" t="s">
        <v>161</v>
      </c>
      <c r="C91" s="44"/>
      <c r="D91" s="45">
        <f>D92</f>
        <v>483950.4</v>
      </c>
      <c r="E91" s="45">
        <f>E92</f>
        <v>488461.6</v>
      </c>
      <c r="F91" s="45">
        <f>F92</f>
        <v>492313.2</v>
      </c>
      <c r="G91" s="28">
        <f>D91+D101+G97</f>
        <v>515088.7</v>
      </c>
      <c r="H91" s="28">
        <f>E91+E101+H97</f>
        <v>519599.89999999997</v>
      </c>
      <c r="I91" s="28">
        <f>F91+F101+I97</f>
        <v>523451.5</v>
      </c>
      <c r="L91" s="28">
        <f>D91-'[1]2019 год Приложение  4'!$E$259</f>
        <v>-3178.5999999999767</v>
      </c>
      <c r="M91" s="28">
        <f>E91-'[1]2019 год Приложение  4'!$F$259</f>
        <v>-4488</v>
      </c>
      <c r="N91" s="28">
        <f>F91-'[1]2019 год Приложение  4'!$G$259</f>
        <v>-3084.2999999999884</v>
      </c>
    </row>
    <row r="92" spans="1:6" ht="31.5">
      <c r="A92" s="42" t="s">
        <v>10</v>
      </c>
      <c r="B92" s="44" t="s">
        <v>161</v>
      </c>
      <c r="C92" s="44" t="s">
        <v>11</v>
      </c>
      <c r="D92" s="45">
        <f>'2019 год Приложение  4'!E266</f>
        <v>483950.4</v>
      </c>
      <c r="E92" s="45">
        <f>'2019 год Приложение  4'!F266</f>
        <v>488461.6</v>
      </c>
      <c r="F92" s="45">
        <f>'2019 год Приложение  4'!G266</f>
        <v>492313.2</v>
      </c>
    </row>
    <row r="93" spans="1:7" ht="31.5">
      <c r="A93" s="42" t="s">
        <v>30</v>
      </c>
      <c r="B93" s="44" t="s">
        <v>169</v>
      </c>
      <c r="C93" s="44"/>
      <c r="D93" s="45">
        <f>D94</f>
        <v>3164.1</v>
      </c>
      <c r="E93" s="45">
        <f>E94</f>
        <v>0</v>
      </c>
      <c r="F93" s="45">
        <f>F94</f>
        <v>0</v>
      </c>
      <c r="G93" s="28"/>
    </row>
    <row r="94" spans="1:6" ht="31.5">
      <c r="A94" s="23" t="s">
        <v>31</v>
      </c>
      <c r="B94" s="44" t="s">
        <v>169</v>
      </c>
      <c r="C94" s="44" t="s">
        <v>26</v>
      </c>
      <c r="D94" s="45">
        <f>'2019 год Приложение  4'!E268</f>
        <v>3164.1</v>
      </c>
      <c r="E94" s="45">
        <f>'2019 год Приложение  4'!F268</f>
        <v>0</v>
      </c>
      <c r="F94" s="45">
        <f>'2019 год Приложение  4'!G268</f>
        <v>0</v>
      </c>
    </row>
    <row r="95" spans="1:6" ht="31.5">
      <c r="A95" s="42" t="s">
        <v>270</v>
      </c>
      <c r="B95" s="44" t="s">
        <v>275</v>
      </c>
      <c r="C95" s="44"/>
      <c r="D95" s="45">
        <f>D96</f>
        <v>77.6</v>
      </c>
      <c r="E95" s="45">
        <f>E96</f>
        <v>0</v>
      </c>
      <c r="F95" s="45">
        <f>F96</f>
        <v>0</v>
      </c>
    </row>
    <row r="96" spans="1:6" ht="31.5">
      <c r="A96" s="42" t="s">
        <v>10</v>
      </c>
      <c r="B96" s="44" t="s">
        <v>275</v>
      </c>
      <c r="C96" s="44" t="s">
        <v>11</v>
      </c>
      <c r="D96" s="45">
        <f>'2019 год Приложение  4'!E270</f>
        <v>77.6</v>
      </c>
      <c r="E96" s="45">
        <f>'2019 год Приложение  4'!F270</f>
        <v>0</v>
      </c>
      <c r="F96" s="45">
        <f>'2019 год Приложение  4'!G270</f>
        <v>0</v>
      </c>
    </row>
    <row r="97" spans="1:9" ht="63">
      <c r="A97" s="42" t="s">
        <v>131</v>
      </c>
      <c r="B97" s="29" t="s">
        <v>251</v>
      </c>
      <c r="C97" s="44"/>
      <c r="D97" s="39">
        <f>D98</f>
        <v>27143.7</v>
      </c>
      <c r="E97" s="39">
        <f>E98</f>
        <v>27143.7</v>
      </c>
      <c r="F97" s="39">
        <f>F98</f>
        <v>27143.7</v>
      </c>
      <c r="G97" s="176">
        <v>27167.8</v>
      </c>
      <c r="H97" s="176">
        <v>27167.8</v>
      </c>
      <c r="I97" s="176">
        <v>27167.8</v>
      </c>
    </row>
    <row r="98" spans="1:6" ht="31.5">
      <c r="A98" s="42" t="s">
        <v>10</v>
      </c>
      <c r="B98" s="29" t="s">
        <v>251</v>
      </c>
      <c r="C98" s="44" t="s">
        <v>11</v>
      </c>
      <c r="D98" s="39">
        <f>'2019 год Приложение  4'!E272</f>
        <v>27143.7</v>
      </c>
      <c r="E98" s="39">
        <f>'2019 год Приложение  4'!F272</f>
        <v>27143.7</v>
      </c>
      <c r="F98" s="39">
        <f>'2019 год Приложение  4'!G272</f>
        <v>27143.7</v>
      </c>
    </row>
    <row r="99" spans="1:9" ht="63">
      <c r="A99" s="42" t="s">
        <v>120</v>
      </c>
      <c r="B99" s="44" t="s">
        <v>160</v>
      </c>
      <c r="C99" s="44"/>
      <c r="D99" s="45">
        <f>D100</f>
        <v>18.7</v>
      </c>
      <c r="E99" s="45">
        <f>E100</f>
        <v>18.7</v>
      </c>
      <c r="F99" s="45">
        <f>F100</f>
        <v>18.7</v>
      </c>
      <c r="G99" s="175">
        <f>D97-G97</f>
        <v>-24.099999999998545</v>
      </c>
      <c r="H99" s="175">
        <f>E97-H97</f>
        <v>-24.099999999998545</v>
      </c>
      <c r="I99" s="175">
        <f>F97-I97</f>
        <v>-24.099999999998545</v>
      </c>
    </row>
    <row r="100" spans="1:6" ht="15.75">
      <c r="A100" s="42" t="s">
        <v>29</v>
      </c>
      <c r="B100" s="44" t="s">
        <v>160</v>
      </c>
      <c r="C100" s="44" t="s">
        <v>17</v>
      </c>
      <c r="D100" s="45">
        <f>'2019 год Приложение  4'!E274</f>
        <v>18.7</v>
      </c>
      <c r="E100" s="45">
        <f>'2019 год Приложение  4'!F274</f>
        <v>18.7</v>
      </c>
      <c r="F100" s="45">
        <f>'2019 год Приложение  4'!G274</f>
        <v>18.7</v>
      </c>
    </row>
    <row r="101" spans="1:6" ht="94.5">
      <c r="A101" s="59" t="s">
        <v>262</v>
      </c>
      <c r="B101" s="44" t="s">
        <v>162</v>
      </c>
      <c r="C101" s="44"/>
      <c r="D101" s="45">
        <f>D102</f>
        <v>3970.5</v>
      </c>
      <c r="E101" s="45">
        <f>E102</f>
        <v>3970.5</v>
      </c>
      <c r="F101" s="45">
        <f>F102</f>
        <v>3970.5</v>
      </c>
    </row>
    <row r="102" spans="1:6" ht="15.75">
      <c r="A102" s="42" t="s">
        <v>29</v>
      </c>
      <c r="B102" s="44" t="s">
        <v>162</v>
      </c>
      <c r="C102" s="44" t="s">
        <v>17</v>
      </c>
      <c r="D102" s="45">
        <f>'2019 год Приложение  4'!E276</f>
        <v>3970.5</v>
      </c>
      <c r="E102" s="45">
        <f>'2019 год Приложение  4'!F276</f>
        <v>3970.5</v>
      </c>
      <c r="F102" s="45">
        <f>'2019 год Приложение  4'!G276</f>
        <v>3970.5</v>
      </c>
    </row>
    <row r="103" spans="1:9" ht="15.75">
      <c r="A103" s="11" t="s">
        <v>88</v>
      </c>
      <c r="B103" s="12" t="s">
        <v>163</v>
      </c>
      <c r="C103" s="12" t="s">
        <v>0</v>
      </c>
      <c r="D103" s="13">
        <f>D104+D106+D113+D115+D109+D111</f>
        <v>33235.9</v>
      </c>
      <c r="E103" s="13">
        <f>E104+E106+E113+E115+E109+E111</f>
        <v>33368.5</v>
      </c>
      <c r="F103" s="13">
        <f>F104+F106+F113+F115+F109+F111</f>
        <v>31848.2</v>
      </c>
      <c r="G103" s="28">
        <f>D103-D109</f>
        <v>33099.3</v>
      </c>
      <c r="H103" s="28">
        <f>E103-E109</f>
        <v>33231.9</v>
      </c>
      <c r="I103" s="28">
        <f>F103-F109</f>
        <v>31711.600000000002</v>
      </c>
    </row>
    <row r="104" spans="1:9" ht="31.5">
      <c r="A104" s="42" t="s">
        <v>27</v>
      </c>
      <c r="B104" s="44" t="s">
        <v>164</v>
      </c>
      <c r="C104" s="44"/>
      <c r="D104" s="45">
        <f>D105</f>
        <v>28395.5</v>
      </c>
      <c r="E104" s="45">
        <f>E105</f>
        <v>27474.2</v>
      </c>
      <c r="F104" s="45">
        <f>F105</f>
        <v>26963.8</v>
      </c>
      <c r="G104" s="28">
        <f>D103-G103</f>
        <v>136.59999999999854</v>
      </c>
      <c r="H104" s="28">
        <f>E103-H103</f>
        <v>136.59999999999854</v>
      </c>
      <c r="I104" s="28">
        <f>F103-I103</f>
        <v>136.59999999999854</v>
      </c>
    </row>
    <row r="105" spans="1:6" ht="31.5">
      <c r="A105" s="42" t="s">
        <v>10</v>
      </c>
      <c r="B105" s="44" t="s">
        <v>164</v>
      </c>
      <c r="C105" s="44" t="s">
        <v>11</v>
      </c>
      <c r="D105" s="45">
        <f>'2019 год Приложение  4'!E279</f>
        <v>28395.5</v>
      </c>
      <c r="E105" s="45">
        <f>'2019 год Приложение  4'!F279</f>
        <v>27474.2</v>
      </c>
      <c r="F105" s="45">
        <f>'2019 год Приложение  4'!G279</f>
        <v>26963.8</v>
      </c>
    </row>
    <row r="106" spans="1:6" ht="15.75">
      <c r="A106" s="42" t="s">
        <v>102</v>
      </c>
      <c r="B106" s="44" t="s">
        <v>170</v>
      </c>
      <c r="C106" s="44"/>
      <c r="D106" s="45">
        <f>D107+D108</f>
        <v>500</v>
      </c>
      <c r="E106" s="45">
        <f>E107+E108</f>
        <v>615</v>
      </c>
      <c r="F106" s="45">
        <f>F107+F108</f>
        <v>615</v>
      </c>
    </row>
    <row r="107" spans="1:6" ht="31.5">
      <c r="A107" s="42" t="s">
        <v>13</v>
      </c>
      <c r="B107" s="44" t="s">
        <v>170</v>
      </c>
      <c r="C107" s="44" t="s">
        <v>8</v>
      </c>
      <c r="D107" s="45">
        <f>'2019 год Приложение  4'!E88</f>
        <v>300</v>
      </c>
      <c r="E107" s="45">
        <f>'2019 год Приложение  4'!F88</f>
        <v>415</v>
      </c>
      <c r="F107" s="45">
        <f>'2019 год Приложение  4'!G88</f>
        <v>415</v>
      </c>
    </row>
    <row r="108" spans="1:6" ht="31.5">
      <c r="A108" s="123" t="s">
        <v>103</v>
      </c>
      <c r="B108" s="44" t="s">
        <v>170</v>
      </c>
      <c r="C108" s="44" t="s">
        <v>17</v>
      </c>
      <c r="D108" s="45">
        <f>'2019 год Приложение  4'!E89</f>
        <v>200</v>
      </c>
      <c r="E108" s="45">
        <f>'2019 год Приложение  4'!F89</f>
        <v>200</v>
      </c>
      <c r="F108" s="45">
        <f>'2019 год Приложение  4'!G89</f>
        <v>200</v>
      </c>
    </row>
    <row r="109" spans="1:6" ht="94.5">
      <c r="A109" s="59" t="s">
        <v>262</v>
      </c>
      <c r="B109" s="44" t="s">
        <v>165</v>
      </c>
      <c r="C109" s="44"/>
      <c r="D109" s="45">
        <f>D110</f>
        <v>136.6</v>
      </c>
      <c r="E109" s="45">
        <f>E110</f>
        <v>136.6</v>
      </c>
      <c r="F109" s="45">
        <f>F110</f>
        <v>136.6</v>
      </c>
    </row>
    <row r="110" spans="1:6" ht="24.75" customHeight="1">
      <c r="A110" s="42" t="s">
        <v>103</v>
      </c>
      <c r="B110" s="44" t="s">
        <v>165</v>
      </c>
      <c r="C110" s="44" t="s">
        <v>17</v>
      </c>
      <c r="D110" s="45">
        <f>'2019 год Приложение  4'!E281</f>
        <v>136.6</v>
      </c>
      <c r="E110" s="45">
        <f>'2019 год Приложение  4'!F281</f>
        <v>136.6</v>
      </c>
      <c r="F110" s="45">
        <f>'2019 год Приложение  4'!G281</f>
        <v>136.6</v>
      </c>
    </row>
    <row r="111" spans="1:6" ht="31.5">
      <c r="A111" s="42" t="s">
        <v>302</v>
      </c>
      <c r="B111" s="44" t="s">
        <v>303</v>
      </c>
      <c r="C111" s="44"/>
      <c r="D111" s="45">
        <f>D112</f>
        <v>3953.8</v>
      </c>
      <c r="E111" s="45">
        <f>E112</f>
        <v>3953.8</v>
      </c>
      <c r="F111" s="45">
        <f>F112</f>
        <v>2943.9</v>
      </c>
    </row>
    <row r="112" spans="1:6" ht="31.5">
      <c r="A112" s="42" t="s">
        <v>10</v>
      </c>
      <c r="B112" s="44" t="s">
        <v>303</v>
      </c>
      <c r="C112" s="44" t="s">
        <v>11</v>
      </c>
      <c r="D112" s="45">
        <f>'2019 год Приложение  4'!E283</f>
        <v>3953.8</v>
      </c>
      <c r="E112" s="45">
        <f>'2019 год Приложение  4'!F283</f>
        <v>3953.8</v>
      </c>
      <c r="F112" s="45">
        <f>'2019 год Приложение  4'!G283</f>
        <v>2943.9</v>
      </c>
    </row>
    <row r="113" spans="1:6" ht="31.5">
      <c r="A113" s="42" t="s">
        <v>132</v>
      </c>
      <c r="B113" s="44" t="s">
        <v>171</v>
      </c>
      <c r="C113" s="44"/>
      <c r="D113" s="45">
        <f>'2019 год Приложение  4'!E91</f>
        <v>150</v>
      </c>
      <c r="E113" s="45">
        <f>'2019 год Приложение  4'!F91</f>
        <v>691.5</v>
      </c>
      <c r="F113" s="45">
        <f>'2019 год Приложение  4'!G91</f>
        <v>691.5</v>
      </c>
    </row>
    <row r="114" spans="1:6" ht="31.5">
      <c r="A114" s="42" t="s">
        <v>13</v>
      </c>
      <c r="B114" s="44" t="s">
        <v>171</v>
      </c>
      <c r="C114" s="44" t="s">
        <v>8</v>
      </c>
      <c r="D114" s="45">
        <f>'2019 год Приложение  4'!E91</f>
        <v>150</v>
      </c>
      <c r="E114" s="45">
        <f>'2019 год Приложение  4'!F91</f>
        <v>691.5</v>
      </c>
      <c r="F114" s="45">
        <f>'2019 год Приложение  4'!G91</f>
        <v>691.5</v>
      </c>
    </row>
    <row r="115" spans="1:6" ht="47.25">
      <c r="A115" s="42" t="s">
        <v>133</v>
      </c>
      <c r="B115" s="44" t="s">
        <v>172</v>
      </c>
      <c r="C115" s="44"/>
      <c r="D115" s="45">
        <f>D116</f>
        <v>100</v>
      </c>
      <c r="E115" s="45">
        <f>E116</f>
        <v>497.4</v>
      </c>
      <c r="F115" s="45">
        <f>F116</f>
        <v>497.4</v>
      </c>
    </row>
    <row r="116" spans="1:6" ht="31.5">
      <c r="A116" s="42" t="s">
        <v>13</v>
      </c>
      <c r="B116" s="44" t="s">
        <v>172</v>
      </c>
      <c r="C116" s="44" t="s">
        <v>8</v>
      </c>
      <c r="D116" s="45">
        <f>'2019 год Приложение  4'!E93</f>
        <v>100</v>
      </c>
      <c r="E116" s="45">
        <f>'2019 год Приложение  4'!F93</f>
        <v>497.4</v>
      </c>
      <c r="F116" s="45">
        <f>'2019 год Приложение  4'!G93</f>
        <v>497.4</v>
      </c>
    </row>
    <row r="117" spans="1:9" ht="31.5">
      <c r="A117" s="11" t="s">
        <v>89</v>
      </c>
      <c r="B117" s="12" t="s">
        <v>173</v>
      </c>
      <c r="C117" s="12" t="s">
        <v>0</v>
      </c>
      <c r="D117" s="13">
        <f>D118</f>
        <v>5363.9</v>
      </c>
      <c r="E117" s="13">
        <f>E118</f>
        <v>5363.9</v>
      </c>
      <c r="F117" s="13">
        <f>F118</f>
        <v>5363.9</v>
      </c>
      <c r="G117" s="176">
        <v>2120</v>
      </c>
      <c r="H117" s="176">
        <v>2120</v>
      </c>
      <c r="I117" s="176">
        <v>2120</v>
      </c>
    </row>
    <row r="118" spans="1:9" ht="31.5">
      <c r="A118" s="42" t="s">
        <v>250</v>
      </c>
      <c r="B118" s="44" t="s">
        <v>245</v>
      </c>
      <c r="C118" s="44"/>
      <c r="D118" s="45">
        <f>D119+D120</f>
        <v>5363.9</v>
      </c>
      <c r="E118" s="45">
        <f>E119+E120</f>
        <v>5363.9</v>
      </c>
      <c r="F118" s="45">
        <f>F119+F120</f>
        <v>5363.9</v>
      </c>
      <c r="G118" s="176">
        <f>D117-G117</f>
        <v>3243.8999999999996</v>
      </c>
      <c r="H118" s="176">
        <f>E117-H117</f>
        <v>3243.8999999999996</v>
      </c>
      <c r="I118" s="176">
        <f>F117-I117</f>
        <v>3243.8999999999996</v>
      </c>
    </row>
    <row r="119" spans="1:6" ht="31.5">
      <c r="A119" s="42" t="s">
        <v>13</v>
      </c>
      <c r="B119" s="44" t="s">
        <v>245</v>
      </c>
      <c r="C119" s="44" t="s">
        <v>8</v>
      </c>
      <c r="D119" s="45">
        <f>'2019 год Приложение  4'!E286</f>
        <v>228.7</v>
      </c>
      <c r="E119" s="45">
        <f>'2019 год Приложение  4'!F286</f>
        <v>228.7</v>
      </c>
      <c r="F119" s="45">
        <f>'2019 год Приложение  4'!G286</f>
        <v>228.7</v>
      </c>
    </row>
    <row r="120" spans="1:6" ht="31.5">
      <c r="A120" s="81" t="s">
        <v>10</v>
      </c>
      <c r="B120" s="44" t="s">
        <v>245</v>
      </c>
      <c r="C120" s="44" t="s">
        <v>11</v>
      </c>
      <c r="D120" s="45">
        <f>'2019 год Приложение  4'!E287</f>
        <v>5135.2</v>
      </c>
      <c r="E120" s="45">
        <f>'2019 год Приложение  4'!F287</f>
        <v>5135.2</v>
      </c>
      <c r="F120" s="45">
        <f>'2019 год Приложение  4'!G287</f>
        <v>5135.2</v>
      </c>
    </row>
    <row r="121" spans="1:6" ht="31.5">
      <c r="A121" s="11" t="s">
        <v>82</v>
      </c>
      <c r="B121" s="12" t="s">
        <v>166</v>
      </c>
      <c r="C121" s="12" t="s">
        <v>0</v>
      </c>
      <c r="D121" s="13">
        <f>D122+D126</f>
        <v>61802.6</v>
      </c>
      <c r="E121" s="13">
        <f>E122+E126</f>
        <v>61767.1</v>
      </c>
      <c r="F121" s="13">
        <f>F122+F126</f>
        <v>57696.399999999994</v>
      </c>
    </row>
    <row r="122" spans="1:6" ht="31.5">
      <c r="A122" s="42" t="s">
        <v>14</v>
      </c>
      <c r="B122" s="44" t="s">
        <v>167</v>
      </c>
      <c r="C122" s="44"/>
      <c r="D122" s="45">
        <f>D123+D124+D125</f>
        <v>32143.8</v>
      </c>
      <c r="E122" s="45">
        <f>E123+E124+E125</f>
        <v>32114.3</v>
      </c>
      <c r="F122" s="45">
        <f>F123+F124+F125</f>
        <v>29336.8</v>
      </c>
    </row>
    <row r="123" spans="1:6" ht="63">
      <c r="A123" s="42" t="s">
        <v>15</v>
      </c>
      <c r="B123" s="44" t="s">
        <v>167</v>
      </c>
      <c r="C123" s="44" t="s">
        <v>16</v>
      </c>
      <c r="D123" s="45">
        <f>'2019 год Приложение  4'!E290</f>
        <v>25758.3</v>
      </c>
      <c r="E123" s="45">
        <f>'2019 год Приложение  4'!F290</f>
        <v>25758.3</v>
      </c>
      <c r="F123" s="45">
        <f>'2019 год Приложение  4'!G290</f>
        <v>25080.2</v>
      </c>
    </row>
    <row r="124" spans="1:6" ht="31.5">
      <c r="A124" s="42" t="s">
        <v>13</v>
      </c>
      <c r="B124" s="44" t="s">
        <v>167</v>
      </c>
      <c r="C124" s="44" t="s">
        <v>8</v>
      </c>
      <c r="D124" s="45">
        <f>'2019 год Приложение  4'!E291</f>
        <v>6149</v>
      </c>
      <c r="E124" s="45">
        <f>'2019 год Приложение  4'!F291</f>
        <v>6119.5</v>
      </c>
      <c r="F124" s="45">
        <f>'2019 год Приложение  4'!G291</f>
        <v>4020.1</v>
      </c>
    </row>
    <row r="125" spans="1:6" ht="15.75">
      <c r="A125" s="47" t="s">
        <v>9</v>
      </c>
      <c r="B125" s="44" t="s">
        <v>167</v>
      </c>
      <c r="C125" s="44" t="s">
        <v>12</v>
      </c>
      <c r="D125" s="45">
        <f>'2019 год Приложение  4'!E292</f>
        <v>236.5</v>
      </c>
      <c r="E125" s="45">
        <f>'2019 год Приложение  4'!F292</f>
        <v>236.5</v>
      </c>
      <c r="F125" s="45">
        <f>'2019 год Приложение  4'!G292</f>
        <v>236.5</v>
      </c>
    </row>
    <row r="126" spans="1:6" ht="31.5">
      <c r="A126" s="42" t="s">
        <v>60</v>
      </c>
      <c r="B126" s="44" t="s">
        <v>168</v>
      </c>
      <c r="C126" s="44"/>
      <c r="D126" s="45">
        <f>D127+D128</f>
        <v>29658.8</v>
      </c>
      <c r="E126" s="45">
        <f>E127+E128</f>
        <v>29652.8</v>
      </c>
      <c r="F126" s="45">
        <f>F127+F128</f>
        <v>28359.6</v>
      </c>
    </row>
    <row r="127" spans="1:6" ht="63">
      <c r="A127" s="42" t="s">
        <v>15</v>
      </c>
      <c r="B127" s="44" t="s">
        <v>168</v>
      </c>
      <c r="C127" s="44" t="s">
        <v>16</v>
      </c>
      <c r="D127" s="45">
        <f>'2019 год Приложение  4'!E294</f>
        <v>28155.6</v>
      </c>
      <c r="E127" s="45">
        <f>'2019 год Приложение  4'!F294</f>
        <v>28155.6</v>
      </c>
      <c r="F127" s="45">
        <f>'2019 год Приложение  4'!G294</f>
        <v>27836</v>
      </c>
    </row>
    <row r="128" spans="1:6" ht="31.5">
      <c r="A128" s="42" t="s">
        <v>13</v>
      </c>
      <c r="B128" s="44" t="s">
        <v>168</v>
      </c>
      <c r="C128" s="44" t="s">
        <v>8</v>
      </c>
      <c r="D128" s="45">
        <f>'2019 год Приложение  4'!E295</f>
        <v>1503.2</v>
      </c>
      <c r="E128" s="45">
        <f>'2019 год Приложение  4'!F295</f>
        <v>1497.2</v>
      </c>
      <c r="F128" s="45">
        <f>'2019 год Приложение  4'!G295</f>
        <v>523.6</v>
      </c>
    </row>
    <row r="129" spans="1:6" ht="31.5">
      <c r="A129" s="31" t="s">
        <v>90</v>
      </c>
      <c r="B129" s="32" t="s">
        <v>179</v>
      </c>
      <c r="C129" s="32" t="s">
        <v>0</v>
      </c>
      <c r="D129" s="33">
        <f>D130+D134+D136+D138+D140+D142+D146+D132</f>
        <v>111457.1</v>
      </c>
      <c r="E129" s="33">
        <f>E130+E134+E136+E138+E140+E142+E146+E132</f>
        <v>103011.09999999999</v>
      </c>
      <c r="F129" s="33">
        <f>F130+F134+F136+F138+F140+F142+F146+F132</f>
        <v>98965.29999999999</v>
      </c>
    </row>
    <row r="130" spans="1:6" ht="31.5">
      <c r="A130" s="42" t="s">
        <v>55</v>
      </c>
      <c r="B130" s="44" t="s">
        <v>178</v>
      </c>
      <c r="C130" s="44"/>
      <c r="D130" s="21">
        <f>'2019 год Приложение  4'!E206</f>
        <v>25130.3</v>
      </c>
      <c r="E130" s="21">
        <f>'2019 год Приложение  4'!F206</f>
        <v>23752</v>
      </c>
      <c r="F130" s="21">
        <f>'2019 год Приложение  4'!G206</f>
        <v>22864.4</v>
      </c>
    </row>
    <row r="131" spans="1:6" ht="31.5">
      <c r="A131" s="23" t="s">
        <v>10</v>
      </c>
      <c r="B131" s="44" t="s">
        <v>178</v>
      </c>
      <c r="C131" s="44" t="s">
        <v>11</v>
      </c>
      <c r="D131" s="21">
        <f>'2019 год Приложение  4'!E207</f>
        <v>25130.3</v>
      </c>
      <c r="E131" s="21">
        <f>'2019 год Приложение  4'!F207</f>
        <v>23752</v>
      </c>
      <c r="F131" s="21">
        <f>'2019 год Приложение  4'!G207</f>
        <v>22864.4</v>
      </c>
    </row>
    <row r="132" spans="1:6" ht="31.5">
      <c r="A132" s="23" t="s">
        <v>345</v>
      </c>
      <c r="B132" s="44" t="s">
        <v>344</v>
      </c>
      <c r="C132" s="44"/>
      <c r="D132" s="21">
        <f>D133</f>
        <v>0</v>
      </c>
      <c r="E132" s="21">
        <f>E133</f>
        <v>0</v>
      </c>
      <c r="F132" s="21">
        <f>F133</f>
        <v>0</v>
      </c>
    </row>
    <row r="133" spans="1:6" ht="31.5">
      <c r="A133" s="23" t="s">
        <v>10</v>
      </c>
      <c r="B133" s="44" t="s">
        <v>344</v>
      </c>
      <c r="C133" s="44" t="s">
        <v>11</v>
      </c>
      <c r="D133" s="21">
        <f>'2019 год Приложение  4'!E209</f>
        <v>0</v>
      </c>
      <c r="E133" s="21">
        <f>'2019 год Приложение  4'!F209</f>
        <v>0</v>
      </c>
      <c r="F133" s="21">
        <f>'2019 год Приложение  4'!G209</f>
        <v>0</v>
      </c>
    </row>
    <row r="134" spans="1:6" ht="15.75">
      <c r="A134" s="23" t="s">
        <v>264</v>
      </c>
      <c r="B134" s="44" t="s">
        <v>265</v>
      </c>
      <c r="C134" s="44"/>
      <c r="D134" s="21">
        <f>'2019 год Приложение  4'!E210</f>
        <v>198</v>
      </c>
      <c r="E134" s="21">
        <f>'2019 год Приложение  4'!F210</f>
        <v>98</v>
      </c>
      <c r="F134" s="21">
        <f>'2019 год Приложение  4'!G210</f>
        <v>0</v>
      </c>
    </row>
    <row r="135" spans="1:10" ht="31.5">
      <c r="A135" s="75" t="s">
        <v>10</v>
      </c>
      <c r="B135" s="44" t="s">
        <v>265</v>
      </c>
      <c r="C135" s="44" t="s">
        <v>11</v>
      </c>
      <c r="D135" s="21">
        <f>'2019 год Приложение  4'!E211</f>
        <v>198</v>
      </c>
      <c r="E135" s="21">
        <f>'2019 год Приложение  4'!F211</f>
        <v>98</v>
      </c>
      <c r="F135" s="21">
        <f>'2019 год Приложение  4'!G211</f>
        <v>0</v>
      </c>
      <c r="H135" s="28">
        <f>D130+D136+D138</f>
        <v>91267.1</v>
      </c>
      <c r="I135" s="28">
        <f>E130+E136+E138</f>
        <v>85907.7</v>
      </c>
      <c r="J135" s="28">
        <f>F130+F136+F138</f>
        <v>81959.9</v>
      </c>
    </row>
    <row r="136" spans="1:6" ht="31.5">
      <c r="A136" s="42" t="s">
        <v>57</v>
      </c>
      <c r="B136" s="44" t="s">
        <v>180</v>
      </c>
      <c r="C136" s="44"/>
      <c r="D136" s="21">
        <f>'2019 год Приложение  4'!E212</f>
        <v>43731.2</v>
      </c>
      <c r="E136" s="21">
        <f>'2019 год Приложение  4'!F212</f>
        <v>41313.6</v>
      </c>
      <c r="F136" s="21">
        <f>'2019 год Приложение  4'!G212</f>
        <v>39210.4</v>
      </c>
    </row>
    <row r="137" spans="1:6" ht="31.5">
      <c r="A137" s="75" t="s">
        <v>10</v>
      </c>
      <c r="B137" s="44" t="s">
        <v>180</v>
      </c>
      <c r="C137" s="44" t="s">
        <v>11</v>
      </c>
      <c r="D137" s="21">
        <f>'2019 год Приложение  4'!E213</f>
        <v>43731.2</v>
      </c>
      <c r="E137" s="21">
        <f>'2019 год Приложение  4'!F213</f>
        <v>41313.6</v>
      </c>
      <c r="F137" s="21">
        <f>'2019 год Приложение  4'!G213</f>
        <v>39210.4</v>
      </c>
    </row>
    <row r="138" spans="1:6" ht="47.25">
      <c r="A138" s="42" t="s">
        <v>56</v>
      </c>
      <c r="B138" s="44" t="s">
        <v>181</v>
      </c>
      <c r="C138" s="44"/>
      <c r="D138" s="21">
        <f>'2019 год Приложение  4'!E214</f>
        <v>22405.6</v>
      </c>
      <c r="E138" s="21">
        <f>'2019 год Приложение  4'!F214</f>
        <v>20842.1</v>
      </c>
      <c r="F138" s="21">
        <f>'2019 год Приложение  4'!G214</f>
        <v>19885.1</v>
      </c>
    </row>
    <row r="139" spans="1:6" ht="31.5">
      <c r="A139" s="120" t="s">
        <v>10</v>
      </c>
      <c r="B139" s="44" t="s">
        <v>181</v>
      </c>
      <c r="C139" s="44" t="s">
        <v>11</v>
      </c>
      <c r="D139" s="21">
        <f>'2019 год Приложение  4'!E215</f>
        <v>22405.6</v>
      </c>
      <c r="E139" s="21">
        <f>'2019 год Приложение  4'!F215</f>
        <v>20842.1</v>
      </c>
      <c r="F139" s="21">
        <f>'2019 год Приложение  4'!G215</f>
        <v>19885.1</v>
      </c>
    </row>
    <row r="140" spans="1:6" ht="15.75">
      <c r="A140" s="42" t="s">
        <v>240</v>
      </c>
      <c r="B140" s="44" t="s">
        <v>241</v>
      </c>
      <c r="C140" s="44"/>
      <c r="D140" s="21">
        <f>'2019 год Приложение  4'!E216</f>
        <v>20</v>
      </c>
      <c r="E140" s="21">
        <f>'2019 год Приложение  4'!F216</f>
        <v>20</v>
      </c>
      <c r="F140" s="21">
        <f>'2019 год Приложение  4'!G216</f>
        <v>20</v>
      </c>
    </row>
    <row r="141" spans="1:6" ht="15.75">
      <c r="A141" s="42" t="s">
        <v>29</v>
      </c>
      <c r="B141" s="44" t="s">
        <v>241</v>
      </c>
      <c r="C141" s="44" t="s">
        <v>17</v>
      </c>
      <c r="D141" s="21">
        <f>'2019 год Приложение  4'!E217</f>
        <v>20</v>
      </c>
      <c r="E141" s="21">
        <f>'2019 год Приложение  4'!F217</f>
        <v>20</v>
      </c>
      <c r="F141" s="21">
        <f>'2019 год Приложение  4'!G217</f>
        <v>20</v>
      </c>
    </row>
    <row r="142" spans="1:6" ht="15.75">
      <c r="A142" s="42" t="s">
        <v>23</v>
      </c>
      <c r="B142" s="44" t="s">
        <v>182</v>
      </c>
      <c r="C142" s="44"/>
      <c r="D142" s="21">
        <f>'2019 год Приложение  4'!E218</f>
        <v>7813.400000000001</v>
      </c>
      <c r="E142" s="21">
        <f>'2019 год Приложение  4'!F218</f>
        <v>7583.900000000001</v>
      </c>
      <c r="F142" s="21">
        <f>'2019 год Приложение  4'!G218</f>
        <v>7583.900000000001</v>
      </c>
    </row>
    <row r="143" spans="1:6" ht="63">
      <c r="A143" s="23" t="s">
        <v>15</v>
      </c>
      <c r="B143" s="44" t="s">
        <v>182</v>
      </c>
      <c r="C143" s="44" t="s">
        <v>16</v>
      </c>
      <c r="D143" s="21">
        <f>'2019 год Приложение  4'!E219</f>
        <v>6864.6</v>
      </c>
      <c r="E143" s="21">
        <f>'2019 год Приложение  4'!F219</f>
        <v>6635.1</v>
      </c>
      <c r="F143" s="21">
        <f>'2019 год Приложение  4'!G219</f>
        <v>6635.1</v>
      </c>
    </row>
    <row r="144" spans="1:6" ht="31.5">
      <c r="A144" s="59" t="s">
        <v>13</v>
      </c>
      <c r="B144" s="44" t="s">
        <v>182</v>
      </c>
      <c r="C144" s="44" t="s">
        <v>8</v>
      </c>
      <c r="D144" s="21">
        <f>'2019 год Приложение  4'!E220</f>
        <v>930</v>
      </c>
      <c r="E144" s="21">
        <f>'2019 год Приложение  4'!F220</f>
        <v>930</v>
      </c>
      <c r="F144" s="21">
        <f>'2019 год Приложение  4'!G220</f>
        <v>930</v>
      </c>
    </row>
    <row r="145" spans="1:6" ht="15.75">
      <c r="A145" s="59" t="s">
        <v>9</v>
      </c>
      <c r="B145" s="44" t="s">
        <v>182</v>
      </c>
      <c r="C145" s="44" t="s">
        <v>12</v>
      </c>
      <c r="D145" s="21">
        <f>'2019 год Приложение  4'!E221</f>
        <v>18.8</v>
      </c>
      <c r="E145" s="21">
        <f>'2019 год Приложение  4'!F221</f>
        <v>18.8</v>
      </c>
      <c r="F145" s="21">
        <f>'2019 год Приложение  4'!G221</f>
        <v>18.8</v>
      </c>
    </row>
    <row r="146" spans="1:6" ht="31.5">
      <c r="A146" s="42" t="s">
        <v>54</v>
      </c>
      <c r="B146" s="44" t="s">
        <v>183</v>
      </c>
      <c r="C146" s="44"/>
      <c r="D146" s="21">
        <f>'2019 год Приложение  4'!E222</f>
        <v>12158.6</v>
      </c>
      <c r="E146" s="21">
        <f>'2019 год Приложение  4'!F222</f>
        <v>9401.5</v>
      </c>
      <c r="F146" s="21">
        <f>'2019 год Приложение  4'!G222</f>
        <v>9401.5</v>
      </c>
    </row>
    <row r="147" spans="1:8" ht="63">
      <c r="A147" s="23" t="s">
        <v>15</v>
      </c>
      <c r="B147" s="44" t="s">
        <v>183</v>
      </c>
      <c r="C147" s="44" t="s">
        <v>16</v>
      </c>
      <c r="D147" s="21">
        <f>'2019 год Приложение  4'!E223</f>
        <v>8708.8</v>
      </c>
      <c r="E147" s="21">
        <f>'2019 год Приложение  4'!F223</f>
        <v>8708.8</v>
      </c>
      <c r="F147" s="21">
        <f>'2019 год Приложение  4'!G223</f>
        <v>8708.8</v>
      </c>
      <c r="H147" s="28"/>
    </row>
    <row r="148" spans="1:6" ht="31.5">
      <c r="A148" s="59" t="s">
        <v>13</v>
      </c>
      <c r="B148" s="44" t="s">
        <v>183</v>
      </c>
      <c r="C148" s="44" t="s">
        <v>8</v>
      </c>
      <c r="D148" s="21">
        <f>'2019 год Приложение  4'!E224</f>
        <v>690.2</v>
      </c>
      <c r="E148" s="21">
        <f>'2019 год Приложение  4'!F224</f>
        <v>690.2</v>
      </c>
      <c r="F148" s="21">
        <f>'2019 год Приложение  4'!G224</f>
        <v>690.2</v>
      </c>
    </row>
    <row r="149" spans="1:6" ht="15.75">
      <c r="A149" s="42" t="s">
        <v>29</v>
      </c>
      <c r="B149" s="44" t="s">
        <v>183</v>
      </c>
      <c r="C149" s="44" t="s">
        <v>17</v>
      </c>
      <c r="D149" s="21">
        <f>'2019 год Приложение  4'!E225</f>
        <v>2757.1</v>
      </c>
      <c r="E149" s="21">
        <f>'2019 год Приложение  4'!F225</f>
        <v>0</v>
      </c>
      <c r="F149" s="21">
        <f>'2019 год Приложение  4'!G225</f>
        <v>0</v>
      </c>
    </row>
    <row r="150" spans="1:6" ht="15.75">
      <c r="A150" s="59" t="s">
        <v>9</v>
      </c>
      <c r="B150" s="44" t="s">
        <v>183</v>
      </c>
      <c r="C150" s="44" t="s">
        <v>12</v>
      </c>
      <c r="D150" s="21">
        <f>'2019 год Приложение  4'!E226</f>
        <v>2.5</v>
      </c>
      <c r="E150" s="21">
        <f>'2019 год Приложение  4'!F226</f>
        <v>2.5</v>
      </c>
      <c r="F150" s="21">
        <f>'2019 год Приложение  4'!G226</f>
        <v>2.5</v>
      </c>
    </row>
    <row r="151" spans="1:6" ht="31.5">
      <c r="A151" s="31" t="s">
        <v>58</v>
      </c>
      <c r="B151" s="32" t="s">
        <v>184</v>
      </c>
      <c r="C151" s="32" t="s">
        <v>0</v>
      </c>
      <c r="D151" s="33">
        <f>D158+D154+D152+D160+D156</f>
        <v>58420.7</v>
      </c>
      <c r="E151" s="33">
        <f>E158+E154+E152+E160+E156</f>
        <v>58420.7</v>
      </c>
      <c r="F151" s="33">
        <f>F158+F154+F152+F160+F156</f>
        <v>58420.7</v>
      </c>
    </row>
    <row r="152" spans="1:6" ht="31.5">
      <c r="A152" s="42" t="s">
        <v>59</v>
      </c>
      <c r="B152" s="44" t="s">
        <v>185</v>
      </c>
      <c r="C152" s="44"/>
      <c r="D152" s="38">
        <f>'2019 год Приложение  4'!E95</f>
        <v>56000</v>
      </c>
      <c r="E152" s="38">
        <f>'2019 год Приложение  4'!F95</f>
        <v>56000</v>
      </c>
      <c r="F152" s="38">
        <f>'2019 год Приложение  4'!G95</f>
        <v>56000</v>
      </c>
    </row>
    <row r="153" spans="1:6" ht="31.5">
      <c r="A153" s="60" t="s">
        <v>10</v>
      </c>
      <c r="B153" s="44" t="s">
        <v>185</v>
      </c>
      <c r="C153" s="44" t="s">
        <v>11</v>
      </c>
      <c r="D153" s="38">
        <f>'2019 год Приложение  4'!E96</f>
        <v>56000</v>
      </c>
      <c r="E153" s="38">
        <f>'2019 год Приложение  4'!F96</f>
        <v>56000</v>
      </c>
      <c r="F153" s="38">
        <f>'2019 год Приложение  4'!G96</f>
        <v>56000</v>
      </c>
    </row>
    <row r="154" spans="1:6" ht="15.75">
      <c r="A154" s="61" t="s">
        <v>43</v>
      </c>
      <c r="B154" s="44" t="s">
        <v>186</v>
      </c>
      <c r="C154" s="44"/>
      <c r="D154" s="38">
        <f>'2019 год Приложение  4'!E97</f>
        <v>300.7</v>
      </c>
      <c r="E154" s="38">
        <f>'2019 год Приложение  4'!F97</f>
        <v>300.7</v>
      </c>
      <c r="F154" s="38">
        <f>'2019 год Приложение  4'!G97</f>
        <v>300.7</v>
      </c>
    </row>
    <row r="155" spans="1:6" ht="31.5">
      <c r="A155" s="61" t="s">
        <v>10</v>
      </c>
      <c r="B155" s="44" t="s">
        <v>186</v>
      </c>
      <c r="C155" s="44" t="s">
        <v>11</v>
      </c>
      <c r="D155" s="38">
        <f>'2019 год Приложение  4'!E98</f>
        <v>300.7</v>
      </c>
      <c r="E155" s="38">
        <f>'2019 год Приложение  4'!F98</f>
        <v>300.7</v>
      </c>
      <c r="F155" s="38">
        <f>'2019 год Приложение  4'!G98</f>
        <v>300.7</v>
      </c>
    </row>
    <row r="156" spans="1:6" ht="31.5">
      <c r="A156" s="100" t="s">
        <v>283</v>
      </c>
      <c r="B156" s="44" t="s">
        <v>282</v>
      </c>
      <c r="C156" s="16"/>
      <c r="D156" s="38">
        <f>'2019 год Приложение  4'!E99</f>
        <v>20</v>
      </c>
      <c r="E156" s="38">
        <f>'2019 год Приложение  4'!F99</f>
        <v>20</v>
      </c>
      <c r="F156" s="38">
        <f>'2019 год Приложение  4'!G99</f>
        <v>20</v>
      </c>
    </row>
    <row r="157" spans="1:6" ht="31.5">
      <c r="A157" s="23" t="s">
        <v>13</v>
      </c>
      <c r="B157" s="44" t="s">
        <v>282</v>
      </c>
      <c r="C157" s="16" t="s">
        <v>8</v>
      </c>
      <c r="D157" s="38">
        <f>'2019 год Приложение  4'!E100</f>
        <v>20</v>
      </c>
      <c r="E157" s="38">
        <f>'2019 год Приложение  4'!F100</f>
        <v>20</v>
      </c>
      <c r="F157" s="38">
        <f>'2019 год Приложение  4'!G100</f>
        <v>20</v>
      </c>
    </row>
    <row r="158" spans="1:6" ht="31.5">
      <c r="A158" s="100" t="s">
        <v>283</v>
      </c>
      <c r="B158" s="44" t="s">
        <v>187</v>
      </c>
      <c r="C158" s="44"/>
      <c r="D158" s="38">
        <f>'2019 год Приложение  4'!E101</f>
        <v>2000</v>
      </c>
      <c r="E158" s="38">
        <f>'2019 год Приложение  4'!F101</f>
        <v>2000</v>
      </c>
      <c r="F158" s="38">
        <f>'2019 год Приложение  4'!G101</f>
        <v>2000</v>
      </c>
    </row>
    <row r="159" spans="1:6" ht="31.5">
      <c r="A159" s="23" t="s">
        <v>13</v>
      </c>
      <c r="B159" s="44" t="s">
        <v>187</v>
      </c>
      <c r="C159" s="44" t="s">
        <v>8</v>
      </c>
      <c r="D159" s="38">
        <f>'2019 год Приложение  4'!E102</f>
        <v>2000</v>
      </c>
      <c r="E159" s="38">
        <f>'2019 год Приложение  4'!F102</f>
        <v>2000</v>
      </c>
      <c r="F159" s="38">
        <f>'2019 год Приложение  4'!G102</f>
        <v>2000</v>
      </c>
    </row>
    <row r="160" spans="1:6" ht="47.25">
      <c r="A160" s="23" t="s">
        <v>252</v>
      </c>
      <c r="B160" s="44" t="s">
        <v>266</v>
      </c>
      <c r="C160" s="16"/>
      <c r="D160" s="38">
        <f>'2019 год Приложение  4'!E103</f>
        <v>100</v>
      </c>
      <c r="E160" s="38">
        <f>'2019 год Приложение  4'!F103</f>
        <v>100</v>
      </c>
      <c r="F160" s="38">
        <f>'2019 год Приложение  4'!G103</f>
        <v>100</v>
      </c>
    </row>
    <row r="161" spans="1:6" ht="31.5">
      <c r="A161" s="23" t="s">
        <v>10</v>
      </c>
      <c r="B161" s="44" t="s">
        <v>266</v>
      </c>
      <c r="C161" s="16" t="s">
        <v>11</v>
      </c>
      <c r="D161" s="38">
        <f>'2019 год Приложение  4'!E104</f>
        <v>100</v>
      </c>
      <c r="E161" s="38">
        <f>'2019 год Приложение  4'!F104</f>
        <v>100</v>
      </c>
      <c r="F161" s="38">
        <f>'2019 год Приложение  4'!G104</f>
        <v>100</v>
      </c>
    </row>
    <row r="162" spans="1:9" ht="31.5">
      <c r="A162" s="31" t="s">
        <v>91</v>
      </c>
      <c r="B162" s="32" t="s">
        <v>200</v>
      </c>
      <c r="C162" s="32" t="s">
        <v>0</v>
      </c>
      <c r="D162" s="33">
        <f>D171+D184+D214+D163</f>
        <v>164107.3</v>
      </c>
      <c r="E162" s="33">
        <f>E171+E184+E214+E163</f>
        <v>169981.2</v>
      </c>
      <c r="F162" s="33">
        <f>F171+F184+F214+F163</f>
        <v>168800.30000000002</v>
      </c>
      <c r="G162" s="28">
        <f>D162-G196</f>
        <v>163058.59999999998</v>
      </c>
      <c r="H162" s="28">
        <f>E162-H196</f>
        <v>168902</v>
      </c>
      <c r="I162" s="28">
        <f>F162-I196</f>
        <v>167721.1</v>
      </c>
    </row>
    <row r="163" spans="1:6" ht="31.5">
      <c r="A163" s="11" t="s">
        <v>311</v>
      </c>
      <c r="B163" s="107" t="s">
        <v>201</v>
      </c>
      <c r="C163" s="107"/>
      <c r="D163" s="159">
        <f>D164+D166</f>
        <v>25979.199999999997</v>
      </c>
      <c r="E163" s="159">
        <f>E164+E166</f>
        <v>26144.4</v>
      </c>
      <c r="F163" s="159">
        <f>F164+F166</f>
        <v>25122.5</v>
      </c>
    </row>
    <row r="164" spans="1:6" ht="15.75">
      <c r="A164" s="154" t="s">
        <v>310</v>
      </c>
      <c r="B164" s="37" t="s">
        <v>309</v>
      </c>
      <c r="C164" s="37"/>
      <c r="D164" s="38">
        <f>D165</f>
        <v>7041.4</v>
      </c>
      <c r="E164" s="38">
        <f>E165</f>
        <v>7530.9</v>
      </c>
      <c r="F164" s="38">
        <f>F165</f>
        <v>6767.5</v>
      </c>
    </row>
    <row r="165" spans="1:6" ht="15.75">
      <c r="A165" s="154" t="s">
        <v>296</v>
      </c>
      <c r="B165" s="37" t="s">
        <v>309</v>
      </c>
      <c r="C165" s="37" t="s">
        <v>297</v>
      </c>
      <c r="D165" s="38">
        <f>'2019 год Приложение  4'!E108</f>
        <v>7041.4</v>
      </c>
      <c r="E165" s="38">
        <f>'2019 год Приложение  4'!F108</f>
        <v>7530.9</v>
      </c>
      <c r="F165" s="38">
        <f>'2019 год Приложение  4'!G108</f>
        <v>6767.5</v>
      </c>
    </row>
    <row r="166" spans="1:6" ht="31.5">
      <c r="A166" s="76" t="s">
        <v>14</v>
      </c>
      <c r="B166" s="16" t="s">
        <v>202</v>
      </c>
      <c r="C166" s="22"/>
      <c r="D166" s="21">
        <f>SUM(D167:D170)</f>
        <v>18937.8</v>
      </c>
      <c r="E166" s="21">
        <f>SUM(E167:E170)</f>
        <v>18613.5</v>
      </c>
      <c r="F166" s="21">
        <f>SUM(F167:F170)</f>
        <v>18355</v>
      </c>
    </row>
    <row r="167" spans="1:6" ht="63">
      <c r="A167" s="57" t="s">
        <v>15</v>
      </c>
      <c r="B167" s="16" t="s">
        <v>202</v>
      </c>
      <c r="C167" s="44" t="s">
        <v>16</v>
      </c>
      <c r="D167" s="21">
        <f>'2019 год Приложение  4'!E304</f>
        <v>17320.6</v>
      </c>
      <c r="E167" s="21">
        <f>'2019 год Приложение  4'!F304</f>
        <v>17274.6</v>
      </c>
      <c r="F167" s="21">
        <f>'2019 год Приложение  4'!G304</f>
        <v>17191.6</v>
      </c>
    </row>
    <row r="168" spans="1:6" ht="31.5">
      <c r="A168" s="47" t="s">
        <v>13</v>
      </c>
      <c r="B168" s="16" t="s">
        <v>202</v>
      </c>
      <c r="C168" s="44" t="s">
        <v>8</v>
      </c>
      <c r="D168" s="21">
        <f>'2019 год Приложение  4'!E305</f>
        <v>1280.2</v>
      </c>
      <c r="E168" s="21">
        <f>'2019 год Приложение  4'!F305</f>
        <v>1315.9</v>
      </c>
      <c r="F168" s="21">
        <f>'2019 год Приложение  4'!G305</f>
        <v>1140.4</v>
      </c>
    </row>
    <row r="169" spans="1:6" ht="15.75">
      <c r="A169" s="43" t="s">
        <v>29</v>
      </c>
      <c r="B169" s="16" t="s">
        <v>202</v>
      </c>
      <c r="C169" s="44" t="s">
        <v>17</v>
      </c>
      <c r="D169" s="21">
        <f>'2019 год Приложение  4'!E306</f>
        <v>314</v>
      </c>
      <c r="E169" s="21">
        <f>'2019 год Приложение  4'!F306</f>
        <v>0</v>
      </c>
      <c r="F169" s="21">
        <f>'2019 год Приложение  4'!G306</f>
        <v>0</v>
      </c>
    </row>
    <row r="170" spans="1:6" ht="15.75">
      <c r="A170" s="47" t="s">
        <v>9</v>
      </c>
      <c r="B170" s="16" t="s">
        <v>202</v>
      </c>
      <c r="C170" s="44" t="s">
        <v>12</v>
      </c>
      <c r="D170" s="21">
        <f>'2019 год Приложение  4'!E307</f>
        <v>23</v>
      </c>
      <c r="E170" s="21">
        <f>'2019 год Приложение  4'!F307</f>
        <v>23</v>
      </c>
      <c r="F170" s="21">
        <f>'2019 год Приложение  4'!G307</f>
        <v>23</v>
      </c>
    </row>
    <row r="171" spans="1:6" ht="31.5">
      <c r="A171" s="11" t="s">
        <v>93</v>
      </c>
      <c r="B171" s="12" t="s">
        <v>203</v>
      </c>
      <c r="C171" s="12" t="s">
        <v>0</v>
      </c>
      <c r="D171" s="13">
        <f>D172+D174+D176+D180</f>
        <v>25532.399999999998</v>
      </c>
      <c r="E171" s="13">
        <f>E172+E174+E176+E180</f>
        <v>26084.8</v>
      </c>
      <c r="F171" s="13">
        <f>F172+F174+F176+F180</f>
        <v>25925.8</v>
      </c>
    </row>
    <row r="172" spans="1:6" ht="47.25">
      <c r="A172" s="17" t="s">
        <v>63</v>
      </c>
      <c r="B172" s="16" t="s">
        <v>204</v>
      </c>
      <c r="C172" s="8"/>
      <c r="D172" s="9">
        <f>D173</f>
        <v>1135</v>
      </c>
      <c r="E172" s="9">
        <f>E173</f>
        <v>2593</v>
      </c>
      <c r="F172" s="9">
        <f>F173</f>
        <v>2400</v>
      </c>
    </row>
    <row r="173" spans="1:6" ht="31.5">
      <c r="A173" s="47" t="s">
        <v>13</v>
      </c>
      <c r="B173" s="16" t="s">
        <v>204</v>
      </c>
      <c r="C173" s="44" t="s">
        <v>8</v>
      </c>
      <c r="D173" s="21">
        <f>'2019 год Приложение  4'!E238</f>
        <v>1135</v>
      </c>
      <c r="E173" s="21">
        <f>'2019 год Приложение  4'!F238</f>
        <v>2593</v>
      </c>
      <c r="F173" s="21">
        <f>'2019 год Приложение  4'!G238</f>
        <v>2400</v>
      </c>
    </row>
    <row r="174" spans="1:6" ht="23.25" customHeight="1">
      <c r="A174" s="58" t="s">
        <v>18</v>
      </c>
      <c r="B174" s="16" t="s">
        <v>205</v>
      </c>
      <c r="C174" s="22"/>
      <c r="D174" s="21">
        <f>D175</f>
        <v>300</v>
      </c>
      <c r="E174" s="21">
        <f>E175</f>
        <v>456</v>
      </c>
      <c r="F174" s="21">
        <f>F175</f>
        <v>430</v>
      </c>
    </row>
    <row r="175" spans="1:6" ht="31.5">
      <c r="A175" s="47" t="s">
        <v>13</v>
      </c>
      <c r="B175" s="16" t="s">
        <v>205</v>
      </c>
      <c r="C175" s="44" t="s">
        <v>8</v>
      </c>
      <c r="D175" s="21">
        <f>'2019 год Приложение  4'!E240</f>
        <v>300</v>
      </c>
      <c r="E175" s="21">
        <f>'2019 год Приложение  4'!F240</f>
        <v>456</v>
      </c>
      <c r="F175" s="21">
        <f>'2019 год Приложение  4'!G240</f>
        <v>430</v>
      </c>
    </row>
    <row r="176" spans="1:6" ht="31.5">
      <c r="A176" s="58" t="s">
        <v>14</v>
      </c>
      <c r="B176" s="16" t="s">
        <v>206</v>
      </c>
      <c r="C176" s="22"/>
      <c r="D176" s="21">
        <f>SUM(D177:D179)</f>
        <v>16661.899999999998</v>
      </c>
      <c r="E176" s="21">
        <f>SUM(E177:E179)</f>
        <v>16370.3</v>
      </c>
      <c r="F176" s="21">
        <f>SUM(F177:F179)</f>
        <v>16370.3</v>
      </c>
    </row>
    <row r="177" spans="1:6" ht="63">
      <c r="A177" s="57" t="s">
        <v>15</v>
      </c>
      <c r="B177" s="16" t="s">
        <v>206</v>
      </c>
      <c r="C177" s="44" t="s">
        <v>16</v>
      </c>
      <c r="D177" s="21">
        <f>'2019 год Приложение  4'!E242</f>
        <v>14446.3</v>
      </c>
      <c r="E177" s="21">
        <f>'2019 год Приложение  4'!F242</f>
        <v>14446.3</v>
      </c>
      <c r="F177" s="21">
        <f>'2019 год Приложение  4'!G242</f>
        <v>14446.3</v>
      </c>
    </row>
    <row r="178" spans="1:6" ht="31.5">
      <c r="A178" s="47" t="s">
        <v>13</v>
      </c>
      <c r="B178" s="16" t="s">
        <v>206</v>
      </c>
      <c r="C178" s="44" t="s">
        <v>8</v>
      </c>
      <c r="D178" s="21">
        <f>'2019 год Приложение  4'!E243</f>
        <v>2200.6</v>
      </c>
      <c r="E178" s="21">
        <f>'2019 год Приложение  4'!F243</f>
        <v>1909</v>
      </c>
      <c r="F178" s="21">
        <f>'2019 год Приложение  4'!G243</f>
        <v>1909</v>
      </c>
    </row>
    <row r="179" spans="1:6" ht="15.75">
      <c r="A179" s="47" t="s">
        <v>9</v>
      </c>
      <c r="B179" s="16" t="s">
        <v>206</v>
      </c>
      <c r="C179" s="44" t="s">
        <v>12</v>
      </c>
      <c r="D179" s="21">
        <f>'2019 год Приложение  4'!E244</f>
        <v>15</v>
      </c>
      <c r="E179" s="21">
        <f>'2019 год Приложение  4'!F244</f>
        <v>15</v>
      </c>
      <c r="F179" s="21">
        <f>'2019 год Приложение  4'!G244</f>
        <v>15</v>
      </c>
    </row>
    <row r="180" spans="1:6" ht="31.5">
      <c r="A180" s="58" t="s">
        <v>53</v>
      </c>
      <c r="B180" s="16" t="s">
        <v>207</v>
      </c>
      <c r="C180" s="22"/>
      <c r="D180" s="21">
        <f>SUM(D181:D183)</f>
        <v>7435.5</v>
      </c>
      <c r="E180" s="21">
        <f>SUM(E181:E183)</f>
        <v>6665.5</v>
      </c>
      <c r="F180" s="21">
        <f>SUM(F181:F183)</f>
        <v>6725.5</v>
      </c>
    </row>
    <row r="181" spans="1:6" ht="63">
      <c r="A181" s="46" t="s">
        <v>15</v>
      </c>
      <c r="B181" s="16" t="s">
        <v>207</v>
      </c>
      <c r="C181" s="22" t="s">
        <v>16</v>
      </c>
      <c r="D181" s="21">
        <f>'2019 год Приложение  4'!E246</f>
        <v>3020.9</v>
      </c>
      <c r="E181" s="21">
        <f>'2019 год Приложение  4'!F246</f>
        <v>2960.9</v>
      </c>
      <c r="F181" s="21">
        <f>'2019 год Приложение  4'!G246</f>
        <v>3020.9</v>
      </c>
    </row>
    <row r="182" spans="1:6" ht="31.5">
      <c r="A182" s="47" t="s">
        <v>13</v>
      </c>
      <c r="B182" s="16" t="s">
        <v>207</v>
      </c>
      <c r="C182" s="44" t="s">
        <v>8</v>
      </c>
      <c r="D182" s="21">
        <f>'2019 год Приложение  4'!E247</f>
        <v>3714.6000000000004</v>
      </c>
      <c r="E182" s="21">
        <f>'2019 год Приложение  4'!F247</f>
        <v>3004.6</v>
      </c>
      <c r="F182" s="21">
        <f>'2019 год Приложение  4'!G247</f>
        <v>3004.6</v>
      </c>
    </row>
    <row r="183" spans="1:6" ht="15.75">
      <c r="A183" s="47" t="s">
        <v>9</v>
      </c>
      <c r="B183" s="16" t="s">
        <v>207</v>
      </c>
      <c r="C183" s="44" t="s">
        <v>12</v>
      </c>
      <c r="D183" s="21">
        <f>'2019 год Приложение  4'!E248</f>
        <v>700</v>
      </c>
      <c r="E183" s="21">
        <f>'2019 год Приложение  4'!F248</f>
        <v>700</v>
      </c>
      <c r="F183" s="21">
        <f>'2019 год Приложение  4'!G248</f>
        <v>700</v>
      </c>
    </row>
    <row r="184" spans="1:9" ht="15.75">
      <c r="A184" s="11" t="s">
        <v>94</v>
      </c>
      <c r="B184" s="12" t="s">
        <v>208</v>
      </c>
      <c r="C184" s="12" t="s">
        <v>0</v>
      </c>
      <c r="D184" s="13">
        <f>D185+D187+D192+D199+D202+D205+D208+D211+D196</f>
        <v>111333.70000000001</v>
      </c>
      <c r="E184" s="13">
        <f>E185+E187+E192+E199+E202+E205+E208+E211+E196</f>
        <v>116417.00000000001</v>
      </c>
      <c r="F184" s="13">
        <f>F185+F187+F192+F199+F202+F205+F208+F211+F196</f>
        <v>116417.00000000001</v>
      </c>
      <c r="G184" s="28">
        <f>D184-G196</f>
        <v>110285.00000000001</v>
      </c>
      <c r="H184" s="28">
        <f>E184-H196</f>
        <v>115337.80000000002</v>
      </c>
      <c r="I184" s="28">
        <f>F184-I196</f>
        <v>115337.80000000002</v>
      </c>
    </row>
    <row r="185" spans="1:6" ht="31.5">
      <c r="A185" s="17" t="s">
        <v>20</v>
      </c>
      <c r="B185" s="16" t="s">
        <v>209</v>
      </c>
      <c r="C185" s="8"/>
      <c r="D185" s="9">
        <f>D186</f>
        <v>200</v>
      </c>
      <c r="E185" s="9">
        <f>E186</f>
        <v>200</v>
      </c>
      <c r="F185" s="9">
        <f>F186</f>
        <v>200</v>
      </c>
    </row>
    <row r="186" spans="1:6" ht="31.5">
      <c r="A186" s="62" t="s">
        <v>13</v>
      </c>
      <c r="B186" s="16" t="s">
        <v>209</v>
      </c>
      <c r="C186" s="29" t="s">
        <v>8</v>
      </c>
      <c r="D186" s="38">
        <f>'2019 год Приложение  4'!E111</f>
        <v>200</v>
      </c>
      <c r="E186" s="38">
        <f>'2019 год Приложение  4'!F111</f>
        <v>200</v>
      </c>
      <c r="F186" s="38">
        <f>'2019 год Приложение  4'!G111</f>
        <v>200</v>
      </c>
    </row>
    <row r="187" spans="1:6" ht="31.5">
      <c r="A187" s="78" t="s">
        <v>14</v>
      </c>
      <c r="B187" s="16" t="s">
        <v>210</v>
      </c>
      <c r="C187" s="37"/>
      <c r="D187" s="38">
        <f>SUM(D188:D191)</f>
        <v>98758.40000000001</v>
      </c>
      <c r="E187" s="38">
        <f>SUM(E188:E191)</f>
        <v>104611.40000000001</v>
      </c>
      <c r="F187" s="38">
        <f>SUM(F188:F191)</f>
        <v>104611.40000000001</v>
      </c>
    </row>
    <row r="188" spans="1:6" ht="63">
      <c r="A188" s="70" t="s">
        <v>15</v>
      </c>
      <c r="B188" s="16" t="s">
        <v>210</v>
      </c>
      <c r="C188" s="29" t="s">
        <v>16</v>
      </c>
      <c r="D188" s="38">
        <f>'2019 год Приложение  4'!E113</f>
        <v>81368.8</v>
      </c>
      <c r="E188" s="38">
        <f>'2019 год Приложение  4'!F113</f>
        <v>84950.3</v>
      </c>
      <c r="F188" s="38">
        <f>'2019 год Приложение  4'!G113</f>
        <v>84950.3</v>
      </c>
    </row>
    <row r="189" spans="1:6" ht="31.5">
      <c r="A189" s="79" t="s">
        <v>13</v>
      </c>
      <c r="B189" s="16" t="s">
        <v>210</v>
      </c>
      <c r="C189" s="29" t="s">
        <v>8</v>
      </c>
      <c r="D189" s="38">
        <f>'2019 год Приложение  4'!E114</f>
        <v>8728.5</v>
      </c>
      <c r="E189" s="38">
        <f>'2019 год Приложение  4'!F114</f>
        <v>11000</v>
      </c>
      <c r="F189" s="38">
        <f>'2019 год Приложение  4'!G114</f>
        <v>11000</v>
      </c>
    </row>
    <row r="190" spans="1:6" ht="15.75">
      <c r="A190" s="69" t="s">
        <v>80</v>
      </c>
      <c r="B190" s="16" t="s">
        <v>210</v>
      </c>
      <c r="C190" s="29" t="s">
        <v>17</v>
      </c>
      <c r="D190" s="38">
        <f>'2019 год Приложение  4'!E115</f>
        <v>8233.1</v>
      </c>
      <c r="E190" s="38">
        <f>'2019 год Приложение  4'!F115</f>
        <v>8233.1</v>
      </c>
      <c r="F190" s="38">
        <f>'2019 год Приложение  4'!G115</f>
        <v>8233.1</v>
      </c>
    </row>
    <row r="191" spans="1:6" ht="15.75">
      <c r="A191" s="62" t="s">
        <v>9</v>
      </c>
      <c r="B191" s="16" t="s">
        <v>210</v>
      </c>
      <c r="C191" s="29" t="s">
        <v>12</v>
      </c>
      <c r="D191" s="38">
        <f>'2019 год Приложение  4'!E116</f>
        <v>428</v>
      </c>
      <c r="E191" s="38">
        <f>'2019 год Приложение  4'!F116</f>
        <v>428</v>
      </c>
      <c r="F191" s="38">
        <f>'2019 год Приложение  4'!G116</f>
        <v>428</v>
      </c>
    </row>
    <row r="192" spans="1:6" ht="31.5">
      <c r="A192" s="17" t="s">
        <v>60</v>
      </c>
      <c r="B192" s="16" t="s">
        <v>211</v>
      </c>
      <c r="C192" s="8"/>
      <c r="D192" s="9">
        <f>D194+D193+D195</f>
        <v>9841.6</v>
      </c>
      <c r="E192" s="9">
        <f>E194+E193+E195</f>
        <v>10326.4</v>
      </c>
      <c r="F192" s="9">
        <f>F194+F193+F195</f>
        <v>10326.4</v>
      </c>
    </row>
    <row r="193" spans="1:6" ht="63">
      <c r="A193" s="62" t="s">
        <v>15</v>
      </c>
      <c r="B193" s="16" t="s">
        <v>211</v>
      </c>
      <c r="C193" s="29" t="s">
        <v>16</v>
      </c>
      <c r="D193" s="38">
        <f>'2019 год Приложение  4'!E118</f>
        <v>8565.9</v>
      </c>
      <c r="E193" s="38">
        <f>'2019 год Приложение  4'!F118</f>
        <v>8565.9</v>
      </c>
      <c r="F193" s="38">
        <f>'2019 год Приложение  4'!G118</f>
        <v>8565.9</v>
      </c>
    </row>
    <row r="194" spans="1:6" ht="31.5">
      <c r="A194" s="79" t="s">
        <v>13</v>
      </c>
      <c r="B194" s="16" t="s">
        <v>211</v>
      </c>
      <c r="C194" s="29" t="s">
        <v>8</v>
      </c>
      <c r="D194" s="38">
        <f>'2019 год Приложение  4'!E119</f>
        <v>1215.7</v>
      </c>
      <c r="E194" s="38">
        <f>'2019 год Приложение  4'!F119</f>
        <v>1700.5</v>
      </c>
      <c r="F194" s="38">
        <f>'2019 год Приложение  4'!G119</f>
        <v>1700.5</v>
      </c>
    </row>
    <row r="195" spans="1:6" ht="15.75">
      <c r="A195" s="62" t="s">
        <v>9</v>
      </c>
      <c r="B195" s="16" t="s">
        <v>211</v>
      </c>
      <c r="C195" s="29" t="s">
        <v>12</v>
      </c>
      <c r="D195" s="38">
        <f>'2019 год Приложение  4'!E120</f>
        <v>60</v>
      </c>
      <c r="E195" s="38">
        <f>'2019 год Приложение  4'!F120</f>
        <v>60</v>
      </c>
      <c r="F195" s="38">
        <f>'2019 год Приложение  4'!G120</f>
        <v>60</v>
      </c>
    </row>
    <row r="196" spans="1:10" ht="114.75" customHeight="1">
      <c r="A196" s="72" t="s">
        <v>349</v>
      </c>
      <c r="B196" s="29" t="s">
        <v>246</v>
      </c>
      <c r="C196" s="29"/>
      <c r="D196" s="39">
        <f>D197+D198</f>
        <v>23.2</v>
      </c>
      <c r="E196" s="39">
        <f>E197+E198</f>
        <v>23.6</v>
      </c>
      <c r="F196" s="39">
        <f>F197+F198</f>
        <v>23.6</v>
      </c>
      <c r="G196" s="28">
        <f>D196+D199+D202+D205+D208</f>
        <v>1048.7</v>
      </c>
      <c r="H196" s="28">
        <f>E196+E199+E202+E205+E208</f>
        <v>1079.2</v>
      </c>
      <c r="I196" s="28">
        <f>F196+F199+F202+F205+F208</f>
        <v>1079.2</v>
      </c>
      <c r="J196" s="178" t="s">
        <v>346</v>
      </c>
    </row>
    <row r="197" spans="1:6" ht="63">
      <c r="A197" s="46" t="s">
        <v>15</v>
      </c>
      <c r="B197" s="29" t="s">
        <v>246</v>
      </c>
      <c r="C197" s="29" t="s">
        <v>16</v>
      </c>
      <c r="D197" s="39">
        <f>'2019 год Приложение  4'!E122</f>
        <v>15.2</v>
      </c>
      <c r="E197" s="39">
        <f>'2019 год Приложение  4'!F122</f>
        <v>15.600000000000001</v>
      </c>
      <c r="F197" s="39">
        <f>'2019 год Приложение  4'!G122</f>
        <v>15.600000000000001</v>
      </c>
    </row>
    <row r="198" spans="1:6" ht="31.5">
      <c r="A198" s="47" t="s">
        <v>13</v>
      </c>
      <c r="B198" s="29" t="s">
        <v>246</v>
      </c>
      <c r="C198" s="29" t="s">
        <v>8</v>
      </c>
      <c r="D198" s="39">
        <f>'2019 год Приложение  4'!E123</f>
        <v>8</v>
      </c>
      <c r="E198" s="39">
        <f>'2019 год Приложение  4'!F123</f>
        <v>8</v>
      </c>
      <c r="F198" s="39">
        <f>'2019 год Приложение  4'!G123</f>
        <v>8</v>
      </c>
    </row>
    <row r="199" spans="1:10" ht="115.5" customHeight="1">
      <c r="A199" s="40" t="s">
        <v>350</v>
      </c>
      <c r="B199" s="29" t="s">
        <v>217</v>
      </c>
      <c r="C199" s="37"/>
      <c r="D199" s="39">
        <f>D200+D201</f>
        <v>84.5</v>
      </c>
      <c r="E199" s="39">
        <f>E200+E201</f>
        <v>87</v>
      </c>
      <c r="F199" s="39">
        <f>F200+F201</f>
        <v>87</v>
      </c>
      <c r="J199" s="178" t="s">
        <v>347</v>
      </c>
    </row>
    <row r="200" spans="1:6" ht="63">
      <c r="A200" s="71" t="s">
        <v>15</v>
      </c>
      <c r="B200" s="29" t="s">
        <v>217</v>
      </c>
      <c r="C200" s="29" t="s">
        <v>16</v>
      </c>
      <c r="D200" s="39">
        <f>'2019 год Приложение  4'!E125</f>
        <v>82.7</v>
      </c>
      <c r="E200" s="39">
        <f>'2019 год Приложение  4'!F125</f>
        <v>85.2</v>
      </c>
      <c r="F200" s="39">
        <f>'2019 год Приложение  4'!G125</f>
        <v>85.2</v>
      </c>
    </row>
    <row r="201" spans="1:6" ht="31.5">
      <c r="A201" s="79" t="s">
        <v>13</v>
      </c>
      <c r="B201" s="29" t="s">
        <v>217</v>
      </c>
      <c r="C201" s="29" t="s">
        <v>8</v>
      </c>
      <c r="D201" s="39">
        <f>'2019 год Приложение  4'!E126</f>
        <v>1.8</v>
      </c>
      <c r="E201" s="39">
        <f>'2019 год Приложение  4'!F126</f>
        <v>1.8</v>
      </c>
      <c r="F201" s="39">
        <f>'2019 год Приложение  4'!G126</f>
        <v>1.8</v>
      </c>
    </row>
    <row r="202" spans="1:10" ht="78.75">
      <c r="A202" s="41" t="s">
        <v>293</v>
      </c>
      <c r="B202" s="29" t="s">
        <v>218</v>
      </c>
      <c r="C202" s="37"/>
      <c r="D202" s="39">
        <f>D203+D204</f>
        <v>74</v>
      </c>
      <c r="E202" s="39">
        <f>E203+E204</f>
        <v>76</v>
      </c>
      <c r="F202" s="39">
        <f>F203+F204</f>
        <v>76</v>
      </c>
      <c r="J202" s="178"/>
    </row>
    <row r="203" spans="1:6" ht="63">
      <c r="A203" s="71" t="s">
        <v>15</v>
      </c>
      <c r="B203" s="29" t="s">
        <v>218</v>
      </c>
      <c r="C203" s="29" t="s">
        <v>16</v>
      </c>
      <c r="D203" s="39">
        <f>'2019 год Приложение  4'!E128</f>
        <v>69</v>
      </c>
      <c r="E203" s="39">
        <f>'2019 год Приложение  4'!F128</f>
        <v>71</v>
      </c>
      <c r="F203" s="39">
        <f>'2019 год Приложение  4'!G128</f>
        <v>71</v>
      </c>
    </row>
    <row r="204" spans="1:6" ht="31.5">
      <c r="A204" s="79" t="s">
        <v>13</v>
      </c>
      <c r="B204" s="29" t="s">
        <v>218</v>
      </c>
      <c r="C204" s="29" t="s">
        <v>8</v>
      </c>
      <c r="D204" s="39">
        <f>'2019 год Приложение  4'!E129</f>
        <v>5</v>
      </c>
      <c r="E204" s="39">
        <f>'2019 год Приложение  4'!F129</f>
        <v>5</v>
      </c>
      <c r="F204" s="39">
        <f>'2019 год Приложение  4'!G129</f>
        <v>5</v>
      </c>
    </row>
    <row r="205" spans="1:10" ht="78.75">
      <c r="A205" s="170" t="s">
        <v>337</v>
      </c>
      <c r="B205" s="44" t="s">
        <v>219</v>
      </c>
      <c r="C205" s="37"/>
      <c r="D205" s="38">
        <f>D206+D207</f>
        <v>793</v>
      </c>
      <c r="E205" s="38">
        <f>E206+E207</f>
        <v>816.6</v>
      </c>
      <c r="F205" s="38">
        <f>F206+F207</f>
        <v>816.6</v>
      </c>
      <c r="J205" s="178"/>
    </row>
    <row r="206" spans="1:6" ht="63">
      <c r="A206" s="71" t="s">
        <v>15</v>
      </c>
      <c r="B206" s="44" t="s">
        <v>219</v>
      </c>
      <c r="C206" s="29" t="s">
        <v>16</v>
      </c>
      <c r="D206" s="38">
        <f>'2019 год Приложение  4'!E131</f>
        <v>776.1</v>
      </c>
      <c r="E206" s="38">
        <f>'2019 год Приложение  4'!F131</f>
        <v>799</v>
      </c>
      <c r="F206" s="38">
        <f>'2019 год Приложение  4'!G131</f>
        <v>799</v>
      </c>
    </row>
    <row r="207" spans="1:6" ht="31.5">
      <c r="A207" s="79" t="s">
        <v>13</v>
      </c>
      <c r="B207" s="44" t="s">
        <v>219</v>
      </c>
      <c r="C207" s="29" t="s">
        <v>8</v>
      </c>
      <c r="D207" s="38">
        <f>'2019 год Приложение  4'!E132</f>
        <v>16.9</v>
      </c>
      <c r="E207" s="38">
        <f>'2019 год Приложение  4'!F132</f>
        <v>17.6</v>
      </c>
      <c r="F207" s="38">
        <f>'2019 год Приложение  4'!G132</f>
        <v>17.6</v>
      </c>
    </row>
    <row r="208" spans="1:6" ht="63">
      <c r="A208" s="24" t="s">
        <v>248</v>
      </c>
      <c r="B208" s="29" t="s">
        <v>220</v>
      </c>
      <c r="C208" s="37"/>
      <c r="D208" s="39">
        <f>D209+D210</f>
        <v>74</v>
      </c>
      <c r="E208" s="39">
        <f>E209+E210</f>
        <v>76</v>
      </c>
      <c r="F208" s="39">
        <f>F209+F210</f>
        <v>76</v>
      </c>
    </row>
    <row r="209" spans="1:6" ht="63">
      <c r="A209" s="71" t="s">
        <v>15</v>
      </c>
      <c r="B209" s="29" t="s">
        <v>220</v>
      </c>
      <c r="C209" s="29" t="s">
        <v>16</v>
      </c>
      <c r="D209" s="38">
        <f>'2019 год Приложение  4'!E134</f>
        <v>69</v>
      </c>
      <c r="E209" s="38">
        <f>'2019 год Приложение  4'!F134</f>
        <v>71</v>
      </c>
      <c r="F209" s="38">
        <f>'2019 год Приложение  4'!G134</f>
        <v>71</v>
      </c>
    </row>
    <row r="210" spans="1:6" ht="31.5">
      <c r="A210" s="79" t="s">
        <v>13</v>
      </c>
      <c r="B210" s="29" t="s">
        <v>220</v>
      </c>
      <c r="C210" s="29" t="s">
        <v>8</v>
      </c>
      <c r="D210" s="38">
        <f>'2019 год Приложение  4'!E135</f>
        <v>5</v>
      </c>
      <c r="E210" s="38">
        <f>'2019 год Приложение  4'!F135</f>
        <v>5</v>
      </c>
      <c r="F210" s="38">
        <f>'2019 год Приложение  4'!G135</f>
        <v>5</v>
      </c>
    </row>
    <row r="211" spans="1:6" ht="31.5">
      <c r="A211" s="47" t="s">
        <v>53</v>
      </c>
      <c r="B211" s="16" t="s">
        <v>212</v>
      </c>
      <c r="C211" s="44"/>
      <c r="D211" s="9">
        <f>D212+D213</f>
        <v>1485</v>
      </c>
      <c r="E211" s="9">
        <f>E212+E213</f>
        <v>200</v>
      </c>
      <c r="F211" s="9">
        <f>F212+F213</f>
        <v>200</v>
      </c>
    </row>
    <row r="212" spans="1:6" ht="31.5">
      <c r="A212" s="62" t="s">
        <v>13</v>
      </c>
      <c r="B212" s="16" t="s">
        <v>212</v>
      </c>
      <c r="C212" s="29" t="s">
        <v>8</v>
      </c>
      <c r="D212" s="38">
        <f>'2019 год Приложение  4'!E137</f>
        <v>1285</v>
      </c>
      <c r="E212" s="38">
        <f>'2019 год Приложение  4'!F137</f>
        <v>0</v>
      </c>
      <c r="F212" s="38">
        <f>'2019 год Приложение  4'!G137</f>
        <v>0</v>
      </c>
    </row>
    <row r="213" spans="1:6" ht="15.75">
      <c r="A213" s="47" t="s">
        <v>9</v>
      </c>
      <c r="B213" s="16" t="s">
        <v>212</v>
      </c>
      <c r="C213" s="29" t="s">
        <v>12</v>
      </c>
      <c r="D213" s="38">
        <f>'2019 год Приложение  4'!E138</f>
        <v>200</v>
      </c>
      <c r="E213" s="38">
        <f>'2019 год Приложение  4'!F138</f>
        <v>200</v>
      </c>
      <c r="F213" s="38">
        <f>'2019 год Приложение  4'!G138</f>
        <v>200</v>
      </c>
    </row>
    <row r="214" spans="1:6" ht="15.75">
      <c r="A214" s="11" t="s">
        <v>84</v>
      </c>
      <c r="B214" s="12" t="s">
        <v>213</v>
      </c>
      <c r="C214" s="12" t="s">
        <v>0</v>
      </c>
      <c r="D214" s="13">
        <f>D215+D219+D223+D221+D217+D225</f>
        <v>1262</v>
      </c>
      <c r="E214" s="13">
        <f>E215+E219+E223+E221+E217+E225</f>
        <v>1335</v>
      </c>
      <c r="F214" s="13">
        <f>F215+F219+F223+F221+F217+F225</f>
        <v>1335</v>
      </c>
    </row>
    <row r="215" spans="1:6" ht="47.25">
      <c r="A215" s="17" t="s">
        <v>21</v>
      </c>
      <c r="B215" s="16" t="s">
        <v>214</v>
      </c>
      <c r="C215" s="8"/>
      <c r="D215" s="9">
        <f>D216</f>
        <v>47</v>
      </c>
      <c r="E215" s="9">
        <f>E216</f>
        <v>50</v>
      </c>
      <c r="F215" s="9">
        <f>F216</f>
        <v>50</v>
      </c>
    </row>
    <row r="216" spans="1:6" ht="31.5">
      <c r="A216" s="62" t="s">
        <v>13</v>
      </c>
      <c r="B216" s="16" t="s">
        <v>214</v>
      </c>
      <c r="C216" s="29" t="s">
        <v>8</v>
      </c>
      <c r="D216" s="38">
        <f>'2019 год Приложение  4'!E141</f>
        <v>47</v>
      </c>
      <c r="E216" s="38">
        <f>'2019 год Приложение  4'!F141</f>
        <v>50</v>
      </c>
      <c r="F216" s="38">
        <f>'2019 год Приложение  4'!G141</f>
        <v>50</v>
      </c>
    </row>
    <row r="217" spans="1:6" ht="37.5" customHeight="1">
      <c r="A217" s="47" t="s">
        <v>284</v>
      </c>
      <c r="B217" s="16" t="s">
        <v>285</v>
      </c>
      <c r="C217" s="8"/>
      <c r="D217" s="38">
        <f>D218</f>
        <v>60</v>
      </c>
      <c r="E217" s="38">
        <f>E218</f>
        <v>60</v>
      </c>
      <c r="F217" s="38">
        <f>F218</f>
        <v>60</v>
      </c>
    </row>
    <row r="218" spans="1:6" ht="31.5">
      <c r="A218" s="47" t="s">
        <v>13</v>
      </c>
      <c r="B218" s="16" t="s">
        <v>285</v>
      </c>
      <c r="C218" s="44" t="s">
        <v>8</v>
      </c>
      <c r="D218" s="38">
        <f>'2019 год Приложение  4'!E143</f>
        <v>60</v>
      </c>
      <c r="E218" s="38">
        <f>'2019 год Приложение  4'!F143</f>
        <v>60</v>
      </c>
      <c r="F218" s="38">
        <f>'2019 год Приложение  4'!G143</f>
        <v>60</v>
      </c>
    </row>
    <row r="219" spans="1:6" ht="63">
      <c r="A219" s="17" t="s">
        <v>22</v>
      </c>
      <c r="B219" s="16" t="s">
        <v>215</v>
      </c>
      <c r="C219" s="8"/>
      <c r="D219" s="9">
        <f>D220</f>
        <v>590</v>
      </c>
      <c r="E219" s="9">
        <f>E220</f>
        <v>660</v>
      </c>
      <c r="F219" s="9">
        <f>F220</f>
        <v>660</v>
      </c>
    </row>
    <row r="220" spans="1:6" ht="31.5">
      <c r="A220" s="62" t="s">
        <v>13</v>
      </c>
      <c r="B220" s="16" t="s">
        <v>215</v>
      </c>
      <c r="C220" s="29" t="s">
        <v>8</v>
      </c>
      <c r="D220" s="38">
        <f>'2019 год Приложение  4'!E145</f>
        <v>590</v>
      </c>
      <c r="E220" s="38">
        <f>'2019 год Приложение  4'!F145</f>
        <v>660</v>
      </c>
      <c r="F220" s="38">
        <f>'2019 год Приложение  4'!G145</f>
        <v>660</v>
      </c>
    </row>
    <row r="221" spans="1:6" ht="31.5">
      <c r="A221" s="47" t="s">
        <v>254</v>
      </c>
      <c r="B221" s="16" t="s">
        <v>253</v>
      </c>
      <c r="C221" s="37"/>
      <c r="D221" s="38">
        <f>'2019 год Приложение  4'!E146</f>
        <v>265</v>
      </c>
      <c r="E221" s="38">
        <f>'2019 год Приложение  4'!F146</f>
        <v>265</v>
      </c>
      <c r="F221" s="38">
        <f>'2019 год Приложение  4'!G146</f>
        <v>265</v>
      </c>
    </row>
    <row r="222" spans="1:6" ht="31.5">
      <c r="A222" s="47" t="s">
        <v>13</v>
      </c>
      <c r="B222" s="16" t="s">
        <v>253</v>
      </c>
      <c r="C222" s="29" t="s">
        <v>8</v>
      </c>
      <c r="D222" s="38">
        <f>'2019 год Приложение  4'!E147</f>
        <v>265</v>
      </c>
      <c r="E222" s="38">
        <f>'2019 год Приложение  4'!F147</f>
        <v>265</v>
      </c>
      <c r="F222" s="38">
        <f>'2019 год Приложение  4'!G147</f>
        <v>265</v>
      </c>
    </row>
    <row r="223" spans="1:6" ht="15.75">
      <c r="A223" s="72" t="s">
        <v>72</v>
      </c>
      <c r="B223" s="16" t="s">
        <v>216</v>
      </c>
      <c r="C223" s="37"/>
      <c r="D223" s="38">
        <f>'2019 год Приложение  4'!E148</f>
        <v>100</v>
      </c>
      <c r="E223" s="38">
        <f>'2019 год Приложение  4'!F148</f>
        <v>100</v>
      </c>
      <c r="F223" s="38">
        <f>'2019 год Приложение  4'!G148</f>
        <v>100</v>
      </c>
    </row>
    <row r="224" spans="1:6" ht="31.5">
      <c r="A224" s="62" t="s">
        <v>13</v>
      </c>
      <c r="B224" s="16" t="s">
        <v>216</v>
      </c>
      <c r="C224" s="29" t="s">
        <v>8</v>
      </c>
      <c r="D224" s="38">
        <f>'2019 год Приложение  4'!E149</f>
        <v>100</v>
      </c>
      <c r="E224" s="38">
        <f>'2019 год Приложение  4'!F149</f>
        <v>100</v>
      </c>
      <c r="F224" s="38">
        <f>'2019 год Приложение  4'!G149</f>
        <v>100</v>
      </c>
    </row>
    <row r="225" spans="1:6" ht="15.75">
      <c r="A225" s="102" t="s">
        <v>330</v>
      </c>
      <c r="B225" s="16" t="s">
        <v>329</v>
      </c>
      <c r="C225" s="22"/>
      <c r="D225" s="38">
        <f>'2019 год Приложение  4'!E150</f>
        <v>200</v>
      </c>
      <c r="E225" s="38">
        <f>'2019 год Приложение  4'!F150</f>
        <v>200</v>
      </c>
      <c r="F225" s="38">
        <f>'2019 год Приложение  4'!G150</f>
        <v>200</v>
      </c>
    </row>
    <row r="226" spans="1:6" ht="31.5">
      <c r="A226" s="47" t="s">
        <v>13</v>
      </c>
      <c r="B226" s="16" t="s">
        <v>329</v>
      </c>
      <c r="C226" s="44" t="s">
        <v>8</v>
      </c>
      <c r="D226" s="38">
        <f>'2019 год Приложение  4'!E151</f>
        <v>200</v>
      </c>
      <c r="E226" s="38">
        <f>'2019 год Приложение  4'!F151</f>
        <v>200</v>
      </c>
      <c r="F226" s="38">
        <f>'2019 год Приложение  4'!G151</f>
        <v>200</v>
      </c>
    </row>
    <row r="227" spans="1:6" ht="31.5">
      <c r="A227" s="31" t="s">
        <v>95</v>
      </c>
      <c r="B227" s="32" t="s">
        <v>176</v>
      </c>
      <c r="C227" s="32" t="s">
        <v>0</v>
      </c>
      <c r="D227" s="33">
        <f>D228+D235+D238</f>
        <v>17542</v>
      </c>
      <c r="E227" s="33">
        <f>E228+E235+E238</f>
        <v>18004.5</v>
      </c>
      <c r="F227" s="33">
        <f>F228+F235+F238</f>
        <v>18017</v>
      </c>
    </row>
    <row r="228" spans="1:6" ht="31.5">
      <c r="A228" s="11" t="s">
        <v>61</v>
      </c>
      <c r="B228" s="12" t="s">
        <v>188</v>
      </c>
      <c r="C228" s="12" t="s">
        <v>0</v>
      </c>
      <c r="D228" s="13">
        <f>D229+D231</f>
        <v>16794.6</v>
      </c>
      <c r="E228" s="13">
        <f>E229+E231</f>
        <v>17256.7</v>
      </c>
      <c r="F228" s="13">
        <f>F229+F231</f>
        <v>17269.2</v>
      </c>
    </row>
    <row r="229" spans="1:6" ht="15.75">
      <c r="A229" s="15" t="s">
        <v>35</v>
      </c>
      <c r="B229" s="37" t="s">
        <v>189</v>
      </c>
      <c r="C229" s="10"/>
      <c r="D229" s="21">
        <f>D230</f>
        <v>67.3</v>
      </c>
      <c r="E229" s="21">
        <f>E230</f>
        <v>66.2</v>
      </c>
      <c r="F229" s="21">
        <f>F230</f>
        <v>67.7</v>
      </c>
    </row>
    <row r="230" spans="1:6" ht="31.5">
      <c r="A230" s="43" t="s">
        <v>13</v>
      </c>
      <c r="B230" s="37" t="s">
        <v>189</v>
      </c>
      <c r="C230" s="29" t="s">
        <v>8</v>
      </c>
      <c r="D230" s="38">
        <f>'2019 год Приложение  4'!E155</f>
        <v>67.3</v>
      </c>
      <c r="E230" s="38">
        <f>'2019 год Приложение  4'!F155</f>
        <v>66.2</v>
      </c>
      <c r="F230" s="38">
        <f>'2019 год Приложение  4'!G155</f>
        <v>67.7</v>
      </c>
    </row>
    <row r="231" spans="1:6" ht="15.75">
      <c r="A231" s="43" t="s">
        <v>75</v>
      </c>
      <c r="B231" s="37" t="s">
        <v>190</v>
      </c>
      <c r="C231" s="73"/>
      <c r="D231" s="38">
        <f>D233+D232+D234</f>
        <v>16727.3</v>
      </c>
      <c r="E231" s="38">
        <f>E233+E232+E234</f>
        <v>17190.5</v>
      </c>
      <c r="F231" s="38">
        <f>F233+F232+F234</f>
        <v>17201.5</v>
      </c>
    </row>
    <row r="232" spans="1:6" ht="63">
      <c r="A232" s="69" t="s">
        <v>15</v>
      </c>
      <c r="B232" s="37" t="s">
        <v>190</v>
      </c>
      <c r="C232" s="29" t="s">
        <v>16</v>
      </c>
      <c r="D232" s="38">
        <f>'2019 год Приложение  4'!E157</f>
        <v>15690.1</v>
      </c>
      <c r="E232" s="38">
        <f>'2019 год Приложение  4'!F157</f>
        <v>16248.9</v>
      </c>
      <c r="F232" s="38">
        <f>'2019 год Приложение  4'!G157</f>
        <v>16248.9</v>
      </c>
    </row>
    <row r="233" spans="1:6" ht="31.5">
      <c r="A233" s="43" t="s">
        <v>13</v>
      </c>
      <c r="B233" s="37" t="s">
        <v>190</v>
      </c>
      <c r="C233" s="29" t="s">
        <v>8</v>
      </c>
      <c r="D233" s="38">
        <f>'2019 год Приложение  4'!E158</f>
        <v>992.9</v>
      </c>
      <c r="E233" s="38">
        <f>'2019 год Приложение  4'!F158</f>
        <v>897.3</v>
      </c>
      <c r="F233" s="38">
        <f>'2019 год Приложение  4'!G158</f>
        <v>908.3</v>
      </c>
    </row>
    <row r="234" spans="1:6" ht="15.75">
      <c r="A234" s="43" t="s">
        <v>9</v>
      </c>
      <c r="B234" s="37" t="s">
        <v>249</v>
      </c>
      <c r="C234" s="29" t="s">
        <v>12</v>
      </c>
      <c r="D234" s="38">
        <f>'2019 год Приложение  4'!E159</f>
        <v>44.3</v>
      </c>
      <c r="E234" s="38">
        <f>'2019 год Приложение  4'!F159</f>
        <v>44.3</v>
      </c>
      <c r="F234" s="38">
        <f>'2019 год Приложение  4'!G159</f>
        <v>44.3</v>
      </c>
    </row>
    <row r="235" spans="1:6" ht="31.5">
      <c r="A235" s="25" t="s">
        <v>100</v>
      </c>
      <c r="B235" s="12" t="s">
        <v>175</v>
      </c>
      <c r="C235" s="12"/>
      <c r="D235" s="13">
        <f aca="true" t="shared" si="1" ref="D235:F236">D236</f>
        <v>597.4</v>
      </c>
      <c r="E235" s="13">
        <f t="shared" si="1"/>
        <v>597.8</v>
      </c>
      <c r="F235" s="13">
        <f t="shared" si="1"/>
        <v>597.8</v>
      </c>
    </row>
    <row r="236" spans="1:6" ht="31.5">
      <c r="A236" s="23" t="s">
        <v>36</v>
      </c>
      <c r="B236" s="37" t="s">
        <v>191</v>
      </c>
      <c r="C236" s="22"/>
      <c r="D236" s="21">
        <f t="shared" si="1"/>
        <v>597.4</v>
      </c>
      <c r="E236" s="21">
        <f t="shared" si="1"/>
        <v>597.8</v>
      </c>
      <c r="F236" s="21">
        <f t="shared" si="1"/>
        <v>597.8</v>
      </c>
    </row>
    <row r="237" spans="1:6" ht="31.5">
      <c r="A237" s="43" t="s">
        <v>13</v>
      </c>
      <c r="B237" s="37" t="s">
        <v>191</v>
      </c>
      <c r="C237" s="37" t="s">
        <v>8</v>
      </c>
      <c r="D237" s="38">
        <f>'2019 год Приложение  4'!E162</f>
        <v>597.4</v>
      </c>
      <c r="E237" s="38">
        <f>'2019 год Приложение  4'!F162</f>
        <v>597.8</v>
      </c>
      <c r="F237" s="38">
        <f>'2019 год Приложение  4'!G162</f>
        <v>597.8</v>
      </c>
    </row>
    <row r="238" spans="1:6" ht="31.5">
      <c r="A238" s="25" t="s">
        <v>127</v>
      </c>
      <c r="B238" s="12" t="s">
        <v>192</v>
      </c>
      <c r="C238" s="12"/>
      <c r="D238" s="13">
        <f>D241+D239+D243</f>
        <v>150</v>
      </c>
      <c r="E238" s="13">
        <f>E241+E239+E243</f>
        <v>150</v>
      </c>
      <c r="F238" s="13">
        <f>F241+F239+F243</f>
        <v>150</v>
      </c>
    </row>
    <row r="239" spans="1:6" ht="63">
      <c r="A239" s="42" t="s">
        <v>128</v>
      </c>
      <c r="B239" s="37" t="s">
        <v>193</v>
      </c>
      <c r="C239" s="22"/>
      <c r="D239" s="38">
        <f>'2019 год Приложение  4'!E164</f>
        <v>40</v>
      </c>
      <c r="E239" s="38">
        <f>'2019 год Приложение  4'!F164</f>
        <v>40</v>
      </c>
      <c r="F239" s="38">
        <f>'2019 год Приложение  4'!G164</f>
        <v>40</v>
      </c>
    </row>
    <row r="240" spans="1:6" ht="31.5">
      <c r="A240" s="42" t="s">
        <v>13</v>
      </c>
      <c r="B240" s="37" t="s">
        <v>193</v>
      </c>
      <c r="C240" s="22" t="s">
        <v>8</v>
      </c>
      <c r="D240" s="38">
        <f>'2019 год Приложение  4'!E165</f>
        <v>40</v>
      </c>
      <c r="E240" s="38">
        <f>'2019 год Приложение  4'!F165</f>
        <v>40</v>
      </c>
      <c r="F240" s="38">
        <f>'2019 год Приложение  4'!G165</f>
        <v>40</v>
      </c>
    </row>
    <row r="241" spans="1:6" ht="63">
      <c r="A241" s="42" t="s">
        <v>129</v>
      </c>
      <c r="B241" s="37" t="s">
        <v>194</v>
      </c>
      <c r="C241" s="22"/>
      <c r="D241" s="38">
        <f>'2019 год Приложение  4'!E166</f>
        <v>70</v>
      </c>
      <c r="E241" s="38">
        <f>'2019 год Приложение  4'!F166</f>
        <v>70</v>
      </c>
      <c r="F241" s="38">
        <f>'2019 год Приложение  4'!G166</f>
        <v>70</v>
      </c>
    </row>
    <row r="242" spans="1:6" ht="31.5">
      <c r="A242" s="42" t="s">
        <v>13</v>
      </c>
      <c r="B242" s="37" t="s">
        <v>194</v>
      </c>
      <c r="C242" s="22" t="s">
        <v>8</v>
      </c>
      <c r="D242" s="38">
        <f>'2019 год Приложение  4'!E167</f>
        <v>70</v>
      </c>
      <c r="E242" s="38">
        <f>'2019 год Приложение  4'!F167</f>
        <v>70</v>
      </c>
      <c r="F242" s="38">
        <f>'2019 год Приложение  4'!G167</f>
        <v>70</v>
      </c>
    </row>
    <row r="243" spans="1:6" ht="47.25">
      <c r="A243" s="42" t="s">
        <v>130</v>
      </c>
      <c r="B243" s="37" t="s">
        <v>195</v>
      </c>
      <c r="C243" s="22"/>
      <c r="D243" s="38">
        <f>'2019 год Приложение  4'!E168</f>
        <v>40</v>
      </c>
      <c r="E243" s="38">
        <f>'2019 год Приложение  4'!F168</f>
        <v>40</v>
      </c>
      <c r="F243" s="38">
        <f>'2019 год Приложение  4'!G168</f>
        <v>40</v>
      </c>
    </row>
    <row r="244" spans="1:6" ht="31.5">
      <c r="A244" s="42" t="s">
        <v>13</v>
      </c>
      <c r="B244" s="37" t="s">
        <v>195</v>
      </c>
      <c r="C244" s="22" t="s">
        <v>8</v>
      </c>
      <c r="D244" s="38">
        <f>'2019 год Приложение  4'!E169</f>
        <v>40</v>
      </c>
      <c r="E244" s="38">
        <f>'2019 год Приложение  4'!F169</f>
        <v>40</v>
      </c>
      <c r="F244" s="38">
        <f>'2019 год Приложение  4'!G169</f>
        <v>40</v>
      </c>
    </row>
    <row r="245" spans="1:6" ht="31.5">
      <c r="A245" s="31" t="s">
        <v>96</v>
      </c>
      <c r="B245" s="32" t="s">
        <v>221</v>
      </c>
      <c r="C245" s="32" t="s">
        <v>0</v>
      </c>
      <c r="D245" s="33">
        <f>D246+D251+D262</f>
        <v>21686.7</v>
      </c>
      <c r="E245" s="33">
        <f>E246+E251+E262</f>
        <v>16764.5</v>
      </c>
      <c r="F245" s="33">
        <f>F246+F251+F262</f>
        <v>16764.5</v>
      </c>
    </row>
    <row r="246" spans="1:9" ht="31.5">
      <c r="A246" s="11" t="s">
        <v>97</v>
      </c>
      <c r="B246" s="12" t="s">
        <v>222</v>
      </c>
      <c r="C246" s="12" t="s">
        <v>0</v>
      </c>
      <c r="D246" s="13">
        <f>D247+D249</f>
        <v>78.7</v>
      </c>
      <c r="E246" s="13">
        <f>E247+E249</f>
        <v>50</v>
      </c>
      <c r="F246" s="13">
        <f>F247+F249</f>
        <v>50</v>
      </c>
      <c r="G246" s="28">
        <f>D246+D252+D262+D260</f>
        <v>2895.7</v>
      </c>
      <c r="H246" s="28">
        <f>E246+E252+E262+E260</f>
        <v>688.1</v>
      </c>
      <c r="I246" s="28">
        <f>F246+F252+F262+F260</f>
        <v>688.1</v>
      </c>
    </row>
    <row r="247" spans="1:6" ht="31.5">
      <c r="A247" s="43" t="s">
        <v>62</v>
      </c>
      <c r="B247" s="29" t="s">
        <v>223</v>
      </c>
      <c r="C247" s="29"/>
      <c r="D247" s="39">
        <f>D248</f>
        <v>50</v>
      </c>
      <c r="E247" s="39">
        <f>E248</f>
        <v>50</v>
      </c>
      <c r="F247" s="39">
        <f>F248</f>
        <v>50</v>
      </c>
    </row>
    <row r="248" spans="1:6" ht="63">
      <c r="A248" s="69" t="s">
        <v>15</v>
      </c>
      <c r="B248" s="29" t="s">
        <v>223</v>
      </c>
      <c r="C248" s="29" t="s">
        <v>16</v>
      </c>
      <c r="D248" s="39">
        <f>'2019 год Приложение  4'!E173</f>
        <v>50</v>
      </c>
      <c r="E248" s="39">
        <f>'2019 год Приложение  4'!F173</f>
        <v>50</v>
      </c>
      <c r="F248" s="39">
        <f>'2019 год Приложение  4'!G173</f>
        <v>50</v>
      </c>
    </row>
    <row r="249" spans="1:6" ht="31.5">
      <c r="A249" s="42" t="s">
        <v>332</v>
      </c>
      <c r="B249" s="16" t="s">
        <v>331</v>
      </c>
      <c r="C249" s="44"/>
      <c r="D249" s="39">
        <f>'2019 год Приложение  4'!E174</f>
        <v>28.7</v>
      </c>
      <c r="E249" s="39">
        <f>'2019 год Приложение  4'!F174</f>
        <v>0</v>
      </c>
      <c r="F249" s="39">
        <f>'2019 год Приложение  4'!G174</f>
        <v>0</v>
      </c>
    </row>
    <row r="250" spans="1:6" ht="15.75">
      <c r="A250" s="129" t="s">
        <v>9</v>
      </c>
      <c r="B250" s="16" t="s">
        <v>331</v>
      </c>
      <c r="C250" s="44" t="s">
        <v>12</v>
      </c>
      <c r="D250" s="39">
        <f>'2019 год Приложение  4'!E175</f>
        <v>28.7</v>
      </c>
      <c r="E250" s="39">
        <f>'2019 год Приложение  4'!F175</f>
        <v>0</v>
      </c>
      <c r="F250" s="39">
        <f>'2019 год Приложение  4'!G175</f>
        <v>0</v>
      </c>
    </row>
    <row r="251" spans="1:6" ht="47.25">
      <c r="A251" s="11" t="s">
        <v>98</v>
      </c>
      <c r="B251" s="12" t="s">
        <v>177</v>
      </c>
      <c r="C251" s="12" t="s">
        <v>0</v>
      </c>
      <c r="D251" s="13">
        <f>D252+D256+D258+D254+D260</f>
        <v>21508</v>
      </c>
      <c r="E251" s="13">
        <f>E252+E256+E258+E254+E260</f>
        <v>16614.5</v>
      </c>
      <c r="F251" s="13">
        <f>F252+F256+F258+F254+F260</f>
        <v>16614.5</v>
      </c>
    </row>
    <row r="252" spans="1:9" ht="78.75">
      <c r="A252" s="15" t="s">
        <v>37</v>
      </c>
      <c r="B252" s="16" t="s">
        <v>224</v>
      </c>
      <c r="C252" s="16"/>
      <c r="D252" s="18">
        <f>D253</f>
        <v>644</v>
      </c>
      <c r="E252" s="18">
        <f>E253</f>
        <v>538.1</v>
      </c>
      <c r="F252" s="18">
        <f>F253</f>
        <v>538.1</v>
      </c>
      <c r="G252" s="28">
        <f>D252+D260</f>
        <v>2717</v>
      </c>
      <c r="H252" s="28">
        <f>E252+E260</f>
        <v>538.1</v>
      </c>
      <c r="I252" s="28">
        <f>F252+F260</f>
        <v>538.1</v>
      </c>
    </row>
    <row r="253" spans="1:6" ht="15.75">
      <c r="A253" s="43" t="s">
        <v>29</v>
      </c>
      <c r="B253" s="16" t="s">
        <v>224</v>
      </c>
      <c r="C253" s="29" t="s">
        <v>17</v>
      </c>
      <c r="D253" s="39">
        <f>'2019 год Приложение  4'!E299</f>
        <v>644</v>
      </c>
      <c r="E253" s="39">
        <f>'2019 год Приложение  4'!F299</f>
        <v>538.1</v>
      </c>
      <c r="F253" s="39">
        <f>'2019 год Приложение  4'!G299</f>
        <v>538.1</v>
      </c>
    </row>
    <row r="254" spans="1:10" ht="105.75" customHeight="1">
      <c r="A254" s="136" t="s">
        <v>78</v>
      </c>
      <c r="B254" s="16" t="s">
        <v>269</v>
      </c>
      <c r="C254" s="29"/>
      <c r="D254" s="39">
        <f>D255</f>
        <v>16287.5</v>
      </c>
      <c r="E254" s="39">
        <f>E255</f>
        <v>13572.9</v>
      </c>
      <c r="F254" s="39">
        <f>F255</f>
        <v>13572.9</v>
      </c>
      <c r="J254" s="178"/>
    </row>
    <row r="255" spans="1:9" ht="31.5">
      <c r="A255" s="43" t="s">
        <v>31</v>
      </c>
      <c r="B255" s="16" t="s">
        <v>269</v>
      </c>
      <c r="C255" s="29" t="s">
        <v>26</v>
      </c>
      <c r="D255" s="39">
        <f>'2019 год Приложение  4'!E178</f>
        <v>16287.5</v>
      </c>
      <c r="E255" s="39">
        <f>'2019 год Приложение  4'!F178</f>
        <v>13572.9</v>
      </c>
      <c r="F255" s="39">
        <f>'2019 год Приложение  4'!G178</f>
        <v>13572.9</v>
      </c>
      <c r="G255" s="28"/>
      <c r="I255" s="28"/>
    </row>
    <row r="256" spans="1:6" ht="63">
      <c r="A256" s="69" t="s">
        <v>298</v>
      </c>
      <c r="B256" s="16" t="s">
        <v>351</v>
      </c>
      <c r="C256" s="44"/>
      <c r="D256" s="39">
        <f>D257</f>
        <v>1669</v>
      </c>
      <c r="E256" s="39">
        <f>E257</f>
        <v>1669</v>
      </c>
      <c r="F256" s="39">
        <f>F257</f>
        <v>1669</v>
      </c>
    </row>
    <row r="257" spans="1:9" ht="15.75">
      <c r="A257" s="43" t="s">
        <v>29</v>
      </c>
      <c r="B257" s="16" t="s">
        <v>351</v>
      </c>
      <c r="C257" s="44" t="s">
        <v>17</v>
      </c>
      <c r="D257" s="39">
        <f>'2019 год Приложение  4'!E180</f>
        <v>1669</v>
      </c>
      <c r="E257" s="39">
        <f>'2019 год Приложение  4'!F180</f>
        <v>1669</v>
      </c>
      <c r="F257" s="39">
        <f>'2019 год Приложение  4'!G180</f>
        <v>1669</v>
      </c>
      <c r="G257" s="28">
        <f>D87+D102+D100+D110</f>
        <v>5962.7</v>
      </c>
      <c r="H257" s="28">
        <f>E87+E102+E100+E110</f>
        <v>5962.7</v>
      </c>
      <c r="I257" s="28">
        <f>F87+F102+F100+F110</f>
        <v>5962.7</v>
      </c>
    </row>
    <row r="258" spans="1:6" ht="47.25">
      <c r="A258" s="69" t="s">
        <v>299</v>
      </c>
      <c r="B258" s="16" t="s">
        <v>352</v>
      </c>
      <c r="C258" s="44"/>
      <c r="D258" s="39">
        <f>'2019 год Приложение  4'!E181</f>
        <v>834.5</v>
      </c>
      <c r="E258" s="39">
        <f>'2019 год Приложение  4'!F181</f>
        <v>834.5</v>
      </c>
      <c r="F258" s="39">
        <f>'2019 год Приложение  4'!G181</f>
        <v>834.5</v>
      </c>
    </row>
    <row r="259" spans="1:9" ht="15.75">
      <c r="A259" s="42" t="s">
        <v>29</v>
      </c>
      <c r="B259" s="16" t="s">
        <v>352</v>
      </c>
      <c r="C259" s="44" t="s">
        <v>17</v>
      </c>
      <c r="D259" s="39">
        <f>'2019 год Приложение  4'!E182</f>
        <v>834.5</v>
      </c>
      <c r="E259" s="39">
        <f>'2019 год Приложение  4'!F182</f>
        <v>834.5</v>
      </c>
      <c r="F259" s="39">
        <f>'2019 год Приложение  4'!G182</f>
        <v>834.5</v>
      </c>
      <c r="G259" s="28">
        <f>D253</f>
        <v>644</v>
      </c>
      <c r="H259" s="28">
        <f>E253</f>
        <v>538.1</v>
      </c>
      <c r="I259" s="28">
        <f>F253</f>
        <v>538.1</v>
      </c>
    </row>
    <row r="260" spans="1:7" ht="54.75" customHeight="1">
      <c r="A260" s="42" t="s">
        <v>267</v>
      </c>
      <c r="B260" s="16" t="s">
        <v>294</v>
      </c>
      <c r="C260" s="44"/>
      <c r="D260" s="39">
        <f>D261</f>
        <v>2073</v>
      </c>
      <c r="E260" s="39">
        <f>E261</f>
        <v>0</v>
      </c>
      <c r="F260" s="39">
        <f>F261</f>
        <v>0</v>
      </c>
      <c r="G260" s="180"/>
    </row>
    <row r="261" spans="1:9" ht="15.75">
      <c r="A261" s="42" t="s">
        <v>29</v>
      </c>
      <c r="B261" s="16" t="s">
        <v>294</v>
      </c>
      <c r="C261" s="44" t="s">
        <v>17</v>
      </c>
      <c r="D261" s="39">
        <f>'2019 год Приложение  4'!E184</f>
        <v>2073</v>
      </c>
      <c r="E261" s="39">
        <f>'2019 год Приложение  4'!F184</f>
        <v>0</v>
      </c>
      <c r="F261" s="39">
        <f>'2019 год Приложение  4'!G184</f>
        <v>0</v>
      </c>
      <c r="G261" s="28">
        <f>D294</f>
        <v>607.2</v>
      </c>
      <c r="H261" s="28">
        <f>E294</f>
        <v>607.2</v>
      </c>
      <c r="I261" s="28">
        <f>F294</f>
        <v>607.2</v>
      </c>
    </row>
    <row r="262" spans="1:6" ht="31.5">
      <c r="A262" s="11" t="s">
        <v>99</v>
      </c>
      <c r="B262" s="12" t="s">
        <v>225</v>
      </c>
      <c r="C262" s="12" t="s">
        <v>0</v>
      </c>
      <c r="D262" s="13">
        <f>D263+D265</f>
        <v>100</v>
      </c>
      <c r="E262" s="13">
        <f>E263+E265</f>
        <v>100</v>
      </c>
      <c r="F262" s="13">
        <f>F263+F265</f>
        <v>100</v>
      </c>
    </row>
    <row r="263" spans="1:6" ht="31.5">
      <c r="A263" s="15" t="s">
        <v>38</v>
      </c>
      <c r="B263" s="16" t="s">
        <v>226</v>
      </c>
      <c r="C263" s="16"/>
      <c r="D263" s="18">
        <f>D264</f>
        <v>80</v>
      </c>
      <c r="E263" s="18">
        <f>E264</f>
        <v>80</v>
      </c>
      <c r="F263" s="18">
        <f>F264</f>
        <v>80</v>
      </c>
    </row>
    <row r="264" spans="1:6" ht="31.5">
      <c r="A264" s="80" t="s">
        <v>10</v>
      </c>
      <c r="B264" s="16" t="s">
        <v>226</v>
      </c>
      <c r="C264" s="29" t="s">
        <v>11</v>
      </c>
      <c r="D264" s="39">
        <f>'2019 год Приложение  4'!E187</f>
        <v>80</v>
      </c>
      <c r="E264" s="39">
        <f>'2019 год Приложение  4'!F187</f>
        <v>80</v>
      </c>
      <c r="F264" s="39">
        <f>'2019 год Приложение  4'!G187</f>
        <v>80</v>
      </c>
    </row>
    <row r="265" spans="1:6" ht="47.25">
      <c r="A265" s="15" t="s">
        <v>268</v>
      </c>
      <c r="B265" s="16" t="s">
        <v>263</v>
      </c>
      <c r="C265" s="16"/>
      <c r="D265" s="18">
        <f>D266</f>
        <v>20</v>
      </c>
      <c r="E265" s="18">
        <f>E266</f>
        <v>20</v>
      </c>
      <c r="F265" s="18">
        <f>F266</f>
        <v>20</v>
      </c>
    </row>
    <row r="266" spans="1:6" ht="31.5">
      <c r="A266" s="23" t="s">
        <v>10</v>
      </c>
      <c r="B266" s="16" t="s">
        <v>263</v>
      </c>
      <c r="C266" s="44" t="s">
        <v>11</v>
      </c>
      <c r="D266" s="39">
        <f>'2019 год Приложение  4'!E189</f>
        <v>20</v>
      </c>
      <c r="E266" s="39">
        <f>'2019 год Приложение  4'!F189</f>
        <v>20</v>
      </c>
      <c r="F266" s="39">
        <f>'2019 год Приложение  4'!G189</f>
        <v>20</v>
      </c>
    </row>
    <row r="267" spans="1:6" ht="15.75">
      <c r="A267" s="34" t="s">
        <v>32</v>
      </c>
      <c r="B267" s="35" t="s">
        <v>138</v>
      </c>
      <c r="C267" s="35" t="s">
        <v>0</v>
      </c>
      <c r="D267" s="36">
        <f>D268+D270+D274+D278+D285+D289+D291+D295+D297+D299+D301+D303+D309+D305+D307+D281+D293+D283+D313+D287+D311</f>
        <v>107141.99999999996</v>
      </c>
      <c r="E267" s="36">
        <f>E268+E270+E274+E278+E285+E289+E291+E295+E297+E299+E301+E303+E309+E305+E307+E281+E293+E283+E313+E287+E311</f>
        <v>103674.8</v>
      </c>
      <c r="F267" s="36">
        <f>F268+F270+F274+F278+F285+F289+F291+F295+F297+F299+F301+F303+F309+F305+F307+F281+F293+F283+F313+F287+F311</f>
        <v>104152.59999999999</v>
      </c>
    </row>
    <row r="268" spans="1:6" ht="31.5">
      <c r="A268" s="24" t="s">
        <v>261</v>
      </c>
      <c r="B268" s="44" t="s">
        <v>148</v>
      </c>
      <c r="C268" s="22"/>
      <c r="D268" s="45">
        <f>D269</f>
        <v>1211.6</v>
      </c>
      <c r="E268" s="45">
        <f>E269</f>
        <v>1211.6</v>
      </c>
      <c r="F268" s="45">
        <f>F269</f>
        <v>1181.6</v>
      </c>
    </row>
    <row r="269" spans="1:6" ht="63">
      <c r="A269" s="46" t="s">
        <v>15</v>
      </c>
      <c r="B269" s="44" t="s">
        <v>148</v>
      </c>
      <c r="C269" s="22" t="s">
        <v>16</v>
      </c>
      <c r="D269" s="45">
        <f>'2019 год Приложение  4'!E15</f>
        <v>1211.6</v>
      </c>
      <c r="E269" s="45">
        <f>'2019 год Приложение  4'!F15</f>
        <v>1211.6</v>
      </c>
      <c r="F269" s="45">
        <f>'2019 год Приложение  4'!G15</f>
        <v>1181.6</v>
      </c>
    </row>
    <row r="270" spans="1:6" ht="31.5">
      <c r="A270" s="46" t="s">
        <v>33</v>
      </c>
      <c r="B270" s="44" t="s">
        <v>149</v>
      </c>
      <c r="C270" s="44" t="s">
        <v>0</v>
      </c>
      <c r="D270" s="45">
        <f>D272+D271+D273</f>
        <v>327.2</v>
      </c>
      <c r="E270" s="45">
        <f>E272+E271+E273</f>
        <v>338.8</v>
      </c>
      <c r="F270" s="45">
        <f>F272+F271+F273</f>
        <v>343.3</v>
      </c>
    </row>
    <row r="271" spans="1:6" ht="63">
      <c r="A271" s="57" t="s">
        <v>15</v>
      </c>
      <c r="B271" s="44" t="s">
        <v>149</v>
      </c>
      <c r="C271" s="44" t="s">
        <v>16</v>
      </c>
      <c r="D271" s="45">
        <f>'2019 год Приложение  4'!E17</f>
        <v>101.6</v>
      </c>
      <c r="E271" s="45">
        <f>'2019 год Приложение  4'!F17</f>
        <v>0</v>
      </c>
      <c r="F271" s="45">
        <f>'2019 год Приложение  4'!G17</f>
        <v>0</v>
      </c>
    </row>
    <row r="272" spans="1:6" ht="31.5">
      <c r="A272" s="47" t="s">
        <v>13</v>
      </c>
      <c r="B272" s="44" t="s">
        <v>149</v>
      </c>
      <c r="C272" s="44" t="s">
        <v>8</v>
      </c>
      <c r="D272" s="45">
        <f>'2019 год Приложение  4'!E18</f>
        <v>222.39999999999998</v>
      </c>
      <c r="E272" s="45">
        <f>'2019 год Приложение  4'!F18</f>
        <v>335.6</v>
      </c>
      <c r="F272" s="45">
        <f>'2019 год Приложение  4'!G18</f>
        <v>340.1</v>
      </c>
    </row>
    <row r="273" spans="1:6" ht="15.75">
      <c r="A273" s="47" t="s">
        <v>9</v>
      </c>
      <c r="B273" s="44" t="s">
        <v>149</v>
      </c>
      <c r="C273" s="44" t="s">
        <v>12</v>
      </c>
      <c r="D273" s="45">
        <f>'2019 год Приложение  4'!E19</f>
        <v>3.2</v>
      </c>
      <c r="E273" s="45">
        <f>'2019 год Приложение  4'!F19</f>
        <v>3.2</v>
      </c>
      <c r="F273" s="45">
        <f>'2019 год Приложение  4'!G19</f>
        <v>3.2</v>
      </c>
    </row>
    <row r="274" spans="1:6" ht="31.5">
      <c r="A274" s="46" t="s">
        <v>34</v>
      </c>
      <c r="B274" s="44" t="s">
        <v>147</v>
      </c>
      <c r="C274" s="44" t="s">
        <v>0</v>
      </c>
      <c r="D274" s="45">
        <f>D275+D276+D277</f>
        <v>2535.1000000000004</v>
      </c>
      <c r="E274" s="45">
        <f>E275+E276+E277</f>
        <v>2497.3</v>
      </c>
      <c r="F274" s="45">
        <f>F275+F276+F277</f>
        <v>2365.1000000000004</v>
      </c>
    </row>
    <row r="275" spans="1:6" ht="63">
      <c r="A275" s="46" t="s">
        <v>15</v>
      </c>
      <c r="B275" s="44" t="s">
        <v>147</v>
      </c>
      <c r="C275" s="44" t="s">
        <v>16</v>
      </c>
      <c r="D275" s="45">
        <f>'2019 год Приложение  4'!E21</f>
        <v>2233.9</v>
      </c>
      <c r="E275" s="45">
        <f>'2019 год Приложение  4'!F21</f>
        <v>2193.9</v>
      </c>
      <c r="F275" s="45">
        <f>'2019 год Приложение  4'!G21</f>
        <v>2168.9</v>
      </c>
    </row>
    <row r="276" spans="1:6" ht="31.5">
      <c r="A276" s="47" t="s">
        <v>13</v>
      </c>
      <c r="B276" s="44" t="s">
        <v>147</v>
      </c>
      <c r="C276" s="22" t="s">
        <v>8</v>
      </c>
      <c r="D276" s="45">
        <f>'2019 год Приложение  4'!E22</f>
        <v>299.4</v>
      </c>
      <c r="E276" s="45">
        <f>'2019 год Приложение  4'!F22</f>
        <v>301.6</v>
      </c>
      <c r="F276" s="45">
        <f>'2019 год Приложение  4'!G22</f>
        <v>194.4</v>
      </c>
    </row>
    <row r="277" spans="1:6" ht="15.75">
      <c r="A277" s="47" t="s">
        <v>9</v>
      </c>
      <c r="B277" s="44" t="s">
        <v>147</v>
      </c>
      <c r="C277" s="22" t="s">
        <v>12</v>
      </c>
      <c r="D277" s="45">
        <f>'2019 год Приложение  4'!E23</f>
        <v>1.8</v>
      </c>
      <c r="E277" s="45">
        <f>'2019 год Приложение  4'!F23</f>
        <v>1.8</v>
      </c>
      <c r="F277" s="45">
        <f>'2019 год Приложение  4'!G23</f>
        <v>1.8</v>
      </c>
    </row>
    <row r="278" spans="1:6" ht="31.5">
      <c r="A278" s="23" t="s">
        <v>73</v>
      </c>
      <c r="B278" s="44" t="s">
        <v>146</v>
      </c>
      <c r="C278" s="68"/>
      <c r="D278" s="45">
        <f>D280+D279</f>
        <v>68942</v>
      </c>
      <c r="E278" s="45">
        <f>E280+E279</f>
        <v>55705.3</v>
      </c>
      <c r="F278" s="45">
        <f>F280+F279</f>
        <v>41335</v>
      </c>
    </row>
    <row r="279" spans="1:6" ht="31.5">
      <c r="A279" s="156" t="s">
        <v>13</v>
      </c>
      <c r="B279" s="44" t="s">
        <v>146</v>
      </c>
      <c r="C279" s="44" t="s">
        <v>8</v>
      </c>
      <c r="D279" s="45">
        <f>'2019 год Приложение  4'!E192</f>
        <v>4735.6</v>
      </c>
      <c r="E279" s="45">
        <f>'2019 год Приложение  4'!F192</f>
        <v>0</v>
      </c>
      <c r="F279" s="45">
        <f>'2019 год Приложение  4'!G192</f>
        <v>0</v>
      </c>
    </row>
    <row r="280" spans="1:6" ht="15.75">
      <c r="A280" s="49" t="s">
        <v>9</v>
      </c>
      <c r="B280" s="44" t="s">
        <v>146</v>
      </c>
      <c r="C280" s="44" t="s">
        <v>12</v>
      </c>
      <c r="D280" s="45">
        <f>'2019 год Приложение  4'!E193+'2019 год Приложение  4'!E310</f>
        <v>64206.4</v>
      </c>
      <c r="E280" s="45">
        <f>'2019 год Приложение  4'!F193+'2019 год Приложение  4'!F310</f>
        <v>55705.3</v>
      </c>
      <c r="F280" s="45">
        <f>'2019 год Приложение  4'!G193+'2019 год Приложение  4'!G310</f>
        <v>41335</v>
      </c>
    </row>
    <row r="281" spans="1:6" ht="47.25">
      <c r="A281" s="48" t="s">
        <v>256</v>
      </c>
      <c r="B281" s="44" t="s">
        <v>255</v>
      </c>
      <c r="C281" s="137"/>
      <c r="D281" s="45">
        <f>D282</f>
        <v>300</v>
      </c>
      <c r="E281" s="45">
        <f>E282</f>
        <v>300</v>
      </c>
      <c r="F281" s="45">
        <f>F282</f>
        <v>300</v>
      </c>
    </row>
    <row r="282" spans="1:6" ht="31.5">
      <c r="A282" s="49" t="s">
        <v>13</v>
      </c>
      <c r="B282" s="44" t="s">
        <v>255</v>
      </c>
      <c r="C282" s="22" t="s">
        <v>8</v>
      </c>
      <c r="D282" s="45">
        <f>'2019 год Приложение  4'!E195</f>
        <v>300</v>
      </c>
      <c r="E282" s="45">
        <f>'2019 год Приложение  4'!F195</f>
        <v>300</v>
      </c>
      <c r="F282" s="45">
        <f>'2019 год Приложение  4'!G195</f>
        <v>300</v>
      </c>
    </row>
    <row r="283" spans="1:6" ht="31.5">
      <c r="A283" s="62" t="s">
        <v>314</v>
      </c>
      <c r="B283" s="44" t="s">
        <v>313</v>
      </c>
      <c r="C283" s="22"/>
      <c r="D283" s="118">
        <f>D284</f>
        <v>0</v>
      </c>
      <c r="E283" s="118">
        <f>E284</f>
        <v>50</v>
      </c>
      <c r="F283" s="118">
        <f>F284</f>
        <v>50</v>
      </c>
    </row>
    <row r="284" spans="1:6" ht="31.5">
      <c r="A284" s="49" t="s">
        <v>13</v>
      </c>
      <c r="B284" s="44" t="s">
        <v>313</v>
      </c>
      <c r="C284" s="22" t="s">
        <v>8</v>
      </c>
      <c r="D284" s="118">
        <f>'2019 год Приложение  4'!E197</f>
        <v>0</v>
      </c>
      <c r="E284" s="118">
        <f>'2019 год Приложение  4'!F197</f>
        <v>50</v>
      </c>
      <c r="F284" s="118">
        <f>'2019 год Приложение  4'!G197</f>
        <v>50</v>
      </c>
    </row>
    <row r="285" spans="1:6" ht="31.5">
      <c r="A285" s="23" t="s">
        <v>50</v>
      </c>
      <c r="B285" s="44" t="s">
        <v>136</v>
      </c>
      <c r="C285" s="119"/>
      <c r="D285" s="118">
        <f>D286</f>
        <v>1416.9</v>
      </c>
      <c r="E285" s="118">
        <f>E286</f>
        <v>1416.9</v>
      </c>
      <c r="F285" s="118">
        <f>F286</f>
        <v>1416.9</v>
      </c>
    </row>
    <row r="286" spans="1:6" ht="15.75">
      <c r="A286" s="48" t="s">
        <v>45</v>
      </c>
      <c r="B286" s="44" t="s">
        <v>136</v>
      </c>
      <c r="C286" s="44" t="s">
        <v>46</v>
      </c>
      <c r="D286" s="45">
        <f>'2019 год Приложение  4'!E312</f>
        <v>1416.9</v>
      </c>
      <c r="E286" s="45">
        <f>'2019 год Приложение  4'!F312</f>
        <v>1416.9</v>
      </c>
      <c r="F286" s="45">
        <f>'2019 год Приложение  4'!G312</f>
        <v>1416.9</v>
      </c>
    </row>
    <row r="287" spans="1:6" ht="47.25">
      <c r="A287" s="42" t="s">
        <v>340</v>
      </c>
      <c r="B287" s="44" t="s">
        <v>341</v>
      </c>
      <c r="C287" s="66"/>
      <c r="D287" s="45">
        <f>D288</f>
        <v>49.9</v>
      </c>
      <c r="E287" s="45">
        <f>E288</f>
        <v>51.8</v>
      </c>
      <c r="F287" s="45">
        <f>F288</f>
        <v>54.2</v>
      </c>
    </row>
    <row r="288" spans="1:6" ht="31.5">
      <c r="A288" s="49" t="s">
        <v>13</v>
      </c>
      <c r="B288" s="44" t="s">
        <v>341</v>
      </c>
      <c r="C288" s="22" t="s">
        <v>8</v>
      </c>
      <c r="D288" s="45">
        <f>'2019 год Приложение  4'!E199</f>
        <v>49.9</v>
      </c>
      <c r="E288" s="45">
        <f>'2019 год Приложение  4'!F199</f>
        <v>51.8</v>
      </c>
      <c r="F288" s="45">
        <f>'2019 год Приложение  4'!G199</f>
        <v>54.2</v>
      </c>
    </row>
    <row r="289" spans="1:6" ht="47.25">
      <c r="A289" s="49" t="s">
        <v>49</v>
      </c>
      <c r="B289" s="44" t="s">
        <v>137</v>
      </c>
      <c r="C289" s="22"/>
      <c r="D289" s="45">
        <f>D290</f>
        <v>76.4</v>
      </c>
      <c r="E289" s="45">
        <f>E290</f>
        <v>78.2</v>
      </c>
      <c r="F289" s="45">
        <f>F290</f>
        <v>78.2</v>
      </c>
    </row>
    <row r="290" spans="1:6" ht="15.75">
      <c r="A290" s="48" t="s">
        <v>45</v>
      </c>
      <c r="B290" s="44" t="s">
        <v>137</v>
      </c>
      <c r="C290" s="44" t="s">
        <v>46</v>
      </c>
      <c r="D290" s="45">
        <f>'2019 год Приложение  4'!E314</f>
        <v>76.4</v>
      </c>
      <c r="E290" s="45">
        <f>'2019 год Приложение  4'!F314</f>
        <v>78.2</v>
      </c>
      <c r="F290" s="45">
        <f>'2019 год Приложение  4'!G314</f>
        <v>78.2</v>
      </c>
    </row>
    <row r="291" spans="1:6" ht="63">
      <c r="A291" s="49" t="s">
        <v>258</v>
      </c>
      <c r="B291" s="44" t="s">
        <v>257</v>
      </c>
      <c r="C291" s="44"/>
      <c r="D291" s="45">
        <f>D292</f>
        <v>725.5</v>
      </c>
      <c r="E291" s="45">
        <f>E292</f>
        <v>805.5</v>
      </c>
      <c r="F291" s="45">
        <f>F292</f>
        <v>805.5</v>
      </c>
    </row>
    <row r="292" spans="1:6" ht="31.5">
      <c r="A292" s="82" t="s">
        <v>10</v>
      </c>
      <c r="B292" s="44" t="s">
        <v>257</v>
      </c>
      <c r="C292" s="44" t="s">
        <v>11</v>
      </c>
      <c r="D292" s="45">
        <f>'2019 год Приложение  4'!E229</f>
        <v>725.5</v>
      </c>
      <c r="E292" s="45">
        <f>'2019 год Приложение  4'!F229</f>
        <v>805.5</v>
      </c>
      <c r="F292" s="45">
        <f>'2019 год Приложение  4'!G229</f>
        <v>805.5</v>
      </c>
    </row>
    <row r="293" spans="1:6" ht="47.25">
      <c r="A293" s="49" t="s">
        <v>307</v>
      </c>
      <c r="B293" s="44" t="s">
        <v>306</v>
      </c>
      <c r="C293" s="44"/>
      <c r="D293" s="45">
        <f>D294</f>
        <v>607.2</v>
      </c>
      <c r="E293" s="45">
        <f>E294</f>
        <v>607.2</v>
      </c>
      <c r="F293" s="45">
        <f>F294</f>
        <v>607.2</v>
      </c>
    </row>
    <row r="294" spans="1:9" ht="15.75">
      <c r="A294" s="49" t="s">
        <v>29</v>
      </c>
      <c r="B294" s="44" t="s">
        <v>306</v>
      </c>
      <c r="C294" s="44" t="s">
        <v>17</v>
      </c>
      <c r="D294" s="45">
        <f>'2019 год Приложение  4'!E201</f>
        <v>607.2</v>
      </c>
      <c r="E294" s="45">
        <f>'2019 год Приложение  4'!F201</f>
        <v>607.2</v>
      </c>
      <c r="F294" s="45">
        <f>'2019 год Приложение  4'!G201</f>
        <v>607.2</v>
      </c>
      <c r="G294" s="28">
        <f>D294+D253+D100+D87+D102+D110</f>
        <v>7213.900000000001</v>
      </c>
      <c r="H294" s="28">
        <f>E294+E253+E100+E87+E102+E110</f>
        <v>7108.000000000001</v>
      </c>
      <c r="I294" s="28">
        <f>F294+F253+F100+F87+F102+F110</f>
        <v>7108.000000000001</v>
      </c>
    </row>
    <row r="295" spans="1:6" ht="78.75">
      <c r="A295" s="85" t="s">
        <v>259</v>
      </c>
      <c r="B295" s="53" t="s">
        <v>141</v>
      </c>
      <c r="C295" s="54"/>
      <c r="D295" s="50">
        <f>D296</f>
        <v>1</v>
      </c>
      <c r="E295" s="50">
        <f>E296</f>
        <v>1</v>
      </c>
      <c r="F295" s="50">
        <f>F296</f>
        <v>1</v>
      </c>
    </row>
    <row r="296" spans="1:6" ht="31.5">
      <c r="A296" s="56" t="s">
        <v>13</v>
      </c>
      <c r="B296" s="53" t="s">
        <v>141</v>
      </c>
      <c r="C296" s="54">
        <v>200</v>
      </c>
      <c r="D296" s="45">
        <f>'2019 год Приложение  4'!E316</f>
        <v>1</v>
      </c>
      <c r="E296" s="45">
        <f>'2019 год Приложение  4'!F316</f>
        <v>1</v>
      </c>
      <c r="F296" s="45">
        <f>'2019 год Приложение  4'!G316</f>
        <v>1</v>
      </c>
    </row>
    <row r="297" spans="1:6" ht="157.5">
      <c r="A297" s="83" t="s">
        <v>260</v>
      </c>
      <c r="B297" s="110" t="s">
        <v>142</v>
      </c>
      <c r="C297" s="111"/>
      <c r="D297" s="50">
        <f>D298</f>
        <v>3</v>
      </c>
      <c r="E297" s="50">
        <f>E298</f>
        <v>3</v>
      </c>
      <c r="F297" s="50">
        <f>F298</f>
        <v>3</v>
      </c>
    </row>
    <row r="298" spans="1:6" ht="31.5">
      <c r="A298" s="56" t="s">
        <v>13</v>
      </c>
      <c r="B298" s="110" t="s">
        <v>142</v>
      </c>
      <c r="C298" s="112">
        <v>200</v>
      </c>
      <c r="D298" s="45">
        <f>'2019 год Приложение  4'!E318</f>
        <v>3</v>
      </c>
      <c r="E298" s="45">
        <f>'2019 год Приложение  4'!F318</f>
        <v>3</v>
      </c>
      <c r="F298" s="45">
        <f>'2019 год Приложение  4'!G318</f>
        <v>3</v>
      </c>
    </row>
    <row r="299" spans="1:6" ht="31.5">
      <c r="A299" s="23" t="s">
        <v>47</v>
      </c>
      <c r="B299" s="110" t="s">
        <v>143</v>
      </c>
      <c r="C299" s="51"/>
      <c r="D299" s="50">
        <f>D300</f>
        <v>1578.7</v>
      </c>
      <c r="E299" s="50">
        <f>E300</f>
        <v>1549</v>
      </c>
      <c r="F299" s="50">
        <f>F300</f>
        <v>1520.1</v>
      </c>
    </row>
    <row r="300" spans="1:6" ht="15.75">
      <c r="A300" s="49" t="s">
        <v>45</v>
      </c>
      <c r="B300" s="110" t="s">
        <v>143</v>
      </c>
      <c r="C300" s="44" t="s">
        <v>46</v>
      </c>
      <c r="D300" s="45">
        <f>'2019 год Приложение  4'!E320</f>
        <v>1578.7</v>
      </c>
      <c r="E300" s="45">
        <f>'2019 год Приложение  4'!F320</f>
        <v>1549</v>
      </c>
      <c r="F300" s="45">
        <f>'2019 год Приложение  4'!G320</f>
        <v>1520.1</v>
      </c>
    </row>
    <row r="301" spans="1:10" ht="87.75" customHeight="1">
      <c r="A301" s="181" t="s">
        <v>349</v>
      </c>
      <c r="B301" s="110" t="s">
        <v>144</v>
      </c>
      <c r="C301" s="52"/>
      <c r="D301" s="50">
        <f>D302</f>
        <v>122.9</v>
      </c>
      <c r="E301" s="50">
        <f>E302</f>
        <v>125.5</v>
      </c>
      <c r="F301" s="50">
        <f>F302</f>
        <v>125.5</v>
      </c>
      <c r="J301" s="178" t="s">
        <v>346</v>
      </c>
    </row>
    <row r="302" spans="1:6" ht="15.75">
      <c r="A302" s="49" t="s">
        <v>45</v>
      </c>
      <c r="B302" s="110" t="s">
        <v>144</v>
      </c>
      <c r="C302" s="44" t="s">
        <v>46</v>
      </c>
      <c r="D302" s="45">
        <f>'2019 год Приложение  4'!E322</f>
        <v>122.9</v>
      </c>
      <c r="E302" s="45">
        <f>'2019 год Приложение  4'!F322</f>
        <v>125.5</v>
      </c>
      <c r="F302" s="45">
        <f>'2019 год Приложение  4'!G322</f>
        <v>125.5</v>
      </c>
    </row>
    <row r="303" spans="1:6" ht="105">
      <c r="A303" s="55" t="s">
        <v>295</v>
      </c>
      <c r="B303" s="110" t="s">
        <v>145</v>
      </c>
      <c r="C303" s="52"/>
      <c r="D303" s="50">
        <f>D304</f>
        <v>7</v>
      </c>
      <c r="E303" s="50">
        <f>E304</f>
        <v>7</v>
      </c>
      <c r="F303" s="50">
        <f>F304</f>
        <v>7</v>
      </c>
    </row>
    <row r="304" spans="1:6" ht="31.5">
      <c r="A304" s="49" t="s">
        <v>13</v>
      </c>
      <c r="B304" s="110" t="s">
        <v>145</v>
      </c>
      <c r="C304" s="44" t="s">
        <v>8</v>
      </c>
      <c r="D304" s="45">
        <f>'2019 год Приложение  4'!E324</f>
        <v>7</v>
      </c>
      <c r="E304" s="45">
        <f>'2019 год Приложение  4'!F324</f>
        <v>7</v>
      </c>
      <c r="F304" s="45">
        <f>'2019 год Приложение  4'!G324</f>
        <v>7</v>
      </c>
    </row>
    <row r="305" spans="1:6" ht="31.5">
      <c r="A305" s="23" t="s">
        <v>124</v>
      </c>
      <c r="B305" s="44" t="s">
        <v>139</v>
      </c>
      <c r="C305" s="44" t="s">
        <v>0</v>
      </c>
      <c r="D305" s="50">
        <f>D306</f>
        <v>3400</v>
      </c>
      <c r="E305" s="50">
        <f>E306</f>
        <v>3200</v>
      </c>
      <c r="F305" s="50">
        <f>F306</f>
        <v>3000</v>
      </c>
    </row>
    <row r="306" spans="1:6" ht="15.75">
      <c r="A306" s="49" t="s">
        <v>45</v>
      </c>
      <c r="B306" s="44" t="s">
        <v>139</v>
      </c>
      <c r="C306" s="44" t="s">
        <v>46</v>
      </c>
      <c r="D306" s="45">
        <f>'2019 год Приложение  4'!E326</f>
        <v>3400</v>
      </c>
      <c r="E306" s="45">
        <f>'2019 год Приложение  4'!F326</f>
        <v>3200</v>
      </c>
      <c r="F306" s="45">
        <f>'2019 год Приложение  4'!G326</f>
        <v>3000</v>
      </c>
    </row>
    <row r="307" spans="1:6" ht="31.5">
      <c r="A307" s="82" t="s">
        <v>48</v>
      </c>
      <c r="B307" s="44" t="s">
        <v>140</v>
      </c>
      <c r="C307" s="51"/>
      <c r="D307" s="50">
        <f>D308</f>
        <v>20337.6</v>
      </c>
      <c r="E307" s="50">
        <f>E308</f>
        <v>17256.7</v>
      </c>
      <c r="F307" s="50">
        <f>F308</f>
        <v>15000</v>
      </c>
    </row>
    <row r="308" spans="1:6" ht="15.75">
      <c r="A308" s="49" t="s">
        <v>45</v>
      </c>
      <c r="B308" s="44" t="s">
        <v>140</v>
      </c>
      <c r="C308" s="44" t="s">
        <v>46</v>
      </c>
      <c r="D308" s="45">
        <f>'2019 год Приложение  4'!E328</f>
        <v>20337.6</v>
      </c>
      <c r="E308" s="45">
        <f>'2019 год Приложение  4'!F328</f>
        <v>17256.7</v>
      </c>
      <c r="F308" s="45">
        <f>'2019 год Приложение  4'!G328</f>
        <v>15000</v>
      </c>
    </row>
    <row r="309" spans="1:6" ht="47.25">
      <c r="A309" s="86" t="s">
        <v>64</v>
      </c>
      <c r="B309" s="63" t="s">
        <v>150</v>
      </c>
      <c r="C309" s="63"/>
      <c r="D309" s="87">
        <f>D310</f>
        <v>400</v>
      </c>
      <c r="E309" s="87">
        <f>E310</f>
        <v>400</v>
      </c>
      <c r="F309" s="87">
        <f>F310</f>
        <v>400</v>
      </c>
    </row>
    <row r="310" spans="1:6" ht="15.75">
      <c r="A310" s="138" t="s">
        <v>9</v>
      </c>
      <c r="B310" s="63" t="s">
        <v>150</v>
      </c>
      <c r="C310" s="63">
        <v>800</v>
      </c>
      <c r="D310" s="139">
        <f>'2019 год Приложение  4'!E203</f>
        <v>400</v>
      </c>
      <c r="E310" s="139">
        <f>'2019 год Приложение  4'!F203</f>
        <v>400</v>
      </c>
      <c r="F310" s="139">
        <f>'2019 год Приложение  4'!G203</f>
        <v>400</v>
      </c>
    </row>
    <row r="311" spans="1:6" ht="31.5">
      <c r="A311" s="154" t="s">
        <v>353</v>
      </c>
      <c r="B311" s="64" t="s">
        <v>348</v>
      </c>
      <c r="C311" s="64"/>
      <c r="D311" s="139">
        <f>D312</f>
        <v>5100</v>
      </c>
      <c r="E311" s="139">
        <f>E312</f>
        <v>0</v>
      </c>
      <c r="F311" s="139">
        <f>F312</f>
        <v>0</v>
      </c>
    </row>
    <row r="312" spans="1:6" ht="15.75">
      <c r="A312" s="62" t="s">
        <v>9</v>
      </c>
      <c r="B312" s="64" t="s">
        <v>348</v>
      </c>
      <c r="C312" s="64">
        <v>800</v>
      </c>
      <c r="D312" s="139">
        <f>'2019 год Приложение  4'!E330</f>
        <v>5100</v>
      </c>
      <c r="E312" s="139">
        <f>'2019 год Приложение  4'!F330</f>
        <v>0</v>
      </c>
      <c r="F312" s="139">
        <f>'2019 год Приложение  4'!G330</f>
        <v>0</v>
      </c>
    </row>
    <row r="313" spans="1:6" ht="21" customHeight="1">
      <c r="A313" s="172" t="s">
        <v>327</v>
      </c>
      <c r="B313" s="16" t="s">
        <v>328</v>
      </c>
      <c r="C313" s="173"/>
      <c r="D313" s="87">
        <f>D314</f>
        <v>0</v>
      </c>
      <c r="E313" s="87">
        <f>E314</f>
        <v>18070</v>
      </c>
      <c r="F313" s="87">
        <f>F314</f>
        <v>35559</v>
      </c>
    </row>
    <row r="314" spans="1:6" ht="23.25" customHeight="1">
      <c r="A314" s="46" t="s">
        <v>9</v>
      </c>
      <c r="B314" s="16" t="s">
        <v>328</v>
      </c>
      <c r="C314" s="173">
        <v>800</v>
      </c>
      <c r="D314" s="87">
        <f>'2019 год Приложение  4'!E332</f>
        <v>0</v>
      </c>
      <c r="E314" s="87">
        <f>'2019 год Приложение  4'!F332</f>
        <v>18070</v>
      </c>
      <c r="F314" s="87">
        <f>'2019 год Приложение  4'!G332</f>
        <v>35559</v>
      </c>
    </row>
    <row r="317" spans="4:6" ht="12.75">
      <c r="D317" s="28">
        <f>D245+D227+D162+D151+D129+D76+D27+D14+D33</f>
        <v>1628545.6999999997</v>
      </c>
      <c r="E317" s="28">
        <f>E245+E227+E162+E151+E129+E76+E27+E14+E33</f>
        <v>1553208.4000000001</v>
      </c>
      <c r="F317" s="28">
        <f>F245+F227+F162+F151+F129+F76+F27+F14+F33</f>
        <v>1548334.2999999998</v>
      </c>
    </row>
    <row r="318" ht="12.75"/>
  </sheetData>
  <sheetProtection/>
  <autoFilter ref="A12:F314"/>
  <mergeCells count="9">
    <mergeCell ref="A8:F8"/>
    <mergeCell ref="A10:A11"/>
    <mergeCell ref="B1:F1"/>
    <mergeCell ref="B10:B11"/>
    <mergeCell ref="C10:C11"/>
    <mergeCell ref="D10:F10"/>
    <mergeCell ref="D2:F2"/>
    <mergeCell ref="D3:F3"/>
    <mergeCell ref="D4:F4"/>
  </mergeCells>
  <printOptions horizontalCentered="1"/>
  <pageMargins left="0.7874015748031497" right="0.1968503937007874" top="0.3937007874015748" bottom="0.3937007874015748" header="0.3937007874015748" footer="0.3937007874015748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2"/>
  <sheetViews>
    <sheetView view="pageBreakPreview" zoomScaleNormal="90" zoomScaleSheetLayoutView="100" workbookViewId="0" topLeftCell="A1">
      <selection activeCell="C4" sqref="C4:G4"/>
    </sheetView>
  </sheetViews>
  <sheetFormatPr defaultColWidth="9.140625" defaultRowHeight="12.75"/>
  <cols>
    <col min="1" max="1" width="65.57421875" style="0" customWidth="1"/>
    <col min="2" max="2" width="7.00390625" style="0" customWidth="1"/>
    <col min="3" max="3" width="16.57421875" style="0" customWidth="1"/>
    <col min="4" max="4" width="6.421875" style="0" customWidth="1"/>
    <col min="5" max="5" width="12.421875" style="0" customWidth="1"/>
    <col min="6" max="6" width="14.8515625" style="0" customWidth="1"/>
    <col min="7" max="7" width="13.8515625" style="0" customWidth="1"/>
    <col min="8" max="8" width="21.140625" style="0" customWidth="1"/>
    <col min="9" max="10" width="13.7109375" style="0" customWidth="1"/>
    <col min="11" max="11" width="11.421875" style="0" customWidth="1"/>
  </cols>
  <sheetData>
    <row r="1" spans="3:8" ht="15.75" customHeight="1">
      <c r="C1" s="194" t="s">
        <v>317</v>
      </c>
      <c r="D1" s="194"/>
      <c r="E1" s="194"/>
      <c r="F1" s="194"/>
      <c r="G1" s="194"/>
      <c r="H1" s="148"/>
    </row>
    <row r="2" spans="3:8" ht="12.75">
      <c r="C2" s="190" t="s">
        <v>319</v>
      </c>
      <c r="D2" s="190"/>
      <c r="E2" s="190"/>
      <c r="F2" s="190"/>
      <c r="G2" s="190"/>
      <c r="H2" s="125"/>
    </row>
    <row r="3" spans="3:8" ht="12.75">
      <c r="C3" s="190" t="s">
        <v>336</v>
      </c>
      <c r="D3" s="190"/>
      <c r="E3" s="190"/>
      <c r="F3" s="190"/>
      <c r="G3" s="190"/>
      <c r="H3" s="125"/>
    </row>
    <row r="4" spans="3:8" ht="12.75">
      <c r="C4" s="190" t="s">
        <v>354</v>
      </c>
      <c r="D4" s="190"/>
      <c r="E4" s="190"/>
      <c r="F4" s="190"/>
      <c r="G4" s="190"/>
      <c r="H4" s="124"/>
    </row>
    <row r="5" spans="1:8" ht="18.75">
      <c r="A5" s="4"/>
      <c r="B5" s="4"/>
      <c r="C5" s="5"/>
      <c r="D5" s="5"/>
      <c r="E5" s="5"/>
      <c r="F5" s="5"/>
      <c r="G5" s="5"/>
      <c r="H5" s="5"/>
    </row>
    <row r="6" spans="1:7" ht="53.25" customHeight="1">
      <c r="A6" s="192" t="s">
        <v>324</v>
      </c>
      <c r="B6" s="192"/>
      <c r="C6" s="192"/>
      <c r="D6" s="192"/>
      <c r="E6" s="192"/>
      <c r="F6" s="192"/>
      <c r="G6" s="192"/>
    </row>
    <row r="7" spans="1:6" ht="12.75">
      <c r="A7" s="1" t="s">
        <v>0</v>
      </c>
      <c r="B7" s="1"/>
      <c r="C7" s="1" t="s">
        <v>0</v>
      </c>
      <c r="D7" s="1" t="s">
        <v>0</v>
      </c>
      <c r="E7" s="1"/>
      <c r="F7" s="1"/>
    </row>
    <row r="8" spans="1:7" ht="15.75" customHeight="1">
      <c r="A8" s="184" t="s">
        <v>3</v>
      </c>
      <c r="B8" s="184" t="s">
        <v>104</v>
      </c>
      <c r="C8" s="184" t="s">
        <v>1</v>
      </c>
      <c r="D8" s="184" t="s">
        <v>2</v>
      </c>
      <c r="E8" s="189" t="s">
        <v>322</v>
      </c>
      <c r="F8" s="189"/>
      <c r="G8" s="189"/>
    </row>
    <row r="9" spans="1:7" ht="40.5" customHeight="1">
      <c r="A9" s="191"/>
      <c r="B9" s="193"/>
      <c r="C9" s="185"/>
      <c r="D9" s="185"/>
      <c r="E9" s="171" t="s">
        <v>323</v>
      </c>
      <c r="F9" s="171" t="s">
        <v>318</v>
      </c>
      <c r="G9" s="171" t="s">
        <v>320</v>
      </c>
    </row>
    <row r="10" spans="1:8" ht="15">
      <c r="A10" s="88" t="s">
        <v>4</v>
      </c>
      <c r="B10" s="88">
        <v>2</v>
      </c>
      <c r="C10" s="88">
        <v>3</v>
      </c>
      <c r="D10" s="88">
        <v>4</v>
      </c>
      <c r="E10" s="88">
        <v>5</v>
      </c>
      <c r="F10" s="88">
        <v>6</v>
      </c>
      <c r="G10" s="88">
        <v>7</v>
      </c>
      <c r="H10" s="3"/>
    </row>
    <row r="11" spans="1:10" ht="15.75">
      <c r="A11" s="6" t="s">
        <v>7</v>
      </c>
      <c r="B11" s="6"/>
      <c r="C11" s="6" t="s">
        <v>0</v>
      </c>
      <c r="D11" s="6" t="s">
        <v>0</v>
      </c>
      <c r="E11" s="7">
        <f>E12+E24+E204+E230+E249+E300</f>
        <v>1735687.6999999997</v>
      </c>
      <c r="F11" s="7">
        <f>F12+F24+F204+F230+F249+F300</f>
        <v>1656883.2000000002</v>
      </c>
      <c r="G11" s="7">
        <f>G12+G24+G204+G230+G249+G300</f>
        <v>1652486.9</v>
      </c>
      <c r="H11" s="117">
        <v>1729023.2</v>
      </c>
      <c r="I11" s="117">
        <v>1654448.6</v>
      </c>
      <c r="J11" s="117">
        <v>1647056.6</v>
      </c>
    </row>
    <row r="12" spans="1:10" ht="15.75">
      <c r="A12" s="89" t="s">
        <v>125</v>
      </c>
      <c r="B12" s="35" t="s">
        <v>105</v>
      </c>
      <c r="C12" s="32"/>
      <c r="D12" s="32"/>
      <c r="E12" s="33">
        <f>E13</f>
        <v>4073.9000000000005</v>
      </c>
      <c r="F12" s="33">
        <f>F13</f>
        <v>4047.7</v>
      </c>
      <c r="G12" s="33">
        <f>G13</f>
        <v>3890</v>
      </c>
      <c r="H12" s="122">
        <f>H11-E11</f>
        <v>-6664.499999999767</v>
      </c>
      <c r="I12" s="122">
        <f>I11-F11</f>
        <v>-2434.600000000093</v>
      </c>
      <c r="J12" s="122">
        <f>J11-G11</f>
        <v>-5430.299999999814</v>
      </c>
    </row>
    <row r="13" spans="1:8" ht="15.75">
      <c r="A13" s="90" t="s">
        <v>32</v>
      </c>
      <c r="B13" s="91" t="s">
        <v>105</v>
      </c>
      <c r="C13" s="92" t="s">
        <v>138</v>
      </c>
      <c r="D13" s="92" t="s">
        <v>0</v>
      </c>
      <c r="E13" s="93">
        <f>E14+E16+E20</f>
        <v>4073.9000000000005</v>
      </c>
      <c r="F13" s="93">
        <f>F14+F16+F20</f>
        <v>4047.7</v>
      </c>
      <c r="G13" s="93">
        <f>G14+G16+G20</f>
        <v>3890</v>
      </c>
      <c r="H13" s="122"/>
    </row>
    <row r="14" spans="1:8" ht="31.5">
      <c r="A14" s="24" t="s">
        <v>106</v>
      </c>
      <c r="B14" s="22" t="s">
        <v>105</v>
      </c>
      <c r="C14" s="44" t="s">
        <v>148</v>
      </c>
      <c r="D14" s="22"/>
      <c r="E14" s="45">
        <f>E15</f>
        <v>1211.6</v>
      </c>
      <c r="F14" s="45">
        <f>F15</f>
        <v>1211.6</v>
      </c>
      <c r="G14" s="45">
        <f>G15</f>
        <v>1181.6</v>
      </c>
      <c r="H14" s="115"/>
    </row>
    <row r="15" spans="1:8" ht="63">
      <c r="A15" s="57" t="s">
        <v>15</v>
      </c>
      <c r="B15" s="22" t="s">
        <v>105</v>
      </c>
      <c r="C15" s="44" t="s">
        <v>148</v>
      </c>
      <c r="D15" s="22" t="s">
        <v>16</v>
      </c>
      <c r="E15" s="45">
        <v>1211.6</v>
      </c>
      <c r="F15" s="45">
        <v>1211.6</v>
      </c>
      <c r="G15" s="45">
        <v>1181.6</v>
      </c>
      <c r="H15" s="122"/>
    </row>
    <row r="16" spans="1:9" ht="31.5">
      <c r="A16" s="57" t="s">
        <v>33</v>
      </c>
      <c r="B16" s="22" t="s">
        <v>105</v>
      </c>
      <c r="C16" s="44" t="s">
        <v>149</v>
      </c>
      <c r="D16" s="44" t="s">
        <v>0</v>
      </c>
      <c r="E16" s="45">
        <f>E17+E18+E19</f>
        <v>327.2</v>
      </c>
      <c r="F16" s="45">
        <f>F17+F18+F19</f>
        <v>338.8</v>
      </c>
      <c r="G16" s="45">
        <f>G17+G18+G19</f>
        <v>343.3</v>
      </c>
      <c r="H16" s="115"/>
      <c r="I16" s="117"/>
    </row>
    <row r="17" spans="1:9" ht="63">
      <c r="A17" s="57" t="s">
        <v>15</v>
      </c>
      <c r="B17" s="22" t="s">
        <v>105</v>
      </c>
      <c r="C17" s="44" t="s">
        <v>149</v>
      </c>
      <c r="D17" s="44" t="s">
        <v>16</v>
      </c>
      <c r="E17" s="45">
        <v>101.6</v>
      </c>
      <c r="F17" s="45">
        <v>0</v>
      </c>
      <c r="G17" s="45">
        <v>0</v>
      </c>
      <c r="H17" s="115"/>
      <c r="I17" s="117"/>
    </row>
    <row r="18" spans="1:8" ht="31.5">
      <c r="A18" s="47" t="s">
        <v>13</v>
      </c>
      <c r="B18" s="22" t="s">
        <v>105</v>
      </c>
      <c r="C18" s="44" t="s">
        <v>149</v>
      </c>
      <c r="D18" s="44" t="s">
        <v>8</v>
      </c>
      <c r="E18" s="45">
        <f>522.4-300</f>
        <v>222.39999999999998</v>
      </c>
      <c r="F18" s="45">
        <v>335.6</v>
      </c>
      <c r="G18" s="45">
        <v>340.1</v>
      </c>
      <c r="H18" s="122"/>
    </row>
    <row r="19" spans="1:8" ht="15.75">
      <c r="A19" s="47" t="s">
        <v>9</v>
      </c>
      <c r="B19" s="22" t="s">
        <v>105</v>
      </c>
      <c r="C19" s="44" t="s">
        <v>149</v>
      </c>
      <c r="D19" s="44" t="s">
        <v>12</v>
      </c>
      <c r="E19" s="45">
        <v>3.2</v>
      </c>
      <c r="F19" s="45">
        <v>3.2</v>
      </c>
      <c r="G19" s="45">
        <v>3.2</v>
      </c>
      <c r="H19" s="122"/>
    </row>
    <row r="20" spans="1:8" ht="31.5">
      <c r="A20" s="57" t="s">
        <v>34</v>
      </c>
      <c r="B20" s="22" t="s">
        <v>105</v>
      </c>
      <c r="C20" s="44" t="s">
        <v>147</v>
      </c>
      <c r="D20" s="44" t="s">
        <v>0</v>
      </c>
      <c r="E20" s="45">
        <f>E21+E22+E23</f>
        <v>2535.1000000000004</v>
      </c>
      <c r="F20" s="45">
        <f>F21+F22+F23</f>
        <v>2497.3</v>
      </c>
      <c r="G20" s="45">
        <f>G21+G22+G23</f>
        <v>2365.1000000000004</v>
      </c>
      <c r="H20" s="115"/>
    </row>
    <row r="21" spans="1:8" ht="63">
      <c r="A21" s="57" t="s">
        <v>15</v>
      </c>
      <c r="B21" s="22" t="s">
        <v>105</v>
      </c>
      <c r="C21" s="44" t="s">
        <v>147</v>
      </c>
      <c r="D21" s="44" t="s">
        <v>16</v>
      </c>
      <c r="E21" s="45">
        <v>2233.9</v>
      </c>
      <c r="F21" s="45">
        <v>2193.9</v>
      </c>
      <c r="G21" s="45">
        <v>2168.9</v>
      </c>
      <c r="H21" s="115"/>
    </row>
    <row r="22" spans="1:8" ht="31.5">
      <c r="A22" s="47" t="s">
        <v>13</v>
      </c>
      <c r="B22" s="22" t="s">
        <v>105</v>
      </c>
      <c r="C22" s="44" t="s">
        <v>147</v>
      </c>
      <c r="D22" s="22" t="s">
        <v>8</v>
      </c>
      <c r="E22" s="45">
        <v>299.4</v>
      </c>
      <c r="F22" s="45">
        <v>301.6</v>
      </c>
      <c r="G22" s="45">
        <v>194.4</v>
      </c>
      <c r="H22" s="115"/>
    </row>
    <row r="23" spans="1:8" ht="15.75">
      <c r="A23" s="47" t="s">
        <v>9</v>
      </c>
      <c r="B23" s="22" t="s">
        <v>105</v>
      </c>
      <c r="C23" s="44" t="s">
        <v>147</v>
      </c>
      <c r="D23" s="22" t="s">
        <v>12</v>
      </c>
      <c r="E23" s="45">
        <v>1.8</v>
      </c>
      <c r="F23" s="45">
        <v>1.8</v>
      </c>
      <c r="G23" s="45">
        <v>1.8</v>
      </c>
      <c r="H23" s="115"/>
    </row>
    <row r="24" spans="1:10" ht="15.75">
      <c r="A24" s="94" t="s">
        <v>126</v>
      </c>
      <c r="B24" s="35" t="s">
        <v>107</v>
      </c>
      <c r="C24" s="95"/>
      <c r="D24" s="96"/>
      <c r="E24" s="36">
        <f>E25+E38+E44+E94+E105+E152+E170+E190+E85</f>
        <v>297467</v>
      </c>
      <c r="F24" s="36">
        <f>F25+F38+F44+F94+F105+F152+F170+F190+F85</f>
        <v>261639.9</v>
      </c>
      <c r="G24" s="36">
        <f>G25+G38+G44+G94+G105+G152+G170+G190+G85</f>
        <v>264591.00000000006</v>
      </c>
      <c r="H24" s="122"/>
      <c r="I24" s="117"/>
      <c r="J24" s="117"/>
    </row>
    <row r="25" spans="1:10" ht="31.5">
      <c r="A25" s="97" t="s">
        <v>68</v>
      </c>
      <c r="B25" s="92" t="s">
        <v>107</v>
      </c>
      <c r="C25" s="91" t="s">
        <v>134</v>
      </c>
      <c r="D25" s="91" t="s">
        <v>0</v>
      </c>
      <c r="E25" s="98">
        <f>E29+E26</f>
        <v>961.8</v>
      </c>
      <c r="F25" s="98">
        <f>F29+F26</f>
        <v>889.3</v>
      </c>
      <c r="G25" s="98">
        <f>G29+G26</f>
        <v>889.3</v>
      </c>
      <c r="H25" s="122"/>
      <c r="I25" s="122"/>
      <c r="J25" s="122"/>
    </row>
    <row r="26" spans="1:8" ht="15.75">
      <c r="A26" s="14" t="s">
        <v>277</v>
      </c>
      <c r="B26" s="99" t="s">
        <v>107</v>
      </c>
      <c r="C26" s="12" t="s">
        <v>278</v>
      </c>
      <c r="D26" s="12" t="s">
        <v>0</v>
      </c>
      <c r="E26" s="13">
        <f aca="true" t="shared" si="0" ref="E26:G27">E27</f>
        <v>100</v>
      </c>
      <c r="F26" s="13">
        <f t="shared" si="0"/>
        <v>100</v>
      </c>
      <c r="G26" s="13">
        <f t="shared" si="0"/>
        <v>100</v>
      </c>
      <c r="H26" s="115"/>
    </row>
    <row r="27" spans="1:8" ht="31.5">
      <c r="A27" s="47" t="s">
        <v>291</v>
      </c>
      <c r="B27" s="29" t="s">
        <v>107</v>
      </c>
      <c r="C27" s="16" t="s">
        <v>289</v>
      </c>
      <c r="D27" s="44"/>
      <c r="E27" s="127">
        <f t="shared" si="0"/>
        <v>100</v>
      </c>
      <c r="F27" s="127">
        <f t="shared" si="0"/>
        <v>100</v>
      </c>
      <c r="G27" s="127">
        <f t="shared" si="0"/>
        <v>100</v>
      </c>
      <c r="H27" s="115"/>
    </row>
    <row r="28" spans="1:8" ht="31.5">
      <c r="A28" s="129" t="s">
        <v>13</v>
      </c>
      <c r="B28" s="29" t="s">
        <v>107</v>
      </c>
      <c r="C28" s="16" t="s">
        <v>289</v>
      </c>
      <c r="D28" s="44" t="s">
        <v>8</v>
      </c>
      <c r="E28" s="45">
        <v>100</v>
      </c>
      <c r="F28" s="45">
        <v>100</v>
      </c>
      <c r="G28" s="45">
        <v>100</v>
      </c>
      <c r="H28" s="115"/>
    </row>
    <row r="29" spans="1:8" ht="31.5">
      <c r="A29" s="14" t="s">
        <v>69</v>
      </c>
      <c r="B29" s="99" t="s">
        <v>107</v>
      </c>
      <c r="C29" s="12" t="s">
        <v>135</v>
      </c>
      <c r="D29" s="12" t="s">
        <v>0</v>
      </c>
      <c r="E29" s="13">
        <f>E32+E30+E34+E36</f>
        <v>861.8</v>
      </c>
      <c r="F29" s="13">
        <f>F32+F30+F34+F36</f>
        <v>789.3</v>
      </c>
      <c r="G29" s="13">
        <f>G32+G30+G34+G36</f>
        <v>789.3</v>
      </c>
      <c r="H29" s="2"/>
    </row>
    <row r="30" spans="1:8" ht="31.5">
      <c r="A30" s="47" t="s">
        <v>280</v>
      </c>
      <c r="B30" s="29" t="s">
        <v>107</v>
      </c>
      <c r="C30" s="16" t="s">
        <v>279</v>
      </c>
      <c r="D30" s="44"/>
      <c r="E30" s="127">
        <f>E31</f>
        <v>180</v>
      </c>
      <c r="F30" s="127">
        <f>F31</f>
        <v>180</v>
      </c>
      <c r="G30" s="127">
        <f>G31</f>
        <v>180</v>
      </c>
      <c r="H30" s="2"/>
    </row>
    <row r="31" spans="1:8" ht="31.5">
      <c r="A31" s="129" t="s">
        <v>13</v>
      </c>
      <c r="B31" s="29" t="s">
        <v>107</v>
      </c>
      <c r="C31" s="16" t="s">
        <v>279</v>
      </c>
      <c r="D31" s="44" t="s">
        <v>8</v>
      </c>
      <c r="E31" s="45">
        <v>180</v>
      </c>
      <c r="F31" s="45">
        <v>180</v>
      </c>
      <c r="G31" s="45">
        <v>180</v>
      </c>
      <c r="H31" s="2"/>
    </row>
    <row r="32" spans="1:8" ht="45" customHeight="1">
      <c r="A32" s="47" t="s">
        <v>281</v>
      </c>
      <c r="B32" s="29" t="s">
        <v>107</v>
      </c>
      <c r="C32" s="16" t="s">
        <v>290</v>
      </c>
      <c r="D32" s="44"/>
      <c r="E32" s="128">
        <f>E33</f>
        <v>139.3</v>
      </c>
      <c r="F32" s="128">
        <f>F33</f>
        <v>139.3</v>
      </c>
      <c r="G32" s="128">
        <f>G33</f>
        <v>139.3</v>
      </c>
      <c r="H32" s="2"/>
    </row>
    <row r="33" spans="1:8" ht="31.5">
      <c r="A33" s="129" t="s">
        <v>13</v>
      </c>
      <c r="B33" s="29" t="s">
        <v>107</v>
      </c>
      <c r="C33" s="16" t="s">
        <v>290</v>
      </c>
      <c r="D33" s="44" t="s">
        <v>8</v>
      </c>
      <c r="E33" s="45">
        <v>139.3</v>
      </c>
      <c r="F33" s="45">
        <v>139.3</v>
      </c>
      <c r="G33" s="45">
        <v>139.3</v>
      </c>
      <c r="H33" s="2"/>
    </row>
    <row r="34" spans="1:8" ht="31.5">
      <c r="A34" s="160" t="s">
        <v>316</v>
      </c>
      <c r="B34" s="29" t="s">
        <v>107</v>
      </c>
      <c r="C34" s="16" t="s">
        <v>315</v>
      </c>
      <c r="D34" s="44"/>
      <c r="E34" s="45">
        <f>E35</f>
        <v>470</v>
      </c>
      <c r="F34" s="45">
        <f>F35</f>
        <v>470</v>
      </c>
      <c r="G34" s="45">
        <f>G35</f>
        <v>470</v>
      </c>
      <c r="H34" s="2"/>
    </row>
    <row r="35" spans="1:8" ht="15.75">
      <c r="A35" s="129" t="s">
        <v>9</v>
      </c>
      <c r="B35" s="29" t="s">
        <v>107</v>
      </c>
      <c r="C35" s="16" t="s">
        <v>315</v>
      </c>
      <c r="D35" s="44" t="s">
        <v>12</v>
      </c>
      <c r="E35" s="45">
        <v>470</v>
      </c>
      <c r="F35" s="45">
        <v>470</v>
      </c>
      <c r="G35" s="45">
        <v>470</v>
      </c>
      <c r="H35" s="2"/>
    </row>
    <row r="36" spans="1:8" ht="31.5">
      <c r="A36" s="160" t="s">
        <v>335</v>
      </c>
      <c r="B36" s="29" t="s">
        <v>107</v>
      </c>
      <c r="C36" s="16" t="s">
        <v>325</v>
      </c>
      <c r="D36" s="44"/>
      <c r="E36" s="45">
        <f>E37</f>
        <v>72.5</v>
      </c>
      <c r="F36" s="45">
        <f>F37</f>
        <v>0</v>
      </c>
      <c r="G36" s="45">
        <f>G37</f>
        <v>0</v>
      </c>
      <c r="H36" s="2"/>
    </row>
    <row r="37" spans="1:8" ht="15.75">
      <c r="A37" s="129" t="s">
        <v>9</v>
      </c>
      <c r="B37" s="29" t="s">
        <v>107</v>
      </c>
      <c r="C37" s="16" t="s">
        <v>325</v>
      </c>
      <c r="D37" s="44" t="s">
        <v>12</v>
      </c>
      <c r="E37" s="45">
        <v>72.5</v>
      </c>
      <c r="F37" s="45">
        <v>0</v>
      </c>
      <c r="G37" s="45">
        <v>0</v>
      </c>
      <c r="H37" s="2"/>
    </row>
    <row r="38" spans="1:8" ht="32.25" customHeight="1">
      <c r="A38" s="97" t="s">
        <v>70</v>
      </c>
      <c r="B38" s="92" t="s">
        <v>107</v>
      </c>
      <c r="C38" s="91" t="s">
        <v>196</v>
      </c>
      <c r="D38" s="91" t="s">
        <v>0</v>
      </c>
      <c r="E38" s="98">
        <f>E39</f>
        <v>120</v>
      </c>
      <c r="F38" s="98">
        <f>F39</f>
        <v>120</v>
      </c>
      <c r="G38" s="98">
        <f>G39</f>
        <v>120</v>
      </c>
      <c r="H38" s="2"/>
    </row>
    <row r="39" spans="1:8" ht="31.5">
      <c r="A39" s="11" t="s">
        <v>85</v>
      </c>
      <c r="B39" s="99" t="s">
        <v>107</v>
      </c>
      <c r="C39" s="12" t="s">
        <v>197</v>
      </c>
      <c r="D39" s="12" t="s">
        <v>0</v>
      </c>
      <c r="E39" s="13">
        <f>E40+E42</f>
        <v>120</v>
      </c>
      <c r="F39" s="13">
        <f>F40+F42</f>
        <v>120</v>
      </c>
      <c r="G39" s="13">
        <f>G40+G42</f>
        <v>120</v>
      </c>
      <c r="H39" s="2"/>
    </row>
    <row r="40" spans="1:8" ht="15.75">
      <c r="A40" s="15" t="s">
        <v>24</v>
      </c>
      <c r="B40" s="29" t="s">
        <v>107</v>
      </c>
      <c r="C40" s="8" t="s">
        <v>198</v>
      </c>
      <c r="D40" s="8"/>
      <c r="E40" s="9">
        <f>E41</f>
        <v>100</v>
      </c>
      <c r="F40" s="9">
        <f>F41</f>
        <v>100</v>
      </c>
      <c r="G40" s="9">
        <f>G41</f>
        <v>100</v>
      </c>
      <c r="H40" s="2"/>
    </row>
    <row r="41" spans="1:8" ht="31.5">
      <c r="A41" s="74" t="s">
        <v>13</v>
      </c>
      <c r="B41" s="44" t="s">
        <v>107</v>
      </c>
      <c r="C41" s="8" t="s">
        <v>198</v>
      </c>
      <c r="D41" s="44" t="s">
        <v>8</v>
      </c>
      <c r="E41" s="45">
        <v>100</v>
      </c>
      <c r="F41" s="45">
        <v>100</v>
      </c>
      <c r="G41" s="45">
        <v>100</v>
      </c>
      <c r="H41" s="2"/>
    </row>
    <row r="42" spans="1:8" ht="63">
      <c r="A42" s="15" t="s">
        <v>25</v>
      </c>
      <c r="B42" s="29" t="s">
        <v>107</v>
      </c>
      <c r="C42" s="8" t="s">
        <v>199</v>
      </c>
      <c r="D42" s="8"/>
      <c r="E42" s="9">
        <f>E43</f>
        <v>20</v>
      </c>
      <c r="F42" s="9">
        <f>F43</f>
        <v>20</v>
      </c>
      <c r="G42" s="9">
        <f>G43</f>
        <v>20</v>
      </c>
      <c r="H42" s="2"/>
    </row>
    <row r="43" spans="1:8" ht="15.75">
      <c r="A43" s="47" t="s">
        <v>9</v>
      </c>
      <c r="B43" s="44" t="s">
        <v>107</v>
      </c>
      <c r="C43" s="8" t="s">
        <v>199</v>
      </c>
      <c r="D43" s="44" t="s">
        <v>12</v>
      </c>
      <c r="E43" s="45">
        <v>20</v>
      </c>
      <c r="F43" s="45">
        <v>20</v>
      </c>
      <c r="G43" s="45">
        <v>20</v>
      </c>
      <c r="H43" s="2"/>
    </row>
    <row r="44" spans="1:8" ht="47.25">
      <c r="A44" s="97" t="s">
        <v>71</v>
      </c>
      <c r="B44" s="92" t="s">
        <v>107</v>
      </c>
      <c r="C44" s="91" t="s">
        <v>227</v>
      </c>
      <c r="D44" s="91" t="s">
        <v>0</v>
      </c>
      <c r="E44" s="98">
        <f>E45+E54+E77+E59+E82</f>
        <v>66635.59999999999</v>
      </c>
      <c r="F44" s="98">
        <f>F45+F54+F77+F59+F82</f>
        <v>39483.2</v>
      </c>
      <c r="G44" s="98">
        <f>G45+G54+G77+G59+G82</f>
        <v>43182.8</v>
      </c>
      <c r="H44" s="2"/>
    </row>
    <row r="45" spans="1:8" ht="31.5">
      <c r="A45" s="11" t="s">
        <v>83</v>
      </c>
      <c r="B45" s="99" t="s">
        <v>107</v>
      </c>
      <c r="C45" s="12" t="s">
        <v>228</v>
      </c>
      <c r="D45" s="12" t="s">
        <v>0</v>
      </c>
      <c r="E45" s="13">
        <f>E46+E48+E50+E52</f>
        <v>28618.499999999996</v>
      </c>
      <c r="F45" s="13">
        <f>F46+F48+F50</f>
        <v>20130</v>
      </c>
      <c r="G45" s="13">
        <f>G46+G48+G50</f>
        <v>22535.2</v>
      </c>
      <c r="H45" s="2"/>
    </row>
    <row r="46" spans="1:8" ht="31.5">
      <c r="A46" s="15" t="s">
        <v>304</v>
      </c>
      <c r="B46" s="29" t="s">
        <v>107</v>
      </c>
      <c r="C46" s="44" t="s">
        <v>229</v>
      </c>
      <c r="D46" s="8"/>
      <c r="E46" s="9">
        <f>E47</f>
        <v>8563.399999999998</v>
      </c>
      <c r="F46" s="9">
        <f>F47</f>
        <v>6000</v>
      </c>
      <c r="G46" s="9">
        <f>G47</f>
        <v>6000</v>
      </c>
      <c r="H46" s="2"/>
    </row>
    <row r="47" spans="1:8" ht="31.5">
      <c r="A47" s="47" t="s">
        <v>13</v>
      </c>
      <c r="B47" s="44" t="s">
        <v>107</v>
      </c>
      <c r="C47" s="44" t="s">
        <v>229</v>
      </c>
      <c r="D47" s="44" t="s">
        <v>8</v>
      </c>
      <c r="E47" s="45">
        <f>8614.3-15.2-35.7-13.2+13.2</f>
        <v>8563.399999999998</v>
      </c>
      <c r="F47" s="45">
        <v>6000</v>
      </c>
      <c r="G47" s="45">
        <v>6000</v>
      </c>
      <c r="H47" s="2"/>
    </row>
    <row r="48" spans="1:8" ht="31.5">
      <c r="A48" s="19" t="s">
        <v>51</v>
      </c>
      <c r="B48" s="44" t="s">
        <v>107</v>
      </c>
      <c r="C48" s="44" t="s">
        <v>230</v>
      </c>
      <c r="D48" s="10"/>
      <c r="E48" s="9">
        <f>E49</f>
        <v>16219.4</v>
      </c>
      <c r="F48" s="9">
        <f>F49</f>
        <v>7630</v>
      </c>
      <c r="G48" s="9">
        <f>G49</f>
        <v>10035.2</v>
      </c>
      <c r="H48" s="2"/>
    </row>
    <row r="49" spans="1:8" ht="31.5">
      <c r="A49" s="74" t="s">
        <v>13</v>
      </c>
      <c r="B49" s="44" t="s">
        <v>107</v>
      </c>
      <c r="C49" s="44" t="s">
        <v>230</v>
      </c>
      <c r="D49" s="44" t="s">
        <v>8</v>
      </c>
      <c r="E49" s="45">
        <f>14219.4+2000</f>
        <v>16219.4</v>
      </c>
      <c r="F49" s="45">
        <v>7630</v>
      </c>
      <c r="G49" s="45">
        <v>10035.2</v>
      </c>
      <c r="H49" s="2"/>
    </row>
    <row r="50" spans="1:8" ht="47.25">
      <c r="A50" s="42" t="s">
        <v>79</v>
      </c>
      <c r="B50" s="44" t="s">
        <v>107</v>
      </c>
      <c r="C50" s="29" t="s">
        <v>239</v>
      </c>
      <c r="D50" s="65"/>
      <c r="E50" s="21">
        <f>E51</f>
        <v>3800</v>
      </c>
      <c r="F50" s="21">
        <f>F51</f>
        <v>6500</v>
      </c>
      <c r="G50" s="21">
        <f>G51</f>
        <v>6500</v>
      </c>
      <c r="H50" s="2"/>
    </row>
    <row r="51" spans="1:8" ht="15.75">
      <c r="A51" s="74" t="s">
        <v>9</v>
      </c>
      <c r="B51" s="44" t="s">
        <v>107</v>
      </c>
      <c r="C51" s="29" t="s">
        <v>239</v>
      </c>
      <c r="D51" s="44" t="s">
        <v>12</v>
      </c>
      <c r="E51" s="45">
        <v>3800</v>
      </c>
      <c r="F51" s="45">
        <v>6500</v>
      </c>
      <c r="G51" s="45">
        <v>6500</v>
      </c>
      <c r="H51" s="2"/>
    </row>
    <row r="52" spans="1:8" ht="47.25">
      <c r="A52" s="23" t="s">
        <v>338</v>
      </c>
      <c r="B52" s="44" t="s">
        <v>107</v>
      </c>
      <c r="C52" s="29" t="s">
        <v>339</v>
      </c>
      <c r="D52" s="44"/>
      <c r="E52" s="45">
        <f>E53</f>
        <v>35.7</v>
      </c>
      <c r="F52" s="45">
        <f>F53</f>
        <v>0</v>
      </c>
      <c r="G52" s="45">
        <f>G53</f>
        <v>0</v>
      </c>
      <c r="H52" s="2"/>
    </row>
    <row r="53" spans="1:8" ht="31.5">
      <c r="A53" s="47" t="s">
        <v>13</v>
      </c>
      <c r="B53" s="44" t="s">
        <v>107</v>
      </c>
      <c r="C53" s="29" t="s">
        <v>339</v>
      </c>
      <c r="D53" s="44" t="s">
        <v>8</v>
      </c>
      <c r="E53" s="45">
        <v>35.7</v>
      </c>
      <c r="F53" s="45">
        <v>0</v>
      </c>
      <c r="G53" s="45">
        <v>0</v>
      </c>
      <c r="H53" s="2"/>
    </row>
    <row r="54" spans="1:8" ht="47.25">
      <c r="A54" s="11" t="s">
        <v>108</v>
      </c>
      <c r="B54" s="99" t="s">
        <v>107</v>
      </c>
      <c r="C54" s="12" t="s">
        <v>231</v>
      </c>
      <c r="D54" s="12" t="s">
        <v>0</v>
      </c>
      <c r="E54" s="13">
        <f>E55+E57</f>
        <v>15.2</v>
      </c>
      <c r="F54" s="13">
        <f>F55+F57</f>
        <v>0</v>
      </c>
      <c r="G54" s="13">
        <f>G55+G57</f>
        <v>0</v>
      </c>
      <c r="H54" s="2"/>
    </row>
    <row r="55" spans="1:8" ht="15.75">
      <c r="A55" s="23" t="s">
        <v>300</v>
      </c>
      <c r="B55" s="44" t="s">
        <v>107</v>
      </c>
      <c r="C55" s="44" t="s">
        <v>301</v>
      </c>
      <c r="D55" s="44"/>
      <c r="E55" s="45">
        <f>E56</f>
        <v>15.2</v>
      </c>
      <c r="F55" s="45">
        <f>F56</f>
        <v>0</v>
      </c>
      <c r="G55" s="45">
        <f>G56</f>
        <v>0</v>
      </c>
      <c r="H55" s="2"/>
    </row>
    <row r="56" spans="1:8" ht="31.5">
      <c r="A56" s="23" t="s">
        <v>13</v>
      </c>
      <c r="B56" s="44" t="s">
        <v>107</v>
      </c>
      <c r="C56" s="44" t="s">
        <v>301</v>
      </c>
      <c r="D56" s="44" t="s">
        <v>8</v>
      </c>
      <c r="E56" s="45">
        <v>15.2</v>
      </c>
      <c r="F56" s="45">
        <v>0</v>
      </c>
      <c r="G56" s="45">
        <v>0</v>
      </c>
      <c r="H56" s="2"/>
    </row>
    <row r="57" spans="1:8" ht="47.25">
      <c r="A57" s="23" t="s">
        <v>343</v>
      </c>
      <c r="B57" s="44" t="s">
        <v>107</v>
      </c>
      <c r="C57" s="44" t="s">
        <v>342</v>
      </c>
      <c r="D57" s="44"/>
      <c r="E57" s="45">
        <f>E58</f>
        <v>0</v>
      </c>
      <c r="F57" s="45">
        <f>F58</f>
        <v>0</v>
      </c>
      <c r="G57" s="45">
        <f>G58</f>
        <v>0</v>
      </c>
      <c r="H57" s="2"/>
    </row>
    <row r="58" spans="1:8" ht="31.5">
      <c r="A58" s="23" t="s">
        <v>13</v>
      </c>
      <c r="B58" s="44" t="s">
        <v>107</v>
      </c>
      <c r="C58" s="44" t="s">
        <v>342</v>
      </c>
      <c r="D58" s="44" t="s">
        <v>8</v>
      </c>
      <c r="E58" s="45">
        <f>13.2-13.2</f>
        <v>0</v>
      </c>
      <c r="F58" s="45">
        <v>0</v>
      </c>
      <c r="G58" s="45">
        <v>0</v>
      </c>
      <c r="H58" s="2"/>
    </row>
    <row r="59" spans="1:10" ht="31.5" customHeight="1">
      <c r="A59" s="11" t="s">
        <v>276</v>
      </c>
      <c r="B59" s="99" t="s">
        <v>107</v>
      </c>
      <c r="C59" s="12" t="s">
        <v>232</v>
      </c>
      <c r="D59" s="12" t="s">
        <v>0</v>
      </c>
      <c r="E59" s="13">
        <f>E60+E62+E66+E71+E75+E64+E69+E73</f>
        <v>36148.3</v>
      </c>
      <c r="F59" s="13">
        <f>F60+F62+F66+F71+F75+F64+F69+F73</f>
        <v>18809.699999999997</v>
      </c>
      <c r="G59" s="13">
        <f>G60+G62+G66+G71+G75+G64+G69+G73</f>
        <v>20104.1</v>
      </c>
      <c r="H59" s="27">
        <f>E59-E68-E75-E73</f>
        <v>34034.100000000006</v>
      </c>
      <c r="I59" s="27">
        <f>F59-F68-F75-F73</f>
        <v>18490.699999999997</v>
      </c>
      <c r="J59" s="27">
        <f>G59-G68-G75-G73</f>
        <v>19354.1</v>
      </c>
    </row>
    <row r="60" spans="1:9" ht="31.5">
      <c r="A60" s="15" t="s">
        <v>39</v>
      </c>
      <c r="B60" s="44" t="s">
        <v>107</v>
      </c>
      <c r="C60" s="44" t="s">
        <v>233</v>
      </c>
      <c r="D60" s="65"/>
      <c r="E60" s="45">
        <f>E61</f>
        <v>2186.2</v>
      </c>
      <c r="F60" s="45">
        <f>F61</f>
        <v>4921.9</v>
      </c>
      <c r="G60" s="45">
        <f>G61</f>
        <v>5132.3</v>
      </c>
      <c r="H60" s="27"/>
      <c r="I60" s="117"/>
    </row>
    <row r="61" spans="1:8" ht="31.5">
      <c r="A61" s="74" t="s">
        <v>13</v>
      </c>
      <c r="B61" s="44" t="s">
        <v>107</v>
      </c>
      <c r="C61" s="44" t="s">
        <v>233</v>
      </c>
      <c r="D61" s="44" t="s">
        <v>8</v>
      </c>
      <c r="E61" s="50">
        <v>2186.2</v>
      </c>
      <c r="F61" s="50">
        <v>4921.9</v>
      </c>
      <c r="G61" s="50">
        <v>5132.3</v>
      </c>
      <c r="H61" s="2"/>
    </row>
    <row r="62" spans="1:8" ht="31.5">
      <c r="A62" s="15" t="s">
        <v>39</v>
      </c>
      <c r="B62" s="44" t="s">
        <v>107</v>
      </c>
      <c r="C62" s="16" t="s">
        <v>242</v>
      </c>
      <c r="D62" s="16"/>
      <c r="E62" s="45">
        <f>E63</f>
        <v>2516.6</v>
      </c>
      <c r="F62" s="45">
        <f>F63</f>
        <v>0</v>
      </c>
      <c r="G62" s="45">
        <f>G63</f>
        <v>0</v>
      </c>
      <c r="H62" s="2"/>
    </row>
    <row r="63" spans="1:8" ht="31.5">
      <c r="A63" s="47" t="s">
        <v>13</v>
      </c>
      <c r="B63" s="44" t="s">
        <v>107</v>
      </c>
      <c r="C63" s="16" t="s">
        <v>242</v>
      </c>
      <c r="D63" s="44" t="s">
        <v>8</v>
      </c>
      <c r="E63" s="45">
        <v>2516.6</v>
      </c>
      <c r="F63" s="45">
        <v>0</v>
      </c>
      <c r="G63" s="45">
        <v>0</v>
      </c>
      <c r="H63" s="2"/>
    </row>
    <row r="64" spans="1:8" ht="31.5">
      <c r="A64" s="47" t="s">
        <v>40</v>
      </c>
      <c r="B64" s="44" t="s">
        <v>107</v>
      </c>
      <c r="C64" s="22" t="s">
        <v>234</v>
      </c>
      <c r="D64" s="22"/>
      <c r="E64" s="45">
        <f>E65</f>
        <v>919.5</v>
      </c>
      <c r="F64" s="45">
        <f>F65</f>
        <v>4386</v>
      </c>
      <c r="G64" s="45">
        <f>G65</f>
        <v>4577</v>
      </c>
      <c r="H64" s="2"/>
    </row>
    <row r="65" spans="1:8" ht="31.5">
      <c r="A65" s="47" t="s">
        <v>13</v>
      </c>
      <c r="B65" s="44" t="s">
        <v>107</v>
      </c>
      <c r="C65" s="22" t="s">
        <v>234</v>
      </c>
      <c r="D65" s="22" t="s">
        <v>8</v>
      </c>
      <c r="E65" s="45">
        <v>919.5</v>
      </c>
      <c r="F65" s="45">
        <v>4386</v>
      </c>
      <c r="G65" s="45">
        <v>4577</v>
      </c>
      <c r="H65" s="2"/>
    </row>
    <row r="66" spans="1:8" ht="31.5">
      <c r="A66" s="42" t="s">
        <v>40</v>
      </c>
      <c r="B66" s="44" t="s">
        <v>107</v>
      </c>
      <c r="C66" s="16" t="s">
        <v>243</v>
      </c>
      <c r="D66" s="44"/>
      <c r="E66" s="45">
        <f>E67+E68</f>
        <v>17523</v>
      </c>
      <c r="F66" s="45">
        <f>F67+F68</f>
        <v>0</v>
      </c>
      <c r="G66" s="45">
        <f>G67+G68</f>
        <v>0</v>
      </c>
      <c r="H66" s="2"/>
    </row>
    <row r="67" spans="1:8" ht="31.5">
      <c r="A67" s="74" t="s">
        <v>13</v>
      </c>
      <c r="B67" s="44" t="s">
        <v>107</v>
      </c>
      <c r="C67" s="16" t="s">
        <v>243</v>
      </c>
      <c r="D67" s="44" t="s">
        <v>8</v>
      </c>
      <c r="E67" s="45">
        <f>15580.6+145.2</f>
        <v>15725.800000000001</v>
      </c>
      <c r="F67" s="45">
        <v>0</v>
      </c>
      <c r="G67" s="45">
        <v>0</v>
      </c>
      <c r="H67" s="2"/>
    </row>
    <row r="68" spans="1:8" ht="15.75">
      <c r="A68" s="42" t="s">
        <v>45</v>
      </c>
      <c r="B68" s="44" t="s">
        <v>107</v>
      </c>
      <c r="C68" s="16" t="s">
        <v>243</v>
      </c>
      <c r="D68" s="44" t="s">
        <v>46</v>
      </c>
      <c r="E68" s="45">
        <f>199.7+399.4+1198.1</f>
        <v>1797.1999999999998</v>
      </c>
      <c r="F68" s="45">
        <v>0</v>
      </c>
      <c r="G68" s="45">
        <v>0</v>
      </c>
      <c r="H68" s="2"/>
    </row>
    <row r="69" spans="1:8" ht="31.5">
      <c r="A69" s="42" t="s">
        <v>271</v>
      </c>
      <c r="B69" s="44" t="s">
        <v>107</v>
      </c>
      <c r="C69" s="16" t="s">
        <v>274</v>
      </c>
      <c r="D69" s="44"/>
      <c r="E69" s="45">
        <f>E70</f>
        <v>10636</v>
      </c>
      <c r="F69" s="45">
        <f>F70</f>
        <v>7132.799999999999</v>
      </c>
      <c r="G69" s="45">
        <f>G70</f>
        <v>7594.799999999999</v>
      </c>
      <c r="H69" s="2"/>
    </row>
    <row r="70" spans="1:8" ht="31.5">
      <c r="A70" s="47" t="s">
        <v>13</v>
      </c>
      <c r="B70" s="44" t="s">
        <v>107</v>
      </c>
      <c r="C70" s="16" t="s">
        <v>274</v>
      </c>
      <c r="D70" s="44" t="s">
        <v>8</v>
      </c>
      <c r="E70" s="45">
        <f>10728.8-92.8</f>
        <v>10636</v>
      </c>
      <c r="F70" s="45">
        <f>7120.4+12.4</f>
        <v>7132.799999999999</v>
      </c>
      <c r="G70" s="45">
        <f>7120.4+474.4</f>
        <v>7594.799999999999</v>
      </c>
      <c r="H70" s="2"/>
    </row>
    <row r="71" spans="1:8" ht="31.5">
      <c r="A71" s="42" t="s">
        <v>41</v>
      </c>
      <c r="B71" s="44" t="s">
        <v>107</v>
      </c>
      <c r="C71" s="16" t="s">
        <v>235</v>
      </c>
      <c r="D71" s="44"/>
      <c r="E71" s="45">
        <f>E72</f>
        <v>2050</v>
      </c>
      <c r="F71" s="45">
        <f>F72</f>
        <v>2050</v>
      </c>
      <c r="G71" s="45">
        <f>G72</f>
        <v>2050</v>
      </c>
      <c r="H71" s="2"/>
    </row>
    <row r="72" spans="1:8" ht="31.5">
      <c r="A72" s="47" t="s">
        <v>13</v>
      </c>
      <c r="B72" s="44" t="s">
        <v>107</v>
      </c>
      <c r="C72" s="16" t="s">
        <v>235</v>
      </c>
      <c r="D72" s="44" t="s">
        <v>8</v>
      </c>
      <c r="E72" s="45">
        <v>2050</v>
      </c>
      <c r="F72" s="45">
        <v>2050</v>
      </c>
      <c r="G72" s="45">
        <v>2050</v>
      </c>
      <c r="H72" s="2"/>
    </row>
    <row r="73" spans="1:8" ht="15.75">
      <c r="A73" s="47" t="s">
        <v>273</v>
      </c>
      <c r="B73" s="44" t="s">
        <v>107</v>
      </c>
      <c r="C73" s="16" t="s">
        <v>272</v>
      </c>
      <c r="D73" s="44"/>
      <c r="E73" s="45">
        <f>E74</f>
        <v>17</v>
      </c>
      <c r="F73" s="45">
        <f>F74</f>
        <v>19</v>
      </c>
      <c r="G73" s="45">
        <f>G74</f>
        <v>450</v>
      </c>
      <c r="H73" s="2"/>
    </row>
    <row r="74" spans="1:8" ht="31.5">
      <c r="A74" s="47" t="s">
        <v>13</v>
      </c>
      <c r="B74" s="44" t="s">
        <v>107</v>
      </c>
      <c r="C74" s="16" t="s">
        <v>272</v>
      </c>
      <c r="D74" s="44" t="s">
        <v>8</v>
      </c>
      <c r="E74" s="45">
        <v>17</v>
      </c>
      <c r="F74" s="45">
        <v>19</v>
      </c>
      <c r="G74" s="45">
        <v>450</v>
      </c>
      <c r="H74" s="2"/>
    </row>
    <row r="75" spans="1:8" ht="63">
      <c r="A75" s="42" t="s">
        <v>42</v>
      </c>
      <c r="B75" s="44" t="s">
        <v>107</v>
      </c>
      <c r="C75" s="37" t="s">
        <v>244</v>
      </c>
      <c r="D75" s="44"/>
      <c r="E75" s="45">
        <f>E76</f>
        <v>300</v>
      </c>
      <c r="F75" s="45">
        <f>F76</f>
        <v>300</v>
      </c>
      <c r="G75" s="45">
        <f>G76</f>
        <v>300</v>
      </c>
      <c r="H75" s="2"/>
    </row>
    <row r="76" spans="1:8" ht="15.75">
      <c r="A76" s="74" t="s">
        <v>9</v>
      </c>
      <c r="B76" s="44" t="s">
        <v>107</v>
      </c>
      <c r="C76" s="37" t="s">
        <v>244</v>
      </c>
      <c r="D76" s="44" t="s">
        <v>12</v>
      </c>
      <c r="E76" s="45">
        <v>300</v>
      </c>
      <c r="F76" s="45">
        <v>300</v>
      </c>
      <c r="G76" s="45">
        <v>300</v>
      </c>
      <c r="H76" s="2"/>
    </row>
    <row r="77" spans="1:8" ht="47.25">
      <c r="A77" s="11" t="s">
        <v>66</v>
      </c>
      <c r="B77" s="99" t="s">
        <v>107</v>
      </c>
      <c r="C77" s="12" t="s">
        <v>236</v>
      </c>
      <c r="D77" s="12" t="s">
        <v>0</v>
      </c>
      <c r="E77" s="13">
        <f>E80+E78</f>
        <v>1510.2</v>
      </c>
      <c r="F77" s="13">
        <f>F80+F78</f>
        <v>200</v>
      </c>
      <c r="G77" s="13">
        <f>G80+G78</f>
        <v>200</v>
      </c>
      <c r="H77" s="2"/>
    </row>
    <row r="78" spans="1:8" ht="31.5">
      <c r="A78" s="23" t="s">
        <v>67</v>
      </c>
      <c r="B78" s="29" t="s">
        <v>107</v>
      </c>
      <c r="C78" s="16" t="s">
        <v>237</v>
      </c>
      <c r="D78" s="44"/>
      <c r="E78" s="21">
        <f>E79</f>
        <v>50</v>
      </c>
      <c r="F78" s="21">
        <f>F79</f>
        <v>50</v>
      </c>
      <c r="G78" s="21">
        <f>G79</f>
        <v>50</v>
      </c>
      <c r="H78" s="2"/>
    </row>
    <row r="79" spans="1:8" ht="15.75">
      <c r="A79" s="42" t="s">
        <v>29</v>
      </c>
      <c r="B79" s="44" t="s">
        <v>107</v>
      </c>
      <c r="C79" s="16" t="s">
        <v>237</v>
      </c>
      <c r="D79" s="44" t="s">
        <v>17</v>
      </c>
      <c r="E79" s="45">
        <v>50</v>
      </c>
      <c r="F79" s="45">
        <v>50</v>
      </c>
      <c r="G79" s="45">
        <v>50</v>
      </c>
      <c r="H79" s="2"/>
    </row>
    <row r="80" spans="1:8" ht="31.5">
      <c r="A80" s="42" t="s">
        <v>52</v>
      </c>
      <c r="B80" s="44" t="s">
        <v>107</v>
      </c>
      <c r="C80" s="16" t="s">
        <v>238</v>
      </c>
      <c r="D80" s="22"/>
      <c r="E80" s="21">
        <f>E81</f>
        <v>1460.2</v>
      </c>
      <c r="F80" s="21">
        <f>F81</f>
        <v>150</v>
      </c>
      <c r="G80" s="21">
        <f>G81</f>
        <v>150</v>
      </c>
      <c r="H80" s="2"/>
    </row>
    <row r="81" spans="1:8" ht="31.5">
      <c r="A81" s="74" t="s">
        <v>13</v>
      </c>
      <c r="B81" s="44" t="s">
        <v>107</v>
      </c>
      <c r="C81" s="16" t="s">
        <v>238</v>
      </c>
      <c r="D81" s="44" t="s">
        <v>8</v>
      </c>
      <c r="E81" s="45">
        <v>1460.2</v>
      </c>
      <c r="F81" s="45">
        <v>150</v>
      </c>
      <c r="G81" s="45">
        <v>150</v>
      </c>
      <c r="H81" s="2"/>
    </row>
    <row r="82" spans="1:8" ht="31.5">
      <c r="A82" s="11" t="s">
        <v>308</v>
      </c>
      <c r="B82" s="99" t="s">
        <v>107</v>
      </c>
      <c r="C82" s="12" t="s">
        <v>287</v>
      </c>
      <c r="D82" s="12" t="s">
        <v>0</v>
      </c>
      <c r="E82" s="13">
        <f aca="true" t="shared" si="1" ref="E82:G83">E83</f>
        <v>343.4</v>
      </c>
      <c r="F82" s="13">
        <f t="shared" si="1"/>
        <v>343.5</v>
      </c>
      <c r="G82" s="13">
        <f t="shared" si="1"/>
        <v>343.5</v>
      </c>
      <c r="H82" s="2"/>
    </row>
    <row r="83" spans="1:8" ht="63">
      <c r="A83" s="147" t="s">
        <v>247</v>
      </c>
      <c r="B83" s="44" t="s">
        <v>107</v>
      </c>
      <c r="C83" s="142" t="s">
        <v>288</v>
      </c>
      <c r="D83" s="141"/>
      <c r="E83" s="140">
        <f t="shared" si="1"/>
        <v>343.4</v>
      </c>
      <c r="F83" s="140">
        <f t="shared" si="1"/>
        <v>343.5</v>
      </c>
      <c r="G83" s="140">
        <f t="shared" si="1"/>
        <v>343.5</v>
      </c>
      <c r="H83" s="2"/>
    </row>
    <row r="84" spans="1:8" ht="31.5">
      <c r="A84" s="74" t="s">
        <v>13</v>
      </c>
      <c r="B84" s="44" t="s">
        <v>107</v>
      </c>
      <c r="C84" s="142" t="s">
        <v>288</v>
      </c>
      <c r="D84" s="141" t="s">
        <v>8</v>
      </c>
      <c r="E84" s="140">
        <v>343.4</v>
      </c>
      <c r="F84" s="140">
        <v>343.5</v>
      </c>
      <c r="G84" s="140">
        <v>343.5</v>
      </c>
      <c r="H84" s="2"/>
    </row>
    <row r="85" spans="1:8" ht="31.5">
      <c r="A85" s="97" t="s">
        <v>86</v>
      </c>
      <c r="B85" s="92" t="s">
        <v>107</v>
      </c>
      <c r="C85" s="91" t="s">
        <v>152</v>
      </c>
      <c r="D85" s="91" t="s">
        <v>0</v>
      </c>
      <c r="E85" s="98">
        <f>E86</f>
        <v>750</v>
      </c>
      <c r="F85" s="98">
        <f>F86</f>
        <v>1803.9</v>
      </c>
      <c r="G85" s="98">
        <f>G86</f>
        <v>1803.9</v>
      </c>
      <c r="H85" s="2"/>
    </row>
    <row r="86" spans="1:8" ht="15.75">
      <c r="A86" s="11" t="s">
        <v>88</v>
      </c>
      <c r="B86" s="107" t="s">
        <v>107</v>
      </c>
      <c r="C86" s="12" t="s">
        <v>163</v>
      </c>
      <c r="D86" s="12" t="s">
        <v>0</v>
      </c>
      <c r="E86" s="13">
        <f>E87+E90+E92</f>
        <v>750</v>
      </c>
      <c r="F86" s="13">
        <f>F87+F90+F92</f>
        <v>1803.9</v>
      </c>
      <c r="G86" s="13">
        <f>G87+G90+G92</f>
        <v>1803.9</v>
      </c>
      <c r="H86" s="2"/>
    </row>
    <row r="87" spans="1:8" ht="15.75">
      <c r="A87" s="42" t="s">
        <v>102</v>
      </c>
      <c r="B87" s="44" t="s">
        <v>107</v>
      </c>
      <c r="C87" s="44" t="s">
        <v>170</v>
      </c>
      <c r="D87" s="44"/>
      <c r="E87" s="45">
        <f>E88+E89</f>
        <v>500</v>
      </c>
      <c r="F87" s="45">
        <f>F88+F89</f>
        <v>615</v>
      </c>
      <c r="G87" s="45">
        <f>G88+G89</f>
        <v>615</v>
      </c>
      <c r="H87" s="2"/>
    </row>
    <row r="88" spans="1:8" ht="31.5">
      <c r="A88" s="42" t="s">
        <v>13</v>
      </c>
      <c r="B88" s="44" t="s">
        <v>107</v>
      </c>
      <c r="C88" s="44" t="s">
        <v>170</v>
      </c>
      <c r="D88" s="44" t="s">
        <v>8</v>
      </c>
      <c r="E88" s="39">
        <v>300</v>
      </c>
      <c r="F88" s="39">
        <v>415</v>
      </c>
      <c r="G88" s="39">
        <v>415</v>
      </c>
      <c r="H88" s="2"/>
    </row>
    <row r="89" spans="1:8" ht="15.75">
      <c r="A89" s="42" t="s">
        <v>29</v>
      </c>
      <c r="B89" s="44" t="s">
        <v>107</v>
      </c>
      <c r="C89" s="44" t="s">
        <v>170</v>
      </c>
      <c r="D89" s="44" t="s">
        <v>17</v>
      </c>
      <c r="E89" s="39">
        <v>200</v>
      </c>
      <c r="F89" s="39">
        <v>200</v>
      </c>
      <c r="G89" s="39">
        <v>200</v>
      </c>
      <c r="H89" s="2"/>
    </row>
    <row r="90" spans="1:8" ht="31.5">
      <c r="A90" s="42" t="s">
        <v>132</v>
      </c>
      <c r="B90" s="44" t="s">
        <v>107</v>
      </c>
      <c r="C90" s="44" t="s">
        <v>171</v>
      </c>
      <c r="D90" s="44"/>
      <c r="E90" s="45">
        <f>E91</f>
        <v>150</v>
      </c>
      <c r="F90" s="45">
        <f>F91</f>
        <v>691.5</v>
      </c>
      <c r="G90" s="45">
        <f>G91</f>
        <v>691.5</v>
      </c>
      <c r="H90" s="2"/>
    </row>
    <row r="91" spans="1:8" ht="31.5">
      <c r="A91" s="42" t="s">
        <v>13</v>
      </c>
      <c r="B91" s="44" t="s">
        <v>107</v>
      </c>
      <c r="C91" s="44" t="s">
        <v>171</v>
      </c>
      <c r="D91" s="44" t="s">
        <v>8</v>
      </c>
      <c r="E91" s="45">
        <v>150</v>
      </c>
      <c r="F91" s="45">
        <v>691.5</v>
      </c>
      <c r="G91" s="45">
        <v>691.5</v>
      </c>
      <c r="H91" s="2"/>
    </row>
    <row r="92" spans="1:8" ht="32.25" customHeight="1">
      <c r="A92" s="42" t="s">
        <v>133</v>
      </c>
      <c r="B92" s="44" t="s">
        <v>107</v>
      </c>
      <c r="C92" s="44" t="s">
        <v>172</v>
      </c>
      <c r="D92" s="44"/>
      <c r="E92" s="45">
        <f>E93</f>
        <v>100</v>
      </c>
      <c r="F92" s="45">
        <f>F93</f>
        <v>497.4</v>
      </c>
      <c r="G92" s="45">
        <f>G93</f>
        <v>497.4</v>
      </c>
      <c r="H92" s="2"/>
    </row>
    <row r="93" spans="1:8" ht="31.5">
      <c r="A93" s="42" t="s">
        <v>13</v>
      </c>
      <c r="B93" s="44" t="s">
        <v>107</v>
      </c>
      <c r="C93" s="44" t="s">
        <v>172</v>
      </c>
      <c r="D93" s="44" t="s">
        <v>8</v>
      </c>
      <c r="E93" s="45">
        <v>100</v>
      </c>
      <c r="F93" s="45">
        <v>497.4</v>
      </c>
      <c r="G93" s="45">
        <v>497.4</v>
      </c>
      <c r="H93" s="2"/>
    </row>
    <row r="94" spans="1:8" ht="31.5">
      <c r="A94" s="97" t="s">
        <v>58</v>
      </c>
      <c r="B94" s="92" t="s">
        <v>107</v>
      </c>
      <c r="C94" s="91" t="s">
        <v>184</v>
      </c>
      <c r="D94" s="91" t="s">
        <v>0</v>
      </c>
      <c r="E94" s="98">
        <f>E101+E95+E97+E103+E99</f>
        <v>58420.7</v>
      </c>
      <c r="F94" s="98">
        <f>F101+F95+F97+F103+F99</f>
        <v>58420.7</v>
      </c>
      <c r="G94" s="98">
        <f>G101+G95+G97+G103+G99</f>
        <v>58420.7</v>
      </c>
      <c r="H94" s="2"/>
    </row>
    <row r="95" spans="1:8" ht="31.5">
      <c r="A95" s="42" t="s">
        <v>59</v>
      </c>
      <c r="B95" s="44" t="s">
        <v>107</v>
      </c>
      <c r="C95" s="44" t="s">
        <v>185</v>
      </c>
      <c r="D95" s="44"/>
      <c r="E95" s="45">
        <f>E96</f>
        <v>56000</v>
      </c>
      <c r="F95" s="45">
        <f>F96</f>
        <v>56000</v>
      </c>
      <c r="G95" s="45">
        <f>G96</f>
        <v>56000</v>
      </c>
      <c r="H95" s="2"/>
    </row>
    <row r="96" spans="1:8" ht="31.5">
      <c r="A96" s="60" t="s">
        <v>10</v>
      </c>
      <c r="B96" s="44" t="s">
        <v>107</v>
      </c>
      <c r="C96" s="44" t="s">
        <v>185</v>
      </c>
      <c r="D96" s="44" t="s">
        <v>11</v>
      </c>
      <c r="E96" s="39">
        <v>56000</v>
      </c>
      <c r="F96" s="39">
        <v>56000</v>
      </c>
      <c r="G96" s="39">
        <v>56000</v>
      </c>
      <c r="H96" s="2"/>
    </row>
    <row r="97" spans="1:8" ht="15.75">
      <c r="A97" s="61" t="s">
        <v>43</v>
      </c>
      <c r="B97" s="44" t="s">
        <v>107</v>
      </c>
      <c r="C97" s="44" t="s">
        <v>186</v>
      </c>
      <c r="D97" s="44"/>
      <c r="E97" s="45">
        <f>E98</f>
        <v>300.7</v>
      </c>
      <c r="F97" s="45">
        <f>F98</f>
        <v>300.7</v>
      </c>
      <c r="G97" s="45">
        <f>G98</f>
        <v>300.7</v>
      </c>
      <c r="H97" s="2"/>
    </row>
    <row r="98" spans="1:8" ht="31.5">
      <c r="A98" s="23" t="s">
        <v>10</v>
      </c>
      <c r="B98" s="44" t="s">
        <v>107</v>
      </c>
      <c r="C98" s="44" t="s">
        <v>186</v>
      </c>
      <c r="D98" s="44" t="s">
        <v>11</v>
      </c>
      <c r="E98" s="45">
        <v>300.7</v>
      </c>
      <c r="F98" s="45">
        <v>300.7</v>
      </c>
      <c r="G98" s="45">
        <v>300.7</v>
      </c>
      <c r="H98" s="2"/>
    </row>
    <row r="99" spans="1:8" ht="31.5">
      <c r="A99" s="100" t="s">
        <v>283</v>
      </c>
      <c r="B99" s="29" t="s">
        <v>107</v>
      </c>
      <c r="C99" s="44" t="s">
        <v>282</v>
      </c>
      <c r="D99" s="16"/>
      <c r="E99" s="18">
        <f>E100</f>
        <v>20</v>
      </c>
      <c r="F99" s="18">
        <f>F100</f>
        <v>20</v>
      </c>
      <c r="G99" s="18">
        <f>G100</f>
        <v>20</v>
      </c>
      <c r="H99" s="2"/>
    </row>
    <row r="100" spans="1:8" ht="31.5">
      <c r="A100" s="23" t="s">
        <v>13</v>
      </c>
      <c r="B100" s="29" t="s">
        <v>107</v>
      </c>
      <c r="C100" s="44" t="s">
        <v>282</v>
      </c>
      <c r="D100" s="16" t="s">
        <v>8</v>
      </c>
      <c r="E100" s="45">
        <v>20</v>
      </c>
      <c r="F100" s="45">
        <v>20</v>
      </c>
      <c r="G100" s="45">
        <v>20</v>
      </c>
      <c r="H100" s="2"/>
    </row>
    <row r="101" spans="1:8" ht="31.5">
      <c r="A101" s="100" t="s">
        <v>44</v>
      </c>
      <c r="B101" s="29" t="s">
        <v>107</v>
      </c>
      <c r="C101" s="44" t="s">
        <v>187</v>
      </c>
      <c r="D101" s="16"/>
      <c r="E101" s="18">
        <f>E102</f>
        <v>2000</v>
      </c>
      <c r="F101" s="18">
        <f>F102</f>
        <v>2000</v>
      </c>
      <c r="G101" s="18">
        <f>G102</f>
        <v>2000</v>
      </c>
      <c r="H101" s="2"/>
    </row>
    <row r="102" spans="1:8" ht="31.5">
      <c r="A102" s="23" t="s">
        <v>13</v>
      </c>
      <c r="B102" s="29" t="s">
        <v>107</v>
      </c>
      <c r="C102" s="44" t="s">
        <v>187</v>
      </c>
      <c r="D102" s="16" t="s">
        <v>8</v>
      </c>
      <c r="E102" s="45">
        <v>2000</v>
      </c>
      <c r="F102" s="45">
        <v>2000</v>
      </c>
      <c r="G102" s="45">
        <v>2000</v>
      </c>
      <c r="H102" s="2"/>
    </row>
    <row r="103" spans="1:8" ht="47.25">
      <c r="A103" s="23" t="s">
        <v>252</v>
      </c>
      <c r="B103" s="29" t="s">
        <v>107</v>
      </c>
      <c r="C103" s="44" t="s">
        <v>266</v>
      </c>
      <c r="D103" s="16"/>
      <c r="E103" s="45">
        <f>E104</f>
        <v>100</v>
      </c>
      <c r="F103" s="45">
        <f>F104</f>
        <v>100</v>
      </c>
      <c r="G103" s="45">
        <f>G104</f>
        <v>100</v>
      </c>
      <c r="H103" s="2"/>
    </row>
    <row r="104" spans="1:8" ht="31.5">
      <c r="A104" s="23" t="s">
        <v>10</v>
      </c>
      <c r="B104" s="29" t="s">
        <v>107</v>
      </c>
      <c r="C104" s="44" t="s">
        <v>266</v>
      </c>
      <c r="D104" s="16" t="s">
        <v>11</v>
      </c>
      <c r="E104" s="45">
        <v>100</v>
      </c>
      <c r="F104" s="45">
        <v>100</v>
      </c>
      <c r="G104" s="45">
        <v>100</v>
      </c>
      <c r="H104" s="2"/>
    </row>
    <row r="105" spans="1:8" ht="31.5">
      <c r="A105" s="97" t="s">
        <v>91</v>
      </c>
      <c r="B105" s="92" t="s">
        <v>107</v>
      </c>
      <c r="C105" s="91" t="s">
        <v>200</v>
      </c>
      <c r="D105" s="91" t="s">
        <v>0</v>
      </c>
      <c r="E105" s="98">
        <f>E109+E139+E106</f>
        <v>119637.1</v>
      </c>
      <c r="F105" s="98">
        <f>F109+F139+F106</f>
        <v>125282.90000000001</v>
      </c>
      <c r="G105" s="98">
        <f>G109+G139+G106</f>
        <v>124519.50000000001</v>
      </c>
      <c r="H105" s="2"/>
    </row>
    <row r="106" spans="1:8" ht="31.5">
      <c r="A106" s="11" t="s">
        <v>312</v>
      </c>
      <c r="B106" s="99" t="s">
        <v>107</v>
      </c>
      <c r="C106" s="107" t="s">
        <v>201</v>
      </c>
      <c r="D106" s="158"/>
      <c r="E106" s="159">
        <f aca="true" t="shared" si="2" ref="E106:G107">E107</f>
        <v>7041.4</v>
      </c>
      <c r="F106" s="159">
        <f t="shared" si="2"/>
        <v>7530.9</v>
      </c>
      <c r="G106" s="159">
        <f t="shared" si="2"/>
        <v>6767.5</v>
      </c>
      <c r="H106" s="2"/>
    </row>
    <row r="107" spans="1:8" ht="15.75">
      <c r="A107" s="154" t="s">
        <v>310</v>
      </c>
      <c r="B107" s="29" t="s">
        <v>107</v>
      </c>
      <c r="C107" s="37" t="s">
        <v>309</v>
      </c>
      <c r="D107" s="130"/>
      <c r="E107" s="38">
        <f t="shared" si="2"/>
        <v>7041.4</v>
      </c>
      <c r="F107" s="38">
        <f t="shared" si="2"/>
        <v>7530.9</v>
      </c>
      <c r="G107" s="38">
        <f t="shared" si="2"/>
        <v>6767.5</v>
      </c>
      <c r="H107" s="2"/>
    </row>
    <row r="108" spans="1:8" ht="15.75">
      <c r="A108" s="154" t="s">
        <v>296</v>
      </c>
      <c r="B108" s="29" t="s">
        <v>107</v>
      </c>
      <c r="C108" s="37" t="s">
        <v>309</v>
      </c>
      <c r="D108" s="37" t="s">
        <v>297</v>
      </c>
      <c r="E108" s="38">
        <f>7530.9-489.5</f>
        <v>7041.4</v>
      </c>
      <c r="F108" s="38">
        <v>7530.9</v>
      </c>
      <c r="G108" s="38">
        <v>6767.5</v>
      </c>
      <c r="H108" s="2"/>
    </row>
    <row r="109" spans="1:10" ht="15.75">
      <c r="A109" s="11" t="s">
        <v>94</v>
      </c>
      <c r="B109" s="99" t="s">
        <v>107</v>
      </c>
      <c r="C109" s="12" t="s">
        <v>208</v>
      </c>
      <c r="D109" s="12" t="s">
        <v>0</v>
      </c>
      <c r="E109" s="13">
        <f>E110+E112+E117+E124+E127+E130+E136+E133+E121</f>
        <v>111333.70000000001</v>
      </c>
      <c r="F109" s="13">
        <f>F110+F112+F117+F124+F127+F130+F136+F133+F121</f>
        <v>116417.00000000001</v>
      </c>
      <c r="G109" s="13">
        <f>G110+G112+G117+G124+G127+G130+G136+G133+G121</f>
        <v>116417.00000000001</v>
      </c>
      <c r="H109" s="27">
        <f>114545-E109</f>
        <v>3211.2999999999884</v>
      </c>
      <c r="I109" s="117">
        <f>116903-F109</f>
        <v>485.99999999998545</v>
      </c>
      <c r="J109" s="117">
        <f>123758.5-G109</f>
        <v>7341.499999999985</v>
      </c>
    </row>
    <row r="110" spans="1:8" ht="31.5">
      <c r="A110" s="17" t="s">
        <v>20</v>
      </c>
      <c r="B110" s="44" t="s">
        <v>107</v>
      </c>
      <c r="C110" s="16" t="s">
        <v>209</v>
      </c>
      <c r="D110" s="8"/>
      <c r="E110" s="9">
        <f>E111</f>
        <v>200</v>
      </c>
      <c r="F110" s="9">
        <f>F111</f>
        <v>200</v>
      </c>
      <c r="G110" s="9">
        <f>G111</f>
        <v>200</v>
      </c>
      <c r="H110" s="2"/>
    </row>
    <row r="111" spans="1:8" ht="31.5">
      <c r="A111" s="47" t="s">
        <v>13</v>
      </c>
      <c r="B111" s="44" t="s">
        <v>107</v>
      </c>
      <c r="C111" s="16" t="s">
        <v>209</v>
      </c>
      <c r="D111" s="44" t="s">
        <v>8</v>
      </c>
      <c r="E111" s="45">
        <v>200</v>
      </c>
      <c r="F111" s="45">
        <v>200</v>
      </c>
      <c r="G111" s="45">
        <v>200</v>
      </c>
      <c r="H111" s="2"/>
    </row>
    <row r="112" spans="1:8" ht="31.5">
      <c r="A112" s="76" t="s">
        <v>14</v>
      </c>
      <c r="B112" s="44" t="s">
        <v>107</v>
      </c>
      <c r="C112" s="44" t="s">
        <v>210</v>
      </c>
      <c r="D112" s="22"/>
      <c r="E112" s="21">
        <f>SUM(E113:E116)</f>
        <v>98758.40000000001</v>
      </c>
      <c r="F112" s="21">
        <f>SUM(F113:F116)</f>
        <v>104611.40000000001</v>
      </c>
      <c r="G112" s="21">
        <f>SUM(G113:G116)</f>
        <v>104611.40000000001</v>
      </c>
      <c r="H112" s="2"/>
    </row>
    <row r="113" spans="1:8" ht="63">
      <c r="A113" s="57" t="s">
        <v>15</v>
      </c>
      <c r="B113" s="44" t="s">
        <v>107</v>
      </c>
      <c r="C113" s="44" t="s">
        <v>210</v>
      </c>
      <c r="D113" s="44" t="s">
        <v>16</v>
      </c>
      <c r="E113" s="39">
        <f>84301.8-2933</f>
        <v>81368.8</v>
      </c>
      <c r="F113" s="39">
        <v>84950.3</v>
      </c>
      <c r="G113" s="39">
        <v>84950.3</v>
      </c>
      <c r="H113" s="2"/>
    </row>
    <row r="114" spans="1:8" ht="31.5">
      <c r="A114" s="101" t="s">
        <v>13</v>
      </c>
      <c r="B114" s="44" t="s">
        <v>107</v>
      </c>
      <c r="C114" s="44" t="s">
        <v>210</v>
      </c>
      <c r="D114" s="44" t="s">
        <v>8</v>
      </c>
      <c r="E114" s="39">
        <f>9030-264.8-36.7</f>
        <v>8728.5</v>
      </c>
      <c r="F114" s="39">
        <v>11000</v>
      </c>
      <c r="G114" s="39">
        <v>11000</v>
      </c>
      <c r="H114" s="2"/>
    </row>
    <row r="115" spans="1:8" ht="15.75">
      <c r="A115" s="23" t="s">
        <v>80</v>
      </c>
      <c r="B115" s="44" t="s">
        <v>107</v>
      </c>
      <c r="C115" s="44" t="s">
        <v>210</v>
      </c>
      <c r="D115" s="44" t="s">
        <v>17</v>
      </c>
      <c r="E115" s="39">
        <v>8233.1</v>
      </c>
      <c r="F115" s="39">
        <v>8233.1</v>
      </c>
      <c r="G115" s="39">
        <v>8233.1</v>
      </c>
      <c r="H115" s="2"/>
    </row>
    <row r="116" spans="1:8" ht="15.75">
      <c r="A116" s="74" t="s">
        <v>9</v>
      </c>
      <c r="B116" s="44" t="s">
        <v>107</v>
      </c>
      <c r="C116" s="44" t="s">
        <v>210</v>
      </c>
      <c r="D116" s="44" t="s">
        <v>12</v>
      </c>
      <c r="E116" s="39">
        <v>428</v>
      </c>
      <c r="F116" s="39">
        <v>428</v>
      </c>
      <c r="G116" s="39">
        <v>428</v>
      </c>
      <c r="H116" s="2"/>
    </row>
    <row r="117" spans="1:8" ht="31.5">
      <c r="A117" s="17" t="s">
        <v>60</v>
      </c>
      <c r="B117" s="29" t="s">
        <v>107</v>
      </c>
      <c r="C117" s="16" t="s">
        <v>211</v>
      </c>
      <c r="D117" s="8"/>
      <c r="E117" s="9">
        <f>E118+E119+E120</f>
        <v>9841.6</v>
      </c>
      <c r="F117" s="9">
        <f>F118+F119+F120</f>
        <v>10326.4</v>
      </c>
      <c r="G117" s="9">
        <f>G118+G119+G120</f>
        <v>10326.4</v>
      </c>
      <c r="H117" s="2"/>
    </row>
    <row r="118" spans="1:8" ht="63">
      <c r="A118" s="46" t="s">
        <v>15</v>
      </c>
      <c r="B118" s="44" t="s">
        <v>107</v>
      </c>
      <c r="C118" s="16" t="s">
        <v>211</v>
      </c>
      <c r="D118" s="8" t="s">
        <v>16</v>
      </c>
      <c r="E118" s="9">
        <v>8565.9</v>
      </c>
      <c r="F118" s="9">
        <f>9075.5-509.6</f>
        <v>8565.9</v>
      </c>
      <c r="G118" s="9">
        <f>15931-7365.1</f>
        <v>8565.9</v>
      </c>
      <c r="H118" s="2"/>
    </row>
    <row r="119" spans="1:8" ht="31.5">
      <c r="A119" s="47" t="s">
        <v>13</v>
      </c>
      <c r="B119" s="44" t="s">
        <v>107</v>
      </c>
      <c r="C119" s="16" t="s">
        <v>211</v>
      </c>
      <c r="D119" s="44" t="s">
        <v>8</v>
      </c>
      <c r="E119" s="9">
        <f>1275.7-60</f>
        <v>1215.7</v>
      </c>
      <c r="F119" s="9">
        <f>1760.5-60</f>
        <v>1700.5</v>
      </c>
      <c r="G119" s="9">
        <f>1760.5-60</f>
        <v>1700.5</v>
      </c>
      <c r="H119" s="2"/>
    </row>
    <row r="120" spans="1:8" ht="15.75">
      <c r="A120" s="74" t="s">
        <v>9</v>
      </c>
      <c r="B120" s="44" t="s">
        <v>107</v>
      </c>
      <c r="C120" s="16" t="s">
        <v>211</v>
      </c>
      <c r="D120" s="44" t="s">
        <v>12</v>
      </c>
      <c r="E120" s="9">
        <v>60</v>
      </c>
      <c r="F120" s="9">
        <v>60</v>
      </c>
      <c r="G120" s="9">
        <v>60</v>
      </c>
      <c r="H120" s="2"/>
    </row>
    <row r="121" spans="1:8" ht="78" customHeight="1">
      <c r="A121" s="102" t="s">
        <v>349</v>
      </c>
      <c r="B121" s="44" t="s">
        <v>107</v>
      </c>
      <c r="C121" s="29" t="s">
        <v>246</v>
      </c>
      <c r="D121" s="44"/>
      <c r="E121" s="21">
        <f>E122+E123</f>
        <v>23.2</v>
      </c>
      <c r="F121" s="21">
        <f>F122+F123</f>
        <v>23.6</v>
      </c>
      <c r="G121" s="21">
        <f>G122+G123</f>
        <v>23.6</v>
      </c>
      <c r="H121" s="2" t="s">
        <v>334</v>
      </c>
    </row>
    <row r="122" spans="1:8" ht="63">
      <c r="A122" s="46" t="s">
        <v>15</v>
      </c>
      <c r="B122" s="44" t="s">
        <v>107</v>
      </c>
      <c r="C122" s="29" t="s">
        <v>246</v>
      </c>
      <c r="D122" s="44" t="s">
        <v>16</v>
      </c>
      <c r="E122" s="21">
        <f>23.2-E123</f>
        <v>15.2</v>
      </c>
      <c r="F122" s="21">
        <f>23.6-F123</f>
        <v>15.600000000000001</v>
      </c>
      <c r="G122" s="21">
        <f>23.6-G123</f>
        <v>15.600000000000001</v>
      </c>
      <c r="H122" s="2"/>
    </row>
    <row r="123" spans="1:8" ht="31.5">
      <c r="A123" s="101" t="s">
        <v>13</v>
      </c>
      <c r="B123" s="44" t="s">
        <v>107</v>
      </c>
      <c r="C123" s="29" t="s">
        <v>246</v>
      </c>
      <c r="D123" s="44" t="s">
        <v>8</v>
      </c>
      <c r="E123" s="21">
        <f>5+1+2</f>
        <v>8</v>
      </c>
      <c r="F123" s="21">
        <f>5+1+2</f>
        <v>8</v>
      </c>
      <c r="G123" s="21">
        <f>5+1+2</f>
        <v>8</v>
      </c>
      <c r="H123" s="2"/>
    </row>
    <row r="124" spans="1:8" ht="78.75">
      <c r="A124" s="40" t="s">
        <v>350</v>
      </c>
      <c r="B124" s="29" t="s">
        <v>107</v>
      </c>
      <c r="C124" s="29" t="s">
        <v>217</v>
      </c>
      <c r="D124" s="37"/>
      <c r="E124" s="38">
        <f>E125+E126</f>
        <v>84.5</v>
      </c>
      <c r="F124" s="38">
        <f>F125+F126</f>
        <v>87</v>
      </c>
      <c r="G124" s="38">
        <f>G125+G126</f>
        <v>87</v>
      </c>
      <c r="H124" s="2"/>
    </row>
    <row r="125" spans="1:8" ht="63">
      <c r="A125" s="46" t="s">
        <v>15</v>
      </c>
      <c r="B125" s="44" t="s">
        <v>107</v>
      </c>
      <c r="C125" s="29" t="s">
        <v>217</v>
      </c>
      <c r="D125" s="44" t="s">
        <v>16</v>
      </c>
      <c r="E125" s="45">
        <v>82.7</v>
      </c>
      <c r="F125" s="45">
        <f>54.5+16.5+10.9+3.3</f>
        <v>85.2</v>
      </c>
      <c r="G125" s="45">
        <f>54.5+16.5+10.9+3.3</f>
        <v>85.2</v>
      </c>
      <c r="H125" s="2"/>
    </row>
    <row r="126" spans="1:8" ht="31.5">
      <c r="A126" s="23" t="s">
        <v>13</v>
      </c>
      <c r="B126" s="44" t="s">
        <v>107</v>
      </c>
      <c r="C126" s="29" t="s">
        <v>217</v>
      </c>
      <c r="D126" s="44" t="s">
        <v>8</v>
      </c>
      <c r="E126" s="45">
        <v>1.8</v>
      </c>
      <c r="F126" s="45">
        <f>1.5+0.3</f>
        <v>1.8</v>
      </c>
      <c r="G126" s="45">
        <f>1.5+0.3</f>
        <v>1.8</v>
      </c>
      <c r="H126" s="2"/>
    </row>
    <row r="127" spans="1:10" ht="78.75">
      <c r="A127" s="23" t="s">
        <v>293</v>
      </c>
      <c r="B127" s="44" t="s">
        <v>107</v>
      </c>
      <c r="C127" s="29" t="s">
        <v>218</v>
      </c>
      <c r="D127" s="22"/>
      <c r="E127" s="21">
        <f>E128+E129</f>
        <v>74</v>
      </c>
      <c r="F127" s="21">
        <f>F128+F129</f>
        <v>76</v>
      </c>
      <c r="G127" s="21">
        <f>G128+G129</f>
        <v>76</v>
      </c>
      <c r="H127" s="174">
        <f>H128+E127</f>
        <v>417.4</v>
      </c>
      <c r="I127" s="174">
        <f>I128+F127</f>
        <v>419.5</v>
      </c>
      <c r="J127" s="174">
        <f>J128+G127</f>
        <v>419.5</v>
      </c>
    </row>
    <row r="128" spans="1:10" ht="63">
      <c r="A128" s="23" t="s">
        <v>15</v>
      </c>
      <c r="B128" s="44" t="s">
        <v>107</v>
      </c>
      <c r="C128" s="29" t="s">
        <v>218</v>
      </c>
      <c r="D128" s="44" t="s">
        <v>16</v>
      </c>
      <c r="E128" s="45">
        <v>69</v>
      </c>
      <c r="F128" s="45">
        <v>71</v>
      </c>
      <c r="G128" s="45">
        <v>71</v>
      </c>
      <c r="H128" s="174">
        <v>343.4</v>
      </c>
      <c r="I128" s="174">
        <v>343.5</v>
      </c>
      <c r="J128" s="174">
        <v>343.5</v>
      </c>
    </row>
    <row r="129" spans="1:8" ht="31.5">
      <c r="A129" s="23" t="s">
        <v>13</v>
      </c>
      <c r="B129" s="44" t="s">
        <v>107</v>
      </c>
      <c r="C129" s="29" t="s">
        <v>218</v>
      </c>
      <c r="D129" s="44" t="s">
        <v>8</v>
      </c>
      <c r="E129" s="45">
        <v>5</v>
      </c>
      <c r="F129" s="45">
        <v>5</v>
      </c>
      <c r="G129" s="45">
        <v>5</v>
      </c>
      <c r="H129" s="2"/>
    </row>
    <row r="130" spans="1:8" ht="84.75" customHeight="1">
      <c r="A130" s="170" t="s">
        <v>337</v>
      </c>
      <c r="B130" s="44" t="s">
        <v>107</v>
      </c>
      <c r="C130" s="44" t="s">
        <v>219</v>
      </c>
      <c r="D130" s="22"/>
      <c r="E130" s="21">
        <f>E131+E132</f>
        <v>793</v>
      </c>
      <c r="F130" s="21">
        <f>F131+F132</f>
        <v>816.6</v>
      </c>
      <c r="G130" s="21">
        <f>G131+G132</f>
        <v>816.6</v>
      </c>
      <c r="H130" s="2"/>
    </row>
    <row r="131" spans="1:8" ht="63">
      <c r="A131" s="23" t="s">
        <v>15</v>
      </c>
      <c r="B131" s="44" t="s">
        <v>107</v>
      </c>
      <c r="C131" s="44" t="s">
        <v>219</v>
      </c>
      <c r="D131" s="44" t="s">
        <v>16</v>
      </c>
      <c r="E131" s="45">
        <v>776.1</v>
      </c>
      <c r="F131" s="45">
        <v>799</v>
      </c>
      <c r="G131" s="45">
        <v>799</v>
      </c>
      <c r="H131" s="2"/>
    </row>
    <row r="132" spans="1:8" ht="31.5">
      <c r="A132" s="23" t="s">
        <v>13</v>
      </c>
      <c r="B132" s="44" t="s">
        <v>107</v>
      </c>
      <c r="C132" s="44" t="s">
        <v>219</v>
      </c>
      <c r="D132" s="44" t="s">
        <v>8</v>
      </c>
      <c r="E132" s="45">
        <v>16.9</v>
      </c>
      <c r="F132" s="45">
        <v>17.6</v>
      </c>
      <c r="G132" s="45">
        <v>17.6</v>
      </c>
      <c r="H132" s="2"/>
    </row>
    <row r="133" spans="1:8" ht="63">
      <c r="A133" s="24" t="s">
        <v>248</v>
      </c>
      <c r="B133" s="29" t="s">
        <v>107</v>
      </c>
      <c r="C133" s="29" t="s">
        <v>220</v>
      </c>
      <c r="D133" s="37"/>
      <c r="E133" s="39">
        <f>E134+E135</f>
        <v>74</v>
      </c>
      <c r="F133" s="45">
        <f>F134+F135</f>
        <v>76</v>
      </c>
      <c r="G133" s="45">
        <f>G134+G135</f>
        <v>76</v>
      </c>
      <c r="H133" s="2"/>
    </row>
    <row r="134" spans="1:8" ht="63">
      <c r="A134" s="46" t="s">
        <v>15</v>
      </c>
      <c r="B134" s="44" t="s">
        <v>107</v>
      </c>
      <c r="C134" s="29" t="s">
        <v>220</v>
      </c>
      <c r="D134" s="44" t="s">
        <v>16</v>
      </c>
      <c r="E134" s="45">
        <v>69</v>
      </c>
      <c r="F134" s="45">
        <v>71</v>
      </c>
      <c r="G134" s="45">
        <v>71</v>
      </c>
      <c r="H134" s="2"/>
    </row>
    <row r="135" spans="1:8" ht="31.5">
      <c r="A135" s="101" t="s">
        <v>13</v>
      </c>
      <c r="B135" s="44" t="s">
        <v>107</v>
      </c>
      <c r="C135" s="29" t="s">
        <v>220</v>
      </c>
      <c r="D135" s="44" t="s">
        <v>8</v>
      </c>
      <c r="E135" s="45">
        <v>5</v>
      </c>
      <c r="F135" s="45">
        <v>5</v>
      </c>
      <c r="G135" s="45">
        <v>5</v>
      </c>
      <c r="H135" s="2"/>
    </row>
    <row r="136" spans="1:8" ht="31.5">
      <c r="A136" s="47" t="s">
        <v>53</v>
      </c>
      <c r="B136" s="44" t="s">
        <v>107</v>
      </c>
      <c r="C136" s="44" t="s">
        <v>212</v>
      </c>
      <c r="D136" s="44"/>
      <c r="E136" s="21">
        <f>E137+E138</f>
        <v>1485</v>
      </c>
      <c r="F136" s="21">
        <f>F137+F138</f>
        <v>200</v>
      </c>
      <c r="G136" s="21">
        <f>G137+G138</f>
        <v>200</v>
      </c>
      <c r="H136" s="2"/>
    </row>
    <row r="137" spans="1:8" ht="31.5">
      <c r="A137" s="47" t="s">
        <v>13</v>
      </c>
      <c r="B137" s="44" t="s">
        <v>107</v>
      </c>
      <c r="C137" s="44" t="s">
        <v>212</v>
      </c>
      <c r="D137" s="44" t="s">
        <v>8</v>
      </c>
      <c r="E137" s="21">
        <v>1285</v>
      </c>
      <c r="F137" s="21">
        <v>0</v>
      </c>
      <c r="G137" s="21">
        <v>0</v>
      </c>
      <c r="H137" s="2"/>
    </row>
    <row r="138" spans="1:8" ht="15.75">
      <c r="A138" s="47" t="s">
        <v>9</v>
      </c>
      <c r="B138" s="44" t="s">
        <v>107</v>
      </c>
      <c r="C138" s="44" t="s">
        <v>212</v>
      </c>
      <c r="D138" s="44" t="s">
        <v>12</v>
      </c>
      <c r="E138" s="21">
        <v>200</v>
      </c>
      <c r="F138" s="21">
        <v>200</v>
      </c>
      <c r="G138" s="21">
        <v>200</v>
      </c>
      <c r="H138" s="2"/>
    </row>
    <row r="139" spans="1:8" ht="15.75">
      <c r="A139" s="11" t="s">
        <v>84</v>
      </c>
      <c r="B139" s="99" t="s">
        <v>107</v>
      </c>
      <c r="C139" s="12" t="s">
        <v>213</v>
      </c>
      <c r="D139" s="12" t="s">
        <v>0</v>
      </c>
      <c r="E139" s="13">
        <f>E140+E144+E148+E146+E142+E150</f>
        <v>1262</v>
      </c>
      <c r="F139" s="13">
        <f>F140+F144+F148+F146+F142+F150</f>
        <v>1335</v>
      </c>
      <c r="G139" s="13">
        <f>G140+G144+G148+G146+G142+G150</f>
        <v>1335</v>
      </c>
      <c r="H139" s="2"/>
    </row>
    <row r="140" spans="1:8" ht="47.25">
      <c r="A140" s="17" t="s">
        <v>21</v>
      </c>
      <c r="B140" s="29" t="s">
        <v>107</v>
      </c>
      <c r="C140" s="16" t="s">
        <v>214</v>
      </c>
      <c r="D140" s="8"/>
      <c r="E140" s="9">
        <f>E141</f>
        <v>47</v>
      </c>
      <c r="F140" s="9">
        <f>F141</f>
        <v>50</v>
      </c>
      <c r="G140" s="9">
        <f>G141</f>
        <v>50</v>
      </c>
      <c r="H140" s="2"/>
    </row>
    <row r="141" spans="1:8" ht="31.5">
      <c r="A141" s="47" t="s">
        <v>13</v>
      </c>
      <c r="B141" s="44" t="s">
        <v>107</v>
      </c>
      <c r="C141" s="16" t="s">
        <v>214</v>
      </c>
      <c r="D141" s="44" t="s">
        <v>8</v>
      </c>
      <c r="E141" s="21">
        <v>47</v>
      </c>
      <c r="F141" s="21">
        <v>50</v>
      </c>
      <c r="G141" s="21">
        <v>50</v>
      </c>
      <c r="H141" s="2"/>
    </row>
    <row r="142" spans="1:8" ht="49.5" customHeight="1">
      <c r="A142" s="47" t="s">
        <v>284</v>
      </c>
      <c r="B142" s="29" t="s">
        <v>107</v>
      </c>
      <c r="C142" s="16" t="s">
        <v>285</v>
      </c>
      <c r="D142" s="8"/>
      <c r="E142" s="9">
        <f>E143</f>
        <v>60</v>
      </c>
      <c r="F142" s="9">
        <f>F143</f>
        <v>60</v>
      </c>
      <c r="G142" s="9">
        <f>G143</f>
        <v>60</v>
      </c>
      <c r="H142" s="2"/>
    </row>
    <row r="143" spans="1:8" ht="31.5">
      <c r="A143" s="47" t="s">
        <v>13</v>
      </c>
      <c r="B143" s="44" t="s">
        <v>107</v>
      </c>
      <c r="C143" s="16" t="s">
        <v>285</v>
      </c>
      <c r="D143" s="44" t="s">
        <v>8</v>
      </c>
      <c r="E143" s="21">
        <v>60</v>
      </c>
      <c r="F143" s="21">
        <v>60</v>
      </c>
      <c r="G143" s="21">
        <v>60</v>
      </c>
      <c r="H143" s="2"/>
    </row>
    <row r="144" spans="1:8" ht="63">
      <c r="A144" s="58" t="s">
        <v>22</v>
      </c>
      <c r="B144" s="44" t="s">
        <v>107</v>
      </c>
      <c r="C144" s="16" t="s">
        <v>215</v>
      </c>
      <c r="D144" s="22"/>
      <c r="E144" s="21">
        <f>E145</f>
        <v>590</v>
      </c>
      <c r="F144" s="21">
        <f>F145</f>
        <v>660</v>
      </c>
      <c r="G144" s="21">
        <f>G145</f>
        <v>660</v>
      </c>
      <c r="H144" s="2"/>
    </row>
    <row r="145" spans="1:8" ht="31.5">
      <c r="A145" s="47" t="s">
        <v>13</v>
      </c>
      <c r="B145" s="44" t="s">
        <v>107</v>
      </c>
      <c r="C145" s="16" t="s">
        <v>215</v>
      </c>
      <c r="D145" s="44" t="s">
        <v>8</v>
      </c>
      <c r="E145" s="21">
        <v>590</v>
      </c>
      <c r="F145" s="21">
        <v>660</v>
      </c>
      <c r="G145" s="21">
        <v>660</v>
      </c>
      <c r="H145" s="2"/>
    </row>
    <row r="146" spans="1:8" ht="31.5">
      <c r="A146" s="47" t="s">
        <v>254</v>
      </c>
      <c r="B146" s="44" t="s">
        <v>107</v>
      </c>
      <c r="C146" s="16" t="s">
        <v>253</v>
      </c>
      <c r="D146" s="22"/>
      <c r="E146" s="21">
        <f>E147</f>
        <v>265</v>
      </c>
      <c r="F146" s="21">
        <f>F147</f>
        <v>265</v>
      </c>
      <c r="G146" s="21">
        <f>G147</f>
        <v>265</v>
      </c>
      <c r="H146" s="2"/>
    </row>
    <row r="147" spans="1:8" ht="31.5">
      <c r="A147" s="47" t="s">
        <v>13</v>
      </c>
      <c r="B147" s="44" t="s">
        <v>107</v>
      </c>
      <c r="C147" s="16" t="s">
        <v>253</v>
      </c>
      <c r="D147" s="44" t="s">
        <v>8</v>
      </c>
      <c r="E147" s="21">
        <v>265</v>
      </c>
      <c r="F147" s="21">
        <v>265</v>
      </c>
      <c r="G147" s="21">
        <v>265</v>
      </c>
      <c r="H147" s="2"/>
    </row>
    <row r="148" spans="1:8" ht="15.75">
      <c r="A148" s="102" t="s">
        <v>72</v>
      </c>
      <c r="B148" s="44" t="s">
        <v>107</v>
      </c>
      <c r="C148" s="16" t="s">
        <v>216</v>
      </c>
      <c r="D148" s="22"/>
      <c r="E148" s="21">
        <f>E149</f>
        <v>100</v>
      </c>
      <c r="F148" s="21">
        <f>F149</f>
        <v>100</v>
      </c>
      <c r="G148" s="21">
        <f>G149</f>
        <v>100</v>
      </c>
      <c r="H148" s="2"/>
    </row>
    <row r="149" spans="1:8" ht="31.5">
      <c r="A149" s="47" t="s">
        <v>13</v>
      </c>
      <c r="B149" s="44" t="s">
        <v>107</v>
      </c>
      <c r="C149" s="16" t="s">
        <v>216</v>
      </c>
      <c r="D149" s="44" t="s">
        <v>8</v>
      </c>
      <c r="E149" s="21">
        <v>100</v>
      </c>
      <c r="F149" s="21">
        <v>100</v>
      </c>
      <c r="G149" s="21">
        <v>100</v>
      </c>
      <c r="H149" s="2"/>
    </row>
    <row r="150" spans="1:8" ht="15.75">
      <c r="A150" s="102" t="s">
        <v>330</v>
      </c>
      <c r="B150" s="44" t="s">
        <v>107</v>
      </c>
      <c r="C150" s="16" t="s">
        <v>329</v>
      </c>
      <c r="D150" s="22"/>
      <c r="E150" s="21">
        <f>E151</f>
        <v>200</v>
      </c>
      <c r="F150" s="21">
        <f>F151</f>
        <v>200</v>
      </c>
      <c r="G150" s="21">
        <f>G151</f>
        <v>200</v>
      </c>
      <c r="H150" s="2"/>
    </row>
    <row r="151" spans="1:8" ht="31.5">
      <c r="A151" s="47" t="s">
        <v>13</v>
      </c>
      <c r="B151" s="44" t="s">
        <v>107</v>
      </c>
      <c r="C151" s="16" t="s">
        <v>329</v>
      </c>
      <c r="D151" s="44" t="s">
        <v>8</v>
      </c>
      <c r="E151" s="21">
        <v>200</v>
      </c>
      <c r="F151" s="21">
        <v>200</v>
      </c>
      <c r="G151" s="21">
        <v>200</v>
      </c>
      <c r="H151" s="2"/>
    </row>
    <row r="152" spans="1:8" ht="31.5">
      <c r="A152" s="97" t="s">
        <v>95</v>
      </c>
      <c r="B152" s="92" t="s">
        <v>107</v>
      </c>
      <c r="C152" s="91" t="s">
        <v>176</v>
      </c>
      <c r="D152" s="91" t="s">
        <v>0</v>
      </c>
      <c r="E152" s="98">
        <f>E153+E160+E163</f>
        <v>17542</v>
      </c>
      <c r="F152" s="98">
        <f>F153+F160+F163</f>
        <v>18004.5</v>
      </c>
      <c r="G152" s="98">
        <f>G153+G160+G163</f>
        <v>18017</v>
      </c>
      <c r="H152" s="2"/>
    </row>
    <row r="153" spans="1:8" ht="31.5">
      <c r="A153" s="11" t="s">
        <v>109</v>
      </c>
      <c r="B153" s="99" t="s">
        <v>107</v>
      </c>
      <c r="C153" s="12" t="s">
        <v>188</v>
      </c>
      <c r="D153" s="12" t="s">
        <v>0</v>
      </c>
      <c r="E153" s="13">
        <f>E154+E156</f>
        <v>16794.6</v>
      </c>
      <c r="F153" s="13">
        <f>F154+F156</f>
        <v>17256.7</v>
      </c>
      <c r="G153" s="13">
        <f>G154+G156</f>
        <v>17269.2</v>
      </c>
      <c r="H153" s="2"/>
    </row>
    <row r="154" spans="1:8" ht="15.75">
      <c r="A154" s="15" t="s">
        <v>35</v>
      </c>
      <c r="B154" s="29" t="s">
        <v>107</v>
      </c>
      <c r="C154" s="37" t="s">
        <v>189</v>
      </c>
      <c r="D154" s="10"/>
      <c r="E154" s="21">
        <f>E155</f>
        <v>67.3</v>
      </c>
      <c r="F154" s="21">
        <f>F155</f>
        <v>66.2</v>
      </c>
      <c r="G154" s="21">
        <f>G155</f>
        <v>67.7</v>
      </c>
      <c r="H154" s="2"/>
    </row>
    <row r="155" spans="1:8" ht="31.5">
      <c r="A155" s="42" t="s">
        <v>13</v>
      </c>
      <c r="B155" s="44" t="s">
        <v>107</v>
      </c>
      <c r="C155" s="37" t="s">
        <v>189</v>
      </c>
      <c r="D155" s="44" t="s">
        <v>8</v>
      </c>
      <c r="E155" s="21">
        <v>67.3</v>
      </c>
      <c r="F155" s="21">
        <v>66.2</v>
      </c>
      <c r="G155" s="21">
        <v>67.7</v>
      </c>
      <c r="H155" s="2"/>
    </row>
    <row r="156" spans="1:8" ht="15.75">
      <c r="A156" s="42" t="s">
        <v>75</v>
      </c>
      <c r="B156" s="44" t="s">
        <v>107</v>
      </c>
      <c r="C156" s="37" t="s">
        <v>190</v>
      </c>
      <c r="D156" s="44"/>
      <c r="E156" s="45">
        <f>E157+E158+E159</f>
        <v>16727.3</v>
      </c>
      <c r="F156" s="45">
        <f>F157+F158+F159</f>
        <v>17190.5</v>
      </c>
      <c r="G156" s="45">
        <f>G157+G158+G159</f>
        <v>17201.5</v>
      </c>
      <c r="H156" s="2"/>
    </row>
    <row r="157" spans="1:8" ht="63">
      <c r="A157" s="23" t="s">
        <v>15</v>
      </c>
      <c r="B157" s="44" t="s">
        <v>107</v>
      </c>
      <c r="C157" s="37" t="s">
        <v>190</v>
      </c>
      <c r="D157" s="44" t="s">
        <v>16</v>
      </c>
      <c r="E157" s="38">
        <v>15690.1</v>
      </c>
      <c r="F157" s="38">
        <v>16248.9</v>
      </c>
      <c r="G157" s="38">
        <v>16248.9</v>
      </c>
      <c r="H157" s="2"/>
    </row>
    <row r="158" spans="1:8" ht="31.5">
      <c r="A158" s="42" t="s">
        <v>13</v>
      </c>
      <c r="B158" s="44" t="s">
        <v>107</v>
      </c>
      <c r="C158" s="37" t="s">
        <v>190</v>
      </c>
      <c r="D158" s="44" t="s">
        <v>8</v>
      </c>
      <c r="E158" s="38">
        <v>992.9</v>
      </c>
      <c r="F158" s="38">
        <v>897.3</v>
      </c>
      <c r="G158" s="38">
        <v>908.3</v>
      </c>
      <c r="H158" s="2"/>
    </row>
    <row r="159" spans="1:8" ht="15.75">
      <c r="A159" s="42" t="s">
        <v>9</v>
      </c>
      <c r="B159" s="44" t="s">
        <v>107</v>
      </c>
      <c r="C159" s="37" t="s">
        <v>249</v>
      </c>
      <c r="D159" s="44" t="s">
        <v>12</v>
      </c>
      <c r="E159" s="38">
        <v>44.3</v>
      </c>
      <c r="F159" s="38">
        <v>44.3</v>
      </c>
      <c r="G159" s="38">
        <v>44.3</v>
      </c>
      <c r="H159" s="2"/>
    </row>
    <row r="160" spans="1:8" ht="31.5">
      <c r="A160" s="25" t="s">
        <v>110</v>
      </c>
      <c r="B160" s="99" t="s">
        <v>107</v>
      </c>
      <c r="C160" s="12" t="s">
        <v>175</v>
      </c>
      <c r="D160" s="12"/>
      <c r="E160" s="13">
        <f aca="true" t="shared" si="3" ref="E160:G161">E161</f>
        <v>597.4</v>
      </c>
      <c r="F160" s="13">
        <f t="shared" si="3"/>
        <v>597.8</v>
      </c>
      <c r="G160" s="13">
        <f t="shared" si="3"/>
        <v>597.8</v>
      </c>
      <c r="H160" s="2"/>
    </row>
    <row r="161" spans="1:8" ht="31.5">
      <c r="A161" s="23" t="s">
        <v>36</v>
      </c>
      <c r="B161" s="29" t="s">
        <v>107</v>
      </c>
      <c r="C161" s="37" t="s">
        <v>191</v>
      </c>
      <c r="D161" s="22"/>
      <c r="E161" s="45">
        <f t="shared" si="3"/>
        <v>597.4</v>
      </c>
      <c r="F161" s="45">
        <f t="shared" si="3"/>
        <v>597.8</v>
      </c>
      <c r="G161" s="45">
        <f t="shared" si="3"/>
        <v>597.8</v>
      </c>
      <c r="H161" s="2"/>
    </row>
    <row r="162" spans="1:8" ht="31.5">
      <c r="A162" s="42" t="s">
        <v>13</v>
      </c>
      <c r="B162" s="44" t="s">
        <v>107</v>
      </c>
      <c r="C162" s="37" t="s">
        <v>191</v>
      </c>
      <c r="D162" s="22" t="s">
        <v>8</v>
      </c>
      <c r="E162" s="21">
        <v>597.4</v>
      </c>
      <c r="F162" s="21">
        <v>597.8</v>
      </c>
      <c r="G162" s="21">
        <v>597.8</v>
      </c>
      <c r="H162" s="2"/>
    </row>
    <row r="163" spans="1:8" ht="31.5">
      <c r="A163" s="25" t="s">
        <v>127</v>
      </c>
      <c r="B163" s="99" t="s">
        <v>107</v>
      </c>
      <c r="C163" s="12" t="s">
        <v>192</v>
      </c>
      <c r="D163" s="12"/>
      <c r="E163" s="13">
        <f>E164+E166+E168</f>
        <v>150</v>
      </c>
      <c r="F163" s="13">
        <f>F164+F166+F168</f>
        <v>150</v>
      </c>
      <c r="G163" s="13">
        <f>G164+G166+G168</f>
        <v>150</v>
      </c>
      <c r="H163" s="2"/>
    </row>
    <row r="164" spans="1:8" ht="63">
      <c r="A164" s="42" t="s">
        <v>128</v>
      </c>
      <c r="B164" s="44" t="s">
        <v>107</v>
      </c>
      <c r="C164" s="37" t="s">
        <v>193</v>
      </c>
      <c r="D164" s="22"/>
      <c r="E164" s="21">
        <f>E165</f>
        <v>40</v>
      </c>
      <c r="F164" s="21">
        <f>F165</f>
        <v>40</v>
      </c>
      <c r="G164" s="21">
        <f>G165</f>
        <v>40</v>
      </c>
      <c r="H164" s="2"/>
    </row>
    <row r="165" spans="1:8" ht="31.5">
      <c r="A165" s="42" t="s">
        <v>13</v>
      </c>
      <c r="B165" s="44" t="s">
        <v>107</v>
      </c>
      <c r="C165" s="37" t="s">
        <v>193</v>
      </c>
      <c r="D165" s="22" t="s">
        <v>8</v>
      </c>
      <c r="E165" s="21">
        <v>40</v>
      </c>
      <c r="F165" s="21">
        <v>40</v>
      </c>
      <c r="G165" s="21">
        <v>40</v>
      </c>
      <c r="H165" s="2"/>
    </row>
    <row r="166" spans="1:8" ht="63">
      <c r="A166" s="42" t="s">
        <v>129</v>
      </c>
      <c r="B166" s="44" t="s">
        <v>107</v>
      </c>
      <c r="C166" s="37" t="s">
        <v>194</v>
      </c>
      <c r="D166" s="22"/>
      <c r="E166" s="21">
        <f>E167</f>
        <v>70</v>
      </c>
      <c r="F166" s="21">
        <f>F167</f>
        <v>70</v>
      </c>
      <c r="G166" s="21">
        <f>G167</f>
        <v>70</v>
      </c>
      <c r="H166" s="2"/>
    </row>
    <row r="167" spans="1:8" ht="31.5">
      <c r="A167" s="42" t="s">
        <v>13</v>
      </c>
      <c r="B167" s="44" t="s">
        <v>107</v>
      </c>
      <c r="C167" s="37" t="s">
        <v>194</v>
      </c>
      <c r="D167" s="22" t="s">
        <v>8</v>
      </c>
      <c r="E167" s="21">
        <v>70</v>
      </c>
      <c r="F167" s="21">
        <v>70</v>
      </c>
      <c r="G167" s="21">
        <v>70</v>
      </c>
      <c r="H167" s="2"/>
    </row>
    <row r="168" spans="1:8" ht="47.25">
      <c r="A168" s="42" t="s">
        <v>130</v>
      </c>
      <c r="B168" s="44" t="s">
        <v>107</v>
      </c>
      <c r="C168" s="37" t="s">
        <v>195</v>
      </c>
      <c r="D168" s="22"/>
      <c r="E168" s="21">
        <f>E169</f>
        <v>40</v>
      </c>
      <c r="F168" s="21">
        <f>F169</f>
        <v>40</v>
      </c>
      <c r="G168" s="21">
        <f>G169</f>
        <v>40</v>
      </c>
      <c r="H168" s="2"/>
    </row>
    <row r="169" spans="1:8" ht="31.5">
      <c r="A169" s="42" t="s">
        <v>13</v>
      </c>
      <c r="B169" s="44" t="s">
        <v>107</v>
      </c>
      <c r="C169" s="37" t="s">
        <v>195</v>
      </c>
      <c r="D169" s="22" t="s">
        <v>8</v>
      </c>
      <c r="E169" s="21">
        <v>40</v>
      </c>
      <c r="F169" s="21">
        <v>40</v>
      </c>
      <c r="G169" s="21">
        <v>40</v>
      </c>
      <c r="H169" s="2"/>
    </row>
    <row r="170" spans="1:8" ht="31.5">
      <c r="A170" s="97" t="s">
        <v>111</v>
      </c>
      <c r="B170" s="103" t="s">
        <v>107</v>
      </c>
      <c r="C170" s="91" t="s">
        <v>221</v>
      </c>
      <c r="D170" s="91" t="s">
        <v>0</v>
      </c>
      <c r="E170" s="98">
        <f>E171+E176+E185</f>
        <v>21042.7</v>
      </c>
      <c r="F170" s="98">
        <f>F171+F176+F185</f>
        <v>16226.4</v>
      </c>
      <c r="G170" s="98">
        <f>G171+G176+G185</f>
        <v>16226.4</v>
      </c>
      <c r="H170" s="2"/>
    </row>
    <row r="171" spans="1:8" ht="31.5">
      <c r="A171" s="11" t="s">
        <v>97</v>
      </c>
      <c r="B171" s="99" t="s">
        <v>107</v>
      </c>
      <c r="C171" s="12" t="s">
        <v>222</v>
      </c>
      <c r="D171" s="12" t="s">
        <v>0</v>
      </c>
      <c r="E171" s="13">
        <f>E172+E174</f>
        <v>78.7</v>
      </c>
      <c r="F171" s="13">
        <f aca="true" t="shared" si="4" ref="E171:G174">F172</f>
        <v>50</v>
      </c>
      <c r="G171" s="13">
        <f t="shared" si="4"/>
        <v>50</v>
      </c>
      <c r="H171" s="2"/>
    </row>
    <row r="172" spans="1:8" ht="31.5">
      <c r="A172" s="42" t="s">
        <v>62</v>
      </c>
      <c r="B172" s="44" t="s">
        <v>107</v>
      </c>
      <c r="C172" s="16" t="s">
        <v>223</v>
      </c>
      <c r="D172" s="44"/>
      <c r="E172" s="45">
        <f t="shared" si="4"/>
        <v>50</v>
      </c>
      <c r="F172" s="45">
        <f t="shared" si="4"/>
        <v>50</v>
      </c>
      <c r="G172" s="45">
        <f t="shared" si="4"/>
        <v>50</v>
      </c>
      <c r="H172" s="2"/>
    </row>
    <row r="173" spans="1:8" ht="63">
      <c r="A173" s="69" t="s">
        <v>15</v>
      </c>
      <c r="B173" s="44" t="s">
        <v>107</v>
      </c>
      <c r="C173" s="16" t="s">
        <v>223</v>
      </c>
      <c r="D173" s="44" t="s">
        <v>16</v>
      </c>
      <c r="E173" s="45">
        <v>50</v>
      </c>
      <c r="F173" s="45">
        <v>50</v>
      </c>
      <c r="G173" s="45">
        <v>50</v>
      </c>
      <c r="H173" s="2"/>
    </row>
    <row r="174" spans="1:8" ht="31.5">
      <c r="A174" s="42" t="s">
        <v>332</v>
      </c>
      <c r="B174" s="44" t="s">
        <v>107</v>
      </c>
      <c r="C174" s="16" t="s">
        <v>331</v>
      </c>
      <c r="D174" s="44"/>
      <c r="E174" s="45">
        <f t="shared" si="4"/>
        <v>28.7</v>
      </c>
      <c r="F174" s="45">
        <f t="shared" si="4"/>
        <v>0</v>
      </c>
      <c r="G174" s="45">
        <f t="shared" si="4"/>
        <v>0</v>
      </c>
      <c r="H174" s="2"/>
    </row>
    <row r="175" spans="1:8" ht="15.75">
      <c r="A175" s="129" t="s">
        <v>9</v>
      </c>
      <c r="B175" s="44" t="s">
        <v>107</v>
      </c>
      <c r="C175" s="16" t="s">
        <v>331</v>
      </c>
      <c r="D175" s="44" t="s">
        <v>12</v>
      </c>
      <c r="E175" s="45">
        <v>28.7</v>
      </c>
      <c r="F175" s="45">
        <v>0</v>
      </c>
      <c r="G175" s="45">
        <v>0</v>
      </c>
      <c r="H175" s="2"/>
    </row>
    <row r="176" spans="1:8" ht="47.25">
      <c r="A176" s="11" t="s">
        <v>98</v>
      </c>
      <c r="B176" s="99" t="s">
        <v>107</v>
      </c>
      <c r="C176" s="12" t="s">
        <v>177</v>
      </c>
      <c r="D176" s="12" t="s">
        <v>0</v>
      </c>
      <c r="E176" s="13">
        <f>E179+E181+E177+E183</f>
        <v>20864</v>
      </c>
      <c r="F176" s="13">
        <f>F179+F181+F177+F183</f>
        <v>16076.4</v>
      </c>
      <c r="G176" s="13">
        <f>G179+G181+G177+G183</f>
        <v>16076.4</v>
      </c>
      <c r="H176" s="2"/>
    </row>
    <row r="177" spans="1:8" ht="101.25" customHeight="1">
      <c r="A177" s="135" t="s">
        <v>78</v>
      </c>
      <c r="B177" s="29" t="s">
        <v>107</v>
      </c>
      <c r="C177" s="134" t="s">
        <v>269</v>
      </c>
      <c r="D177" s="133"/>
      <c r="E177" s="131">
        <f>E178</f>
        <v>16287.5</v>
      </c>
      <c r="F177" s="131">
        <f>F178</f>
        <v>13572.9</v>
      </c>
      <c r="G177" s="131">
        <f>G178</f>
        <v>13572.9</v>
      </c>
      <c r="H177" s="2"/>
    </row>
    <row r="178" spans="1:9" ht="31.5">
      <c r="A178" s="132" t="s">
        <v>31</v>
      </c>
      <c r="B178" s="29" t="s">
        <v>107</v>
      </c>
      <c r="C178" s="133" t="s">
        <v>269</v>
      </c>
      <c r="D178" s="133" t="s">
        <v>26</v>
      </c>
      <c r="E178" s="131">
        <v>16287.5</v>
      </c>
      <c r="F178" s="131">
        <v>13572.9</v>
      </c>
      <c r="G178" s="131">
        <v>13572.9</v>
      </c>
      <c r="H178" s="2"/>
      <c r="I178" s="117"/>
    </row>
    <row r="179" spans="1:8" ht="46.5" customHeight="1">
      <c r="A179" s="23" t="s">
        <v>298</v>
      </c>
      <c r="B179" s="44" t="s">
        <v>107</v>
      </c>
      <c r="C179" s="16" t="s">
        <v>351</v>
      </c>
      <c r="D179" s="44"/>
      <c r="E179" s="45">
        <f>E180</f>
        <v>1669</v>
      </c>
      <c r="F179" s="45">
        <f>F180</f>
        <v>1669</v>
      </c>
      <c r="G179" s="45">
        <f>G180</f>
        <v>1669</v>
      </c>
      <c r="H179" s="2"/>
    </row>
    <row r="180" spans="1:8" ht="15.75">
      <c r="A180" s="42" t="s">
        <v>29</v>
      </c>
      <c r="B180" s="44" t="s">
        <v>107</v>
      </c>
      <c r="C180" s="16" t="s">
        <v>351</v>
      </c>
      <c r="D180" s="44" t="s">
        <v>17</v>
      </c>
      <c r="E180" s="45">
        <v>1669</v>
      </c>
      <c r="F180" s="45">
        <v>1669</v>
      </c>
      <c r="G180" s="45">
        <v>1669</v>
      </c>
      <c r="H180" s="2"/>
    </row>
    <row r="181" spans="1:8" ht="51" customHeight="1">
      <c r="A181" s="23" t="s">
        <v>299</v>
      </c>
      <c r="B181" s="44" t="s">
        <v>107</v>
      </c>
      <c r="C181" s="16" t="s">
        <v>352</v>
      </c>
      <c r="D181" s="44"/>
      <c r="E181" s="45">
        <f>E182</f>
        <v>834.5</v>
      </c>
      <c r="F181" s="45">
        <f>F182</f>
        <v>834.5</v>
      </c>
      <c r="G181" s="45">
        <f>G182</f>
        <v>834.5</v>
      </c>
      <c r="H181" s="2"/>
    </row>
    <row r="182" spans="1:8" ht="15.75">
      <c r="A182" s="42" t="s">
        <v>29</v>
      </c>
      <c r="B182" s="44" t="s">
        <v>107</v>
      </c>
      <c r="C182" s="16" t="s">
        <v>352</v>
      </c>
      <c r="D182" s="44" t="s">
        <v>17</v>
      </c>
      <c r="E182" s="45">
        <f>1669-834.5</f>
        <v>834.5</v>
      </c>
      <c r="F182" s="45">
        <f>1669-834.5</f>
        <v>834.5</v>
      </c>
      <c r="G182" s="45">
        <f>1669-834.5</f>
        <v>834.5</v>
      </c>
      <c r="H182" s="2"/>
    </row>
    <row r="183" spans="1:8" ht="51" customHeight="1">
      <c r="A183" s="42" t="s">
        <v>333</v>
      </c>
      <c r="B183" s="44" t="s">
        <v>107</v>
      </c>
      <c r="C183" s="16" t="s">
        <v>294</v>
      </c>
      <c r="D183" s="44"/>
      <c r="E183" s="45">
        <f>E184</f>
        <v>2073</v>
      </c>
      <c r="F183" s="45">
        <f>F184</f>
        <v>0</v>
      </c>
      <c r="G183" s="45">
        <f>G184</f>
        <v>0</v>
      </c>
      <c r="H183" s="2"/>
    </row>
    <row r="184" spans="1:8" ht="15.75">
      <c r="A184" s="42" t="s">
        <v>29</v>
      </c>
      <c r="B184" s="44" t="s">
        <v>107</v>
      </c>
      <c r="C184" s="16" t="s">
        <v>294</v>
      </c>
      <c r="D184" s="44" t="s">
        <v>17</v>
      </c>
      <c r="E184" s="45">
        <v>2073</v>
      </c>
      <c r="F184" s="45">
        <v>0</v>
      </c>
      <c r="G184" s="45">
        <v>0</v>
      </c>
      <c r="H184" s="2"/>
    </row>
    <row r="185" spans="1:8" ht="31.5">
      <c r="A185" s="11" t="s">
        <v>99</v>
      </c>
      <c r="B185" s="99" t="s">
        <v>107</v>
      </c>
      <c r="C185" s="12" t="s">
        <v>225</v>
      </c>
      <c r="D185" s="12" t="s">
        <v>0</v>
      </c>
      <c r="E185" s="13">
        <f>E186+E188</f>
        <v>100</v>
      </c>
      <c r="F185" s="13">
        <f>F186+F188</f>
        <v>100</v>
      </c>
      <c r="G185" s="13">
        <f>G186+G188</f>
        <v>100</v>
      </c>
      <c r="H185" s="2"/>
    </row>
    <row r="186" spans="1:8" ht="31.5">
      <c r="A186" s="15" t="s">
        <v>38</v>
      </c>
      <c r="B186" s="29" t="s">
        <v>107</v>
      </c>
      <c r="C186" s="16" t="s">
        <v>226</v>
      </c>
      <c r="D186" s="16"/>
      <c r="E186" s="18">
        <f>E187</f>
        <v>80</v>
      </c>
      <c r="F186" s="18">
        <f>F187</f>
        <v>80</v>
      </c>
      <c r="G186" s="18">
        <f>G187</f>
        <v>80</v>
      </c>
      <c r="H186" s="2"/>
    </row>
    <row r="187" spans="1:8" ht="31.5">
      <c r="A187" s="75" t="s">
        <v>10</v>
      </c>
      <c r="B187" s="44" t="s">
        <v>107</v>
      </c>
      <c r="C187" s="16" t="s">
        <v>226</v>
      </c>
      <c r="D187" s="44" t="s">
        <v>11</v>
      </c>
      <c r="E187" s="45">
        <v>80</v>
      </c>
      <c r="F187" s="45">
        <v>80</v>
      </c>
      <c r="G187" s="45">
        <v>80</v>
      </c>
      <c r="H187" s="2"/>
    </row>
    <row r="188" spans="1:8" ht="47.25">
      <c r="A188" s="15" t="s">
        <v>268</v>
      </c>
      <c r="B188" s="44" t="s">
        <v>107</v>
      </c>
      <c r="C188" s="16" t="s">
        <v>263</v>
      </c>
      <c r="D188" s="16"/>
      <c r="E188" s="18">
        <f>E189</f>
        <v>20</v>
      </c>
      <c r="F188" s="18">
        <f>F189</f>
        <v>20</v>
      </c>
      <c r="G188" s="18">
        <f>G189</f>
        <v>20</v>
      </c>
      <c r="H188" s="2"/>
    </row>
    <row r="189" spans="1:8" ht="31.5">
      <c r="A189" s="75" t="s">
        <v>10</v>
      </c>
      <c r="B189" s="44" t="s">
        <v>107</v>
      </c>
      <c r="C189" s="16" t="s">
        <v>263</v>
      </c>
      <c r="D189" s="44" t="s">
        <v>11</v>
      </c>
      <c r="E189" s="45">
        <v>20</v>
      </c>
      <c r="F189" s="45">
        <v>20</v>
      </c>
      <c r="G189" s="45">
        <v>20</v>
      </c>
      <c r="H189" s="2"/>
    </row>
    <row r="190" spans="1:8" ht="15.75">
      <c r="A190" s="90" t="s">
        <v>32</v>
      </c>
      <c r="B190" s="92" t="s">
        <v>107</v>
      </c>
      <c r="C190" s="92" t="s">
        <v>138</v>
      </c>
      <c r="D190" s="92" t="s">
        <v>0</v>
      </c>
      <c r="E190" s="104">
        <f>E191+E202+E194+E200+E196+E198</f>
        <v>12357.1</v>
      </c>
      <c r="F190" s="104">
        <f>F191+F202+F194+F200+F196+F198</f>
        <v>1409</v>
      </c>
      <c r="G190" s="104">
        <f>G191+G202+G194+G200+G196+G198</f>
        <v>1411.4</v>
      </c>
      <c r="H190" s="2"/>
    </row>
    <row r="191" spans="1:8" ht="31.5">
      <c r="A191" s="23" t="s">
        <v>73</v>
      </c>
      <c r="B191" s="29" t="s">
        <v>107</v>
      </c>
      <c r="C191" s="44" t="s">
        <v>146</v>
      </c>
      <c r="D191" s="68"/>
      <c r="E191" s="45">
        <f>E193+E192</f>
        <v>11000</v>
      </c>
      <c r="F191" s="45">
        <f>F193</f>
        <v>0</v>
      </c>
      <c r="G191" s="45">
        <f>G193</f>
        <v>0</v>
      </c>
      <c r="H191" s="2"/>
    </row>
    <row r="192" spans="1:8" ht="31.5" hidden="1">
      <c r="A192" s="156" t="s">
        <v>13</v>
      </c>
      <c r="B192" s="29" t="s">
        <v>107</v>
      </c>
      <c r="C192" s="44" t="s">
        <v>146</v>
      </c>
      <c r="D192" s="44" t="s">
        <v>8</v>
      </c>
      <c r="E192" s="45">
        <v>4735.6</v>
      </c>
      <c r="F192" s="45"/>
      <c r="G192" s="45"/>
      <c r="H192" s="2"/>
    </row>
    <row r="193" spans="1:8" ht="15.75">
      <c r="A193" s="49" t="s">
        <v>9</v>
      </c>
      <c r="B193" s="44" t="s">
        <v>107</v>
      </c>
      <c r="C193" s="44" t="s">
        <v>146</v>
      </c>
      <c r="D193" s="44" t="s">
        <v>12</v>
      </c>
      <c r="E193" s="45">
        <f>66256.7+1000+39.3+300-56596-4735.6</f>
        <v>6264.4</v>
      </c>
      <c r="F193" s="45">
        <f>53481.4+975+39.3+509.6-44005.3-11000</f>
        <v>0</v>
      </c>
      <c r="G193" s="45">
        <f>32774.8+950+39.3+7365.1-30129.2-11000</f>
        <v>0</v>
      </c>
      <c r="H193" s="2"/>
    </row>
    <row r="194" spans="1:8" ht="47.25">
      <c r="A194" s="48" t="s">
        <v>256</v>
      </c>
      <c r="B194" s="44" t="s">
        <v>107</v>
      </c>
      <c r="C194" s="44" t="s">
        <v>255</v>
      </c>
      <c r="D194" s="137"/>
      <c r="E194" s="45">
        <f>E195</f>
        <v>300</v>
      </c>
      <c r="F194" s="45">
        <f>F195</f>
        <v>300</v>
      </c>
      <c r="G194" s="45">
        <f>G195</f>
        <v>300</v>
      </c>
      <c r="H194" s="2"/>
    </row>
    <row r="195" spans="1:8" ht="31.5">
      <c r="A195" s="49" t="s">
        <v>13</v>
      </c>
      <c r="B195" s="44" t="s">
        <v>107</v>
      </c>
      <c r="C195" s="44" t="s">
        <v>255</v>
      </c>
      <c r="D195" s="22" t="s">
        <v>8</v>
      </c>
      <c r="E195" s="45">
        <v>300</v>
      </c>
      <c r="F195" s="45">
        <v>300</v>
      </c>
      <c r="G195" s="45">
        <v>300</v>
      </c>
      <c r="H195" s="2"/>
    </row>
    <row r="196" spans="1:8" ht="31.5">
      <c r="A196" s="62" t="s">
        <v>314</v>
      </c>
      <c r="B196" s="44" t="s">
        <v>107</v>
      </c>
      <c r="C196" s="44" t="s">
        <v>313</v>
      </c>
      <c r="D196" s="22"/>
      <c r="E196" s="45">
        <f>E197</f>
        <v>0</v>
      </c>
      <c r="F196" s="45">
        <f>F197</f>
        <v>50</v>
      </c>
      <c r="G196" s="45">
        <f>G197</f>
        <v>50</v>
      </c>
      <c r="H196" s="2"/>
    </row>
    <row r="197" spans="1:8" ht="31.5">
      <c r="A197" s="49" t="s">
        <v>13</v>
      </c>
      <c r="B197" s="44" t="s">
        <v>107</v>
      </c>
      <c r="C197" s="44" t="s">
        <v>313</v>
      </c>
      <c r="D197" s="22" t="s">
        <v>8</v>
      </c>
      <c r="E197" s="45">
        <v>0</v>
      </c>
      <c r="F197" s="45">
        <v>50</v>
      </c>
      <c r="G197" s="45">
        <v>50</v>
      </c>
      <c r="H197" s="2"/>
    </row>
    <row r="198" spans="1:8" ht="47.25">
      <c r="A198" s="42" t="s">
        <v>340</v>
      </c>
      <c r="B198" s="44" t="s">
        <v>107</v>
      </c>
      <c r="C198" s="44" t="s">
        <v>341</v>
      </c>
      <c r="D198" s="66"/>
      <c r="E198" s="139">
        <f>E199</f>
        <v>49.9</v>
      </c>
      <c r="F198" s="139">
        <f>F199</f>
        <v>51.8</v>
      </c>
      <c r="G198" s="139">
        <f>G199</f>
        <v>54.2</v>
      </c>
      <c r="H198" s="2"/>
    </row>
    <row r="199" spans="1:8" ht="31.5">
      <c r="A199" s="49" t="s">
        <v>13</v>
      </c>
      <c r="B199" s="44" t="s">
        <v>107</v>
      </c>
      <c r="C199" s="44" t="s">
        <v>341</v>
      </c>
      <c r="D199" s="22" t="s">
        <v>8</v>
      </c>
      <c r="E199" s="139">
        <v>49.9</v>
      </c>
      <c r="F199" s="139">
        <v>51.8</v>
      </c>
      <c r="G199" s="139">
        <v>54.2</v>
      </c>
      <c r="H199" s="2"/>
    </row>
    <row r="200" spans="1:8" ht="47.25">
      <c r="A200" s="49" t="s">
        <v>307</v>
      </c>
      <c r="B200" s="44" t="s">
        <v>107</v>
      </c>
      <c r="C200" s="44" t="s">
        <v>306</v>
      </c>
      <c r="D200" s="44"/>
      <c r="E200" s="155">
        <f>E201</f>
        <v>607.2</v>
      </c>
      <c r="F200" s="155">
        <f>F201</f>
        <v>607.2</v>
      </c>
      <c r="G200" s="155">
        <f>G201</f>
        <v>607.2</v>
      </c>
      <c r="H200" s="116"/>
    </row>
    <row r="201" spans="1:8" ht="15.75">
      <c r="A201" s="49" t="s">
        <v>29</v>
      </c>
      <c r="B201" s="44" t="s">
        <v>107</v>
      </c>
      <c r="C201" s="44" t="s">
        <v>306</v>
      </c>
      <c r="D201" s="44" t="s">
        <v>17</v>
      </c>
      <c r="E201" s="155">
        <v>607.2</v>
      </c>
      <c r="F201" s="155">
        <v>607.2</v>
      </c>
      <c r="G201" s="155">
        <v>607.2</v>
      </c>
      <c r="H201" s="116"/>
    </row>
    <row r="202" spans="1:8" ht="47.25">
      <c r="A202" s="84" t="s">
        <v>64</v>
      </c>
      <c r="B202" s="63">
        <v>923</v>
      </c>
      <c r="C202" s="63" t="s">
        <v>150</v>
      </c>
      <c r="D202" s="63"/>
      <c r="E202" s="87">
        <f>E203</f>
        <v>400</v>
      </c>
      <c r="F202" s="87">
        <f>F203</f>
        <v>400</v>
      </c>
      <c r="G202" s="87">
        <f>G203</f>
        <v>400</v>
      </c>
      <c r="H202" s="116"/>
    </row>
    <row r="203" spans="1:8" ht="15.75">
      <c r="A203" s="62" t="s">
        <v>9</v>
      </c>
      <c r="B203" s="64">
        <v>923</v>
      </c>
      <c r="C203" s="63" t="s">
        <v>150</v>
      </c>
      <c r="D203" s="64">
        <v>800</v>
      </c>
      <c r="E203" s="67">
        <v>400</v>
      </c>
      <c r="F203" s="67">
        <v>400</v>
      </c>
      <c r="G203" s="67">
        <v>400</v>
      </c>
      <c r="H203" s="116"/>
    </row>
    <row r="204" spans="1:8" ht="31.5">
      <c r="A204" s="34" t="s">
        <v>112</v>
      </c>
      <c r="B204" s="35" t="s">
        <v>113</v>
      </c>
      <c r="C204" s="96"/>
      <c r="D204" s="96"/>
      <c r="E204" s="33">
        <f>E205+E227</f>
        <v>112182.6</v>
      </c>
      <c r="F204" s="33">
        <f>F205+F227</f>
        <v>103816.59999999999</v>
      </c>
      <c r="G204" s="33">
        <f>G205+G227</f>
        <v>99770.79999999999</v>
      </c>
      <c r="H204" s="116"/>
    </row>
    <row r="205" spans="1:8" ht="31.5">
      <c r="A205" s="97" t="s">
        <v>90</v>
      </c>
      <c r="B205" s="91" t="s">
        <v>113</v>
      </c>
      <c r="C205" s="91" t="s">
        <v>179</v>
      </c>
      <c r="D205" s="91" t="s">
        <v>0</v>
      </c>
      <c r="E205" s="98">
        <f>E206+E210+E212+E214+E216+E218+E222+E208</f>
        <v>111457.1</v>
      </c>
      <c r="F205" s="98">
        <f>F206+F210+F212+F214+F216+F218+F222+F208</f>
        <v>103011.09999999999</v>
      </c>
      <c r="G205" s="98">
        <f>G206+G210+G212+G214+G216+G218+G222+G208</f>
        <v>98965.29999999999</v>
      </c>
      <c r="H205" s="116"/>
    </row>
    <row r="206" spans="1:12" ht="31.5">
      <c r="A206" s="42" t="s">
        <v>55</v>
      </c>
      <c r="B206" s="44" t="s">
        <v>113</v>
      </c>
      <c r="C206" s="44" t="s">
        <v>178</v>
      </c>
      <c r="D206" s="44"/>
      <c r="E206" s="21">
        <f>E207</f>
        <v>25130.3</v>
      </c>
      <c r="F206" s="21">
        <f>F207</f>
        <v>23752</v>
      </c>
      <c r="G206" s="21">
        <f>G207</f>
        <v>22864.4</v>
      </c>
      <c r="H206" s="149"/>
      <c r="I206" s="149"/>
      <c r="J206" s="149"/>
      <c r="K206" s="149"/>
      <c r="L206" s="149"/>
    </row>
    <row r="207" spans="1:12" ht="31.5">
      <c r="A207" s="23" t="s">
        <v>10</v>
      </c>
      <c r="B207" s="44" t="s">
        <v>113</v>
      </c>
      <c r="C207" s="44" t="s">
        <v>178</v>
      </c>
      <c r="D207" s="44" t="s">
        <v>11</v>
      </c>
      <c r="E207" s="21">
        <v>25130.3</v>
      </c>
      <c r="F207" s="21">
        <v>23752</v>
      </c>
      <c r="G207" s="21">
        <v>22864.4</v>
      </c>
      <c r="H207" s="162"/>
      <c r="I207" s="163"/>
      <c r="J207" s="149"/>
      <c r="K207" s="149"/>
      <c r="L207" s="149"/>
    </row>
    <row r="208" spans="1:12" ht="31.5">
      <c r="A208" s="23" t="s">
        <v>345</v>
      </c>
      <c r="B208" s="44" t="s">
        <v>113</v>
      </c>
      <c r="C208" s="44" t="s">
        <v>344</v>
      </c>
      <c r="D208" s="44"/>
      <c r="E208" s="21">
        <f>E209</f>
        <v>0</v>
      </c>
      <c r="F208" s="21">
        <f>F209</f>
        <v>0</v>
      </c>
      <c r="G208" s="21">
        <f>G209</f>
        <v>0</v>
      </c>
      <c r="H208" s="177"/>
      <c r="I208" s="163"/>
      <c r="J208" s="149"/>
      <c r="K208" s="149"/>
      <c r="L208" s="149"/>
    </row>
    <row r="209" spans="1:12" ht="31.5">
      <c r="A209" s="23" t="s">
        <v>10</v>
      </c>
      <c r="B209" s="44" t="s">
        <v>113</v>
      </c>
      <c r="C209" s="44" t="s">
        <v>344</v>
      </c>
      <c r="D209" s="44" t="s">
        <v>11</v>
      </c>
      <c r="E209" s="21">
        <f>69-69</f>
        <v>0</v>
      </c>
      <c r="F209" s="21">
        <v>0</v>
      </c>
      <c r="G209" s="21">
        <v>0</v>
      </c>
      <c r="H209" s="177"/>
      <c r="I209" s="163"/>
      <c r="J209" s="149"/>
      <c r="K209" s="149"/>
      <c r="L209" s="149"/>
    </row>
    <row r="210" spans="1:12" ht="15.75">
      <c r="A210" s="23" t="s">
        <v>264</v>
      </c>
      <c r="B210" s="44" t="s">
        <v>113</v>
      </c>
      <c r="C210" s="44" t="s">
        <v>265</v>
      </c>
      <c r="D210" s="44"/>
      <c r="E210" s="21">
        <f>E211</f>
        <v>198</v>
      </c>
      <c r="F210" s="21">
        <f>F211</f>
        <v>98</v>
      </c>
      <c r="G210" s="21">
        <f>G211</f>
        <v>0</v>
      </c>
      <c r="H210" s="164"/>
      <c r="I210" s="164"/>
      <c r="J210" s="150"/>
      <c r="K210" s="151"/>
      <c r="L210" s="152"/>
    </row>
    <row r="211" spans="1:12" ht="31.5">
      <c r="A211" s="75" t="s">
        <v>10</v>
      </c>
      <c r="B211" s="44" t="s">
        <v>113</v>
      </c>
      <c r="C211" s="44" t="s">
        <v>265</v>
      </c>
      <c r="D211" s="44" t="s">
        <v>11</v>
      </c>
      <c r="E211" s="21">
        <v>198</v>
      </c>
      <c r="F211" s="21">
        <v>98</v>
      </c>
      <c r="G211" s="21">
        <v>0</v>
      </c>
      <c r="H211" s="164"/>
      <c r="I211" s="164"/>
      <c r="J211" s="150"/>
      <c r="K211" s="153"/>
      <c r="L211" s="152"/>
    </row>
    <row r="212" spans="1:12" ht="31.5">
      <c r="A212" s="42" t="s">
        <v>57</v>
      </c>
      <c r="B212" s="44" t="s">
        <v>113</v>
      </c>
      <c r="C212" s="44" t="s">
        <v>180</v>
      </c>
      <c r="D212" s="44"/>
      <c r="E212" s="45">
        <f>E213</f>
        <v>43731.2</v>
      </c>
      <c r="F212" s="45">
        <f>F213</f>
        <v>41313.6</v>
      </c>
      <c r="G212" s="45">
        <f>G213</f>
        <v>39210.4</v>
      </c>
      <c r="H212" s="165"/>
      <c r="I212" s="165"/>
      <c r="J212" s="157"/>
      <c r="K212" s="149"/>
      <c r="L212" s="149"/>
    </row>
    <row r="213" spans="1:12" ht="31.5">
      <c r="A213" s="75" t="s">
        <v>10</v>
      </c>
      <c r="B213" s="44" t="s">
        <v>113</v>
      </c>
      <c r="C213" s="44" t="s">
        <v>180</v>
      </c>
      <c r="D213" s="44" t="s">
        <v>11</v>
      </c>
      <c r="E213" s="45">
        <f>43731.2-69+69</f>
        <v>43731.2</v>
      </c>
      <c r="F213" s="45">
        <v>41313.6</v>
      </c>
      <c r="G213" s="45">
        <v>39210.4</v>
      </c>
      <c r="H213" s="166"/>
      <c r="I213" s="161"/>
      <c r="J213" s="161"/>
      <c r="K213" s="149"/>
      <c r="L213" s="149"/>
    </row>
    <row r="214" spans="1:12" ht="48.75" customHeight="1">
      <c r="A214" s="42" t="s">
        <v>56</v>
      </c>
      <c r="B214" s="44" t="s">
        <v>113</v>
      </c>
      <c r="C214" s="44" t="s">
        <v>181</v>
      </c>
      <c r="D214" s="44"/>
      <c r="E214" s="45">
        <f>E215</f>
        <v>22405.6</v>
      </c>
      <c r="F214" s="45">
        <f>F215</f>
        <v>20842.1</v>
      </c>
      <c r="G214" s="45">
        <f>G215</f>
        <v>19885.1</v>
      </c>
      <c r="H214" s="166"/>
      <c r="I214" s="163"/>
      <c r="J214" s="149"/>
      <c r="K214" s="149"/>
      <c r="L214" s="149"/>
    </row>
    <row r="215" spans="1:12" ht="31.5">
      <c r="A215" s="120" t="s">
        <v>10</v>
      </c>
      <c r="B215" s="44" t="s">
        <v>113</v>
      </c>
      <c r="C215" s="44" t="s">
        <v>181</v>
      </c>
      <c r="D215" s="44" t="s">
        <v>11</v>
      </c>
      <c r="E215" s="45">
        <v>22405.6</v>
      </c>
      <c r="F215" s="45">
        <v>20842.1</v>
      </c>
      <c r="G215" s="45">
        <v>19885.1</v>
      </c>
      <c r="H215" s="163"/>
      <c r="I215" s="163"/>
      <c r="J215" s="149"/>
      <c r="K215" s="149"/>
      <c r="L215" s="149"/>
    </row>
    <row r="216" spans="1:12" ht="15.75">
      <c r="A216" s="42" t="s">
        <v>240</v>
      </c>
      <c r="B216" s="44" t="s">
        <v>113</v>
      </c>
      <c r="C216" s="44" t="s">
        <v>241</v>
      </c>
      <c r="D216" s="44"/>
      <c r="E216" s="45">
        <f>E217</f>
        <v>20</v>
      </c>
      <c r="F216" s="45">
        <f>F217</f>
        <v>20</v>
      </c>
      <c r="G216" s="45">
        <f>G217</f>
        <v>20</v>
      </c>
      <c r="H216" s="163"/>
      <c r="I216" s="163"/>
      <c r="J216" s="149"/>
      <c r="K216" s="149"/>
      <c r="L216" s="149"/>
    </row>
    <row r="217" spans="1:9" ht="15.75">
      <c r="A217" s="42" t="s">
        <v>29</v>
      </c>
      <c r="B217" s="44" t="s">
        <v>113</v>
      </c>
      <c r="C217" s="44" t="s">
        <v>241</v>
      </c>
      <c r="D217" s="44" t="s">
        <v>17</v>
      </c>
      <c r="E217" s="45">
        <v>20</v>
      </c>
      <c r="F217" s="45">
        <v>20</v>
      </c>
      <c r="G217" s="45">
        <v>20</v>
      </c>
      <c r="H217" s="167"/>
      <c r="I217" s="167"/>
    </row>
    <row r="218" spans="1:9" ht="15.75">
      <c r="A218" s="42" t="s">
        <v>23</v>
      </c>
      <c r="B218" s="44" t="s">
        <v>113</v>
      </c>
      <c r="C218" s="44" t="s">
        <v>182</v>
      </c>
      <c r="D218" s="44"/>
      <c r="E218" s="45">
        <f>E220+E219+E221</f>
        <v>7813.400000000001</v>
      </c>
      <c r="F218" s="45">
        <f>F220+F219+F221</f>
        <v>7583.900000000001</v>
      </c>
      <c r="G218" s="45">
        <f>G220+G219+G221</f>
        <v>7583.900000000001</v>
      </c>
      <c r="H218" s="168"/>
      <c r="I218" s="167"/>
    </row>
    <row r="219" spans="1:9" ht="63">
      <c r="A219" s="23" t="s">
        <v>15</v>
      </c>
      <c r="B219" s="44" t="s">
        <v>113</v>
      </c>
      <c r="C219" s="44" t="s">
        <v>182</v>
      </c>
      <c r="D219" s="44" t="s">
        <v>16</v>
      </c>
      <c r="E219" s="45">
        <v>6864.6</v>
      </c>
      <c r="F219" s="45">
        <v>6635.1</v>
      </c>
      <c r="G219" s="45">
        <v>6635.1</v>
      </c>
      <c r="H219" s="168"/>
      <c r="I219" s="167"/>
    </row>
    <row r="220" spans="1:9" ht="31.5">
      <c r="A220" s="59" t="s">
        <v>13</v>
      </c>
      <c r="B220" s="44" t="s">
        <v>113</v>
      </c>
      <c r="C220" s="44" t="s">
        <v>182</v>
      </c>
      <c r="D220" s="44" t="s">
        <v>8</v>
      </c>
      <c r="E220" s="45">
        <v>930</v>
      </c>
      <c r="F220" s="45">
        <v>930</v>
      </c>
      <c r="G220" s="45">
        <v>930</v>
      </c>
      <c r="H220" s="168"/>
      <c r="I220" s="167"/>
    </row>
    <row r="221" spans="1:9" ht="15.75">
      <c r="A221" s="59" t="s">
        <v>9</v>
      </c>
      <c r="B221" s="44" t="s">
        <v>113</v>
      </c>
      <c r="C221" s="44" t="s">
        <v>182</v>
      </c>
      <c r="D221" s="44" t="s">
        <v>12</v>
      </c>
      <c r="E221" s="45">
        <v>18.8</v>
      </c>
      <c r="F221" s="45">
        <v>18.8</v>
      </c>
      <c r="G221" s="45">
        <v>18.8</v>
      </c>
      <c r="H221" s="167"/>
      <c r="I221" s="167"/>
    </row>
    <row r="222" spans="1:9" ht="31.5">
      <c r="A222" s="42" t="s">
        <v>54</v>
      </c>
      <c r="B222" s="44" t="s">
        <v>113</v>
      </c>
      <c r="C222" s="44" t="s">
        <v>183</v>
      </c>
      <c r="D222" s="44"/>
      <c r="E222" s="45">
        <f>E223+E224+E226+E225</f>
        <v>12158.6</v>
      </c>
      <c r="F222" s="45">
        <f>F223+F224+F226+F225</f>
        <v>9401.5</v>
      </c>
      <c r="G222" s="45">
        <f>G223+G224+G226+G225</f>
        <v>9401.5</v>
      </c>
      <c r="H222" s="167"/>
      <c r="I222" s="167"/>
    </row>
    <row r="223" spans="1:9" ht="63">
      <c r="A223" s="23" t="s">
        <v>15</v>
      </c>
      <c r="B223" s="44" t="s">
        <v>113</v>
      </c>
      <c r="C223" s="44" t="s">
        <v>183</v>
      </c>
      <c r="D223" s="44" t="s">
        <v>16</v>
      </c>
      <c r="E223" s="39">
        <v>8708.8</v>
      </c>
      <c r="F223" s="39">
        <v>8708.8</v>
      </c>
      <c r="G223" s="39">
        <v>8708.8</v>
      </c>
      <c r="H223" s="168"/>
      <c r="I223" s="167"/>
    </row>
    <row r="224" spans="1:9" ht="31.5">
      <c r="A224" s="59" t="s">
        <v>13</v>
      </c>
      <c r="B224" s="44" t="s">
        <v>113</v>
      </c>
      <c r="C224" s="44" t="s">
        <v>183</v>
      </c>
      <c r="D224" s="44" t="s">
        <v>8</v>
      </c>
      <c r="E224" s="39">
        <v>690.2</v>
      </c>
      <c r="F224" s="39">
        <v>690.2</v>
      </c>
      <c r="G224" s="39">
        <v>690.2</v>
      </c>
      <c r="H224" s="169"/>
      <c r="I224" s="167"/>
    </row>
    <row r="225" spans="1:9" ht="15.75">
      <c r="A225" s="42" t="s">
        <v>29</v>
      </c>
      <c r="B225" s="44" t="s">
        <v>113</v>
      </c>
      <c r="C225" s="44" t="s">
        <v>183</v>
      </c>
      <c r="D225" s="44" t="s">
        <v>17</v>
      </c>
      <c r="E225" s="39">
        <v>2757.1</v>
      </c>
      <c r="F225" s="39">
        <v>0</v>
      </c>
      <c r="G225" s="39">
        <v>0</v>
      </c>
      <c r="H225" s="169"/>
      <c r="I225" s="167"/>
    </row>
    <row r="226" spans="1:9" ht="15.75">
      <c r="A226" s="59" t="s">
        <v>9</v>
      </c>
      <c r="B226" s="44" t="s">
        <v>113</v>
      </c>
      <c r="C226" s="44" t="s">
        <v>183</v>
      </c>
      <c r="D226" s="44" t="s">
        <v>12</v>
      </c>
      <c r="E226" s="39">
        <v>2.5</v>
      </c>
      <c r="F226" s="39">
        <v>2.5</v>
      </c>
      <c r="G226" s="39">
        <v>2.5</v>
      </c>
      <c r="H226" s="169"/>
      <c r="I226" s="167"/>
    </row>
    <row r="227" spans="1:9" ht="15.75">
      <c r="A227" s="90" t="s">
        <v>32</v>
      </c>
      <c r="B227" s="92" t="s">
        <v>114</v>
      </c>
      <c r="C227" s="92" t="s">
        <v>138</v>
      </c>
      <c r="D227" s="92"/>
      <c r="E227" s="93">
        <f aca="true" t="shared" si="5" ref="E227:G228">E228</f>
        <v>725.5</v>
      </c>
      <c r="F227" s="93">
        <f t="shared" si="5"/>
        <v>805.5</v>
      </c>
      <c r="G227" s="93">
        <f t="shared" si="5"/>
        <v>805.5</v>
      </c>
      <c r="H227" s="167"/>
      <c r="I227" s="167"/>
    </row>
    <row r="228" spans="1:7" ht="63">
      <c r="A228" s="49" t="s">
        <v>258</v>
      </c>
      <c r="B228" s="44" t="s">
        <v>113</v>
      </c>
      <c r="C228" s="44" t="s">
        <v>257</v>
      </c>
      <c r="D228" s="44"/>
      <c r="E228" s="45">
        <f t="shared" si="5"/>
        <v>725.5</v>
      </c>
      <c r="F228" s="45">
        <f t="shared" si="5"/>
        <v>805.5</v>
      </c>
      <c r="G228" s="45">
        <f t="shared" si="5"/>
        <v>805.5</v>
      </c>
    </row>
    <row r="229" spans="1:7" ht="31.5">
      <c r="A229" s="82" t="s">
        <v>10</v>
      </c>
      <c r="B229" s="44" t="s">
        <v>113</v>
      </c>
      <c r="C229" s="44" t="s">
        <v>257</v>
      </c>
      <c r="D229" s="44" t="s">
        <v>11</v>
      </c>
      <c r="E229" s="45">
        <v>725.5</v>
      </c>
      <c r="F229" s="45">
        <v>805.5</v>
      </c>
      <c r="G229" s="45">
        <v>805.5</v>
      </c>
    </row>
    <row r="230" spans="1:7" ht="31.5">
      <c r="A230" s="34" t="s">
        <v>115</v>
      </c>
      <c r="B230" s="35" t="s">
        <v>116</v>
      </c>
      <c r="C230" s="96"/>
      <c r="D230" s="105"/>
      <c r="E230" s="33">
        <f>E231+E235</f>
        <v>29863.199999999997</v>
      </c>
      <c r="F230" s="33">
        <f>F231+F235</f>
        <v>28367.2</v>
      </c>
      <c r="G230" s="33">
        <f>G231+G235</f>
        <v>27261.7</v>
      </c>
    </row>
    <row r="231" spans="1:7" ht="47.25">
      <c r="A231" s="97" t="s">
        <v>71</v>
      </c>
      <c r="B231" s="92" t="s">
        <v>116</v>
      </c>
      <c r="C231" s="91" t="s">
        <v>227</v>
      </c>
      <c r="D231" s="91" t="s">
        <v>0</v>
      </c>
      <c r="E231" s="98">
        <f>E232</f>
        <v>4330.8</v>
      </c>
      <c r="F231" s="98">
        <f>F232</f>
        <v>2282.4</v>
      </c>
      <c r="G231" s="98">
        <f>G232</f>
        <v>1335.9</v>
      </c>
    </row>
    <row r="232" spans="1:7" ht="31.5">
      <c r="A232" s="11" t="s">
        <v>326</v>
      </c>
      <c r="B232" s="99" t="s">
        <v>116</v>
      </c>
      <c r="C232" s="12" t="s">
        <v>287</v>
      </c>
      <c r="D232" s="12" t="s">
        <v>0</v>
      </c>
      <c r="E232" s="13">
        <f aca="true" t="shared" si="6" ref="E232:G233">E233</f>
        <v>4330.8</v>
      </c>
      <c r="F232" s="13">
        <f t="shared" si="6"/>
        <v>2282.4</v>
      </c>
      <c r="G232" s="13">
        <f t="shared" si="6"/>
        <v>1335.9</v>
      </c>
    </row>
    <row r="233" spans="1:7" ht="19.5" customHeight="1">
      <c r="A233" s="24" t="s">
        <v>74</v>
      </c>
      <c r="B233" s="44" t="s">
        <v>116</v>
      </c>
      <c r="C233" s="22" t="s">
        <v>286</v>
      </c>
      <c r="D233" s="22"/>
      <c r="E233" s="21">
        <f t="shared" si="6"/>
        <v>4330.8</v>
      </c>
      <c r="F233" s="21">
        <f t="shared" si="6"/>
        <v>2282.4</v>
      </c>
      <c r="G233" s="21">
        <f t="shared" si="6"/>
        <v>1335.9</v>
      </c>
    </row>
    <row r="234" spans="1:7" ht="31.5">
      <c r="A234" s="56" t="s">
        <v>13</v>
      </c>
      <c r="B234" s="44" t="s">
        <v>116</v>
      </c>
      <c r="C234" s="22" t="s">
        <v>286</v>
      </c>
      <c r="D234" s="22" t="s">
        <v>8</v>
      </c>
      <c r="E234" s="21">
        <f>3130.8+1200</f>
        <v>4330.8</v>
      </c>
      <c r="F234" s="21">
        <v>2282.4</v>
      </c>
      <c r="G234" s="21">
        <v>1335.9</v>
      </c>
    </row>
    <row r="235" spans="1:7" ht="31.5">
      <c r="A235" s="97" t="s">
        <v>91</v>
      </c>
      <c r="B235" s="92" t="s">
        <v>116</v>
      </c>
      <c r="C235" s="91" t="s">
        <v>200</v>
      </c>
      <c r="D235" s="91" t="s">
        <v>0</v>
      </c>
      <c r="E235" s="98">
        <f>E236</f>
        <v>25532.399999999998</v>
      </c>
      <c r="F235" s="98">
        <f>F236</f>
        <v>26084.8</v>
      </c>
      <c r="G235" s="98">
        <f>G236</f>
        <v>25925.8</v>
      </c>
    </row>
    <row r="236" spans="1:7" ht="31.5">
      <c r="A236" s="11" t="s">
        <v>93</v>
      </c>
      <c r="B236" s="99" t="s">
        <v>116</v>
      </c>
      <c r="C236" s="12" t="s">
        <v>203</v>
      </c>
      <c r="D236" s="12" t="s">
        <v>0</v>
      </c>
      <c r="E236" s="13">
        <f>E237+E239+E241+E245</f>
        <v>25532.399999999998</v>
      </c>
      <c r="F236" s="13">
        <f>F237+F239+F241+F245</f>
        <v>26084.8</v>
      </c>
      <c r="G236" s="13">
        <f>G237+G239+G241+G245</f>
        <v>25925.8</v>
      </c>
    </row>
    <row r="237" spans="1:7" ht="47.25">
      <c r="A237" s="58" t="s">
        <v>63</v>
      </c>
      <c r="B237" s="44" t="s">
        <v>116</v>
      </c>
      <c r="C237" s="44" t="s">
        <v>204</v>
      </c>
      <c r="D237" s="22"/>
      <c r="E237" s="21">
        <f>E238</f>
        <v>1135</v>
      </c>
      <c r="F237" s="21">
        <f>F238</f>
        <v>2593</v>
      </c>
      <c r="G237" s="21">
        <f>G238</f>
        <v>2400</v>
      </c>
    </row>
    <row r="238" spans="1:7" ht="31.5">
      <c r="A238" s="47" t="s">
        <v>13</v>
      </c>
      <c r="B238" s="44" t="s">
        <v>116</v>
      </c>
      <c r="C238" s="44" t="s">
        <v>204</v>
      </c>
      <c r="D238" s="44" t="s">
        <v>8</v>
      </c>
      <c r="E238" s="21">
        <f>2035-700-200</f>
        <v>1135</v>
      </c>
      <c r="F238" s="21">
        <v>2593</v>
      </c>
      <c r="G238" s="21">
        <v>2400</v>
      </c>
    </row>
    <row r="239" spans="1:7" ht="19.5" customHeight="1">
      <c r="A239" s="58" t="s">
        <v>18</v>
      </c>
      <c r="B239" s="44" t="s">
        <v>116</v>
      </c>
      <c r="C239" s="44" t="s">
        <v>205</v>
      </c>
      <c r="D239" s="22"/>
      <c r="E239" s="21">
        <f>E240</f>
        <v>300</v>
      </c>
      <c r="F239" s="21">
        <f>F240</f>
        <v>456</v>
      </c>
      <c r="G239" s="21">
        <f>G240</f>
        <v>430</v>
      </c>
    </row>
    <row r="240" spans="1:7" ht="31.5">
      <c r="A240" s="47" t="s">
        <v>13</v>
      </c>
      <c r="B240" s="44" t="s">
        <v>116</v>
      </c>
      <c r="C240" s="44" t="s">
        <v>205</v>
      </c>
      <c r="D240" s="44" t="s">
        <v>8</v>
      </c>
      <c r="E240" s="21">
        <v>300</v>
      </c>
      <c r="F240" s="21">
        <v>456</v>
      </c>
      <c r="G240" s="21">
        <v>430</v>
      </c>
    </row>
    <row r="241" spans="1:7" ht="31.5">
      <c r="A241" s="58" t="s">
        <v>14</v>
      </c>
      <c r="B241" s="44" t="s">
        <v>116</v>
      </c>
      <c r="C241" s="44" t="s">
        <v>206</v>
      </c>
      <c r="D241" s="22"/>
      <c r="E241" s="21">
        <f>SUM(E242:E244)</f>
        <v>16661.899999999998</v>
      </c>
      <c r="F241" s="21">
        <f>SUM(F242:F244)</f>
        <v>16370.3</v>
      </c>
      <c r="G241" s="21">
        <f>SUM(G242:G244)</f>
        <v>16370.3</v>
      </c>
    </row>
    <row r="242" spans="1:7" ht="63">
      <c r="A242" s="57" t="s">
        <v>15</v>
      </c>
      <c r="B242" s="44" t="s">
        <v>116</v>
      </c>
      <c r="C242" s="44" t="s">
        <v>206</v>
      </c>
      <c r="D242" s="44" t="s">
        <v>16</v>
      </c>
      <c r="E242" s="21">
        <v>14446.3</v>
      </c>
      <c r="F242" s="21">
        <v>14446.3</v>
      </c>
      <c r="G242" s="21">
        <v>14446.3</v>
      </c>
    </row>
    <row r="243" spans="1:7" ht="31.5">
      <c r="A243" s="47" t="s">
        <v>13</v>
      </c>
      <c r="B243" s="44" t="s">
        <v>116</v>
      </c>
      <c r="C243" s="44" t="s">
        <v>206</v>
      </c>
      <c r="D243" s="44" t="s">
        <v>8</v>
      </c>
      <c r="E243" s="21">
        <f>2200.6</f>
        <v>2200.6</v>
      </c>
      <c r="F243" s="21">
        <v>1909</v>
      </c>
      <c r="G243" s="21">
        <v>1909</v>
      </c>
    </row>
    <row r="244" spans="1:7" ht="15.75">
      <c r="A244" s="23" t="s">
        <v>9</v>
      </c>
      <c r="B244" s="44" t="s">
        <v>116</v>
      </c>
      <c r="C244" s="44" t="s">
        <v>206</v>
      </c>
      <c r="D244" s="44" t="s">
        <v>12</v>
      </c>
      <c r="E244" s="21">
        <v>15</v>
      </c>
      <c r="F244" s="21">
        <v>15</v>
      </c>
      <c r="G244" s="21">
        <v>15</v>
      </c>
    </row>
    <row r="245" spans="1:7" ht="31.5">
      <c r="A245" s="58" t="s">
        <v>19</v>
      </c>
      <c r="B245" s="44" t="s">
        <v>116</v>
      </c>
      <c r="C245" s="44" t="s">
        <v>207</v>
      </c>
      <c r="D245" s="22"/>
      <c r="E245" s="21">
        <f>E247+E248+E246</f>
        <v>7435.5</v>
      </c>
      <c r="F245" s="21">
        <f>F247+F248+F246</f>
        <v>6665.5</v>
      </c>
      <c r="G245" s="21">
        <f>G247+G248+G246</f>
        <v>6725.5</v>
      </c>
    </row>
    <row r="246" spans="1:7" ht="63">
      <c r="A246" s="46" t="s">
        <v>15</v>
      </c>
      <c r="B246" s="44" t="s">
        <v>116</v>
      </c>
      <c r="C246" s="44" t="s">
        <v>207</v>
      </c>
      <c r="D246" s="22" t="s">
        <v>16</v>
      </c>
      <c r="E246" s="21">
        <v>3020.9</v>
      </c>
      <c r="F246" s="21">
        <v>2960.9</v>
      </c>
      <c r="G246" s="21">
        <v>3020.9</v>
      </c>
    </row>
    <row r="247" spans="1:7" ht="31.5">
      <c r="A247" s="47" t="s">
        <v>13</v>
      </c>
      <c r="B247" s="44" t="s">
        <v>116</v>
      </c>
      <c r="C247" s="44" t="s">
        <v>207</v>
      </c>
      <c r="D247" s="44" t="s">
        <v>8</v>
      </c>
      <c r="E247" s="21">
        <f>4304.6-590</f>
        <v>3714.6000000000004</v>
      </c>
      <c r="F247" s="21">
        <v>3004.6</v>
      </c>
      <c r="G247" s="21">
        <v>3004.6</v>
      </c>
    </row>
    <row r="248" spans="1:7" ht="15.75">
      <c r="A248" s="74" t="s">
        <v>9</v>
      </c>
      <c r="B248" s="44" t="s">
        <v>116</v>
      </c>
      <c r="C248" s="44" t="s">
        <v>207</v>
      </c>
      <c r="D248" s="44" t="s">
        <v>12</v>
      </c>
      <c r="E248" s="21">
        <f>1200-500</f>
        <v>700</v>
      </c>
      <c r="F248" s="21">
        <v>700</v>
      </c>
      <c r="G248" s="21">
        <v>700</v>
      </c>
    </row>
    <row r="249" spans="1:7" ht="15.75">
      <c r="A249" s="34" t="s">
        <v>117</v>
      </c>
      <c r="B249" s="35" t="s">
        <v>118</v>
      </c>
      <c r="C249" s="106"/>
      <c r="D249" s="106"/>
      <c r="E249" s="33">
        <f>E250+E296</f>
        <v>1183177.6999999997</v>
      </c>
      <c r="F249" s="33">
        <f>F250+F296</f>
        <v>1142985.7000000002</v>
      </c>
      <c r="G249" s="33">
        <f>G250+G296</f>
        <v>1140572.7</v>
      </c>
    </row>
    <row r="250" spans="1:7" ht="31.5">
      <c r="A250" s="97" t="s">
        <v>86</v>
      </c>
      <c r="B250" s="92" t="s">
        <v>118</v>
      </c>
      <c r="C250" s="91" t="s">
        <v>152</v>
      </c>
      <c r="D250" s="91" t="s">
        <v>0</v>
      </c>
      <c r="E250" s="98">
        <f>E251+E262+E277+E284+E288</f>
        <v>1182533.6999999997</v>
      </c>
      <c r="F250" s="98">
        <f>F251+F262+F277+F284+F288</f>
        <v>1142447.6</v>
      </c>
      <c r="G250" s="98">
        <f>G251+G262+G277+G284+G288</f>
        <v>1140034.5999999999</v>
      </c>
    </row>
    <row r="251" spans="1:7" ht="31.5">
      <c r="A251" s="11" t="s">
        <v>119</v>
      </c>
      <c r="B251" s="107" t="s">
        <v>118</v>
      </c>
      <c r="C251" s="12" t="s">
        <v>153</v>
      </c>
      <c r="D251" s="12" t="s">
        <v>0</v>
      </c>
      <c r="E251" s="13">
        <f>E252+E258+E256+E260+E254</f>
        <v>457105.9</v>
      </c>
      <c r="F251" s="13">
        <f>F252+F258+F256+F260+F254</f>
        <v>440873.89999999997</v>
      </c>
      <c r="G251" s="13">
        <f>G252+G258+G256+G260+G254</f>
        <v>443702.5</v>
      </c>
    </row>
    <row r="252" spans="1:7" ht="31.5">
      <c r="A252" s="42" t="s">
        <v>27</v>
      </c>
      <c r="B252" s="44" t="s">
        <v>118</v>
      </c>
      <c r="C252" s="44" t="s">
        <v>151</v>
      </c>
      <c r="D252" s="44"/>
      <c r="E252" s="45">
        <f>E253</f>
        <v>69163</v>
      </c>
      <c r="F252" s="45">
        <f>F253</f>
        <v>55603.9</v>
      </c>
      <c r="G252" s="45">
        <f>G253</f>
        <v>55493.9</v>
      </c>
    </row>
    <row r="253" spans="1:7" ht="31.5">
      <c r="A253" s="42" t="s">
        <v>10</v>
      </c>
      <c r="B253" s="44" t="s">
        <v>118</v>
      </c>
      <c r="C253" s="44" t="s">
        <v>151</v>
      </c>
      <c r="D253" s="44" t="s">
        <v>11</v>
      </c>
      <c r="E253" s="39">
        <f>63478.7+3251.8+2432.5</f>
        <v>69163</v>
      </c>
      <c r="F253" s="39">
        <f>49919.6+3251.8+2432.5</f>
        <v>55603.9</v>
      </c>
      <c r="G253" s="39">
        <f>49809.6+3251.8+2432.5</f>
        <v>55493.9</v>
      </c>
    </row>
    <row r="254" spans="1:8" ht="47.25">
      <c r="A254" s="42" t="s">
        <v>77</v>
      </c>
      <c r="B254" s="44" t="s">
        <v>118</v>
      </c>
      <c r="C254" s="44" t="s">
        <v>155</v>
      </c>
      <c r="D254" s="44"/>
      <c r="E254" s="45">
        <f>E255</f>
        <v>369226.5</v>
      </c>
      <c r="F254" s="45">
        <f>F255</f>
        <v>372668.3</v>
      </c>
      <c r="G254" s="45">
        <f>G255</f>
        <v>375606.9</v>
      </c>
      <c r="H254" s="117"/>
    </row>
    <row r="255" spans="1:10" ht="31.5">
      <c r="A255" s="42" t="s">
        <v>10</v>
      </c>
      <c r="B255" s="44" t="s">
        <v>118</v>
      </c>
      <c r="C255" s="44" t="s">
        <v>155</v>
      </c>
      <c r="D255" s="44" t="s">
        <v>11</v>
      </c>
      <c r="E255" s="45">
        <v>369226.5</v>
      </c>
      <c r="F255" s="45">
        <v>372668.3</v>
      </c>
      <c r="G255" s="45">
        <v>375606.9</v>
      </c>
      <c r="H255" s="117">
        <f>E255+E266</f>
        <v>853176.9</v>
      </c>
      <c r="I255" s="117">
        <f>F255+F266</f>
        <v>861129.8999999999</v>
      </c>
      <c r="J255" s="117">
        <f>G255+G266</f>
        <v>867920.1000000001</v>
      </c>
    </row>
    <row r="256" spans="1:12" ht="31.5">
      <c r="A256" s="42" t="s">
        <v>28</v>
      </c>
      <c r="B256" s="29" t="s">
        <v>118</v>
      </c>
      <c r="C256" s="44" t="s">
        <v>154</v>
      </c>
      <c r="D256" s="44"/>
      <c r="E256" s="45">
        <f>E257</f>
        <v>7000</v>
      </c>
      <c r="F256" s="45">
        <f>F257</f>
        <v>0</v>
      </c>
      <c r="G256" s="45">
        <f>G257</f>
        <v>0</v>
      </c>
      <c r="H256">
        <v>853176.9</v>
      </c>
      <c r="I256">
        <v>861129.9</v>
      </c>
      <c r="J256" s="117">
        <v>867920.1</v>
      </c>
      <c r="L256" s="117"/>
    </row>
    <row r="257" spans="1:10" ht="31.5">
      <c r="A257" s="42" t="s">
        <v>10</v>
      </c>
      <c r="B257" s="22" t="s">
        <v>118</v>
      </c>
      <c r="C257" s="44" t="s">
        <v>154</v>
      </c>
      <c r="D257" s="44" t="s">
        <v>11</v>
      </c>
      <c r="E257" s="45">
        <v>7000</v>
      </c>
      <c r="F257" s="45">
        <v>0</v>
      </c>
      <c r="G257" s="45">
        <v>0</v>
      </c>
      <c r="H257" s="117">
        <f>H255-H256</f>
        <v>0</v>
      </c>
      <c r="I257" s="117">
        <f>I255-I256</f>
        <v>0</v>
      </c>
      <c r="J257" s="117">
        <f>J255-J256</f>
        <v>0</v>
      </c>
    </row>
    <row r="258" spans="1:12" ht="78.75">
      <c r="A258" s="42" t="s">
        <v>76</v>
      </c>
      <c r="B258" s="44" t="s">
        <v>118</v>
      </c>
      <c r="C258" s="44" t="s">
        <v>156</v>
      </c>
      <c r="D258" s="44"/>
      <c r="E258" s="45">
        <f>E259</f>
        <v>9879.5</v>
      </c>
      <c r="F258" s="45">
        <f>F259</f>
        <v>10764.8</v>
      </c>
      <c r="G258" s="45">
        <f>G259</f>
        <v>10764.8</v>
      </c>
      <c r="J258" s="117"/>
      <c r="K258" s="117"/>
      <c r="L258" s="117"/>
    </row>
    <row r="259" spans="1:7" ht="31.5">
      <c r="A259" s="42" t="s">
        <v>10</v>
      </c>
      <c r="B259" s="44" t="s">
        <v>118</v>
      </c>
      <c r="C259" s="44" t="s">
        <v>156</v>
      </c>
      <c r="D259" s="44" t="s">
        <v>11</v>
      </c>
      <c r="E259" s="45">
        <v>9879.5</v>
      </c>
      <c r="F259" s="45">
        <v>10764.8</v>
      </c>
      <c r="G259" s="45">
        <v>10764.8</v>
      </c>
    </row>
    <row r="260" spans="1:10" ht="94.5">
      <c r="A260" s="59" t="s">
        <v>262</v>
      </c>
      <c r="B260" s="44" t="s">
        <v>118</v>
      </c>
      <c r="C260" s="44" t="s">
        <v>157</v>
      </c>
      <c r="D260" s="44"/>
      <c r="E260" s="45">
        <f>E261</f>
        <v>1836.9</v>
      </c>
      <c r="F260" s="45">
        <f>F261</f>
        <v>1836.9</v>
      </c>
      <c r="G260" s="45">
        <f>G261</f>
        <v>1836.9</v>
      </c>
      <c r="H260" s="117">
        <f>E260+E275+E280</f>
        <v>5944</v>
      </c>
      <c r="I260" s="117">
        <f>F260+F275+F280</f>
        <v>5944</v>
      </c>
      <c r="J260" s="117">
        <f>G260+G275+G280</f>
        <v>5944</v>
      </c>
    </row>
    <row r="261" spans="1:7" ht="15.75">
      <c r="A261" s="42" t="s">
        <v>29</v>
      </c>
      <c r="B261" s="44" t="s">
        <v>118</v>
      </c>
      <c r="C261" s="44" t="s">
        <v>157</v>
      </c>
      <c r="D261" s="44" t="s">
        <v>17</v>
      </c>
      <c r="E261" s="45">
        <v>1836.9</v>
      </c>
      <c r="F261" s="45">
        <v>1836.9</v>
      </c>
      <c r="G261" s="45">
        <v>1836.9</v>
      </c>
    </row>
    <row r="262" spans="1:7" ht="31.5">
      <c r="A262" s="11" t="s">
        <v>87</v>
      </c>
      <c r="B262" s="107" t="s">
        <v>118</v>
      </c>
      <c r="C262" s="12" t="s">
        <v>158</v>
      </c>
      <c r="D262" s="12" t="s">
        <v>0</v>
      </c>
      <c r="E262" s="13">
        <f>E263+E267+E275+E273+E265+E271+E269</f>
        <v>625775.3999999999</v>
      </c>
      <c r="F262" s="13">
        <f>F263+F267+F275+F273+F265+F271+F269</f>
        <v>602878.1</v>
      </c>
      <c r="G262" s="13">
        <f>G263+G267+G275+G273+G265+G271+G269</f>
        <v>603227.5</v>
      </c>
    </row>
    <row r="263" spans="1:7" ht="31.5">
      <c r="A263" s="42" t="s">
        <v>27</v>
      </c>
      <c r="B263" s="44" t="s">
        <v>118</v>
      </c>
      <c r="C263" s="44" t="s">
        <v>159</v>
      </c>
      <c r="D263" s="44"/>
      <c r="E263" s="45">
        <f>E264</f>
        <v>107450.4</v>
      </c>
      <c r="F263" s="45">
        <f>F264</f>
        <v>83283.6</v>
      </c>
      <c r="G263" s="45">
        <f>G264</f>
        <v>79781.4</v>
      </c>
    </row>
    <row r="264" spans="1:7" ht="31.5">
      <c r="A264" s="42" t="s">
        <v>10</v>
      </c>
      <c r="B264" s="22" t="s">
        <v>118</v>
      </c>
      <c r="C264" s="44" t="s">
        <v>159</v>
      </c>
      <c r="D264" s="44" t="s">
        <v>11</v>
      </c>
      <c r="E264" s="39">
        <f>104967.4+2480+3</f>
        <v>107450.4</v>
      </c>
      <c r="F264" s="39">
        <f>80800.6+2480+3</f>
        <v>83283.6</v>
      </c>
      <c r="G264" s="39">
        <f>77298.4+2480+3</f>
        <v>79781.4</v>
      </c>
    </row>
    <row r="265" spans="1:7" ht="47.25">
      <c r="A265" s="42" t="s">
        <v>77</v>
      </c>
      <c r="B265" s="22" t="s">
        <v>118</v>
      </c>
      <c r="C265" s="44" t="s">
        <v>161</v>
      </c>
      <c r="D265" s="44"/>
      <c r="E265" s="45">
        <f>E266</f>
        <v>483950.4</v>
      </c>
      <c r="F265" s="45">
        <f>F266</f>
        <v>488461.6</v>
      </c>
      <c r="G265" s="45">
        <f>G266</f>
        <v>492313.2</v>
      </c>
    </row>
    <row r="266" spans="1:7" ht="31.5">
      <c r="A266" s="42" t="s">
        <v>10</v>
      </c>
      <c r="B266" s="44" t="s">
        <v>118</v>
      </c>
      <c r="C266" s="44" t="s">
        <v>161</v>
      </c>
      <c r="D266" s="44" t="s">
        <v>11</v>
      </c>
      <c r="E266" s="45">
        <v>483950.4</v>
      </c>
      <c r="F266" s="45">
        <v>488461.6</v>
      </c>
      <c r="G266" s="45">
        <v>492313.2</v>
      </c>
    </row>
    <row r="267" spans="1:8" ht="31.5">
      <c r="A267" s="42" t="s">
        <v>30</v>
      </c>
      <c r="B267" s="44" t="s">
        <v>118</v>
      </c>
      <c r="C267" s="44" t="s">
        <v>169</v>
      </c>
      <c r="D267" s="44"/>
      <c r="E267" s="45">
        <f>E268</f>
        <v>3164.1</v>
      </c>
      <c r="F267" s="45">
        <f>F268</f>
        <v>0</v>
      </c>
      <c r="G267" s="45">
        <f>G268</f>
        <v>0</v>
      </c>
      <c r="H267" s="117"/>
    </row>
    <row r="268" spans="1:9" ht="31.5">
      <c r="A268" s="23" t="s">
        <v>31</v>
      </c>
      <c r="B268" s="44" t="s">
        <v>118</v>
      </c>
      <c r="C268" s="44" t="s">
        <v>169</v>
      </c>
      <c r="D268" s="44" t="s">
        <v>26</v>
      </c>
      <c r="E268" s="45">
        <v>3164.1</v>
      </c>
      <c r="F268" s="45">
        <v>0</v>
      </c>
      <c r="G268" s="45">
        <v>0</v>
      </c>
      <c r="H268" s="117"/>
      <c r="I268" s="117"/>
    </row>
    <row r="269" spans="1:7" ht="31.5">
      <c r="A269" s="42" t="s">
        <v>270</v>
      </c>
      <c r="B269" s="44" t="s">
        <v>118</v>
      </c>
      <c r="C269" s="44" t="s">
        <v>275</v>
      </c>
      <c r="D269" s="44"/>
      <c r="E269" s="45">
        <f>E270</f>
        <v>77.6</v>
      </c>
      <c r="F269" s="45">
        <f>F270</f>
        <v>0</v>
      </c>
      <c r="G269" s="45">
        <f>G270</f>
        <v>0</v>
      </c>
    </row>
    <row r="270" spans="1:7" ht="31.5">
      <c r="A270" s="42" t="s">
        <v>10</v>
      </c>
      <c r="B270" s="44" t="s">
        <v>118</v>
      </c>
      <c r="C270" s="44" t="s">
        <v>275</v>
      </c>
      <c r="D270" s="44" t="s">
        <v>11</v>
      </c>
      <c r="E270" s="45">
        <v>77.6</v>
      </c>
      <c r="F270" s="45">
        <v>0</v>
      </c>
      <c r="G270" s="45"/>
    </row>
    <row r="271" spans="1:7" ht="63">
      <c r="A271" s="42" t="s">
        <v>131</v>
      </c>
      <c r="B271" s="44" t="s">
        <v>118</v>
      </c>
      <c r="C271" s="29" t="s">
        <v>251</v>
      </c>
      <c r="D271" s="44"/>
      <c r="E271" s="39">
        <f>E272</f>
        <v>27143.7</v>
      </c>
      <c r="F271" s="39">
        <f>F272</f>
        <v>27143.7</v>
      </c>
      <c r="G271" s="39">
        <f>G272</f>
        <v>27143.7</v>
      </c>
    </row>
    <row r="272" spans="1:7" ht="31.5">
      <c r="A272" s="42" t="s">
        <v>10</v>
      </c>
      <c r="B272" s="44" t="s">
        <v>118</v>
      </c>
      <c r="C272" s="29" t="s">
        <v>251</v>
      </c>
      <c r="D272" s="44" t="s">
        <v>11</v>
      </c>
      <c r="E272" s="39">
        <f>26872.3+271.4</f>
        <v>27143.7</v>
      </c>
      <c r="F272" s="39">
        <f>26872.3+271.4</f>
        <v>27143.7</v>
      </c>
      <c r="G272" s="39">
        <f>26872.3+271.4</f>
        <v>27143.7</v>
      </c>
    </row>
    <row r="273" spans="1:7" ht="63">
      <c r="A273" s="42" t="s">
        <v>120</v>
      </c>
      <c r="B273" s="44" t="s">
        <v>118</v>
      </c>
      <c r="C273" s="44" t="s">
        <v>160</v>
      </c>
      <c r="D273" s="44"/>
      <c r="E273" s="45">
        <f>E274</f>
        <v>18.7</v>
      </c>
      <c r="F273" s="45">
        <f>F274</f>
        <v>18.7</v>
      </c>
      <c r="G273" s="45">
        <f>G274</f>
        <v>18.7</v>
      </c>
    </row>
    <row r="274" spans="1:7" ht="15.75">
      <c r="A274" s="42" t="s">
        <v>29</v>
      </c>
      <c r="B274" s="44" t="s">
        <v>118</v>
      </c>
      <c r="C274" s="44" t="s">
        <v>160</v>
      </c>
      <c r="D274" s="44" t="s">
        <v>17</v>
      </c>
      <c r="E274" s="45">
        <v>18.7</v>
      </c>
      <c r="F274" s="45">
        <v>18.7</v>
      </c>
      <c r="G274" s="45">
        <v>18.7</v>
      </c>
    </row>
    <row r="275" spans="1:7" ht="94.5">
      <c r="A275" s="59" t="s">
        <v>262</v>
      </c>
      <c r="B275" s="44" t="s">
        <v>118</v>
      </c>
      <c r="C275" s="44" t="s">
        <v>162</v>
      </c>
      <c r="D275" s="44"/>
      <c r="E275" s="45">
        <f>E276</f>
        <v>3970.5</v>
      </c>
      <c r="F275" s="45">
        <f>F276</f>
        <v>3970.5</v>
      </c>
      <c r="G275" s="45">
        <f>G276</f>
        <v>3970.5</v>
      </c>
    </row>
    <row r="276" spans="1:9" ht="15.75">
      <c r="A276" s="42" t="s">
        <v>29</v>
      </c>
      <c r="B276" s="44" t="s">
        <v>118</v>
      </c>
      <c r="C276" s="44" t="s">
        <v>162</v>
      </c>
      <c r="D276" s="44" t="s">
        <v>17</v>
      </c>
      <c r="E276" s="45">
        <v>3970.5</v>
      </c>
      <c r="F276" s="45">
        <v>3970.5</v>
      </c>
      <c r="G276" s="45">
        <v>3970.5</v>
      </c>
      <c r="I276" s="117"/>
    </row>
    <row r="277" spans="1:7" ht="15.75">
      <c r="A277" s="11" t="s">
        <v>88</v>
      </c>
      <c r="B277" s="107" t="s">
        <v>118</v>
      </c>
      <c r="C277" s="12" t="s">
        <v>163</v>
      </c>
      <c r="D277" s="12" t="s">
        <v>0</v>
      </c>
      <c r="E277" s="13">
        <f>E278+E280+E282</f>
        <v>32485.899999999998</v>
      </c>
      <c r="F277" s="13">
        <f>F278+F280+F282</f>
        <v>31564.6</v>
      </c>
      <c r="G277" s="13">
        <f>G278+G280+G282</f>
        <v>30044.3</v>
      </c>
    </row>
    <row r="278" spans="1:7" ht="31.5">
      <c r="A278" s="42" t="s">
        <v>27</v>
      </c>
      <c r="B278" s="44" t="s">
        <v>118</v>
      </c>
      <c r="C278" s="44" t="s">
        <v>164</v>
      </c>
      <c r="D278" s="44"/>
      <c r="E278" s="45">
        <f>E279</f>
        <v>28395.5</v>
      </c>
      <c r="F278" s="45">
        <f>F279</f>
        <v>27474.2</v>
      </c>
      <c r="G278" s="45">
        <f>G279</f>
        <v>26963.8</v>
      </c>
    </row>
    <row r="279" spans="1:7" ht="31.5">
      <c r="A279" s="42" t="s">
        <v>10</v>
      </c>
      <c r="B279" s="44" t="s">
        <v>118</v>
      </c>
      <c r="C279" s="44" t="s">
        <v>164</v>
      </c>
      <c r="D279" s="44" t="s">
        <v>11</v>
      </c>
      <c r="E279" s="39">
        <f>36559.8-3251.8-4912.5</f>
        <v>28395.5</v>
      </c>
      <c r="F279" s="39">
        <f>35638.5-3251.8-4912.5</f>
        <v>27474.2</v>
      </c>
      <c r="G279" s="39">
        <f>35128.1-3251.8-4912.5</f>
        <v>26963.8</v>
      </c>
    </row>
    <row r="280" spans="1:9" ht="94.5">
      <c r="A280" s="59" t="s">
        <v>262</v>
      </c>
      <c r="B280" s="44" t="s">
        <v>118</v>
      </c>
      <c r="C280" s="44" t="s">
        <v>165</v>
      </c>
      <c r="D280" s="44"/>
      <c r="E280" s="45">
        <f>E281</f>
        <v>136.6</v>
      </c>
      <c r="F280" s="45">
        <f>F281</f>
        <v>136.6</v>
      </c>
      <c r="G280" s="45">
        <f>G281</f>
        <v>136.6</v>
      </c>
      <c r="I280" s="117"/>
    </row>
    <row r="281" spans="1:7" ht="15.75">
      <c r="A281" s="42" t="s">
        <v>29</v>
      </c>
      <c r="B281" s="44" t="s">
        <v>118</v>
      </c>
      <c r="C281" s="44" t="s">
        <v>165</v>
      </c>
      <c r="D281" s="44" t="s">
        <v>17</v>
      </c>
      <c r="E281" s="45">
        <v>136.6</v>
      </c>
      <c r="F281" s="45">
        <v>136.6</v>
      </c>
      <c r="G281" s="45">
        <v>136.6</v>
      </c>
    </row>
    <row r="282" spans="1:7" ht="31.5">
      <c r="A282" s="42" t="s">
        <v>302</v>
      </c>
      <c r="B282" s="44" t="s">
        <v>118</v>
      </c>
      <c r="C282" s="44" t="s">
        <v>303</v>
      </c>
      <c r="D282" s="44"/>
      <c r="E282" s="45">
        <f>E283</f>
        <v>3953.8</v>
      </c>
      <c r="F282" s="45">
        <f>F283</f>
        <v>3953.8</v>
      </c>
      <c r="G282" s="45">
        <f>G283</f>
        <v>2943.9</v>
      </c>
    </row>
    <row r="283" spans="1:7" ht="31.5">
      <c r="A283" s="42" t="s">
        <v>10</v>
      </c>
      <c r="B283" s="44" t="s">
        <v>118</v>
      </c>
      <c r="C283" s="44" t="s">
        <v>303</v>
      </c>
      <c r="D283" s="44" t="s">
        <v>11</v>
      </c>
      <c r="E283" s="45">
        <v>3953.8</v>
      </c>
      <c r="F283" s="45">
        <v>3953.8</v>
      </c>
      <c r="G283" s="45">
        <v>2943.9</v>
      </c>
    </row>
    <row r="284" spans="1:7" ht="31.5">
      <c r="A284" s="11" t="s">
        <v>89</v>
      </c>
      <c r="B284" s="107" t="s">
        <v>118</v>
      </c>
      <c r="C284" s="12" t="s">
        <v>173</v>
      </c>
      <c r="D284" s="12" t="s">
        <v>0</v>
      </c>
      <c r="E284" s="13">
        <f>E285</f>
        <v>5363.9</v>
      </c>
      <c r="F284" s="13">
        <f>F285</f>
        <v>5363.9</v>
      </c>
      <c r="G284" s="13">
        <f>G285</f>
        <v>5363.9</v>
      </c>
    </row>
    <row r="285" spans="1:7" ht="31.5">
      <c r="A285" s="42" t="s">
        <v>250</v>
      </c>
      <c r="B285" s="44" t="s">
        <v>118</v>
      </c>
      <c r="C285" s="44" t="s">
        <v>245</v>
      </c>
      <c r="D285" s="44"/>
      <c r="E285" s="45">
        <f>E286+E287</f>
        <v>5363.9</v>
      </c>
      <c r="F285" s="45">
        <f>F286+F287</f>
        <v>5363.9</v>
      </c>
      <c r="G285" s="45">
        <f>G286+G287</f>
        <v>5363.9</v>
      </c>
    </row>
    <row r="286" spans="1:7" ht="31.5">
      <c r="A286" s="42" t="s">
        <v>13</v>
      </c>
      <c r="B286" s="44" t="s">
        <v>118</v>
      </c>
      <c r="C286" s="44" t="s">
        <v>245</v>
      </c>
      <c r="D286" s="44" t="s">
        <v>8</v>
      </c>
      <c r="E286" s="45">
        <v>228.7</v>
      </c>
      <c r="F286" s="45">
        <v>228.7</v>
      </c>
      <c r="G286" s="45">
        <v>228.7</v>
      </c>
    </row>
    <row r="287" spans="1:7" ht="31.5">
      <c r="A287" s="81" t="s">
        <v>10</v>
      </c>
      <c r="B287" s="44" t="s">
        <v>118</v>
      </c>
      <c r="C287" s="44" t="s">
        <v>245</v>
      </c>
      <c r="D287" s="44" t="s">
        <v>11</v>
      </c>
      <c r="E287" s="45">
        <f>2120+3015.2</f>
        <v>5135.2</v>
      </c>
      <c r="F287" s="45">
        <f>2120+3015.2</f>
        <v>5135.2</v>
      </c>
      <c r="G287" s="45">
        <f>2120+3015.2</f>
        <v>5135.2</v>
      </c>
    </row>
    <row r="288" spans="1:7" ht="31.5">
      <c r="A288" s="11" t="s">
        <v>82</v>
      </c>
      <c r="B288" s="107" t="s">
        <v>118</v>
      </c>
      <c r="C288" s="12" t="s">
        <v>166</v>
      </c>
      <c r="D288" s="12" t="s">
        <v>0</v>
      </c>
      <c r="E288" s="13">
        <f>E289+E293</f>
        <v>61802.6</v>
      </c>
      <c r="F288" s="13">
        <f>F289+F293</f>
        <v>61767.1</v>
      </c>
      <c r="G288" s="13">
        <f>G289+G293</f>
        <v>57696.399999999994</v>
      </c>
    </row>
    <row r="289" spans="1:7" ht="31.5">
      <c r="A289" s="42" t="s">
        <v>14</v>
      </c>
      <c r="B289" s="44" t="s">
        <v>118</v>
      </c>
      <c r="C289" s="44" t="s">
        <v>167</v>
      </c>
      <c r="D289" s="44"/>
      <c r="E289" s="45">
        <f>E290+E291+E292</f>
        <v>32143.8</v>
      </c>
      <c r="F289" s="45">
        <f>F290+F291+F292</f>
        <v>32114.3</v>
      </c>
      <c r="G289" s="45">
        <f>G290+G291+G292</f>
        <v>29336.8</v>
      </c>
    </row>
    <row r="290" spans="1:7" ht="63">
      <c r="A290" s="42" t="s">
        <v>15</v>
      </c>
      <c r="B290" s="44" t="s">
        <v>118</v>
      </c>
      <c r="C290" s="44" t="s">
        <v>167</v>
      </c>
      <c r="D290" s="44" t="s">
        <v>16</v>
      </c>
      <c r="E290" s="45">
        <f>25756.7+0.8+0.8</f>
        <v>25758.3</v>
      </c>
      <c r="F290" s="45">
        <f>25756.7+0.8+0.8</f>
        <v>25758.3</v>
      </c>
      <c r="G290" s="45">
        <v>25080.2</v>
      </c>
    </row>
    <row r="291" spans="1:7" ht="31.5">
      <c r="A291" s="42" t="s">
        <v>13</v>
      </c>
      <c r="B291" s="44" t="s">
        <v>118</v>
      </c>
      <c r="C291" s="44" t="s">
        <v>167</v>
      </c>
      <c r="D291" s="44" t="s">
        <v>8</v>
      </c>
      <c r="E291" s="45">
        <f>6150.6-0.8-0.8</f>
        <v>6149</v>
      </c>
      <c r="F291" s="45">
        <f>6121.1-0.8-0.8</f>
        <v>6119.5</v>
      </c>
      <c r="G291" s="45">
        <v>4020.1</v>
      </c>
    </row>
    <row r="292" spans="1:7" ht="15.75">
      <c r="A292" s="47" t="s">
        <v>9</v>
      </c>
      <c r="B292" s="44" t="s">
        <v>118</v>
      </c>
      <c r="C292" s="44" t="s">
        <v>167</v>
      </c>
      <c r="D292" s="44" t="s">
        <v>12</v>
      </c>
      <c r="E292" s="45">
        <v>236.5</v>
      </c>
      <c r="F292" s="45">
        <v>236.5</v>
      </c>
      <c r="G292" s="45">
        <v>236.5</v>
      </c>
    </row>
    <row r="293" spans="1:7" ht="31.5">
      <c r="A293" s="42" t="s">
        <v>60</v>
      </c>
      <c r="B293" s="44" t="s">
        <v>118</v>
      </c>
      <c r="C293" s="44" t="s">
        <v>174</v>
      </c>
      <c r="D293" s="44"/>
      <c r="E293" s="45">
        <f>E294+E295</f>
        <v>29658.8</v>
      </c>
      <c r="F293" s="45">
        <f>F294+F295</f>
        <v>29652.8</v>
      </c>
      <c r="G293" s="45">
        <f>G294+G295</f>
        <v>28359.6</v>
      </c>
    </row>
    <row r="294" spans="1:7" ht="63">
      <c r="A294" s="42" t="s">
        <v>15</v>
      </c>
      <c r="B294" s="44" t="s">
        <v>118</v>
      </c>
      <c r="C294" s="44" t="s">
        <v>168</v>
      </c>
      <c r="D294" s="44" t="s">
        <v>16</v>
      </c>
      <c r="E294" s="45">
        <v>28155.6</v>
      </c>
      <c r="F294" s="45">
        <v>28155.6</v>
      </c>
      <c r="G294" s="45">
        <v>27836</v>
      </c>
    </row>
    <row r="295" spans="1:8" ht="31.5">
      <c r="A295" s="42" t="s">
        <v>13</v>
      </c>
      <c r="B295" s="44" t="s">
        <v>118</v>
      </c>
      <c r="C295" s="44" t="s">
        <v>168</v>
      </c>
      <c r="D295" s="44" t="s">
        <v>8</v>
      </c>
      <c r="E295" s="45">
        <v>1503.2</v>
      </c>
      <c r="F295" s="45">
        <v>1497.2</v>
      </c>
      <c r="G295" s="45">
        <v>523.6</v>
      </c>
      <c r="H295" s="117"/>
    </row>
    <row r="296" spans="1:7" ht="31.5">
      <c r="A296" s="97" t="s">
        <v>96</v>
      </c>
      <c r="B296" s="91" t="s">
        <v>118</v>
      </c>
      <c r="C296" s="91" t="s">
        <v>221</v>
      </c>
      <c r="D296" s="91" t="s">
        <v>0</v>
      </c>
      <c r="E296" s="108">
        <f aca="true" t="shared" si="7" ref="E296:F298">E297</f>
        <v>644</v>
      </c>
      <c r="F296" s="108">
        <f t="shared" si="7"/>
        <v>538.1</v>
      </c>
      <c r="G296" s="108">
        <f>G297</f>
        <v>538.1</v>
      </c>
    </row>
    <row r="297" spans="1:7" ht="47.25">
      <c r="A297" s="11" t="s">
        <v>98</v>
      </c>
      <c r="B297" s="107" t="s">
        <v>118</v>
      </c>
      <c r="C297" s="12" t="s">
        <v>177</v>
      </c>
      <c r="D297" s="12" t="s">
        <v>0</v>
      </c>
      <c r="E297" s="13">
        <f t="shared" si="7"/>
        <v>644</v>
      </c>
      <c r="F297" s="13">
        <f t="shared" si="7"/>
        <v>538.1</v>
      </c>
      <c r="G297" s="13">
        <f>G298</f>
        <v>538.1</v>
      </c>
    </row>
    <row r="298" spans="1:7" ht="78.75">
      <c r="A298" s="43" t="s">
        <v>121</v>
      </c>
      <c r="B298" s="29" t="s">
        <v>118</v>
      </c>
      <c r="C298" s="37" t="s">
        <v>224</v>
      </c>
      <c r="D298" s="37"/>
      <c r="E298" s="67">
        <f t="shared" si="7"/>
        <v>644</v>
      </c>
      <c r="F298" s="67">
        <f t="shared" si="7"/>
        <v>538.1</v>
      </c>
      <c r="G298" s="67">
        <f>G299</f>
        <v>538.1</v>
      </c>
    </row>
    <row r="299" spans="1:10" ht="15.75">
      <c r="A299" s="43" t="s">
        <v>29</v>
      </c>
      <c r="B299" s="29" t="s">
        <v>118</v>
      </c>
      <c r="C299" s="37" t="s">
        <v>224</v>
      </c>
      <c r="D299" s="37" t="s">
        <v>17</v>
      </c>
      <c r="E299" s="67">
        <v>644</v>
      </c>
      <c r="F299" s="67">
        <v>538.1</v>
      </c>
      <c r="G299" s="67">
        <v>538.1</v>
      </c>
      <c r="H299" s="117"/>
      <c r="I299" s="117"/>
      <c r="J299" s="117"/>
    </row>
    <row r="300" spans="1:7" ht="15.75">
      <c r="A300" s="34" t="s">
        <v>122</v>
      </c>
      <c r="B300" s="35" t="s">
        <v>123</v>
      </c>
      <c r="C300" s="96"/>
      <c r="D300" s="105"/>
      <c r="E300" s="33">
        <f>E301+E308</f>
        <v>108923.3</v>
      </c>
      <c r="F300" s="33">
        <f>F301+F308</f>
        <v>116026.1</v>
      </c>
      <c r="G300" s="33">
        <f>G301+G308</f>
        <v>116400.7</v>
      </c>
    </row>
    <row r="301" spans="1:7" ht="31.5">
      <c r="A301" s="97" t="s">
        <v>91</v>
      </c>
      <c r="B301" s="109" t="s">
        <v>123</v>
      </c>
      <c r="C301" s="91" t="s">
        <v>200</v>
      </c>
      <c r="D301" s="91" t="s">
        <v>0</v>
      </c>
      <c r="E301" s="98">
        <f aca="true" t="shared" si="8" ref="E301:G302">E302</f>
        <v>18937.8</v>
      </c>
      <c r="F301" s="98">
        <f t="shared" si="8"/>
        <v>18613.5</v>
      </c>
      <c r="G301" s="98">
        <f t="shared" si="8"/>
        <v>18355</v>
      </c>
    </row>
    <row r="302" spans="1:8" ht="31.5">
      <c r="A302" s="11" t="s">
        <v>92</v>
      </c>
      <c r="B302" s="99" t="s">
        <v>123</v>
      </c>
      <c r="C302" s="12" t="s">
        <v>201</v>
      </c>
      <c r="D302" s="12" t="s">
        <v>0</v>
      </c>
      <c r="E302" s="13">
        <f t="shared" si="8"/>
        <v>18937.8</v>
      </c>
      <c r="F302" s="13">
        <f t="shared" si="8"/>
        <v>18613.5</v>
      </c>
      <c r="G302" s="13">
        <f t="shared" si="8"/>
        <v>18355</v>
      </c>
      <c r="H302" s="117">
        <f>E301+E309</f>
        <v>76879.8</v>
      </c>
    </row>
    <row r="303" spans="1:7" ht="31.5">
      <c r="A303" s="76" t="s">
        <v>14</v>
      </c>
      <c r="B303" s="44" t="s">
        <v>123</v>
      </c>
      <c r="C303" s="16" t="s">
        <v>202</v>
      </c>
      <c r="D303" s="22"/>
      <c r="E303" s="21">
        <f>SUM(E304:E307)</f>
        <v>18937.8</v>
      </c>
      <c r="F303" s="21">
        <f>SUM(F304:F307)</f>
        <v>18613.5</v>
      </c>
      <c r="G303" s="21">
        <f>SUM(G304:G307)</f>
        <v>18355</v>
      </c>
    </row>
    <row r="304" spans="1:7" ht="63">
      <c r="A304" s="57" t="s">
        <v>15</v>
      </c>
      <c r="B304" s="44" t="s">
        <v>123</v>
      </c>
      <c r="C304" s="16" t="s">
        <v>202</v>
      </c>
      <c r="D304" s="44" t="s">
        <v>16</v>
      </c>
      <c r="E304" s="21">
        <f>12933+795.6+3904-312</f>
        <v>17320.6</v>
      </c>
      <c r="F304" s="21">
        <f>12875+513.6+3886</f>
        <v>17274.6</v>
      </c>
      <c r="G304" s="21">
        <f>12888+413.6+3890</f>
        <v>17191.6</v>
      </c>
    </row>
    <row r="305" spans="1:7" ht="31.5">
      <c r="A305" s="47" t="s">
        <v>13</v>
      </c>
      <c r="B305" s="44" t="s">
        <v>123</v>
      </c>
      <c r="C305" s="16" t="s">
        <v>202</v>
      </c>
      <c r="D305" s="44" t="s">
        <v>8</v>
      </c>
      <c r="E305" s="21">
        <f>1614.2-334</f>
        <v>1280.2</v>
      </c>
      <c r="F305" s="21">
        <v>1315.9</v>
      </c>
      <c r="G305" s="21">
        <v>1140.4</v>
      </c>
    </row>
    <row r="306" spans="1:7" ht="15.75">
      <c r="A306" s="43" t="s">
        <v>29</v>
      </c>
      <c r="B306" s="44" t="s">
        <v>123</v>
      </c>
      <c r="C306" s="16" t="s">
        <v>202</v>
      </c>
      <c r="D306" s="44" t="s">
        <v>17</v>
      </c>
      <c r="E306" s="21">
        <f>900-586</f>
        <v>314</v>
      </c>
      <c r="F306" s="21">
        <v>0</v>
      </c>
      <c r="G306" s="21">
        <v>0</v>
      </c>
    </row>
    <row r="307" spans="1:7" ht="15.75">
      <c r="A307" s="77" t="s">
        <v>9</v>
      </c>
      <c r="B307" s="44" t="s">
        <v>123</v>
      </c>
      <c r="C307" s="16" t="s">
        <v>202</v>
      </c>
      <c r="D307" s="44" t="s">
        <v>12</v>
      </c>
      <c r="E307" s="21">
        <f>19.2+3.8</f>
        <v>23</v>
      </c>
      <c r="F307" s="21">
        <f>19.2+3.8</f>
        <v>23</v>
      </c>
      <c r="G307" s="21">
        <f>19.2+3.8</f>
        <v>23</v>
      </c>
    </row>
    <row r="308" spans="1:7" ht="15.75">
      <c r="A308" s="90" t="s">
        <v>32</v>
      </c>
      <c r="B308" s="92" t="s">
        <v>123</v>
      </c>
      <c r="C308" s="92" t="s">
        <v>138</v>
      </c>
      <c r="D308" s="92" t="s">
        <v>0</v>
      </c>
      <c r="E308" s="93">
        <f>E313+E315+E317+E319+E321+E323+E311+E325+E327+E309+E331+E329</f>
        <v>89985.5</v>
      </c>
      <c r="F308" s="93">
        <f>F313+F315+F317+F319+F321+F323+F311+F325+F327+F309+F331</f>
        <v>97412.6</v>
      </c>
      <c r="G308" s="93">
        <f>G313+G315+G317+G319+G321+G323+G311+G325+G327+G309+G331</f>
        <v>98045.7</v>
      </c>
    </row>
    <row r="309" spans="1:7" ht="31.5">
      <c r="A309" s="23" t="s">
        <v>73</v>
      </c>
      <c r="B309" s="29" t="s">
        <v>123</v>
      </c>
      <c r="C309" s="44" t="s">
        <v>146</v>
      </c>
      <c r="D309" s="68"/>
      <c r="E309" s="45">
        <f>E310</f>
        <v>57942</v>
      </c>
      <c r="F309" s="45">
        <f>F310</f>
        <v>55705.3</v>
      </c>
      <c r="G309" s="45">
        <f>G310</f>
        <v>41335</v>
      </c>
    </row>
    <row r="310" spans="1:7" ht="15.75">
      <c r="A310" s="49" t="s">
        <v>9</v>
      </c>
      <c r="B310" s="44" t="s">
        <v>123</v>
      </c>
      <c r="C310" s="44" t="s">
        <v>146</v>
      </c>
      <c r="D310" s="44" t="s">
        <v>12</v>
      </c>
      <c r="E310" s="45">
        <f>700+646+56596</f>
        <v>57942</v>
      </c>
      <c r="F310" s="45">
        <f>700+44005.3+11000</f>
        <v>55705.3</v>
      </c>
      <c r="G310" s="45">
        <f>205.8+30129.2+11000</f>
        <v>41335</v>
      </c>
    </row>
    <row r="311" spans="1:7" ht="31.5">
      <c r="A311" s="121" t="s">
        <v>50</v>
      </c>
      <c r="B311" s="126" t="s">
        <v>123</v>
      </c>
      <c r="C311" s="126" t="s">
        <v>136</v>
      </c>
      <c r="D311" s="119"/>
      <c r="E311" s="45">
        <f>E312</f>
        <v>1416.9</v>
      </c>
      <c r="F311" s="45">
        <f>F312</f>
        <v>1416.9</v>
      </c>
      <c r="G311" s="45">
        <f>G312</f>
        <v>1416.9</v>
      </c>
    </row>
    <row r="312" spans="1:7" ht="15.75">
      <c r="A312" s="48" t="s">
        <v>45</v>
      </c>
      <c r="B312" s="44" t="s">
        <v>123</v>
      </c>
      <c r="C312" s="44" t="s">
        <v>136</v>
      </c>
      <c r="D312" s="44" t="s">
        <v>46</v>
      </c>
      <c r="E312" s="45">
        <v>1416.9</v>
      </c>
      <c r="F312" s="45">
        <v>1416.9</v>
      </c>
      <c r="G312" s="45">
        <v>1416.9</v>
      </c>
    </row>
    <row r="313" spans="1:7" ht="47.25">
      <c r="A313" s="82" t="s">
        <v>49</v>
      </c>
      <c r="B313" s="44" t="s">
        <v>123</v>
      </c>
      <c r="C313" s="44" t="s">
        <v>137</v>
      </c>
      <c r="D313" s="22"/>
      <c r="E313" s="45">
        <f>E314</f>
        <v>76.4</v>
      </c>
      <c r="F313" s="45">
        <f>F314</f>
        <v>78.2</v>
      </c>
      <c r="G313" s="45">
        <f>G314</f>
        <v>78.2</v>
      </c>
    </row>
    <row r="314" spans="1:7" ht="15.75">
      <c r="A314" s="48" t="s">
        <v>45</v>
      </c>
      <c r="B314" s="44" t="s">
        <v>123</v>
      </c>
      <c r="C314" s="44" t="s">
        <v>137</v>
      </c>
      <c r="D314" s="44" t="s">
        <v>46</v>
      </c>
      <c r="E314" s="45">
        <v>76.4</v>
      </c>
      <c r="F314" s="45">
        <v>78.2</v>
      </c>
      <c r="G314" s="45">
        <v>78.2</v>
      </c>
    </row>
    <row r="315" spans="1:7" ht="78.75">
      <c r="A315" s="85" t="s">
        <v>259</v>
      </c>
      <c r="B315" s="44" t="s">
        <v>123</v>
      </c>
      <c r="C315" s="53" t="s">
        <v>141</v>
      </c>
      <c r="D315" s="54"/>
      <c r="E315" s="50">
        <f>E316</f>
        <v>1</v>
      </c>
      <c r="F315" s="50">
        <f>F316</f>
        <v>1</v>
      </c>
      <c r="G315" s="50">
        <f>G316</f>
        <v>1</v>
      </c>
    </row>
    <row r="316" spans="1:7" ht="31.5">
      <c r="A316" s="56" t="s">
        <v>13</v>
      </c>
      <c r="B316" s="44" t="s">
        <v>123</v>
      </c>
      <c r="C316" s="53" t="s">
        <v>141</v>
      </c>
      <c r="D316" s="54">
        <v>200</v>
      </c>
      <c r="E316" s="50">
        <v>1</v>
      </c>
      <c r="F316" s="50">
        <v>1</v>
      </c>
      <c r="G316" s="50">
        <v>1</v>
      </c>
    </row>
    <row r="317" spans="1:7" ht="157.5">
      <c r="A317" s="83" t="s">
        <v>260</v>
      </c>
      <c r="B317" s="44" t="s">
        <v>123</v>
      </c>
      <c r="C317" s="110" t="s">
        <v>142</v>
      </c>
      <c r="D317" s="111"/>
      <c r="E317" s="50">
        <f>E318</f>
        <v>3</v>
      </c>
      <c r="F317" s="50">
        <f>F318</f>
        <v>3</v>
      </c>
      <c r="G317" s="50">
        <f>G318</f>
        <v>3</v>
      </c>
    </row>
    <row r="318" spans="1:7" ht="31.5">
      <c r="A318" s="56" t="s">
        <v>13</v>
      </c>
      <c r="B318" s="44" t="s">
        <v>123</v>
      </c>
      <c r="C318" s="110" t="s">
        <v>142</v>
      </c>
      <c r="D318" s="112">
        <v>200</v>
      </c>
      <c r="E318" s="50">
        <v>3</v>
      </c>
      <c r="F318" s="50">
        <v>3</v>
      </c>
      <c r="G318" s="50">
        <v>3</v>
      </c>
    </row>
    <row r="319" spans="1:7" ht="31.5">
      <c r="A319" s="23" t="s">
        <v>47</v>
      </c>
      <c r="B319" s="44" t="s">
        <v>123</v>
      </c>
      <c r="C319" s="110" t="s">
        <v>143</v>
      </c>
      <c r="D319" s="51"/>
      <c r="E319" s="50">
        <f>E320</f>
        <v>1578.7</v>
      </c>
      <c r="F319" s="50">
        <f>F320</f>
        <v>1549</v>
      </c>
      <c r="G319" s="50">
        <f>G320</f>
        <v>1520.1</v>
      </c>
    </row>
    <row r="320" spans="1:10" ht="15.75">
      <c r="A320" s="49" t="s">
        <v>45</v>
      </c>
      <c r="B320" s="44" t="s">
        <v>123</v>
      </c>
      <c r="C320" s="110" t="s">
        <v>143</v>
      </c>
      <c r="D320" s="44" t="s">
        <v>46</v>
      </c>
      <c r="E320" s="50">
        <v>1578.7</v>
      </c>
      <c r="F320" s="50">
        <v>1549</v>
      </c>
      <c r="G320" s="50">
        <v>1520.1</v>
      </c>
      <c r="J320" s="117"/>
    </row>
    <row r="321" spans="1:7" ht="78.75">
      <c r="A321" s="182" t="s">
        <v>349</v>
      </c>
      <c r="B321" s="44" t="s">
        <v>123</v>
      </c>
      <c r="C321" s="110" t="s">
        <v>144</v>
      </c>
      <c r="D321" s="52"/>
      <c r="E321" s="50">
        <f>E322</f>
        <v>122.9</v>
      </c>
      <c r="F321" s="50">
        <f>F322</f>
        <v>125.5</v>
      </c>
      <c r="G321" s="50">
        <f>G322</f>
        <v>125.5</v>
      </c>
    </row>
    <row r="322" spans="1:7" ht="15.75">
      <c r="A322" s="49" t="s">
        <v>45</v>
      </c>
      <c r="B322" s="44" t="s">
        <v>123</v>
      </c>
      <c r="C322" s="110" t="s">
        <v>144</v>
      </c>
      <c r="D322" s="44" t="s">
        <v>46</v>
      </c>
      <c r="E322" s="50">
        <v>122.9</v>
      </c>
      <c r="F322" s="50">
        <v>125.5</v>
      </c>
      <c r="G322" s="50">
        <v>125.5</v>
      </c>
    </row>
    <row r="323" spans="1:7" ht="105">
      <c r="A323" s="114" t="s">
        <v>295</v>
      </c>
      <c r="B323" s="44" t="s">
        <v>123</v>
      </c>
      <c r="C323" s="110" t="s">
        <v>145</v>
      </c>
      <c r="D323" s="52"/>
      <c r="E323" s="50">
        <f>E324</f>
        <v>7</v>
      </c>
      <c r="F323" s="50">
        <f>F324</f>
        <v>7</v>
      </c>
      <c r="G323" s="50">
        <f>G324</f>
        <v>7</v>
      </c>
    </row>
    <row r="324" spans="1:7" ht="31.5">
      <c r="A324" s="49" t="s">
        <v>13</v>
      </c>
      <c r="B324" s="44" t="s">
        <v>123</v>
      </c>
      <c r="C324" s="110" t="s">
        <v>145</v>
      </c>
      <c r="D324" s="44" t="s">
        <v>8</v>
      </c>
      <c r="E324" s="50">
        <v>7</v>
      </c>
      <c r="F324" s="50">
        <v>7</v>
      </c>
      <c r="G324" s="50">
        <v>7</v>
      </c>
    </row>
    <row r="325" spans="1:7" ht="31.5">
      <c r="A325" s="23" t="s">
        <v>124</v>
      </c>
      <c r="B325" s="44" t="s">
        <v>123</v>
      </c>
      <c r="C325" s="44" t="s">
        <v>139</v>
      </c>
      <c r="D325" s="44" t="s">
        <v>0</v>
      </c>
      <c r="E325" s="50">
        <f>E326</f>
        <v>3400</v>
      </c>
      <c r="F325" s="50">
        <f>F326</f>
        <v>3200</v>
      </c>
      <c r="G325" s="50">
        <f>G326</f>
        <v>3000</v>
      </c>
    </row>
    <row r="326" spans="1:7" ht="15.75">
      <c r="A326" s="49" t="s">
        <v>45</v>
      </c>
      <c r="B326" s="44" t="s">
        <v>123</v>
      </c>
      <c r="C326" s="44" t="s">
        <v>139</v>
      </c>
      <c r="D326" s="44" t="s">
        <v>46</v>
      </c>
      <c r="E326" s="50">
        <v>3400</v>
      </c>
      <c r="F326" s="50">
        <v>3200</v>
      </c>
      <c r="G326" s="50">
        <v>3000</v>
      </c>
    </row>
    <row r="327" spans="1:7" ht="31.5">
      <c r="A327" s="82" t="s">
        <v>48</v>
      </c>
      <c r="B327" s="44" t="s">
        <v>123</v>
      </c>
      <c r="C327" s="44" t="s">
        <v>140</v>
      </c>
      <c r="D327" s="51"/>
      <c r="E327" s="50">
        <f>E328</f>
        <v>20337.6</v>
      </c>
      <c r="F327" s="50">
        <f>F328</f>
        <v>17256.7</v>
      </c>
      <c r="G327" s="50">
        <f>G328</f>
        <v>15000</v>
      </c>
    </row>
    <row r="328" spans="1:7" ht="15.75">
      <c r="A328" s="49" t="s">
        <v>45</v>
      </c>
      <c r="B328" s="44" t="s">
        <v>123</v>
      </c>
      <c r="C328" s="44" t="s">
        <v>140</v>
      </c>
      <c r="D328" s="44" t="s">
        <v>46</v>
      </c>
      <c r="E328" s="50">
        <v>20337.6</v>
      </c>
      <c r="F328" s="50">
        <v>17256.7</v>
      </c>
      <c r="G328" s="50">
        <v>15000</v>
      </c>
    </row>
    <row r="329" spans="1:7" ht="31.5">
      <c r="A329" s="154" t="s">
        <v>353</v>
      </c>
      <c r="B329" s="44">
        <v>992</v>
      </c>
      <c r="C329" s="64" t="s">
        <v>348</v>
      </c>
      <c r="D329" s="64"/>
      <c r="E329" s="50">
        <f>E330</f>
        <v>5100</v>
      </c>
      <c r="F329" s="50">
        <f>F330</f>
        <v>0</v>
      </c>
      <c r="G329" s="50">
        <f>G330</f>
        <v>0</v>
      </c>
    </row>
    <row r="330" spans="1:7" ht="15.75">
      <c r="A330" s="179" t="s">
        <v>9</v>
      </c>
      <c r="B330" s="44">
        <v>992</v>
      </c>
      <c r="C330" s="64" t="s">
        <v>348</v>
      </c>
      <c r="D330" s="64">
        <v>800</v>
      </c>
      <c r="E330" s="50">
        <f>3100+2000</f>
        <v>5100</v>
      </c>
      <c r="F330" s="50">
        <v>0</v>
      </c>
      <c r="G330" s="50">
        <v>0</v>
      </c>
    </row>
    <row r="331" spans="1:7" ht="15.75">
      <c r="A331" s="172" t="s">
        <v>327</v>
      </c>
      <c r="B331" s="44" t="s">
        <v>123</v>
      </c>
      <c r="C331" s="16" t="s">
        <v>328</v>
      </c>
      <c r="D331" s="173"/>
      <c r="E331" s="50">
        <f>E332</f>
        <v>0</v>
      </c>
      <c r="F331" s="50">
        <f>F332</f>
        <v>18070</v>
      </c>
      <c r="G331" s="50">
        <f>G332</f>
        <v>35559</v>
      </c>
    </row>
    <row r="332" spans="1:7" ht="15.75">
      <c r="A332" s="46" t="s">
        <v>9</v>
      </c>
      <c r="B332" s="44" t="s">
        <v>123</v>
      </c>
      <c r="C332" s="16" t="s">
        <v>328</v>
      </c>
      <c r="D332" s="173">
        <v>800</v>
      </c>
      <c r="E332" s="50">
        <v>0</v>
      </c>
      <c r="F332" s="50">
        <f>18045+25</f>
        <v>18070</v>
      </c>
      <c r="G332" s="50">
        <f>35509+50</f>
        <v>35559</v>
      </c>
    </row>
  </sheetData>
  <sheetProtection/>
  <autoFilter ref="A10:L332"/>
  <mergeCells count="10">
    <mergeCell ref="E8:G8"/>
    <mergeCell ref="C4:G4"/>
    <mergeCell ref="A8:A9"/>
    <mergeCell ref="A6:G6"/>
    <mergeCell ref="B8:B9"/>
    <mergeCell ref="C1:G1"/>
    <mergeCell ref="C8:C9"/>
    <mergeCell ref="D8:D9"/>
    <mergeCell ref="C2:G2"/>
    <mergeCell ref="C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1</cp:lastModifiedBy>
  <cp:lastPrinted>2018-12-24T13:04:02Z</cp:lastPrinted>
  <dcterms:created xsi:type="dcterms:W3CDTF">2013-10-14T07:03:00Z</dcterms:created>
  <dcterms:modified xsi:type="dcterms:W3CDTF">2018-12-27T11:55:16Z</dcterms:modified>
  <cp:category/>
  <cp:version/>
  <cp:contentType/>
  <cp:contentStatus/>
</cp:coreProperties>
</file>